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WHACK\Limbo\Cal Reports\PGE TOU reports\Res TOU 2019\Final Public\"/>
    </mc:Choice>
  </mc:AlternateContent>
  <xr:revisionPtr revIDLastSave="0" documentId="13_ncr:1_{E11FFB0B-9F7A-4C27-A894-C535C8DEF956}" xr6:coauthVersionLast="44" xr6:coauthVersionMax="44" xr10:uidLastSave="{00000000-0000-0000-0000-000000000000}"/>
  <bookViews>
    <workbookView xWindow="-110" yWindow="-110" windowWidth="19420" windowHeight="10420" xr2:uid="{00000000-000D-0000-FFFF-FFFF00000000}"/>
  </bookViews>
  <sheets>
    <sheet name="Table" sheetId="4" r:id="rId1"/>
    <sheet name="Lookups" sheetId="2" state="hidden" r:id="rId2"/>
    <sheet name="Data" sheetId="1" state="hidden" r:id="rId3"/>
  </sheets>
  <definedNames>
    <definedName name="_xlnm._FilterDatabase" localSheetId="2" hidden="1">Data!$A$1:$FW$775</definedName>
    <definedName name="Care">Table!$B$9</definedName>
    <definedName name="_xlnm.Criteria">Lookups!$B$3:$F$4</definedName>
    <definedName name="data">Data!$A$1:$FY$775</definedName>
    <definedName name="date_list">Lookups!$J$4:$J$15</definedName>
    <definedName name="daytype">Table!$B$6</definedName>
    <definedName name="dual_enrol_list">Lookups!$M$4:$M$5</definedName>
    <definedName name="Enrolled">Table!$G$3</definedName>
    <definedName name="lca">Table!$B$8</definedName>
    <definedName name="lca_list">Lookups!$K$4:$K$12</definedName>
    <definedName name="month">Table!$B$5</definedName>
    <definedName name="Pass">Lookups!$C$1</definedName>
    <definedName name="_xlnm.Print_Area" localSheetId="0">Table!$A$2:$N$35</definedName>
    <definedName name="Result_type">Table!$B$4</definedName>
    <definedName name="Result_type_list">Lookups!$I$4:$I$5</definedName>
    <definedName name="Size_list">Lookups!$L$4:$L$6</definedName>
    <definedName name="table_for_PGE_CBP_expost_private" localSheetId="2">Data!$A$1:$FW$775</definedName>
    <definedName name="Two_way_tab_flag">Lookups!$D$6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2" l="1"/>
  <c r="B2" i="4" l="1" a="1"/>
  <c r="B2" i="4" s="1"/>
  <c r="C4" i="2"/>
  <c r="B3" i="4" l="1"/>
  <c r="F14" i="2"/>
  <c r="F17" i="2" l="1"/>
  <c r="F9" i="2"/>
  <c r="F8" i="2"/>
  <c r="F24" i="2"/>
  <c r="F31" i="2"/>
  <c r="F23" i="2"/>
  <c r="F15" i="2"/>
  <c r="F29" i="2"/>
  <c r="F21" i="2"/>
  <c r="F13" i="2"/>
  <c r="F28" i="2"/>
  <c r="F20" i="2"/>
  <c r="F12" i="2"/>
  <c r="F27" i="2"/>
  <c r="F19" i="2"/>
  <c r="F11" i="2"/>
  <c r="F26" i="2"/>
  <c r="F18" i="2"/>
  <c r="F10" i="2"/>
  <c r="F25" i="2"/>
  <c r="F16" i="2"/>
  <c r="F30" i="2"/>
  <c r="F22" i="2"/>
  <c r="F4" i="2"/>
  <c r="B4" i="2"/>
  <c r="G5" i="4"/>
  <c r="E4" i="2" l="1"/>
  <c r="D6" i="2" l="1"/>
  <c r="D4" i="2"/>
  <c r="C1" i="2" s="1"/>
  <c r="B11" i="4" s="1"/>
  <c r="B36" i="2" l="1"/>
  <c r="B35" i="2"/>
  <c r="B34" i="2"/>
  <c r="A1" i="4"/>
  <c r="H32" i="4"/>
  <c r="G32" i="4"/>
  <c r="F32" i="4" l="1"/>
  <c r="B9" i="2" l="1"/>
  <c r="G3" i="4"/>
  <c r="J32" i="4"/>
  <c r="J6" i="4"/>
  <c r="H5" i="4"/>
  <c r="F5" i="4"/>
  <c r="N31" i="4" l="1"/>
  <c r="F31" i="4"/>
  <c r="F30" i="4"/>
  <c r="F29" i="4"/>
  <c r="F28" i="4"/>
  <c r="H26" i="4"/>
  <c r="H25" i="4"/>
  <c r="H24" i="4"/>
  <c r="H23" i="4"/>
  <c r="I22" i="4"/>
  <c r="I21" i="4"/>
  <c r="I20" i="4"/>
  <c r="I19" i="4"/>
  <c r="J18" i="4"/>
  <c r="J17" i="4"/>
  <c r="J16" i="4"/>
  <c r="J15" i="4"/>
  <c r="K14" i="4"/>
  <c r="K13" i="4"/>
  <c r="K12" i="4"/>
  <c r="K11" i="4"/>
  <c r="L10" i="4"/>
  <c r="L9" i="4"/>
  <c r="L8" i="4"/>
  <c r="M31" i="4"/>
  <c r="N30" i="4"/>
  <c r="N29" i="4"/>
  <c r="N28" i="4"/>
  <c r="N27" i="4"/>
  <c r="F27" i="4"/>
  <c r="F26" i="4"/>
  <c r="F25" i="4"/>
  <c r="F24" i="4"/>
  <c r="H22" i="4"/>
  <c r="H21" i="4"/>
  <c r="H20" i="4"/>
  <c r="H19" i="4"/>
  <c r="I18" i="4"/>
  <c r="I17" i="4"/>
  <c r="I16" i="4"/>
  <c r="I15" i="4"/>
  <c r="J14" i="4"/>
  <c r="J13" i="4"/>
  <c r="J12" i="4"/>
  <c r="J11" i="4"/>
  <c r="K10" i="4"/>
  <c r="K9" i="4"/>
  <c r="K8" i="4"/>
  <c r="K18" i="4"/>
  <c r="K15" i="4"/>
  <c r="L11" i="4"/>
  <c r="M8" i="4"/>
  <c r="L31" i="4"/>
  <c r="M30" i="4"/>
  <c r="M29" i="4"/>
  <c r="M28" i="4"/>
  <c r="M27" i="4"/>
  <c r="N26" i="4"/>
  <c r="N25" i="4"/>
  <c r="N24" i="4"/>
  <c r="N23" i="4"/>
  <c r="F23" i="4"/>
  <c r="F22" i="4"/>
  <c r="F21" i="4"/>
  <c r="F20" i="4"/>
  <c r="H18" i="4"/>
  <c r="H17" i="4"/>
  <c r="H16" i="4"/>
  <c r="H15" i="4"/>
  <c r="I14" i="4"/>
  <c r="I13" i="4"/>
  <c r="I12" i="4"/>
  <c r="I11" i="4"/>
  <c r="J10" i="4"/>
  <c r="J9" i="4"/>
  <c r="J8" i="4"/>
  <c r="K31" i="4"/>
  <c r="L30" i="4"/>
  <c r="L29" i="4"/>
  <c r="L28" i="4"/>
  <c r="L27" i="4"/>
  <c r="M26" i="4"/>
  <c r="M25" i="4"/>
  <c r="M24" i="4"/>
  <c r="M23" i="4"/>
  <c r="N22" i="4"/>
  <c r="N21" i="4"/>
  <c r="N20" i="4"/>
  <c r="N19" i="4"/>
  <c r="F19" i="4"/>
  <c r="F18" i="4"/>
  <c r="F17" i="4"/>
  <c r="F16" i="4"/>
  <c r="H14" i="4"/>
  <c r="H13" i="4"/>
  <c r="H12" i="4"/>
  <c r="H11" i="4"/>
  <c r="I10" i="4"/>
  <c r="I9" i="4"/>
  <c r="I8" i="4"/>
  <c r="J25" i="4"/>
  <c r="K22" i="4"/>
  <c r="K20" i="4"/>
  <c r="L18" i="4"/>
  <c r="L16" i="4"/>
  <c r="M14" i="4"/>
  <c r="M12" i="4"/>
  <c r="N10" i="4"/>
  <c r="N8" i="4"/>
  <c r="H30" i="4"/>
  <c r="H27" i="4"/>
  <c r="I26" i="4"/>
  <c r="I24" i="4"/>
  <c r="J22" i="4"/>
  <c r="J20" i="4"/>
  <c r="K17" i="4"/>
  <c r="L14" i="4"/>
  <c r="M10" i="4"/>
  <c r="J31" i="4"/>
  <c r="K30" i="4"/>
  <c r="K29" i="4"/>
  <c r="K28" i="4"/>
  <c r="K27" i="4"/>
  <c r="L26" i="4"/>
  <c r="L25" i="4"/>
  <c r="L24" i="4"/>
  <c r="L23" i="4"/>
  <c r="M22" i="4"/>
  <c r="M21" i="4"/>
  <c r="M20" i="4"/>
  <c r="M19" i="4"/>
  <c r="N18" i="4"/>
  <c r="N17" i="4"/>
  <c r="N16" i="4"/>
  <c r="N15" i="4"/>
  <c r="F15" i="4"/>
  <c r="F14" i="4"/>
  <c r="F13" i="4"/>
  <c r="F12" i="4"/>
  <c r="H10" i="4"/>
  <c r="H9" i="4"/>
  <c r="H8" i="4"/>
  <c r="I31" i="4"/>
  <c r="J30" i="4"/>
  <c r="J29" i="4"/>
  <c r="J28" i="4"/>
  <c r="J27" i="4"/>
  <c r="K26" i="4"/>
  <c r="K25" i="4"/>
  <c r="K24" i="4"/>
  <c r="K23" i="4"/>
  <c r="L22" i="4"/>
  <c r="L21" i="4"/>
  <c r="L20" i="4"/>
  <c r="L19" i="4"/>
  <c r="M18" i="4"/>
  <c r="M17" i="4"/>
  <c r="M16" i="4"/>
  <c r="M15" i="4"/>
  <c r="N14" i="4"/>
  <c r="N13" i="4"/>
  <c r="N12" i="4"/>
  <c r="N11" i="4"/>
  <c r="F11" i="4"/>
  <c r="F10" i="4"/>
  <c r="F9" i="4"/>
  <c r="F8" i="4"/>
  <c r="H31" i="4"/>
  <c r="G31" i="4" s="1"/>
  <c r="I30" i="4"/>
  <c r="I29" i="4"/>
  <c r="I28" i="4"/>
  <c r="I27" i="4"/>
  <c r="J26" i="4"/>
  <c r="J24" i="4"/>
  <c r="J23" i="4"/>
  <c r="K21" i="4"/>
  <c r="K19" i="4"/>
  <c r="L17" i="4"/>
  <c r="L15" i="4"/>
  <c r="M13" i="4"/>
  <c r="M11" i="4"/>
  <c r="N9" i="4"/>
  <c r="H29" i="4"/>
  <c r="H28" i="4"/>
  <c r="I25" i="4"/>
  <c r="I23" i="4"/>
  <c r="J21" i="4"/>
  <c r="J19" i="4"/>
  <c r="K16" i="4"/>
  <c r="L13" i="4"/>
  <c r="L12" i="4"/>
  <c r="M9" i="4"/>
  <c r="B10" i="2"/>
  <c r="G15" i="4" l="1"/>
  <c r="G21" i="4"/>
  <c r="G23" i="4"/>
  <c r="G10" i="4"/>
  <c r="G8" i="4"/>
  <c r="G26" i="4"/>
  <c r="G9" i="4"/>
  <c r="G18" i="4"/>
  <c r="G11" i="4"/>
  <c r="G17" i="4"/>
  <c r="G29" i="4"/>
  <c r="G27" i="4"/>
  <c r="G16" i="4"/>
  <c r="G19" i="4"/>
  <c r="G12" i="4"/>
  <c r="G30" i="4"/>
  <c r="G13" i="4"/>
  <c r="G14" i="4"/>
  <c r="G24" i="4"/>
  <c r="G28" i="4"/>
  <c r="F36" i="4"/>
  <c r="H34" i="4"/>
  <c r="G20" i="4"/>
  <c r="H35" i="4"/>
  <c r="F35" i="4"/>
  <c r="F34" i="4"/>
  <c r="H36" i="4"/>
  <c r="G22" i="4"/>
  <c r="G25" i="4"/>
  <c r="C31" i="2"/>
  <c r="C30" i="2"/>
  <c r="C26" i="2"/>
  <c r="C22" i="2"/>
  <c r="C18" i="2"/>
  <c r="C14" i="2"/>
  <c r="C10" i="2"/>
  <c r="C27" i="2"/>
  <c r="C23" i="2"/>
  <c r="C19" i="2"/>
  <c r="C15" i="2"/>
  <c r="C11" i="2"/>
  <c r="C28" i="2"/>
  <c r="C20" i="2"/>
  <c r="C12" i="2"/>
  <c r="C13" i="2"/>
  <c r="C24" i="2"/>
  <c r="C8" i="2"/>
  <c r="C25" i="2"/>
  <c r="C9" i="2"/>
  <c r="C29" i="2"/>
  <c r="C21" i="2"/>
  <c r="C16" i="2"/>
  <c r="C17" i="2"/>
  <c r="B11" i="2"/>
  <c r="O34" i="4" l="1"/>
  <c r="O36" i="4"/>
  <c r="G35" i="4"/>
  <c r="G34" i="4"/>
  <c r="G36" i="4"/>
  <c r="O35" i="4"/>
  <c r="I34" i="4"/>
  <c r="I36" i="4"/>
  <c r="I35" i="4"/>
  <c r="G36" i="2"/>
  <c r="N36" i="4" s="1"/>
  <c r="C36" i="2"/>
  <c r="J36" i="4" s="1"/>
  <c r="E36" i="2"/>
  <c r="L36" i="4" s="1"/>
  <c r="F36" i="2"/>
  <c r="M36" i="4" s="1"/>
  <c r="D36" i="2"/>
  <c r="K36" i="4" s="1"/>
  <c r="G35" i="2"/>
  <c r="N35" i="4" s="1"/>
  <c r="C35" i="2"/>
  <c r="J35" i="4" s="1"/>
  <c r="F35" i="2"/>
  <c r="M35" i="4" s="1"/>
  <c r="E35" i="2"/>
  <c r="L35" i="4" s="1"/>
  <c r="D35" i="2"/>
  <c r="K35" i="4" s="1"/>
  <c r="B12" i="2"/>
  <c r="F34" i="2" l="1"/>
  <c r="M34" i="4" s="1"/>
  <c r="D34" i="2"/>
  <c r="K34" i="4" s="1"/>
  <c r="E34" i="2"/>
  <c r="L34" i="4" s="1"/>
  <c r="G34" i="2"/>
  <c r="N34" i="4" s="1"/>
  <c r="C34" i="2"/>
  <c r="J34" i="4" s="1"/>
  <c r="B13" i="2"/>
  <c r="B14" i="2" l="1"/>
  <c r="B15" i="2" l="1"/>
  <c r="B16" i="2" l="1"/>
  <c r="B17" i="2" l="1"/>
  <c r="B18" i="2" l="1"/>
  <c r="B19" i="2" l="1"/>
  <c r="B20" i="2" l="1"/>
  <c r="B21" i="2" l="1"/>
  <c r="B22" i="2" l="1"/>
  <c r="B23" i="2" l="1"/>
  <c r="B24" i="2" l="1"/>
  <c r="B25" i="2" l="1"/>
  <c r="B26" i="2" l="1"/>
  <c r="B27" i="2" l="1"/>
  <c r="B28" i="2" l="1"/>
  <c r="B29" i="2" l="1"/>
  <c r="B30" i="2" l="1"/>
  <c r="B31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table_for_PGE CBP_expost_private" type="6" refreshedVersion="5" deleted="1" background="1" saveData="1">
    <textPr codePage="437" sourceFile="P:\SCE\DBP 2013\Models\PGE\table_for_PGE DBP_expost_private.txt">
      <textFields count="4"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<sst xmlns="http://schemas.openxmlformats.org/spreadsheetml/2006/main" count="4022" uniqueCount="248">
  <si>
    <t>LCA</t>
  </si>
  <si>
    <t>All</t>
  </si>
  <si>
    <t>Aggregate Impact</t>
  </si>
  <si>
    <t>Hour Ending</t>
  </si>
  <si>
    <t>DR Program:</t>
  </si>
  <si>
    <t>Daily</t>
  </si>
  <si>
    <t>Local Capacity Area:</t>
  </si>
  <si>
    <t>Utility:</t>
  </si>
  <si>
    <t>Type of Results:</t>
  </si>
  <si>
    <t>PCTILE10_hr1</t>
  </si>
  <si>
    <t>PCTILE10_hr2</t>
  </si>
  <si>
    <t>PCTILE10_hr3</t>
  </si>
  <si>
    <t>PCTILE10_hr4</t>
  </si>
  <si>
    <t>PCTILE10_hr5</t>
  </si>
  <si>
    <t>PCTILE10_hr6</t>
  </si>
  <si>
    <t>PCTILE10_hr7</t>
  </si>
  <si>
    <t>PCTILE10_hr8</t>
  </si>
  <si>
    <t>PCTILE10_hr9</t>
  </si>
  <si>
    <t>PCTILE10_hr10</t>
  </si>
  <si>
    <t>PCTILE10_hr11</t>
  </si>
  <si>
    <t>PCTILE10_hr12</t>
  </si>
  <si>
    <t>PCTILE10_hr13</t>
  </si>
  <si>
    <t>PCTILE10_hr14</t>
  </si>
  <si>
    <t>PCTILE10_hr15</t>
  </si>
  <si>
    <t>PCTILE10_hr16</t>
  </si>
  <si>
    <t>PCTILE10_hr17</t>
  </si>
  <si>
    <t>PCTILE10_hr18</t>
  </si>
  <si>
    <t>PCTILE10_hr19</t>
  </si>
  <si>
    <t>PCTILE10_hr20</t>
  </si>
  <si>
    <t>PCTILE10_hr21</t>
  </si>
  <si>
    <t>PCTILE10_hr22</t>
  </si>
  <si>
    <t>PCTILE10_hr23</t>
  </si>
  <si>
    <t>PCTILE10_hr24</t>
  </si>
  <si>
    <t>PCTILE30_hr1</t>
  </si>
  <si>
    <t>PCTILE30_hr2</t>
  </si>
  <si>
    <t>PCTILE30_hr3</t>
  </si>
  <si>
    <t>PCTILE30_hr4</t>
  </si>
  <si>
    <t>PCTILE30_hr5</t>
  </si>
  <si>
    <t>PCTILE30_hr6</t>
  </si>
  <si>
    <t>PCTILE30_hr7</t>
  </si>
  <si>
    <t>PCTILE30_hr8</t>
  </si>
  <si>
    <t>PCTILE30_hr9</t>
  </si>
  <si>
    <t>PCTILE30_hr10</t>
  </si>
  <si>
    <t>PCTILE30_hr11</t>
  </si>
  <si>
    <t>PCTILE30_hr12</t>
  </si>
  <si>
    <t>PCTILE30_hr13</t>
  </si>
  <si>
    <t>PCTILE30_hr14</t>
  </si>
  <si>
    <t>PCTILE30_hr15</t>
  </si>
  <si>
    <t>PCTILE30_hr16</t>
  </si>
  <si>
    <t>PCTILE30_hr17</t>
  </si>
  <si>
    <t>PCTILE30_hr18</t>
  </si>
  <si>
    <t>PCTILE30_hr19</t>
  </si>
  <si>
    <t>PCTILE30_hr20</t>
  </si>
  <si>
    <t>PCTILE30_hr21</t>
  </si>
  <si>
    <t>PCTILE30_hr22</t>
  </si>
  <si>
    <t>PCTILE30_hr23</t>
  </si>
  <si>
    <t>PCTILE30_hr24</t>
  </si>
  <si>
    <t>PCTILE50_hr1</t>
  </si>
  <si>
    <t>PCTILE50_hr2</t>
  </si>
  <si>
    <t>PCTILE50_hr3</t>
  </si>
  <si>
    <t>PCTILE50_hr4</t>
  </si>
  <si>
    <t>PCTILE50_hr5</t>
  </si>
  <si>
    <t>PCTILE50_hr6</t>
  </si>
  <si>
    <t>PCTILE50_hr7</t>
  </si>
  <si>
    <t>PCTILE50_hr8</t>
  </si>
  <si>
    <t>PCTILE50_hr9</t>
  </si>
  <si>
    <t>PCTILE50_hr10</t>
  </si>
  <si>
    <t>PCTILE50_hr11</t>
  </si>
  <si>
    <t>PCTILE50_hr12</t>
  </si>
  <si>
    <t>PCTILE50_hr13</t>
  </si>
  <si>
    <t>PCTILE50_hr14</t>
  </si>
  <si>
    <t>PCTILE50_hr15</t>
  </si>
  <si>
    <t>PCTILE50_hr16</t>
  </si>
  <si>
    <t>PCTILE50_hr17</t>
  </si>
  <si>
    <t>PCTILE50_hr18</t>
  </si>
  <si>
    <t>PCTILE50_hr19</t>
  </si>
  <si>
    <t>PCTILE50_hr20</t>
  </si>
  <si>
    <t>PCTILE50_hr21</t>
  </si>
  <si>
    <t>PCTILE50_hr22</t>
  </si>
  <si>
    <t>PCTILE50_hr23</t>
  </si>
  <si>
    <t>PCTILE50_hr24</t>
  </si>
  <si>
    <t>PCTILE70_hr1</t>
  </si>
  <si>
    <t>PCTILE70_hr2</t>
  </si>
  <si>
    <t>PCTILE70_hr3</t>
  </si>
  <si>
    <t>PCTILE70_hr4</t>
  </si>
  <si>
    <t>PCTILE70_hr5</t>
  </si>
  <si>
    <t>PCTILE70_hr6</t>
  </si>
  <si>
    <t>PCTILE70_hr7</t>
  </si>
  <si>
    <t>PCTILE70_hr8</t>
  </si>
  <si>
    <t>PCTILE70_hr9</t>
  </si>
  <si>
    <t>PCTILE70_hr10</t>
  </si>
  <si>
    <t>PCTILE70_hr11</t>
  </si>
  <si>
    <t>PCTILE70_hr12</t>
  </si>
  <si>
    <t>PCTILE70_hr13</t>
  </si>
  <si>
    <t>PCTILE70_hr14</t>
  </si>
  <si>
    <t>PCTILE70_hr15</t>
  </si>
  <si>
    <t>PCTILE70_hr16</t>
  </si>
  <si>
    <t>PCTILE70_hr17</t>
  </si>
  <si>
    <t>PCTILE70_hr18</t>
  </si>
  <si>
    <t>PCTILE70_hr19</t>
  </si>
  <si>
    <t>PCTILE70_hr20</t>
  </si>
  <si>
    <t>PCTILE70_hr21</t>
  </si>
  <si>
    <t>PCTILE70_hr22</t>
  </si>
  <si>
    <t>PCTILE70_hr23</t>
  </si>
  <si>
    <t>PCTILE70_hr24</t>
  </si>
  <si>
    <t>PCTILE90_hr1</t>
  </si>
  <si>
    <t>PCTILE90_hr2</t>
  </si>
  <si>
    <t>PCTILE90_hr3</t>
  </si>
  <si>
    <t>PCTILE90_hr4</t>
  </si>
  <si>
    <t>PCTILE90_hr5</t>
  </si>
  <si>
    <t>PCTILE90_hr6</t>
  </si>
  <si>
    <t>PCTILE90_hr7</t>
  </si>
  <si>
    <t>PCTILE90_hr8</t>
  </si>
  <si>
    <t>PCTILE90_hr9</t>
  </si>
  <si>
    <t>PCTILE90_hr10</t>
  </si>
  <si>
    <t>PCTILE90_hr11</t>
  </si>
  <si>
    <t>PCTILE90_hr12</t>
  </si>
  <si>
    <t>PCTILE90_hr13</t>
  </si>
  <si>
    <t>PCTILE90_hr14</t>
  </si>
  <si>
    <t>PCTILE90_hr15</t>
  </si>
  <si>
    <t>PCTILE90_hr16</t>
  </si>
  <si>
    <t>PCTILE90_hr17</t>
  </si>
  <si>
    <t>PCTILE90_hr18</t>
  </si>
  <si>
    <t>PCTILE90_hr19</t>
  </si>
  <si>
    <t>PCTILE90_hr20</t>
  </si>
  <si>
    <t>PCTILE90_hr21</t>
  </si>
  <si>
    <t>PCTILE90_hr22</t>
  </si>
  <si>
    <t>PCTILE90_hr23</t>
  </si>
  <si>
    <t>PCTILE90_hr24</t>
  </si>
  <si>
    <t>temp_hr1</t>
  </si>
  <si>
    <t>temp_hr2</t>
  </si>
  <si>
    <t>temp_hr3</t>
  </si>
  <si>
    <t>temp_hr4</t>
  </si>
  <si>
    <t>temp_hr5</t>
  </si>
  <si>
    <t>temp_hr6</t>
  </si>
  <si>
    <t>temp_hr7</t>
  </si>
  <si>
    <t>temp_hr8</t>
  </si>
  <si>
    <t>temp_hr9</t>
  </si>
  <si>
    <t>temp_hr10</t>
  </si>
  <si>
    <t>temp_hr11</t>
  </si>
  <si>
    <t>temp_hr12</t>
  </si>
  <si>
    <t>temp_hr13</t>
  </si>
  <si>
    <t>temp_hr14</t>
  </si>
  <si>
    <t>temp_hr15</t>
  </si>
  <si>
    <t>temp_hr16</t>
  </si>
  <si>
    <t>temp_hr17</t>
  </si>
  <si>
    <t>temp_hr18</t>
  </si>
  <si>
    <t>temp_hr19</t>
  </si>
  <si>
    <t>temp_hr20</t>
  </si>
  <si>
    <t>temp_hr21</t>
  </si>
  <si>
    <t>temp_hr22</t>
  </si>
  <si>
    <t>temp_hr23</t>
  </si>
  <si>
    <t>temp_hr24</t>
  </si>
  <si>
    <r>
      <t>Weighted Average Temperature (</t>
    </r>
    <r>
      <rPr>
        <b/>
        <vertAlign val="superscript"/>
        <sz val="11"/>
        <color indexed="9"/>
        <rFont val="Arial Narrow"/>
        <family val="2"/>
      </rPr>
      <t>o</t>
    </r>
    <r>
      <rPr>
        <b/>
        <sz val="11"/>
        <color indexed="9"/>
        <rFont val="Arial Narrow"/>
        <family val="2"/>
      </rPr>
      <t>F)</t>
    </r>
  </si>
  <si>
    <t>Ref_hr1</t>
  </si>
  <si>
    <t>Ref_hr2</t>
  </si>
  <si>
    <t>Ref_hr3</t>
  </si>
  <si>
    <t>Ref_hr4</t>
  </si>
  <si>
    <t>Ref_hr5</t>
  </si>
  <si>
    <t>Ref_hr6</t>
  </si>
  <si>
    <t>Ref_hr7</t>
  </si>
  <si>
    <t>Ref_hr8</t>
  </si>
  <si>
    <t>Ref_hr9</t>
  </si>
  <si>
    <t>Ref_hr10</t>
  </si>
  <si>
    <t>Ref_hr11</t>
  </si>
  <si>
    <t>Ref_hr12</t>
  </si>
  <si>
    <t>Ref_hr13</t>
  </si>
  <si>
    <t>Ref_hr14</t>
  </si>
  <si>
    <t>Ref_hr15</t>
  </si>
  <si>
    <t>Ref_hr16</t>
  </si>
  <si>
    <t>Ref_hr17</t>
  </si>
  <si>
    <t>Ref_hr18</t>
  </si>
  <si>
    <t>Ref_hr19</t>
  </si>
  <si>
    <t>Ref_hr20</t>
  </si>
  <si>
    <t>Ref_hr21</t>
  </si>
  <si>
    <t>Ref_hr22</t>
  </si>
  <si>
    <t>Ref_hr23</t>
  </si>
  <si>
    <t>Ref_hr24</t>
  </si>
  <si>
    <t>Greater Bay Area</t>
  </si>
  <si>
    <t>Greater Fresno</t>
  </si>
  <si>
    <t>Humboldt</t>
  </si>
  <si>
    <t>Kern</t>
  </si>
  <si>
    <t>Northern Coast</t>
  </si>
  <si>
    <t>Other</t>
  </si>
  <si>
    <t>Sierra</t>
  </si>
  <si>
    <t>Stockton</t>
  </si>
  <si>
    <t>Pacific Gas &amp; Electric</t>
  </si>
  <si>
    <r>
      <t>Cooling
Degree
Hours
(Base 75</t>
    </r>
    <r>
      <rPr>
        <b/>
        <vertAlign val="superscript"/>
        <sz val="11"/>
        <color indexed="9"/>
        <rFont val="Arial Narrow"/>
        <family val="2"/>
      </rPr>
      <t xml:space="preserve">o </t>
    </r>
    <r>
      <rPr>
        <b/>
        <sz val="11"/>
        <color indexed="9"/>
        <rFont val="Arial Narrow"/>
        <family val="2"/>
      </rPr>
      <t>F)</t>
    </r>
  </si>
  <si>
    <t>cdh calcs</t>
  </si>
  <si>
    <t>lca</t>
  </si>
  <si>
    <t>Results Type</t>
  </si>
  <si>
    <t>Two-way tab flag</t>
  </si>
  <si>
    <t>By Period:</t>
  </si>
  <si>
    <t xml:space="preserve"> Number of Accounts Enrolled:</t>
  </si>
  <si>
    <t>Average per Enrolled Customer</t>
  </si>
  <si>
    <t>stderr_evt_hr</t>
  </si>
  <si>
    <t>active results</t>
  </si>
  <si>
    <t>Care</t>
  </si>
  <si>
    <t>Never</t>
  </si>
  <si>
    <t>CARE Status:</t>
  </si>
  <si>
    <t>Always/Sometimes</t>
  </si>
  <si>
    <t>enrolled</t>
  </si>
  <si>
    <t>Average Weekday</t>
  </si>
  <si>
    <t>Monthly Peak</t>
  </si>
  <si>
    <t>March</t>
  </si>
  <si>
    <t>April</t>
  </si>
  <si>
    <t>May</t>
  </si>
  <si>
    <t>June</t>
  </si>
  <si>
    <t>July</t>
  </si>
  <si>
    <t>August</t>
  </si>
  <si>
    <t>September</t>
  </si>
  <si>
    <t>Month:</t>
  </si>
  <si>
    <t>Daytype:</t>
  </si>
  <si>
    <t>Month</t>
  </si>
  <si>
    <t>Daytype</t>
  </si>
  <si>
    <t>peakday</t>
  </si>
  <si>
    <t>month</t>
  </si>
  <si>
    <t>Winter</t>
  </si>
  <si>
    <t>Summer</t>
  </si>
  <si>
    <t>Off-Peak</t>
  </si>
  <si>
    <t>Peak</t>
  </si>
  <si>
    <t>Current</t>
  </si>
  <si>
    <t>hour</t>
  </si>
  <si>
    <t>stderr_peak</t>
  </si>
  <si>
    <t>stderr_offpeak</t>
  </si>
  <si>
    <t>stderr_daily</t>
  </si>
  <si>
    <t>Utility</t>
  </si>
  <si>
    <t>Program</t>
  </si>
  <si>
    <t>ResultType</t>
  </si>
  <si>
    <t>10th %ile</t>
  </si>
  <si>
    <t>30th %ile</t>
  </si>
  <si>
    <t>50th %ile</t>
  </si>
  <si>
    <t>70th %ile</t>
  </si>
  <si>
    <t>90th %ile</t>
  </si>
  <si>
    <t>Average %</t>
  </si>
  <si>
    <t>Load Impact</t>
  </si>
  <si>
    <t>pass</t>
  </si>
  <si>
    <t>Pass</t>
  </si>
  <si>
    <t>January</t>
  </si>
  <si>
    <t>February</t>
  </si>
  <si>
    <t>October</t>
  </si>
  <si>
    <t>November</t>
  </si>
  <si>
    <t>December</t>
  </si>
  <si>
    <t>custs</t>
  </si>
  <si>
    <t>E-1 to E-TOUC</t>
  </si>
  <si>
    <t>PG&amp;E Residential TOU E-1 to E-TOU-C3 for PY2019: Ex Post Analysis</t>
  </si>
  <si>
    <t>Public Version. Redactions in “2019 Load Impact Evaluation of Pacific Gas and Electric Company’s Residential Time-of-Use Rates” and appendices.</t>
  </si>
  <si>
    <t>Confidential information is redacted and blacked out.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</si>
</sst>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"/>
    <numFmt numFmtId="165" formatCode="[$-409]mmmm\ d\,\ yyyy;@"/>
    <numFmt numFmtId="166" formatCode="0.0%"/>
    <numFmt numFmtId="167" formatCode="0.0"/>
    <numFmt numFmtId="168" formatCode="0.000"/>
    <numFmt numFmtId="169" formatCode="#,##0.000"/>
  </numFmts>
  <fonts count="1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color indexed="8"/>
      <name val="Calibri"/>
      <family val="2"/>
    </font>
    <font>
      <b/>
      <sz val="11"/>
      <name val="Arial"/>
      <family val="2"/>
    </font>
    <font>
      <b/>
      <sz val="11"/>
      <color indexed="9"/>
      <name val="Arial Narrow"/>
      <family val="2"/>
    </font>
    <font>
      <b/>
      <sz val="10"/>
      <color indexed="9"/>
      <name val="Franklin Gothic Demi Cond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0"/>
      <name val="Arial Narrow"/>
      <family val="2"/>
    </font>
    <font>
      <sz val="11"/>
      <color indexed="9"/>
      <name val="Arial"/>
      <family val="2"/>
    </font>
    <font>
      <sz val="11"/>
      <name val="Arial"/>
      <family val="2"/>
    </font>
    <font>
      <sz val="10"/>
      <color indexed="9"/>
      <name val="Franklin Gothic Demi Cond"/>
      <family val="2"/>
    </font>
    <font>
      <b/>
      <vertAlign val="superscript"/>
      <sz val="11"/>
      <color indexed="9"/>
      <name val="Arial Narrow"/>
      <family val="2"/>
    </font>
    <font>
      <sz val="10"/>
      <color rgb="FFFF0000"/>
      <name val="Arial"/>
      <family val="2"/>
    </font>
    <font>
      <b/>
      <sz val="14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0C2577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56"/>
      </right>
      <top style="medium">
        <color indexed="9"/>
      </top>
      <bottom/>
      <diagonal/>
    </border>
    <border>
      <left style="medium">
        <color indexed="56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 style="medium">
        <color indexed="56"/>
      </left>
      <right style="thin">
        <color indexed="56"/>
      </right>
      <top/>
      <bottom style="medium">
        <color indexed="56"/>
      </bottom>
      <diagonal/>
    </border>
    <border>
      <left style="thin">
        <color indexed="56"/>
      </left>
      <right style="thin">
        <color indexed="56"/>
      </right>
      <top/>
      <bottom style="medium">
        <color indexed="56"/>
      </bottom>
      <diagonal/>
    </border>
    <border>
      <left style="medium">
        <color indexed="9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indexed="56"/>
      </right>
      <top/>
      <bottom style="medium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56"/>
      </left>
      <right style="medium">
        <color indexed="9"/>
      </right>
      <top style="medium">
        <color indexed="56"/>
      </top>
      <bottom style="medium">
        <color indexed="9"/>
      </bottom>
      <diagonal/>
    </border>
    <border>
      <left style="medium">
        <color indexed="56"/>
      </left>
      <right style="medium">
        <color indexed="9"/>
      </right>
      <top style="medium">
        <color indexed="9"/>
      </top>
      <bottom/>
      <diagonal/>
    </border>
    <border>
      <left style="thin">
        <color indexed="56"/>
      </left>
      <right style="medium">
        <color indexed="56"/>
      </right>
      <top/>
      <bottom style="medium">
        <color indexed="56"/>
      </bottom>
      <diagonal/>
    </border>
    <border>
      <left style="thin">
        <color indexed="56"/>
      </left>
      <right style="medium">
        <color indexed="56"/>
      </right>
      <top style="medium">
        <color indexed="56"/>
      </top>
      <bottom style="medium">
        <color indexed="56"/>
      </bottom>
      <diagonal/>
    </border>
    <border>
      <left style="medium">
        <color indexed="9"/>
      </left>
      <right/>
      <top/>
      <bottom/>
      <diagonal/>
    </border>
    <border>
      <left style="medium">
        <color indexed="9"/>
      </left>
      <right style="medium">
        <color theme="0"/>
      </right>
      <top style="thin">
        <color indexed="56"/>
      </top>
      <bottom style="medium">
        <color indexed="9"/>
      </bottom>
      <diagonal/>
    </border>
    <border>
      <left style="medium">
        <color indexed="56"/>
      </left>
      <right/>
      <top style="thin">
        <color indexed="64"/>
      </top>
      <bottom style="thin">
        <color indexed="64"/>
      </bottom>
      <diagonal/>
    </border>
    <border>
      <left style="medium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0" fillId="0" borderId="0" xfId="0" quotePrefix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quotePrefix="1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Fill="1"/>
    <xf numFmtId="0" fontId="9" fillId="0" borderId="1" xfId="0" applyNumberFormat="1" applyFont="1" applyBorder="1" applyAlignment="1">
      <alignment horizontal="center" vertical="center" wrapText="1"/>
    </xf>
    <xf numFmtId="49" fontId="9" fillId="0" borderId="0" xfId="0" applyNumberFormat="1" applyFont="1" applyBorder="1" applyAlignment="1">
      <alignment horizontal="left" wrapText="1"/>
    </xf>
    <xf numFmtId="0" fontId="8" fillId="0" borderId="0" xfId="0" applyFont="1"/>
    <xf numFmtId="0" fontId="11" fillId="0" borderId="0" xfId="0" applyFont="1" applyBorder="1" applyAlignment="1">
      <alignment horizontal="left"/>
    </xf>
    <xf numFmtId="165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49" fontId="9" fillId="0" borderId="0" xfId="0" applyNumberFormat="1" applyFont="1" applyBorder="1" applyAlignment="1">
      <alignment horizontal="left"/>
    </xf>
    <xf numFmtId="0" fontId="8" fillId="0" borderId="0" xfId="0" applyFont="1" applyFill="1" applyBorder="1"/>
    <xf numFmtId="0" fontId="4" fillId="0" borderId="6" xfId="0" applyFont="1" applyBorder="1" applyAlignment="1">
      <alignment horizontal="center"/>
    </xf>
    <xf numFmtId="3" fontId="10" fillId="0" borderId="7" xfId="0" applyNumberFormat="1" applyFont="1" applyBorder="1" applyAlignment="1">
      <alignment horizontal="center"/>
    </xf>
    <xf numFmtId="3" fontId="10" fillId="0" borderId="8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3" fontId="0" fillId="0" borderId="0" xfId="0" applyNumberFormat="1"/>
    <xf numFmtId="0" fontId="14" fillId="2" borderId="0" xfId="0" applyFont="1" applyFill="1" applyAlignment="1">
      <alignment horizontal="left"/>
    </xf>
    <xf numFmtId="0" fontId="14" fillId="0" borderId="0" xfId="0" applyFont="1" applyFill="1" applyBorder="1" applyAlignment="1">
      <alignment horizontal="left"/>
    </xf>
    <xf numFmtId="0" fontId="14" fillId="0" borderId="0" xfId="0" quotePrefix="1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0" fillId="0" borderId="0" xfId="0" applyBorder="1"/>
    <xf numFmtId="49" fontId="9" fillId="0" borderId="1" xfId="0" quotePrefix="1" applyNumberFormat="1" applyFont="1" applyFill="1" applyBorder="1" applyAlignment="1">
      <alignment horizontal="center" vertical="center" wrapText="1"/>
    </xf>
    <xf numFmtId="2" fontId="9" fillId="0" borderId="15" xfId="0" applyNumberFormat="1" applyFont="1" applyFill="1" applyBorder="1" applyAlignment="1">
      <alignment horizontal="center" vertical="center"/>
    </xf>
    <xf numFmtId="0" fontId="8" fillId="0" borderId="0" xfId="0" quotePrefix="1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3" fontId="0" fillId="0" borderId="16" xfId="0" applyNumberFormat="1" applyBorder="1" applyAlignment="1">
      <alignment horizontal="center" vertical="center"/>
    </xf>
    <xf numFmtId="164" fontId="0" fillId="0" borderId="0" xfId="0" applyNumberFormat="1"/>
    <xf numFmtId="0" fontId="8" fillId="0" borderId="0" xfId="0" applyFont="1" applyAlignment="1">
      <alignment horizontal="left"/>
    </xf>
    <xf numFmtId="0" fontId="1" fillId="0" borderId="0" xfId="0" applyFont="1" applyBorder="1"/>
    <xf numFmtId="0" fontId="1" fillId="0" borderId="0" xfId="0" applyFont="1"/>
    <xf numFmtId="0" fontId="1" fillId="0" borderId="0" xfId="0" quotePrefix="1" applyFont="1" applyAlignment="1">
      <alignment horizontal="left"/>
    </xf>
    <xf numFmtId="0" fontId="1" fillId="0" borderId="0" xfId="0" quotePrefix="1" applyFont="1" applyFill="1" applyBorder="1" applyAlignment="1">
      <alignment horizontal="left"/>
    </xf>
    <xf numFmtId="0" fontId="13" fillId="0" borderId="0" xfId="0" applyFont="1"/>
    <xf numFmtId="164" fontId="4" fillId="0" borderId="0" xfId="0" applyNumberFormat="1" applyFont="1" applyBorder="1" applyAlignment="1">
      <alignment horizontal="right" vertical="center"/>
    </xf>
    <xf numFmtId="166" fontId="4" fillId="0" borderId="0" xfId="1" applyNumberFormat="1" applyFont="1" applyBorder="1" applyAlignment="1">
      <alignment horizontal="right"/>
    </xf>
    <xf numFmtId="164" fontId="4" fillId="0" borderId="0" xfId="0" applyNumberFormat="1" applyFont="1" applyBorder="1" applyAlignment="1">
      <alignment horizontal="left" vertical="center"/>
    </xf>
    <xf numFmtId="0" fontId="1" fillId="0" borderId="0" xfId="0" applyFont="1" applyAlignment="1">
      <alignment horizontal="right"/>
    </xf>
    <xf numFmtId="167" fontId="0" fillId="0" borderId="0" xfId="0" applyNumberFormat="1"/>
    <xf numFmtId="0" fontId="8" fillId="0" borderId="0" xfId="0" applyFont="1" applyFill="1" applyBorder="1" applyAlignment="1">
      <alignment horizontal="left" vertical="center"/>
    </xf>
    <xf numFmtId="0" fontId="4" fillId="0" borderId="0" xfId="0" applyFont="1"/>
    <xf numFmtId="0" fontId="4" fillId="0" borderId="0" xfId="0" quotePrefix="1" applyFont="1" applyAlignment="1">
      <alignment horizontal="left"/>
    </xf>
    <xf numFmtId="14" fontId="0" fillId="0" borderId="0" xfId="0" applyNumberFormat="1"/>
    <xf numFmtId="2" fontId="9" fillId="0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right"/>
    </xf>
    <xf numFmtId="166" fontId="4" fillId="0" borderId="0" xfId="1" applyNumberFormat="1" applyFont="1" applyAlignment="1">
      <alignment horizontal="center"/>
    </xf>
    <xf numFmtId="2" fontId="0" fillId="0" borderId="0" xfId="0" applyNumberFormat="1"/>
    <xf numFmtId="168" fontId="0" fillId="0" borderId="0" xfId="0" applyNumberFormat="1"/>
    <xf numFmtId="0" fontId="0" fillId="0" borderId="0" xfId="0" applyAlignment="1">
      <alignment horizontal="right"/>
    </xf>
    <xf numFmtId="4" fontId="10" fillId="0" borderId="8" xfId="0" applyNumberFormat="1" applyFont="1" applyBorder="1" applyAlignment="1">
      <alignment horizontal="center"/>
    </xf>
    <xf numFmtId="4" fontId="10" fillId="0" borderId="19" xfId="0" applyNumberFormat="1" applyFont="1" applyBorder="1" applyAlignment="1">
      <alignment horizontal="center"/>
    </xf>
    <xf numFmtId="4" fontId="10" fillId="0" borderId="20" xfId="0" applyNumberFormat="1" applyFont="1" applyBorder="1" applyAlignment="1">
      <alignment horizontal="center"/>
    </xf>
    <xf numFmtId="4" fontId="10" fillId="0" borderId="7" xfId="0" applyNumberFormat="1" applyFont="1" applyBorder="1" applyAlignment="1">
      <alignment horizontal="center"/>
    </xf>
    <xf numFmtId="169" fontId="0" fillId="0" borderId="0" xfId="1" applyNumberFormat="1" applyFont="1"/>
    <xf numFmtId="169" fontId="0" fillId="0" borderId="0" xfId="0" applyNumberFormat="1"/>
    <xf numFmtId="166" fontId="10" fillId="0" borderId="19" xfId="1" applyNumberFormat="1" applyFont="1" applyBorder="1" applyAlignment="1">
      <alignment horizontal="center"/>
    </xf>
    <xf numFmtId="0" fontId="4" fillId="0" borderId="23" xfId="0" applyFont="1" applyFill="1" applyBorder="1" applyAlignment="1">
      <alignment horizontal="center" vertical="center"/>
    </xf>
    <xf numFmtId="164" fontId="10" fillId="0" borderId="24" xfId="0" applyNumberFormat="1" applyFont="1" applyFill="1" applyBorder="1" applyAlignment="1">
      <alignment horizontal="center" vertical="center"/>
    </xf>
    <xf numFmtId="4" fontId="10" fillId="0" borderId="24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6" fillId="3" borderId="9" xfId="0" applyFont="1" applyFill="1" applyBorder="1" applyAlignment="1">
      <alignment horizontal="centerContinuous"/>
    </xf>
    <xf numFmtId="0" fontId="7" fillId="3" borderId="10" xfId="0" applyFont="1" applyFill="1" applyBorder="1" applyAlignment="1">
      <alignment horizontal="centerContinuous"/>
    </xf>
    <xf numFmtId="0" fontId="7" fillId="3" borderId="11" xfId="0" applyFont="1" applyFill="1" applyBorder="1" applyAlignment="1">
      <alignment horizontal="centerContinuous"/>
    </xf>
    <xf numFmtId="0" fontId="5" fillId="3" borderId="12" xfId="0" applyFont="1" applyFill="1" applyBorder="1" applyAlignment="1">
      <alignment horizontal="centerContinuous"/>
    </xf>
    <xf numFmtId="0" fontId="5" fillId="3" borderId="13" xfId="0" applyFont="1" applyFill="1" applyBorder="1" applyAlignment="1">
      <alignment horizontal="centerContinuous"/>
    </xf>
    <xf numFmtId="0" fontId="5" fillId="3" borderId="14" xfId="0" applyFont="1" applyFill="1" applyBorder="1" applyAlignment="1">
      <alignment horizontal="centerContinuous"/>
    </xf>
    <xf numFmtId="0" fontId="5" fillId="3" borderId="2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12" fillId="3" borderId="4" xfId="0" applyFont="1" applyFill="1" applyBorder="1" applyAlignment="1">
      <alignment horizontal="center"/>
    </xf>
    <xf numFmtId="4" fontId="5" fillId="3" borderId="5" xfId="0" applyNumberFormat="1" applyFont="1" applyFill="1" applyBorder="1" applyAlignment="1">
      <alignment horizontal="centerContinuous"/>
    </xf>
    <xf numFmtId="0" fontId="5" fillId="3" borderId="22" xfId="0" applyFont="1" applyFill="1" applyBorder="1" applyAlignment="1">
      <alignment horizontal="centerContinuous"/>
    </xf>
    <xf numFmtId="0" fontId="5" fillId="3" borderId="0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/>
    </xf>
    <xf numFmtId="0" fontId="5" fillId="3" borderId="21" xfId="0" applyFont="1" applyFill="1" applyBorder="1" applyAlignment="1">
      <alignment horizontal="center" wrapText="1"/>
    </xf>
    <xf numFmtId="0" fontId="17" fillId="0" borderId="0" xfId="0" quotePrefix="1" applyFont="1" applyAlignment="1">
      <alignment horizontal="left"/>
    </xf>
    <xf numFmtId="2" fontId="5" fillId="3" borderId="5" xfId="0" applyNumberFormat="1" applyFont="1" applyFill="1" applyBorder="1" applyAlignment="1">
      <alignment horizontal="center" wrapText="1"/>
    </xf>
    <xf numFmtId="2" fontId="5" fillId="3" borderId="2" xfId="0" applyNumberFormat="1" applyFont="1" applyFill="1" applyBorder="1" applyAlignment="1">
      <alignment horizontal="center" wrapText="1"/>
    </xf>
    <xf numFmtId="2" fontId="5" fillId="3" borderId="5" xfId="0" quotePrefix="1" applyNumberFormat="1" applyFont="1" applyFill="1" applyBorder="1" applyAlignment="1">
      <alignment horizontal="center" wrapText="1"/>
    </xf>
    <xf numFmtId="0" fontId="5" fillId="3" borderId="17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5" fillId="3" borderId="18" xfId="0" applyFont="1" applyFill="1" applyBorder="1" applyAlignment="1">
      <alignment horizontal="center" wrapText="1"/>
    </xf>
    <xf numFmtId="0" fontId="5" fillId="3" borderId="17" xfId="0" quotePrefix="1" applyFont="1" applyFill="1" applyBorder="1" applyAlignment="1">
      <alignment horizontal="center" wrapText="1"/>
    </xf>
    <xf numFmtId="1" fontId="0" fillId="0" borderId="0" xfId="0" applyNumberFormat="1"/>
  </cellXfs>
  <cellStyles count="2">
    <cellStyle name="Normal" xfId="0" builtinId="0"/>
    <cellStyle name="Percent" xfId="1" builtinId="5"/>
  </cellStyles>
  <dxfs count="35"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1"/>
        </patternFill>
      </fill>
    </dxf>
    <dxf>
      <fill>
        <patternFill>
          <bgColor theme="0" tint="-0.14996795556505021"/>
        </patternFill>
      </fill>
    </dxf>
    <dxf>
      <fill>
        <patternFill>
          <bgColor rgb="FFFF33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indexed="43"/>
        </patternFill>
      </fill>
    </dxf>
    <dxf>
      <fill>
        <patternFill>
          <bgColor theme="1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1"/>
        </patternFill>
      </fill>
    </dxf>
    <dxf>
      <fill>
        <patternFill>
          <bgColor rgb="FFFF33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indexed="43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33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indexed="43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33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indexed="43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9" defaultPivotStyle="PivotStyleLight16"/>
  <colors>
    <mruColors>
      <color rgb="FF0C2577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22981366459629"/>
          <c:y val="0.14206642066420663"/>
          <c:w val="0.77018633540372672"/>
          <c:h val="0.7140221402214022"/>
        </c:manualLayout>
      </c:layout>
      <c:scatterChart>
        <c:scatterStyle val="smoothMarker"/>
        <c:varyColors val="0"/>
        <c:ser>
          <c:idx val="2"/>
          <c:order val="0"/>
          <c:tx>
            <c:strRef>
              <c:f>Table!$F$5:$F$7</c:f>
              <c:strCache>
                <c:ptCount val="3"/>
                <c:pt idx="0">
                  <c:v>Estimated Reference Load (kWh/hour)</c:v>
                </c:pt>
              </c:strCache>
            </c:strRef>
          </c:tx>
          <c:spPr>
            <a:ln w="38100">
              <a:solidFill>
                <a:srgbClr val="00808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FFFFFF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Table!$F$8:$F$31</c:f>
              <c:numCache>
                <c:formatCode>#,##0.0</c:formatCode>
                <c:ptCount val="24"/>
                <c:pt idx="0">
                  <c:v>1.0447163581848145</c:v>
                </c:pt>
                <c:pt idx="1">
                  <c:v>0.93278723955154419</c:v>
                </c:pt>
                <c:pt idx="2">
                  <c:v>0.86987346410751343</c:v>
                </c:pt>
                <c:pt idx="3">
                  <c:v>0.81880682706832886</c:v>
                </c:pt>
                <c:pt idx="4">
                  <c:v>0.79683947563171387</c:v>
                </c:pt>
                <c:pt idx="5">
                  <c:v>0.8088454008102417</c:v>
                </c:pt>
                <c:pt idx="6">
                  <c:v>0.88471996784210205</c:v>
                </c:pt>
                <c:pt idx="7">
                  <c:v>0.94630962610244751</c:v>
                </c:pt>
                <c:pt idx="8">
                  <c:v>0.98535197973251343</c:v>
                </c:pt>
                <c:pt idx="9">
                  <c:v>1.0228995084762573</c:v>
                </c:pt>
                <c:pt idx="10">
                  <c:v>1.1102539300918579</c:v>
                </c:pt>
                <c:pt idx="11">
                  <c:v>1.1917879581451416</c:v>
                </c:pt>
                <c:pt idx="12">
                  <c:v>1.2888228893280029</c:v>
                </c:pt>
                <c:pt idx="13">
                  <c:v>1.3671095371246338</c:v>
                </c:pt>
                <c:pt idx="14">
                  <c:v>1.4558019638061523</c:v>
                </c:pt>
                <c:pt idx="15">
                  <c:v>1.5717800855636597</c:v>
                </c:pt>
                <c:pt idx="16">
                  <c:v>1.6712549924850464</c:v>
                </c:pt>
                <c:pt idx="17">
                  <c:v>1.7445639371871948</c:v>
                </c:pt>
                <c:pt idx="18">
                  <c:v>1.7455060482025146</c:v>
                </c:pt>
                <c:pt idx="19">
                  <c:v>1.6907912492752075</c:v>
                </c:pt>
                <c:pt idx="20">
                  <c:v>1.6530169248580933</c:v>
                </c:pt>
                <c:pt idx="21">
                  <c:v>1.5859471559524536</c:v>
                </c:pt>
                <c:pt idx="22">
                  <c:v>1.409021258354187</c:v>
                </c:pt>
                <c:pt idx="23">
                  <c:v>1.2050257921218872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BB-42A9-A5B0-A4C23948EEF8}"/>
            </c:ext>
          </c:extLst>
        </c:ser>
        <c:ser>
          <c:idx val="0"/>
          <c:order val="1"/>
          <c:tx>
            <c:strRef>
              <c:f>Table!$G$5:$G$7</c:f>
              <c:strCache>
                <c:ptCount val="3"/>
                <c:pt idx="0">
                  <c:v>Observed Load (kWh/hour)</c:v>
                </c:pt>
              </c:strCache>
            </c:strRef>
          </c:tx>
          <c:spPr>
            <a:ln w="25400">
              <a:solidFill>
                <a:srgbClr val="0066CC"/>
              </a:solidFill>
              <a:prstDash val="solid"/>
            </a:ln>
          </c:spPr>
          <c:marker>
            <c:symbol val="none"/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Table!$G$8:$G$31</c:f>
              <c:numCache>
                <c:formatCode>#,##0.0</c:formatCode>
                <c:ptCount val="24"/>
                <c:pt idx="0">
                  <c:v>1.0674923527985811</c:v>
                </c:pt>
                <c:pt idx="1">
                  <c:v>0.9778556302189827</c:v>
                </c:pt>
                <c:pt idx="2">
                  <c:v>0.89557008445262909</c:v>
                </c:pt>
                <c:pt idx="3">
                  <c:v>0.85718850418925285</c:v>
                </c:pt>
                <c:pt idx="4">
                  <c:v>0.83755389973521233</c:v>
                </c:pt>
                <c:pt idx="5">
                  <c:v>0.85624530911445618</c:v>
                </c:pt>
                <c:pt idx="6">
                  <c:v>0.91213939525187016</c:v>
                </c:pt>
                <c:pt idx="7">
                  <c:v>0.98750598728656769</c:v>
                </c:pt>
                <c:pt idx="8">
                  <c:v>1.0073840189725161</c:v>
                </c:pt>
                <c:pt idx="9">
                  <c:v>1.0249748935457319</c:v>
                </c:pt>
                <c:pt idx="10">
                  <c:v>1.0843659304082394</c:v>
                </c:pt>
                <c:pt idx="11">
                  <c:v>1.1678372193127871</c:v>
                </c:pt>
                <c:pt idx="12">
                  <c:v>1.2532549425959587</c:v>
                </c:pt>
                <c:pt idx="13">
                  <c:v>1.3349334858357906</c:v>
                </c:pt>
                <c:pt idx="14">
                  <c:v>1.4124481342732906</c:v>
                </c:pt>
                <c:pt idx="15">
                  <c:v>1.5099435485899448</c:v>
                </c:pt>
                <c:pt idx="16">
                  <c:v>1.5545454174280167</c:v>
                </c:pt>
                <c:pt idx="17">
                  <c:v>1.6242811232805252</c:v>
                </c:pt>
                <c:pt idx="18">
                  <c:v>1.6379895731806755</c:v>
                </c:pt>
                <c:pt idx="19">
                  <c:v>1.6042615920305252</c:v>
                </c:pt>
                <c:pt idx="20">
                  <c:v>1.5550415739417076</c:v>
                </c:pt>
                <c:pt idx="21">
                  <c:v>1.5354016311466694</c:v>
                </c:pt>
                <c:pt idx="22">
                  <c:v>1.3970178999006748</c:v>
                </c:pt>
                <c:pt idx="23">
                  <c:v>1.2219308335334063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BB-42A9-A5B0-A4C23948EE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5032256"/>
        <c:axId val="875033376"/>
      </c:scatterChart>
      <c:valAx>
        <c:axId val="875032256"/>
        <c:scaling>
          <c:orientation val="minMax"/>
          <c:max val="24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050" b="1">
                    <a:latin typeface="Arial" panose="020B0604020202020204" pitchFamily="34" charset="0"/>
                    <a:cs typeface="Arial" panose="020B0604020202020204" pitchFamily="34" charset="0"/>
                  </a:rPr>
                  <a:t>Hour Ending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 w="25400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875033376"/>
        <c:crosses val="autoZero"/>
        <c:crossBetween val="midCat"/>
        <c:majorUnit val="1"/>
      </c:valAx>
      <c:valAx>
        <c:axId val="875033376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Load</a:t>
                </a:r>
              </a:p>
            </c:rich>
          </c:tx>
          <c:overlay val="0"/>
        </c:title>
        <c:numFmt formatCode="#,##0.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875032256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5777196328719781"/>
          <c:y val="2.3985964520392398E-2"/>
          <c:w val="0.64753574281475679"/>
          <c:h val="8.3028610785353951E-2"/>
        </c:manualLayout>
      </c:layout>
      <c:overlay val="0"/>
      <c:spPr>
        <a:solidFill>
          <a:srgbClr val="FFFFFF"/>
        </a:solidFill>
        <a:ln w="3175">
          <a:solidFill>
            <a:srgbClr val="969696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Franklin Gothic Demi Cond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C0C0C0"/>
    </a:solidFill>
    <a:ln w="3175">
      <a:solidFill>
        <a:srgbClr val="969696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3</xdr:col>
      <xdr:colOff>666748</xdr:colOff>
      <xdr:row>36</xdr:row>
      <xdr:rowOff>0</xdr:rowOff>
    </xdr:to>
    <xdr:graphicFrame macro="">
      <xdr:nvGraphicFramePr>
        <xdr:cNvPr id="1100" name="Chart 1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320499</xdr:colOff>
      <xdr:row>0</xdr:row>
      <xdr:rowOff>11906</xdr:rowOff>
    </xdr:from>
    <xdr:to>
      <xdr:col>14</xdr:col>
      <xdr:colOff>16668</xdr:colOff>
      <xdr:row>3</xdr:row>
      <xdr:rowOff>202406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1A9F1E9-11AF-4AEA-BCBB-C4F076CC8E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98224" y="11906"/>
          <a:ext cx="3087069" cy="847725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able_for_PGE CBP_expost_private" growShrinkType="overwriteClear" connectionId="1" xr16:uid="{00000000-0016-0000-0200-00000000000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9"/>
  <sheetViews>
    <sheetView tabSelected="1" zoomScale="80" zoomScaleNormal="80" workbookViewId="0"/>
  </sheetViews>
  <sheetFormatPr defaultRowHeight="12.5" x14ac:dyDescent="0.25"/>
  <cols>
    <col min="1" max="1" width="27" bestFit="1" customWidth="1"/>
    <col min="2" max="2" width="31.54296875" customWidth="1"/>
    <col min="3" max="3" width="24" customWidth="1"/>
    <col min="4" max="4" width="10.26953125" customWidth="1"/>
    <col min="5" max="9" width="15.7265625" customWidth="1"/>
    <col min="10" max="15" width="12.7265625" customWidth="1"/>
    <col min="16" max="16" width="9.1796875" customWidth="1"/>
  </cols>
  <sheetData>
    <row r="1" spans="1:17" ht="17.25" customHeight="1" thickBot="1" x14ac:dyDescent="0.5">
      <c r="A1" s="2" t="str">
        <f>IF(Two_way_tab_flag=1,"Two-way tabulations not available.  Select 'All' in at least one cell.","")</f>
        <v/>
      </c>
      <c r="B1" s="2"/>
      <c r="C1" s="78" t="s">
        <v>245</v>
      </c>
      <c r="F1" s="4"/>
      <c r="G1" s="4"/>
      <c r="I1" s="3"/>
      <c r="J1" s="3"/>
      <c r="K1" s="38"/>
      <c r="L1" s="40"/>
    </row>
    <row r="2" spans="1:17" ht="17.25" customHeight="1" thickBot="1" x14ac:dyDescent="0.35">
      <c r="A2" s="28" t="s">
        <v>7</v>
      </c>
      <c r="B2" s="7" t="str">
        <f t="array" ref="B2:B3">TRANSPOSE(Data!A2:B2)</f>
        <v>Pacific Gas &amp; Electric</v>
      </c>
      <c r="C2" s="5"/>
      <c r="D2" s="5"/>
      <c r="F2" s="4"/>
      <c r="G2" s="4"/>
      <c r="I2" s="37"/>
      <c r="J2" s="3"/>
      <c r="K2" s="38"/>
      <c r="L2" s="40"/>
    </row>
    <row r="3" spans="1:17" ht="17.25" customHeight="1" thickTop="1" thickBot="1" x14ac:dyDescent="0.35">
      <c r="A3" s="29" t="s">
        <v>4</v>
      </c>
      <c r="B3" s="26" t="str">
        <v>E-1 to E-TOUC</v>
      </c>
      <c r="C3" s="5"/>
      <c r="D3" s="5"/>
      <c r="F3" s="3" t="s">
        <v>193</v>
      </c>
      <c r="G3" s="30">
        <f>IF(Two_way_tab_flag=1,"n/a",DGET(data,"enrolled",_xlnm.Criteria))</f>
        <v>15818</v>
      </c>
      <c r="I3" s="44"/>
      <c r="J3" s="45"/>
      <c r="K3" s="39"/>
    </row>
    <row r="4" spans="1:17" ht="17.25" customHeight="1" thickBot="1" x14ac:dyDescent="0.3">
      <c r="A4" s="28" t="s">
        <v>8</v>
      </c>
      <c r="B4" s="7" t="s">
        <v>194</v>
      </c>
      <c r="C4" s="5"/>
      <c r="D4" s="5"/>
    </row>
    <row r="5" spans="1:17" ht="17.25" customHeight="1" thickBot="1" x14ac:dyDescent="0.4">
      <c r="A5" s="28" t="s">
        <v>211</v>
      </c>
      <c r="B5" s="11" t="s">
        <v>209</v>
      </c>
      <c r="C5" s="5"/>
      <c r="D5" s="5"/>
      <c r="E5" s="82" t="s">
        <v>3</v>
      </c>
      <c r="F5" s="82" t="str">
        <f>"Estimated Reference Load ("&amp;IF(Result_type="Aggregate impact","MWh","kWh")&amp;"/hour)"</f>
        <v>Estimated Reference Load (kWh/hour)</v>
      </c>
      <c r="G5" s="82" t="str">
        <f>"Observed Load ("&amp;IF(Result_type="Aggregate Impact","MWh/hour)","kWh/hour)")</f>
        <v>Observed Load (kWh/hour)</v>
      </c>
      <c r="H5" s="82" t="str">
        <f>"Estimated Load Impact ("&amp;IF(Result_type="Aggregate Impact","MWh/hour)","kWh/hour)")</f>
        <v>Estimated Load Impact (kWh/hour)</v>
      </c>
      <c r="I5" s="85" t="s">
        <v>153</v>
      </c>
      <c r="J5" s="64"/>
      <c r="K5" s="65"/>
      <c r="L5" s="65"/>
      <c r="M5" s="65"/>
      <c r="N5" s="66"/>
    </row>
    <row r="6" spans="1:17" ht="17.25" customHeight="1" thickBot="1" x14ac:dyDescent="0.35">
      <c r="A6" s="28" t="s">
        <v>212</v>
      </c>
      <c r="B6" s="47" t="s">
        <v>202</v>
      </c>
      <c r="C6" s="12"/>
      <c r="D6" s="5"/>
      <c r="E6" s="83"/>
      <c r="F6" s="83"/>
      <c r="G6" s="83"/>
      <c r="H6" s="83"/>
      <c r="I6" s="83"/>
      <c r="J6" s="67" t="str">
        <f>"Uncertainty Adjusted Impact ("&amp;IF(Result_type="Aggregate Impact","MWh/hr)- Percentiles","kWh/hr)- Percentiles")</f>
        <v>Uncertainty Adjusted Impact (kWh/hr)- Percentiles</v>
      </c>
      <c r="K6" s="68"/>
      <c r="L6" s="68"/>
      <c r="M6" s="68"/>
      <c r="N6" s="69"/>
    </row>
    <row r="7" spans="1:17" ht="39" customHeight="1" thickBot="1" x14ac:dyDescent="0.35">
      <c r="A7" s="5"/>
      <c r="B7" s="5"/>
      <c r="C7" s="5"/>
      <c r="D7" s="5"/>
      <c r="E7" s="84"/>
      <c r="F7" s="84"/>
      <c r="G7" s="84"/>
      <c r="H7" s="84"/>
      <c r="I7" s="84"/>
      <c r="J7" s="70" t="s">
        <v>229</v>
      </c>
      <c r="K7" s="70" t="s">
        <v>230</v>
      </c>
      <c r="L7" s="70" t="s">
        <v>231</v>
      </c>
      <c r="M7" s="70" t="s">
        <v>232</v>
      </c>
      <c r="N7" s="71" t="s">
        <v>233</v>
      </c>
    </row>
    <row r="8" spans="1:17" ht="17.25" customHeight="1" thickBot="1" x14ac:dyDescent="0.35">
      <c r="A8" s="29" t="s">
        <v>6</v>
      </c>
      <c r="B8" s="27" t="s">
        <v>1</v>
      </c>
      <c r="C8" s="8"/>
      <c r="D8" s="8"/>
      <c r="E8" s="60">
        <v>1</v>
      </c>
      <c r="F8" s="61">
        <f>IF(Enrolled=0,"n/a",DGET(data,"Ref_hr1",_xlnm.Criteria))</f>
        <v>1.0447163581848145</v>
      </c>
      <c r="G8" s="61">
        <f t="shared" ref="G8:G31" si="0">IF(Enrolled=0,"n/a",F8-H8)</f>
        <v>1.0674923527985811</v>
      </c>
      <c r="H8" s="61">
        <f>IF(Enrolled=0,"n/a",DGET(data,"Pctile50_hr1",_xlnm.Criteria))</f>
        <v>-2.277599461376667E-2</v>
      </c>
      <c r="I8" s="61">
        <f>IF(Enrolled=0,"n/a",DGET(data,"Temp_hr1",_xlnm.Criteria))</f>
        <v>69.865966796875</v>
      </c>
      <c r="J8" s="62">
        <f>IF(Enrolled=0,"n/a",DGET(data,"Pctile10_hr1",_xlnm.Criteria))</f>
        <v>-6.8584688007831573E-2</v>
      </c>
      <c r="K8" s="62">
        <f>IF(Enrolled=0,"n/a",DGET(data,"Pctile30_hr1",_xlnm.Criteria))</f>
        <v>-4.1520539671182632E-2</v>
      </c>
      <c r="L8" s="62">
        <f>IF(Enrolled=0,"n/a",DGET(data,"Pctile50_hr1",_xlnm.Criteria))</f>
        <v>-2.277599461376667E-2</v>
      </c>
      <c r="M8" s="62">
        <f>IF(Enrolled=0,"n/a",DGET(data,"Pctile70_hr1",_xlnm.Criteria))</f>
        <v>-4.0314490906894207E-3</v>
      </c>
      <c r="N8" s="62">
        <f>IF(Enrolled=0,"n/a",DGET(data,"Pctile90_hr1",_xlnm.Criteria))</f>
        <v>2.3032698780298233E-2</v>
      </c>
      <c r="P8" s="57"/>
      <c r="Q8" s="58"/>
    </row>
    <row r="9" spans="1:17" ht="17.25" customHeight="1" thickBot="1" x14ac:dyDescent="0.35">
      <c r="A9" s="28" t="s">
        <v>199</v>
      </c>
      <c r="B9" s="47" t="s">
        <v>1</v>
      </c>
      <c r="C9" s="10"/>
      <c r="D9" s="10"/>
      <c r="E9" s="60">
        <v>2</v>
      </c>
      <c r="F9" s="61">
        <f>IF(Enrolled=0,"n/a",DGET(data,"Ref_hr2",_xlnm.Criteria))</f>
        <v>0.93278723955154419</v>
      </c>
      <c r="G9" s="61">
        <f t="shared" si="0"/>
        <v>0.9778556302189827</v>
      </c>
      <c r="H9" s="61">
        <f>IF(Enrolled=0,"n/a",DGET(data,"Pctile50_hr2",_xlnm.Criteria))</f>
        <v>-4.5068390667438507E-2</v>
      </c>
      <c r="I9" s="61">
        <f>IF(Enrolled=0,"n/a",DGET(data,"Temp_hr2",_xlnm.Criteria))</f>
        <v>68.385398864746094</v>
      </c>
      <c r="J9" s="62">
        <f>IF(Enrolled=0,"n/a",DGET(data,"Pctile10_hr2",_xlnm.Criteria))</f>
        <v>-9.0868905186653137E-2</v>
      </c>
      <c r="K9" s="62">
        <f>IF(Enrolled=0,"n/a",DGET(data,"Pctile30_hr2",_xlnm.Criteria))</f>
        <v>-6.3809596002101898E-2</v>
      </c>
      <c r="L9" s="62">
        <f>IF(Enrolled=0,"n/a",DGET(data,"Pctile50_hr2",_xlnm.Criteria))</f>
        <v>-4.5068390667438507E-2</v>
      </c>
      <c r="M9" s="62">
        <f>IF(Enrolled=0,"n/a",DGET(data,"Pctile70_hr2",_xlnm.Criteria))</f>
        <v>-2.6327192783355713E-2</v>
      </c>
      <c r="N9" s="62">
        <f>IF(Enrolled=0,"n/a",DGET(data,"Pctile90_hr2",_xlnm.Criteria))</f>
        <v>7.3212326969951391E-4</v>
      </c>
      <c r="P9" s="57"/>
      <c r="Q9" s="58"/>
    </row>
    <row r="10" spans="1:17" ht="17.25" customHeight="1" x14ac:dyDescent="0.3">
      <c r="D10" s="12"/>
      <c r="E10" s="60">
        <v>3</v>
      </c>
      <c r="F10" s="61">
        <f>IF(Enrolled=0,"n/a",DGET(data,"Ref_hr3",_xlnm.Criteria))</f>
        <v>0.86987346410751343</v>
      </c>
      <c r="G10" s="61">
        <f t="shared" si="0"/>
        <v>0.89557008445262909</v>
      </c>
      <c r="H10" s="61">
        <f>IF(Enrolled=0,"n/a",DGET(data,"Pctile50_hr3",_xlnm.Criteria))</f>
        <v>-2.5696620345115662E-2</v>
      </c>
      <c r="I10" s="61">
        <f>IF(Enrolled=0,"n/a",DGET(data,"Temp_hr3",_xlnm.Criteria))</f>
        <v>67.389404296875</v>
      </c>
      <c r="J10" s="62">
        <f>IF(Enrolled=0,"n/a",DGET(data,"Pctile10_hr3",_xlnm.Criteria))</f>
        <v>-7.0732928812503815E-2</v>
      </c>
      <c r="K10" s="62">
        <f>IF(Enrolled=0,"n/a",DGET(data,"Pctile30_hr3",_xlnm.Criteria))</f>
        <v>-4.4125113636255264E-2</v>
      </c>
      <c r="L10" s="62">
        <f>IF(Enrolled=0,"n/a",DGET(data,"Pctile50_hr3",_xlnm.Criteria))</f>
        <v>-2.5696620345115662E-2</v>
      </c>
      <c r="M10" s="62">
        <f>IF(Enrolled=0,"n/a",DGET(data,"Pctile70_hr3",_xlnm.Criteria))</f>
        <v>-7.2681275196373463E-3</v>
      </c>
      <c r="N10" s="62">
        <f>IF(Enrolled=0,"n/a",DGET(data,"Pctile90_hr3",_xlnm.Criteria))</f>
        <v>1.9339689984917641E-2</v>
      </c>
      <c r="P10" s="57"/>
      <c r="Q10" s="58"/>
    </row>
    <row r="11" spans="1:17" ht="17.25" customHeight="1" x14ac:dyDescent="0.3">
      <c r="A11" s="43"/>
      <c r="B11" s="63" t="str">
        <f>IF(Pass=0,"Results are confidential for the selected LCA or CARE group","")</f>
        <v/>
      </c>
      <c r="C11" s="13"/>
      <c r="D11" s="13"/>
      <c r="E11" s="60">
        <v>4</v>
      </c>
      <c r="F11" s="61">
        <f>IF(Enrolled=0,"n/a",DGET(data,"Ref_hr4",_xlnm.Criteria))</f>
        <v>0.81880682706832886</v>
      </c>
      <c r="G11" s="61">
        <f t="shared" si="0"/>
        <v>0.85718850418925285</v>
      </c>
      <c r="H11" s="61">
        <f>IF(Enrolled=0,"n/a",DGET(data,"Pctile50_hr4",_xlnm.Criteria))</f>
        <v>-3.8381677120923996E-2</v>
      </c>
      <c r="I11" s="61">
        <f>IF(Enrolled=0,"n/a",DGET(data,"Temp_hr4",_xlnm.Criteria))</f>
        <v>66.274421691894531</v>
      </c>
      <c r="J11" s="62">
        <f>IF(Enrolled=0,"n/a",DGET(data,"Pctile10_hr4",_xlnm.Criteria))</f>
        <v>-8.1938333809375763E-2</v>
      </c>
      <c r="K11" s="62">
        <f>IF(Enrolled=0,"n/a",DGET(data,"Pctile30_hr4",_xlnm.Criteria))</f>
        <v>-5.6204710155725479E-2</v>
      </c>
      <c r="L11" s="62">
        <f>IF(Enrolled=0,"n/a",DGET(data,"Pctile50_hr4",_xlnm.Criteria))</f>
        <v>-3.8381677120923996E-2</v>
      </c>
      <c r="M11" s="62">
        <f>IF(Enrolled=0,"n/a",DGET(data,"Pctile70_hr4",_xlnm.Criteria))</f>
        <v>-2.0558644086122513E-2</v>
      </c>
      <c r="N11" s="62">
        <f>IF(Enrolled=0,"n/a",DGET(data,"Pctile90_hr4",_xlnm.Criteria))</f>
        <v>5.1749823614954948E-3</v>
      </c>
      <c r="P11" s="57"/>
      <c r="Q11" s="58"/>
    </row>
    <row r="12" spans="1:17" ht="17.25" customHeight="1" x14ac:dyDescent="0.3">
      <c r="C12" s="13"/>
      <c r="D12" s="13"/>
      <c r="E12" s="60">
        <v>5</v>
      </c>
      <c r="F12" s="61">
        <f>IF(Enrolled=0,"n/a",DGET(data,"Ref_hr5",_xlnm.Criteria))</f>
        <v>0.79683947563171387</v>
      </c>
      <c r="G12" s="61">
        <f t="shared" si="0"/>
        <v>0.83755389973521233</v>
      </c>
      <c r="H12" s="61">
        <f>IF(Enrolled=0,"n/a",DGET(data,"Pctile50_hr5",_xlnm.Criteria))</f>
        <v>-4.0714424103498459E-2</v>
      </c>
      <c r="I12" s="61">
        <f>IF(Enrolled=0,"n/a",DGET(data,"Temp_hr5",_xlnm.Criteria))</f>
        <v>65.501502990722656</v>
      </c>
      <c r="J12" s="62">
        <f>IF(Enrolled=0,"n/a",DGET(data,"Pctile10_hr5",_xlnm.Criteria))</f>
        <v>-8.6246348917484283E-2</v>
      </c>
      <c r="K12" s="62">
        <f>IF(Enrolled=0,"n/a",DGET(data,"Pctile30_hr5",_xlnm.Criteria))</f>
        <v>-5.934571847319603E-2</v>
      </c>
      <c r="L12" s="62">
        <f>IF(Enrolled=0,"n/a",DGET(data,"Pctile50_hr5",_xlnm.Criteria))</f>
        <v>-4.0714424103498459E-2</v>
      </c>
      <c r="M12" s="62">
        <f>IF(Enrolled=0,"n/a",DGET(data,"Pctile70_hr5",_xlnm.Criteria))</f>
        <v>-2.2083133459091187E-2</v>
      </c>
      <c r="N12" s="62">
        <f>IF(Enrolled=0,"n/a",DGET(data,"Pctile90_hr5",_xlnm.Criteria))</f>
        <v>4.8174955882132053E-3</v>
      </c>
      <c r="P12" s="57"/>
      <c r="Q12" s="58"/>
    </row>
    <row r="13" spans="1:17" ht="17.25" customHeight="1" x14ac:dyDescent="0.25">
      <c r="D13" s="5"/>
      <c r="E13" s="60">
        <v>6</v>
      </c>
      <c r="F13" s="61">
        <f>IF(Enrolled=0,"n/a",DGET(data,"Ref_hr6",_xlnm.Criteria))</f>
        <v>0.8088454008102417</v>
      </c>
      <c r="G13" s="61">
        <f t="shared" si="0"/>
        <v>0.85624530911445618</v>
      </c>
      <c r="H13" s="61">
        <f>IF(Enrolled=0,"n/a",DGET(data,"Pctile50_hr6",_xlnm.Criteria))</f>
        <v>-4.7399908304214478E-2</v>
      </c>
      <c r="I13" s="61">
        <f>IF(Enrolled=0,"n/a",DGET(data,"Temp_hr6",_xlnm.Criteria))</f>
        <v>64.907989501953125</v>
      </c>
      <c r="J13" s="62">
        <f>IF(Enrolled=0,"n/a",DGET(data,"Pctile10_hr6",_xlnm.Criteria))</f>
        <v>-9.7655832767486572E-2</v>
      </c>
      <c r="K13" s="62">
        <f>IF(Enrolled=0,"n/a",DGET(data,"Pctile30_hr6",_xlnm.Criteria))</f>
        <v>-6.7964226007461548E-2</v>
      </c>
      <c r="L13" s="62">
        <f>IF(Enrolled=0,"n/a",DGET(data,"Pctile50_hr6",_xlnm.Criteria))</f>
        <v>-4.7399908304214478E-2</v>
      </c>
      <c r="M13" s="62">
        <f>IF(Enrolled=0,"n/a",DGET(data,"Pctile70_hr6",_xlnm.Criteria))</f>
        <v>-2.6835594326257706E-2</v>
      </c>
      <c r="N13" s="62">
        <f>IF(Enrolled=0,"n/a",DGET(data,"Pctile90_hr6",_xlnm.Criteria))</f>
        <v>2.8560080099850893E-3</v>
      </c>
      <c r="P13" s="57"/>
      <c r="Q13" s="58"/>
    </row>
    <row r="14" spans="1:17" ht="14" x14ac:dyDescent="0.25">
      <c r="D14" s="5"/>
      <c r="E14" s="60">
        <v>7</v>
      </c>
      <c r="F14" s="61">
        <f>IF(Enrolled=0,"n/a",DGET(data,"Ref_hr7",_xlnm.Criteria))</f>
        <v>0.88471996784210205</v>
      </c>
      <c r="G14" s="61">
        <f t="shared" si="0"/>
        <v>0.91213939525187016</v>
      </c>
      <c r="H14" s="61">
        <f>IF(Enrolled=0,"n/a",DGET(data,"Pctile50_hr7",_xlnm.Criteria))</f>
        <v>-2.7419427409768105E-2</v>
      </c>
      <c r="I14" s="61">
        <f>IF(Enrolled=0,"n/a",DGET(data,"Temp_hr7",_xlnm.Criteria))</f>
        <v>64.113288879394531</v>
      </c>
      <c r="J14" s="62">
        <f>IF(Enrolled=0,"n/a",DGET(data,"Pctile10_hr7",_xlnm.Criteria))</f>
        <v>-7.2890758514404297E-2</v>
      </c>
      <c r="K14" s="62">
        <f>IF(Enrolled=0,"n/a",DGET(data,"Pctile30_hr7",_xlnm.Criteria))</f>
        <v>-4.6025928109884262E-2</v>
      </c>
      <c r="L14" s="62">
        <f>IF(Enrolled=0,"n/a",DGET(data,"Pctile50_hr7",_xlnm.Criteria))</f>
        <v>-2.7419427409768105E-2</v>
      </c>
      <c r="M14" s="62">
        <f>IF(Enrolled=0,"n/a",DGET(data,"Pctile70_hr7",_xlnm.Criteria))</f>
        <v>-8.8129276409745216E-3</v>
      </c>
      <c r="N14" s="62">
        <f>IF(Enrolled=0,"n/a",DGET(data,"Pctile90_hr7",_xlnm.Criteria))</f>
        <v>1.8051901832222939E-2</v>
      </c>
      <c r="P14" s="57"/>
      <c r="Q14" s="58"/>
    </row>
    <row r="15" spans="1:17" ht="14" x14ac:dyDescent="0.3">
      <c r="A15" s="14"/>
      <c r="C15" s="5"/>
      <c r="D15" s="5"/>
      <c r="E15" s="60">
        <v>8</v>
      </c>
      <c r="F15" s="61">
        <f>IF(Enrolled=0,"n/a",DGET(data,"Ref_hr8",_xlnm.Criteria))</f>
        <v>0.94630962610244751</v>
      </c>
      <c r="G15" s="61">
        <f t="shared" si="0"/>
        <v>0.98750598728656769</v>
      </c>
      <c r="H15" s="61">
        <f>IF(Enrolled=0,"n/a",DGET(data,"Pctile50_hr8",_xlnm.Criteria))</f>
        <v>-4.1196361184120178E-2</v>
      </c>
      <c r="I15" s="61">
        <f>IF(Enrolled=0,"n/a",DGET(data,"Temp_hr8",_xlnm.Criteria))</f>
        <v>63.692691802978516</v>
      </c>
      <c r="J15" s="62">
        <f>IF(Enrolled=0,"n/a",DGET(data,"Pctile10_hr8",_xlnm.Criteria))</f>
        <v>-8.4611721336841583E-2</v>
      </c>
      <c r="K15" s="62">
        <f>IF(Enrolled=0,"n/a",DGET(data,"Pctile30_hr8",_xlnm.Criteria))</f>
        <v>-5.8961573988199234E-2</v>
      </c>
      <c r="L15" s="62">
        <f>IF(Enrolled=0,"n/a",DGET(data,"Pctile50_hr8",_xlnm.Criteria))</f>
        <v>-4.1196361184120178E-2</v>
      </c>
      <c r="M15" s="62">
        <f>IF(Enrolled=0,"n/a",DGET(data,"Pctile70_hr8",_xlnm.Criteria))</f>
        <v>-2.3431148380041122E-2</v>
      </c>
      <c r="N15" s="62">
        <f>IF(Enrolled=0,"n/a",DGET(data,"Pctile90_hr8",_xlnm.Criteria))</f>
        <v>2.2189975716173649E-3</v>
      </c>
      <c r="P15" s="57"/>
      <c r="Q15" s="58"/>
    </row>
    <row r="16" spans="1:17" ht="14" x14ac:dyDescent="0.25">
      <c r="C16" s="5"/>
      <c r="D16" s="5"/>
      <c r="E16" s="60">
        <v>9</v>
      </c>
      <c r="F16" s="61">
        <f>IF(Enrolled=0,"n/a",DGET(data,"Ref_hr9",_xlnm.Criteria))</f>
        <v>0.98535197973251343</v>
      </c>
      <c r="G16" s="61">
        <f t="shared" si="0"/>
        <v>1.0073840189725161</v>
      </c>
      <c r="H16" s="61">
        <f>IF(Enrolled=0,"n/a",DGET(data,"Pctile50_hr9",_xlnm.Criteria))</f>
        <v>-2.2032039240002632E-2</v>
      </c>
      <c r="I16" s="61">
        <f>IF(Enrolled=0,"n/a",DGET(data,"Temp_hr9",_xlnm.Criteria))</f>
        <v>66.336631774902344</v>
      </c>
      <c r="J16" s="62">
        <f>IF(Enrolled=0,"n/a",DGET(data,"Pctile10_hr9",_xlnm.Criteria))</f>
        <v>-6.4470477402210236E-2</v>
      </c>
      <c r="K16" s="62">
        <f>IF(Enrolled=0,"n/a",DGET(data,"Pctile30_hr9",_xlnm.Criteria))</f>
        <v>-3.9397507905960083E-2</v>
      </c>
      <c r="L16" s="62">
        <f>IF(Enrolled=0,"n/a",DGET(data,"Pctile50_hr9",_xlnm.Criteria))</f>
        <v>-2.2032039240002632E-2</v>
      </c>
      <c r="M16" s="62">
        <f>IF(Enrolled=0,"n/a",DGET(data,"Pctile70_hr9",_xlnm.Criteria))</f>
        <v>-4.666576161980629E-3</v>
      </c>
      <c r="N16" s="62">
        <f>IF(Enrolled=0,"n/a",DGET(data,"Pctile90_hr9",_xlnm.Criteria))</f>
        <v>2.0406397059559822E-2</v>
      </c>
      <c r="P16" s="57"/>
      <c r="Q16" s="58"/>
    </row>
    <row r="17" spans="3:23" ht="14" x14ac:dyDescent="0.25">
      <c r="C17" s="5"/>
      <c r="D17" s="5"/>
      <c r="E17" s="60">
        <v>10</v>
      </c>
      <c r="F17" s="61">
        <f>IF(Enrolled=0,"n/a",DGET(data,"Ref_hr10",_xlnm.Criteria))</f>
        <v>1.0228995084762573</v>
      </c>
      <c r="G17" s="61">
        <f t="shared" si="0"/>
        <v>1.0249748935457319</v>
      </c>
      <c r="H17" s="61">
        <f>IF(Enrolled=0,"n/a",DGET(data,"Pctile50_hr10",_xlnm.Criteria))</f>
        <v>-2.0753850694745779E-3</v>
      </c>
      <c r="I17" s="61">
        <f>IF(Enrolled=0,"n/a",DGET(data,"Temp_hr10",_xlnm.Criteria))</f>
        <v>70.252372741699219</v>
      </c>
      <c r="J17" s="62">
        <f>IF(Enrolled=0,"n/a",DGET(data,"Pctile10_hr10",_xlnm.Criteria))</f>
        <v>-4.3045636266469955E-2</v>
      </c>
      <c r="K17" s="62">
        <f>IF(Enrolled=0,"n/a",DGET(data,"Pctile30_hr10",_xlnm.Criteria))</f>
        <v>-1.8840078264474869E-2</v>
      </c>
      <c r="L17" s="62">
        <f>IF(Enrolled=0,"n/a",DGET(data,"Pctile50_hr10",_xlnm.Criteria))</f>
        <v>-2.0753850694745779E-3</v>
      </c>
      <c r="M17" s="62">
        <f>IF(Enrolled=0,"n/a",DGET(data,"Pctile70_hr10",_xlnm.Criteria))</f>
        <v>1.4689309522509575E-2</v>
      </c>
      <c r="N17" s="62">
        <f>IF(Enrolled=0,"n/a",DGET(data,"Pctile90_hr10",_xlnm.Criteria))</f>
        <v>3.8894869387149811E-2</v>
      </c>
      <c r="P17" s="57"/>
      <c r="Q17" s="58"/>
    </row>
    <row r="18" spans="3:23" ht="14" x14ac:dyDescent="0.25">
      <c r="C18" s="5"/>
      <c r="D18" s="5"/>
      <c r="E18" s="60">
        <v>11</v>
      </c>
      <c r="F18" s="61">
        <f>IF(Enrolled=0,"n/a",DGET(data,"Ref_hr11",_xlnm.Criteria))</f>
        <v>1.1102539300918579</v>
      </c>
      <c r="G18" s="61">
        <f t="shared" si="0"/>
        <v>1.0843659304082394</v>
      </c>
      <c r="H18" s="61">
        <f>IF(Enrolled=0,"n/a",DGET(data,"Pctile50_hr11",_xlnm.Criteria))</f>
        <v>2.5887999683618546E-2</v>
      </c>
      <c r="I18" s="61">
        <f>IF(Enrolled=0,"n/a",DGET(data,"Temp_hr11",_xlnm.Criteria))</f>
        <v>74.462310791015625</v>
      </c>
      <c r="J18" s="62">
        <f>IF(Enrolled=0,"n/a",DGET(data,"Pctile10_hr11",_xlnm.Criteria))</f>
        <v>-1.3975159265100956E-2</v>
      </c>
      <c r="K18" s="62">
        <f>IF(Enrolled=0,"n/a",DGET(data,"Pctile30_hr11",_xlnm.Criteria))</f>
        <v>9.5763169229030609E-3</v>
      </c>
      <c r="L18" s="62">
        <f>IF(Enrolled=0,"n/a",DGET(data,"Pctile50_hr11",_xlnm.Criteria))</f>
        <v>2.5887999683618546E-2</v>
      </c>
      <c r="M18" s="62">
        <f>IF(Enrolled=0,"n/a",DGET(data,"Pctile70_hr11",_xlnm.Criteria))</f>
        <v>4.219968244433403E-2</v>
      </c>
      <c r="N18" s="62">
        <f>IF(Enrolled=0,"n/a",DGET(data,"Pctile90_hr11",_xlnm.Criteria))</f>
        <v>6.5751157701015472E-2</v>
      </c>
      <c r="P18" s="57"/>
      <c r="Q18" s="58"/>
      <c r="S18" s="31"/>
      <c r="T18" s="31"/>
      <c r="U18" s="31"/>
      <c r="V18" s="31"/>
      <c r="W18" s="31"/>
    </row>
    <row r="19" spans="3:23" ht="14" x14ac:dyDescent="0.25">
      <c r="C19" s="5"/>
      <c r="D19" s="5"/>
      <c r="E19" s="60">
        <v>12</v>
      </c>
      <c r="F19" s="61">
        <f>IF(Enrolled=0,"n/a",DGET(data,"Ref_hr12",_xlnm.Criteria))</f>
        <v>1.1917879581451416</v>
      </c>
      <c r="G19" s="61">
        <f t="shared" si="0"/>
        <v>1.1678372193127871</v>
      </c>
      <c r="H19" s="61">
        <f>IF(Enrolled=0,"n/a",DGET(data,"Pctile50_hr12",_xlnm.Criteria))</f>
        <v>2.3950738832354546E-2</v>
      </c>
      <c r="I19" s="61">
        <f>IF(Enrolled=0,"n/a",DGET(data,"Temp_hr12",_xlnm.Criteria))</f>
        <v>78.520774841308594</v>
      </c>
      <c r="J19" s="62">
        <f>IF(Enrolled=0,"n/a",DGET(data,"Pctile10_hr12",_xlnm.Criteria))</f>
        <v>-1.8781047314405441E-2</v>
      </c>
      <c r="K19" s="62">
        <f>IF(Enrolled=0,"n/a",DGET(data,"Pctile30_hr12",_xlnm.Criteria))</f>
        <v>6.4652380533516407E-3</v>
      </c>
      <c r="L19" s="62">
        <f>IF(Enrolled=0,"n/a",DGET(data,"Pctile50_hr12",_xlnm.Criteria))</f>
        <v>2.3950738832354546E-2</v>
      </c>
      <c r="M19" s="62">
        <f>IF(Enrolled=0,"n/a",DGET(data,"Pctile70_hr12",_xlnm.Criteria))</f>
        <v>4.1436240077018738E-2</v>
      </c>
      <c r="N19" s="62">
        <f>IF(Enrolled=0,"n/a",DGET(data,"Pctile90_hr12",_xlnm.Criteria))</f>
        <v>6.6682524979114532E-2</v>
      </c>
      <c r="P19" s="57"/>
      <c r="Q19" s="58"/>
      <c r="S19" s="31"/>
      <c r="T19" s="31"/>
      <c r="U19" s="31"/>
      <c r="V19" s="31"/>
      <c r="W19" s="31"/>
    </row>
    <row r="20" spans="3:23" ht="14" x14ac:dyDescent="0.25">
      <c r="C20" s="5"/>
      <c r="D20" s="5"/>
      <c r="E20" s="60">
        <v>13</v>
      </c>
      <c r="F20" s="61">
        <f>IF(Enrolled=0,"n/a",DGET(data,"Ref_hr13",_xlnm.Criteria))</f>
        <v>1.2888228893280029</v>
      </c>
      <c r="G20" s="61">
        <f t="shared" si="0"/>
        <v>1.2532549425959587</v>
      </c>
      <c r="H20" s="61">
        <f>IF(Enrolled=0,"n/a",DGET(data,"Pctile50_hr13",_xlnm.Criteria))</f>
        <v>3.556794673204422E-2</v>
      </c>
      <c r="I20" s="61">
        <f>IF(Enrolled=0,"n/a",DGET(data,"Temp_hr13",_xlnm.Criteria))</f>
        <v>82.168975830078125</v>
      </c>
      <c r="J20" s="62">
        <f>IF(Enrolled=0,"n/a",DGET(data,"Pctile10_hr13",_xlnm.Criteria))</f>
        <v>-7.2193210944533348E-3</v>
      </c>
      <c r="K20" s="62">
        <f>IF(Enrolled=0,"n/a",DGET(data,"Pctile30_hr13",_xlnm.Criteria))</f>
        <v>1.8059743568301201E-2</v>
      </c>
      <c r="L20" s="62">
        <f>IF(Enrolled=0,"n/a",DGET(data,"Pctile50_hr13",_xlnm.Criteria))</f>
        <v>3.556794673204422E-2</v>
      </c>
      <c r="M20" s="62">
        <f>IF(Enrolled=0,"n/a",DGET(data,"Pctile70_hr13",_xlnm.Criteria))</f>
        <v>5.3076151758432388E-2</v>
      </c>
      <c r="N20" s="62">
        <f>IF(Enrolled=0,"n/a",DGET(data,"Pctile90_hr13",_xlnm.Criteria))</f>
        <v>7.8355215489864349E-2</v>
      </c>
      <c r="P20" s="57"/>
      <c r="Q20" s="58"/>
      <c r="S20" s="31"/>
      <c r="T20" s="31"/>
      <c r="U20" s="31"/>
      <c r="V20" s="31"/>
      <c r="W20" s="31"/>
    </row>
    <row r="21" spans="3:23" ht="14" x14ac:dyDescent="0.25">
      <c r="C21" s="5"/>
      <c r="D21" s="5"/>
      <c r="E21" s="60">
        <v>14</v>
      </c>
      <c r="F21" s="61">
        <f>IF(Enrolled=0,"n/a",DGET(data,"Ref_hr14",_xlnm.Criteria))</f>
        <v>1.3671095371246338</v>
      </c>
      <c r="G21" s="61">
        <f t="shared" si="0"/>
        <v>1.3349334858357906</v>
      </c>
      <c r="H21" s="61">
        <f>IF(Enrolled=0,"n/a",DGET(data,"Pctile50_hr14",_xlnm.Criteria))</f>
        <v>3.2176051288843155E-2</v>
      </c>
      <c r="I21" s="61">
        <f>IF(Enrolled=0,"n/a",DGET(data,"Temp_hr14",_xlnm.Criteria))</f>
        <v>85.171188354492188</v>
      </c>
      <c r="J21" s="62">
        <f>IF(Enrolled=0,"n/a",DGET(data,"Pctile10_hr14",_xlnm.Criteria))</f>
        <v>-1.2270702049136162E-2</v>
      </c>
      <c r="K21" s="62">
        <f>IF(Enrolled=0,"n/a",DGET(data,"Pctile30_hr14",_xlnm.Criteria))</f>
        <v>1.3988799415528774E-2</v>
      </c>
      <c r="L21" s="62">
        <f>IF(Enrolled=0,"n/a",DGET(data,"Pctile50_hr14",_xlnm.Criteria))</f>
        <v>3.2176051288843155E-2</v>
      </c>
      <c r="M21" s="62">
        <f>IF(Enrolled=0,"n/a",DGET(data,"Pctile70_hr14",_xlnm.Criteria))</f>
        <v>5.0363302230834961E-2</v>
      </c>
      <c r="N21" s="62">
        <f>IF(Enrolled=0,"n/a",DGET(data,"Pctile90_hr14",_xlnm.Criteria))</f>
        <v>7.6622806489467621E-2</v>
      </c>
      <c r="P21" s="57"/>
      <c r="Q21" s="58"/>
      <c r="S21" s="31"/>
      <c r="T21" s="31"/>
      <c r="U21" s="31"/>
      <c r="V21" s="31"/>
      <c r="W21" s="31"/>
    </row>
    <row r="22" spans="3:23" ht="14" x14ac:dyDescent="0.25">
      <c r="C22" s="5"/>
      <c r="D22" s="5"/>
      <c r="E22" s="60">
        <v>15</v>
      </c>
      <c r="F22" s="61">
        <f>IF(Enrolled=0,"n/a",DGET(data,"Ref_hr15",_xlnm.Criteria))</f>
        <v>1.4558019638061523</v>
      </c>
      <c r="G22" s="61">
        <f t="shared" si="0"/>
        <v>1.4124481342732906</v>
      </c>
      <c r="H22" s="61">
        <f>IF(Enrolled=0,"n/a",DGET(data,"Pctile50_hr15",_xlnm.Criteria))</f>
        <v>4.335382953286171E-2</v>
      </c>
      <c r="I22" s="61">
        <f>IF(Enrolled=0,"n/a",DGET(data,"Temp_hr15",_xlnm.Criteria))</f>
        <v>87.608367919921875</v>
      </c>
      <c r="J22" s="62">
        <f>IF(Enrolled=0,"n/a",DGET(data,"Pctile10_hr15",_xlnm.Criteria))</f>
        <v>-3.3537244889885187E-3</v>
      </c>
      <c r="K22" s="62">
        <f>IF(Enrolled=0,"n/a",DGET(data,"Pctile30_hr15",_xlnm.Criteria))</f>
        <v>2.4241475388407707E-2</v>
      </c>
      <c r="L22" s="62">
        <f>IF(Enrolled=0,"n/a",DGET(data,"Pctile50_hr15",_xlnm.Criteria))</f>
        <v>4.335382953286171E-2</v>
      </c>
      <c r="M22" s="62">
        <f>IF(Enrolled=0,"n/a",DGET(data,"Pctile70_hr15",_xlnm.Criteria))</f>
        <v>6.2466178089380264E-2</v>
      </c>
      <c r="N22" s="62">
        <f>IF(Enrolled=0,"n/a",DGET(data,"Pctile90_hr15",_xlnm.Criteria))</f>
        <v>9.0061381459236145E-2</v>
      </c>
      <c r="P22" s="57"/>
      <c r="Q22" s="58"/>
      <c r="S22" s="31"/>
      <c r="T22" s="31"/>
      <c r="U22" s="31"/>
      <c r="V22" s="31"/>
      <c r="W22" s="31"/>
    </row>
    <row r="23" spans="3:23" ht="14" x14ac:dyDescent="0.25">
      <c r="C23" s="5"/>
      <c r="D23" s="5"/>
      <c r="E23" s="60">
        <v>16</v>
      </c>
      <c r="F23" s="61">
        <f>IF(Enrolled=0,"n/a",DGET(data,"Ref_hr16",_xlnm.Criteria))</f>
        <v>1.5717800855636597</v>
      </c>
      <c r="G23" s="61">
        <f t="shared" si="0"/>
        <v>1.5099435485899448</v>
      </c>
      <c r="H23" s="61">
        <f>IF(Enrolled=0,"n/a",DGET(data,"Pctile50_hr16",_xlnm.Criteria))</f>
        <v>6.1836536973714828E-2</v>
      </c>
      <c r="I23" s="61">
        <f>IF(Enrolled=0,"n/a",DGET(data,"Temp_hr16",_xlnm.Criteria))</f>
        <v>89.264656066894531</v>
      </c>
      <c r="J23" s="62">
        <f>IF(Enrolled=0,"n/a",DGET(data,"Pctile10_hr16",_xlnm.Criteria))</f>
        <v>1.2832813896238804E-2</v>
      </c>
      <c r="K23" s="62">
        <f>IF(Enrolled=0,"n/a",DGET(data,"Pctile30_hr16",_xlnm.Criteria))</f>
        <v>4.1784614324569702E-2</v>
      </c>
      <c r="L23" s="62">
        <f>IF(Enrolled=0,"n/a",DGET(data,"Pctile50_hr16",_xlnm.Criteria))</f>
        <v>6.1836536973714828E-2</v>
      </c>
      <c r="M23" s="62">
        <f>IF(Enrolled=0,"n/a",DGET(data,"Pctile70_hr16",_xlnm.Criteria))</f>
        <v>8.1888474524021149E-2</v>
      </c>
      <c r="N23" s="62">
        <f>IF(Enrolled=0,"n/a",DGET(data,"Pctile90_hr16",_xlnm.Criteria))</f>
        <v>0.11084026843309402</v>
      </c>
      <c r="P23" s="57"/>
      <c r="Q23" s="58"/>
      <c r="S23" s="31"/>
      <c r="T23" s="31"/>
      <c r="U23" s="31"/>
      <c r="V23" s="31"/>
      <c r="W23" s="31"/>
    </row>
    <row r="24" spans="3:23" ht="14" x14ac:dyDescent="0.25">
      <c r="C24" s="5"/>
      <c r="D24" s="5"/>
      <c r="E24" s="60">
        <v>17</v>
      </c>
      <c r="F24" s="61">
        <f>IF(Enrolled=0,"n/a",DGET(data,"Ref_hr17",_xlnm.Criteria))</f>
        <v>1.6712549924850464</v>
      </c>
      <c r="G24" s="61">
        <f t="shared" si="0"/>
        <v>1.5545454174280167</v>
      </c>
      <c r="H24" s="61">
        <f>IF(Enrolled=0,"n/a",DGET(data,"Pctile50_hr17",_xlnm.Criteria))</f>
        <v>0.11670957505702972</v>
      </c>
      <c r="I24" s="61">
        <f>IF(Enrolled=0,"n/a",DGET(data,"Temp_hr17",_xlnm.Criteria))</f>
        <v>89.832954406738281</v>
      </c>
      <c r="J24" s="62">
        <f>IF(Enrolled=0,"n/a",DGET(data,"Pctile10_hr17",_xlnm.Criteria))</f>
        <v>6.5699771046638489E-2</v>
      </c>
      <c r="K24" s="62">
        <f>IF(Enrolled=0,"n/a",DGET(data,"Pctile30_hr17",_xlnm.Criteria))</f>
        <v>9.583677351474762E-2</v>
      </c>
      <c r="L24" s="62">
        <f>IF(Enrolled=0,"n/a",DGET(data,"Pctile50_hr17",_xlnm.Criteria))</f>
        <v>0.11670957505702972</v>
      </c>
      <c r="M24" s="62">
        <f>IF(Enrolled=0,"n/a",DGET(data,"Pctile70_hr17",_xlnm.Criteria))</f>
        <v>0.13758237659931183</v>
      </c>
      <c r="N24" s="62">
        <f>IF(Enrolled=0,"n/a",DGET(data,"Pctile90_hr17",_xlnm.Criteria))</f>
        <v>0.16771939396858215</v>
      </c>
      <c r="P24" s="57"/>
      <c r="Q24" s="58"/>
      <c r="S24" s="31"/>
      <c r="T24" s="31"/>
      <c r="U24" s="31"/>
      <c r="V24" s="31"/>
      <c r="W24" s="31"/>
    </row>
    <row r="25" spans="3:23" ht="14" x14ac:dyDescent="0.25">
      <c r="C25" s="5"/>
      <c r="D25" s="5"/>
      <c r="E25" s="60">
        <v>18</v>
      </c>
      <c r="F25" s="61">
        <f>IF(Enrolled=0,"n/a",DGET(data,"Ref_hr18",_xlnm.Criteria))</f>
        <v>1.7445639371871948</v>
      </c>
      <c r="G25" s="61">
        <f t="shared" si="0"/>
        <v>1.6242811232805252</v>
      </c>
      <c r="H25" s="61">
        <f>IF(Enrolled=0,"n/a",DGET(data,"Pctile50_hr18",_xlnm.Criteria))</f>
        <v>0.12028281390666962</v>
      </c>
      <c r="I25" s="61">
        <f>IF(Enrolled=0,"n/a",DGET(data,"Temp_hr18",_xlnm.Criteria))</f>
        <v>89.317985534667969</v>
      </c>
      <c r="J25" s="62">
        <f>IF(Enrolled=0,"n/a",DGET(data,"Pctile10_hr18",_xlnm.Criteria))</f>
        <v>7.2643183171749115E-2</v>
      </c>
      <c r="K25" s="62">
        <f>IF(Enrolled=0,"n/a",DGET(data,"Pctile30_hr18",_xlnm.Criteria))</f>
        <v>0.10078907012939453</v>
      </c>
      <c r="L25" s="62">
        <f>IF(Enrolled=0,"n/a",DGET(data,"Pctile50_hr18",_xlnm.Criteria))</f>
        <v>0.12028281390666962</v>
      </c>
      <c r="M25" s="62">
        <f>IF(Enrolled=0,"n/a",DGET(data,"Pctile70_hr18",_xlnm.Criteria))</f>
        <v>0.1397765576839447</v>
      </c>
      <c r="N25" s="62">
        <f>IF(Enrolled=0,"n/a",DGET(data,"Pctile90_hr18",_xlnm.Criteria))</f>
        <v>0.16792243719100952</v>
      </c>
      <c r="P25" s="57"/>
      <c r="Q25" s="58"/>
      <c r="S25" s="31"/>
      <c r="T25" s="31"/>
      <c r="U25" s="31"/>
      <c r="V25" s="31"/>
      <c r="W25" s="31"/>
    </row>
    <row r="26" spans="3:23" ht="14" x14ac:dyDescent="0.25">
      <c r="C26" s="5"/>
      <c r="D26" s="5"/>
      <c r="E26" s="60">
        <v>19</v>
      </c>
      <c r="F26" s="61">
        <f>IF(Enrolled=0,"n/a",DGET(data,"Ref_hr19",_xlnm.Criteria))</f>
        <v>1.7455060482025146</v>
      </c>
      <c r="G26" s="61">
        <f t="shared" si="0"/>
        <v>1.6379895731806755</v>
      </c>
      <c r="H26" s="61">
        <f>IF(Enrolled=0,"n/a",DGET(data,"Pctile50_hr19",_xlnm.Criteria))</f>
        <v>0.10751647502183914</v>
      </c>
      <c r="I26" s="61">
        <f>IF(Enrolled=0,"n/a",DGET(data,"Temp_hr19",_xlnm.Criteria))</f>
        <v>87.778450012207031</v>
      </c>
      <c r="J26" s="62">
        <f>IF(Enrolled=0,"n/a",DGET(data,"Pctile10_hr19",_xlnm.Criteria))</f>
        <v>5.8039400726556778E-2</v>
      </c>
      <c r="K26" s="62">
        <f>IF(Enrolled=0,"n/a",DGET(data,"Pctile30_hr19",_xlnm.Criteria))</f>
        <v>8.7270863354206085E-2</v>
      </c>
      <c r="L26" s="62">
        <f>IF(Enrolled=0,"n/a",DGET(data,"Pctile50_hr19",_xlnm.Criteria))</f>
        <v>0.10751647502183914</v>
      </c>
      <c r="M26" s="62">
        <f>IF(Enrolled=0,"n/a",DGET(data,"Pctile70_hr19",_xlnm.Criteria))</f>
        <v>0.1277620941400528</v>
      </c>
      <c r="N26" s="62">
        <f>IF(Enrolled=0,"n/a",DGET(data,"Pctile90_hr19",_xlnm.Criteria))</f>
        <v>0.1569935530424118</v>
      </c>
      <c r="P26" s="57"/>
      <c r="Q26" s="58"/>
      <c r="S26" s="31"/>
      <c r="T26" s="31"/>
      <c r="U26" s="31"/>
      <c r="V26" s="31"/>
      <c r="W26" s="31"/>
    </row>
    <row r="27" spans="3:23" ht="14" x14ac:dyDescent="0.25">
      <c r="C27" s="5"/>
      <c r="D27" s="5"/>
      <c r="E27" s="60">
        <v>20</v>
      </c>
      <c r="F27" s="61">
        <f>IF(Enrolled=0,"n/a",DGET(data,"Ref_hr20",_xlnm.Criteria))</f>
        <v>1.6907912492752075</v>
      </c>
      <c r="G27" s="61">
        <f t="shared" si="0"/>
        <v>1.6042615920305252</v>
      </c>
      <c r="H27" s="61">
        <f>IF(Enrolled=0,"n/a",DGET(data,"Pctile50_hr20",_xlnm.Criteria))</f>
        <v>8.6529657244682312E-2</v>
      </c>
      <c r="I27" s="61">
        <f>IF(Enrolled=0,"n/a",DGET(data,"Temp_hr20",_xlnm.Criteria))</f>
        <v>84.800338745117188</v>
      </c>
      <c r="J27" s="62">
        <f>IF(Enrolled=0,"n/a",DGET(data,"Pctile10_hr20",_xlnm.Criteria))</f>
        <v>3.5497091710567474E-2</v>
      </c>
      <c r="K27" s="62">
        <f>IF(Enrolled=0,"n/a",DGET(data,"Pctile30_hr20",_xlnm.Criteria))</f>
        <v>6.5647542476654053E-2</v>
      </c>
      <c r="L27" s="62">
        <f>IF(Enrolled=0,"n/a",DGET(data,"Pctile50_hr20",_xlnm.Criteria))</f>
        <v>8.6529657244682312E-2</v>
      </c>
      <c r="M27" s="62">
        <f>IF(Enrolled=0,"n/a",DGET(data,"Pctile70_hr20",_xlnm.Criteria))</f>
        <v>0.10741176456212997</v>
      </c>
      <c r="N27" s="62">
        <f>IF(Enrolled=0,"n/a",DGET(data,"Pctile90_hr20",_xlnm.Criteria))</f>
        <v>0.13756223022937775</v>
      </c>
      <c r="P27" s="57"/>
      <c r="Q27" s="58"/>
      <c r="S27" s="31"/>
      <c r="T27" s="31"/>
      <c r="U27" s="31"/>
      <c r="V27" s="31"/>
      <c r="W27" s="31"/>
    </row>
    <row r="28" spans="3:23" ht="14" x14ac:dyDescent="0.25">
      <c r="C28" s="5"/>
      <c r="D28" s="5"/>
      <c r="E28" s="60">
        <v>21</v>
      </c>
      <c r="F28" s="61">
        <f>IF(Enrolled=0,"n/a",DGET(data,"Ref_hr21",_xlnm.Criteria))</f>
        <v>1.6530169248580933</v>
      </c>
      <c r="G28" s="61">
        <f t="shared" si="0"/>
        <v>1.5550415739417076</v>
      </c>
      <c r="H28" s="61">
        <f>IF(Enrolled=0,"n/a",DGET(data,"Pctile50_hr21",_xlnm.Criteria))</f>
        <v>9.7975350916385651E-2</v>
      </c>
      <c r="I28" s="61">
        <f>IF(Enrolled=0,"n/a",DGET(data,"Temp_hr21",_xlnm.Criteria))</f>
        <v>80.097579956054688</v>
      </c>
      <c r="J28" s="62">
        <f>IF(Enrolled=0,"n/a",DGET(data,"Pctile10_hr21",_xlnm.Criteria))</f>
        <v>4.8229444772005081E-2</v>
      </c>
      <c r="K28" s="62">
        <f>IF(Enrolled=0,"n/a",DGET(data,"Pctile30_hr21",_xlnm.Criteria))</f>
        <v>7.7619731426239014E-2</v>
      </c>
      <c r="L28" s="62">
        <f>IF(Enrolled=0,"n/a",DGET(data,"Pctile50_hr21",_xlnm.Criteria))</f>
        <v>9.7975350916385651E-2</v>
      </c>
      <c r="M28" s="62">
        <f>IF(Enrolled=0,"n/a",DGET(data,"Pctile70_hr21",_xlnm.Criteria))</f>
        <v>0.11833097785711288</v>
      </c>
      <c r="N28" s="62">
        <f>IF(Enrolled=0,"n/a",DGET(data,"Pctile90_hr21",_xlnm.Criteria))</f>
        <v>0.14772126078605652</v>
      </c>
      <c r="P28" s="57"/>
      <c r="Q28" s="58"/>
      <c r="S28" s="31"/>
      <c r="T28" s="31"/>
      <c r="U28" s="31"/>
      <c r="V28" s="31"/>
      <c r="W28" s="31"/>
    </row>
    <row r="29" spans="3:23" ht="14" x14ac:dyDescent="0.25">
      <c r="C29" s="5"/>
      <c r="D29" s="5"/>
      <c r="E29" s="60">
        <v>22</v>
      </c>
      <c r="F29" s="61">
        <f>IF(Enrolled=0,"n/a",DGET(data,"Ref_hr22",_xlnm.Criteria))</f>
        <v>1.5859471559524536</v>
      </c>
      <c r="G29" s="61">
        <f t="shared" si="0"/>
        <v>1.5354016311466694</v>
      </c>
      <c r="H29" s="61">
        <f>IF(Enrolled=0,"n/a",DGET(data,"Pctile50_hr22",_xlnm.Criteria))</f>
        <v>5.0545524805784225E-2</v>
      </c>
      <c r="I29" s="61">
        <f>IF(Enrolled=0,"n/a",DGET(data,"Temp_hr22",_xlnm.Criteria))</f>
        <v>76.027091979980469</v>
      </c>
      <c r="J29" s="62">
        <f>IF(Enrolled=0,"n/a",DGET(data,"Pctile10_hr22",_xlnm.Criteria))</f>
        <v>1.6397978470195085E-4</v>
      </c>
      <c r="K29" s="62">
        <f>IF(Enrolled=0,"n/a",DGET(data,"Pctile30_hr22",_xlnm.Criteria))</f>
        <v>2.9929805546998978E-2</v>
      </c>
      <c r="L29" s="62">
        <f>IF(Enrolled=0,"n/a",DGET(data,"Pctile50_hr22",_xlnm.Criteria))</f>
        <v>5.0545524805784225E-2</v>
      </c>
      <c r="M29" s="62">
        <f>IF(Enrolled=0,"n/a",DGET(data,"Pctile70_hr22",_xlnm.Criteria))</f>
        <v>7.1161247789859772E-2</v>
      </c>
      <c r="N29" s="62">
        <f>IF(Enrolled=0,"n/a",DGET(data,"Pctile90_hr22",_xlnm.Criteria))</f>
        <v>0.10092706978321075</v>
      </c>
      <c r="P29" s="57"/>
      <c r="Q29" s="58"/>
    </row>
    <row r="30" spans="3:23" ht="14" x14ac:dyDescent="0.25">
      <c r="C30" s="5"/>
      <c r="D30" s="5"/>
      <c r="E30" s="60">
        <v>23</v>
      </c>
      <c r="F30" s="61">
        <f>IF(Enrolled=0,"n/a",DGET(data,"Ref_hr23",_xlnm.Criteria))</f>
        <v>1.409021258354187</v>
      </c>
      <c r="G30" s="61">
        <f t="shared" si="0"/>
        <v>1.3970178999006748</v>
      </c>
      <c r="H30" s="61">
        <f>IF(Enrolled=0,"n/a",DGET(data,"Pctile50_hr23",_xlnm.Criteria))</f>
        <v>1.2003358453512192E-2</v>
      </c>
      <c r="I30" s="61">
        <f>IF(Enrolled=0,"n/a",DGET(data,"Temp_hr23",_xlnm.Criteria))</f>
        <v>73.426170349121094</v>
      </c>
      <c r="J30" s="62">
        <f>IF(Enrolled=0,"n/a",DGET(data,"Pctile10_hr23",_xlnm.Criteria))</f>
        <v>-3.6740750074386597E-2</v>
      </c>
      <c r="K30" s="62">
        <f>IF(Enrolled=0,"n/a",DGET(data,"Pctile30_hr23",_xlnm.Criteria))</f>
        <v>-7.9423356801271439E-3</v>
      </c>
      <c r="L30" s="62">
        <f>IF(Enrolled=0,"n/a",DGET(data,"Pctile50_hr23",_xlnm.Criteria))</f>
        <v>1.2003358453512192E-2</v>
      </c>
      <c r="M30" s="62">
        <f>IF(Enrolled=0,"n/a",DGET(data,"Pctile70_hr23",_xlnm.Criteria))</f>
        <v>3.1949050724506378E-2</v>
      </c>
      <c r="N30" s="62">
        <f>IF(Enrolled=0,"n/a",DGET(data,"Pctile90_hr23",_xlnm.Criteria))</f>
        <v>6.0747463256120682E-2</v>
      </c>
      <c r="P30" s="57"/>
      <c r="Q30" s="58"/>
    </row>
    <row r="31" spans="3:23" ht="14" x14ac:dyDescent="0.25">
      <c r="C31" s="5"/>
      <c r="D31" s="5"/>
      <c r="E31" s="60">
        <v>24</v>
      </c>
      <c r="F31" s="61">
        <f>IF(Enrolled=0,"n/a",DGET(data,"Ref_hr24",_xlnm.Criteria))</f>
        <v>1.2050257921218872</v>
      </c>
      <c r="G31" s="61">
        <f t="shared" si="0"/>
        <v>1.2219308335334063</v>
      </c>
      <c r="H31" s="61">
        <f>IF(Enrolled=0,"n/a",DGET(data,"Pctile50_hr24",_xlnm.Criteria))</f>
        <v>-1.6905041411519051E-2</v>
      </c>
      <c r="I31" s="61">
        <f>IF(Enrolled=0,"n/a",DGET(data,"Temp_hr24",_xlnm.Criteria))</f>
        <v>71.520057678222656</v>
      </c>
      <c r="J31" s="62">
        <f>IF(Enrolled=0,"n/a",DGET(data,"Pctile10_hr24",_xlnm.Criteria))</f>
        <v>-6.3134931027889252E-2</v>
      </c>
      <c r="K31" s="62">
        <f>IF(Enrolled=0,"n/a",DGET(data,"Pctile30_hr24",_xlnm.Criteria))</f>
        <v>-3.5821940749883652E-2</v>
      </c>
      <c r="L31" s="62">
        <f>IF(Enrolled=0,"n/a",DGET(data,"Pctile50_hr24",_xlnm.Criteria))</f>
        <v>-1.6905041411519051E-2</v>
      </c>
      <c r="M31" s="62">
        <f>IF(Enrolled=0,"n/a",DGET(data,"Pctile70_hr24",_xlnm.Criteria))</f>
        <v>2.0118539687246084E-3</v>
      </c>
      <c r="N31" s="62">
        <f>IF(Enrolled=0,"n/a",DGET(data,"Pctile90_hr24",_xlnm.Criteria))</f>
        <v>2.9324848204851151E-2</v>
      </c>
      <c r="P31" s="57"/>
      <c r="Q31" s="58"/>
    </row>
    <row r="32" spans="3:23" ht="49.5" customHeight="1" thickBot="1" x14ac:dyDescent="0.35">
      <c r="C32" s="5"/>
      <c r="D32" s="5"/>
      <c r="E32" s="72"/>
      <c r="F32" s="79" t="str">
        <f>"Estimated Reference
Energy Use
("&amp;IF(Result_type="Aggregate Impact","MWh)","kWh)")</f>
        <v>Estimated Reference
Energy Use
(kWh)</v>
      </c>
      <c r="G32" s="79" t="str">
        <f>"Observed 
Event Day Energy Use ("&amp;IF(Result_type="Aggregate Impact","MWh)","kWh)")</f>
        <v>Observed 
Event Day Energy Use (kWh)</v>
      </c>
      <c r="H32" s="79" t="str">
        <f>"Estimated 
Change in Energy Use ("&amp;IF(Result_type="Aggregate Impact","MWh)","kWh)")</f>
        <v>Estimated 
Change in Energy Use (kWh)</v>
      </c>
      <c r="I32" s="81" t="s">
        <v>187</v>
      </c>
      <c r="J32" s="73" t="str">
        <f>"Uncertainty Adjusted Impact ("&amp;IF(Result_type="Aggregate Impact","MWh/hour) - Percentiles","kWh/hour) - Percentiles")</f>
        <v>Uncertainty Adjusted Impact (kWh/hour) - Percentiles</v>
      </c>
      <c r="K32" s="73"/>
      <c r="L32" s="73"/>
      <c r="M32" s="73"/>
      <c r="N32" s="74"/>
      <c r="O32" s="75" t="s">
        <v>234</v>
      </c>
    </row>
    <row r="33" spans="1:15" ht="14" x14ac:dyDescent="0.3">
      <c r="C33" s="5"/>
      <c r="D33" s="5"/>
      <c r="E33" s="76" t="s">
        <v>192</v>
      </c>
      <c r="F33" s="80"/>
      <c r="G33" s="80"/>
      <c r="H33" s="80"/>
      <c r="I33" s="80"/>
      <c r="J33" s="70" t="s">
        <v>229</v>
      </c>
      <c r="K33" s="70" t="s">
        <v>230</v>
      </c>
      <c r="L33" s="70" t="s">
        <v>231</v>
      </c>
      <c r="M33" s="70" t="s">
        <v>232</v>
      </c>
      <c r="N33" s="70" t="s">
        <v>233</v>
      </c>
      <c r="O33" s="77" t="s">
        <v>235</v>
      </c>
    </row>
    <row r="34" spans="1:15" ht="14.5" thickBot="1" x14ac:dyDescent="0.35">
      <c r="C34" s="5"/>
      <c r="D34" s="5"/>
      <c r="E34" s="15" t="s">
        <v>5</v>
      </c>
      <c r="F34" s="16">
        <f>IF(Enrolled=0,"n/a",SUM(F8:F31))</f>
        <v>29.80183357000351</v>
      </c>
      <c r="G34" s="17">
        <f>IF(Enrolled=0,"n/a",SUM(G8:G31))</f>
        <v>29.317162981024012</v>
      </c>
      <c r="H34" s="17">
        <f>IF(Enrolled=0,"n/a",SUM(H8:H31))</f>
        <v>0.48467058897949755</v>
      </c>
      <c r="I34" s="18">
        <f>IF(Enrolled=0,"n/a",SUM(Lookups!C8:C31))</f>
        <v>105.58836364746094</v>
      </c>
      <c r="J34" s="53">
        <f>IF(Enrolled=0,"n/a",Lookups!C34)</f>
        <v>0.44754716318621807</v>
      </c>
      <c r="K34" s="53">
        <f>IF(Enrolled=0,"n/a",Lookups!D34)</f>
        <v>0.46947998405740698</v>
      </c>
      <c r="L34" s="53">
        <f>IF(Enrolled=0,"n/a",Lookups!E34)</f>
        <v>0.48467058897949755</v>
      </c>
      <c r="M34" s="53">
        <f>IF(Enrolled=0,"n/a",Lookups!F34)</f>
        <v>0.49986119390158812</v>
      </c>
      <c r="N34" s="54">
        <f>IF(Enrolled=0,"n/a",Lookups!G34)</f>
        <v>0.52179401477277698</v>
      </c>
      <c r="O34" s="59">
        <f>IF(Enrolled=0,"n/a",IFERROR(H34/F34,0))</f>
        <v>1.6263113067893041E-2</v>
      </c>
    </row>
    <row r="35" spans="1:15" ht="14.5" thickBot="1" x14ac:dyDescent="0.35">
      <c r="E35" s="15" t="s">
        <v>220</v>
      </c>
      <c r="F35" s="56">
        <f>IF(Enrolled=0,"n/a",IFERROR(AVERAGEIF(Lookups!$F$8:$F$31,$E35,F$8:F$31),0))</f>
        <v>1.7010266304016113</v>
      </c>
      <c r="G35" s="53">
        <f>IF(Enrolled=0,"n/a",IFERROR(AVERAGEIF(Lookups!$F$8:$F$31,$E35,G$8:G$31),0))</f>
        <v>1.59522385597229</v>
      </c>
      <c r="H35" s="53">
        <f>IF(Enrolled=0,"n/a",IFERROR(AVERAGEIF(Lookups!$F$8:$F$31,$E35,H$8:H$31),0))</f>
        <v>0.10580277442932129</v>
      </c>
      <c r="I35" s="18">
        <f>IF(Enrolled=0,"n/a",SUMIF(Lookups!$F$8:$F$31,$E35,Lookups!$C$8:$C$31))</f>
        <v>56.827308654785156</v>
      </c>
      <c r="J35" s="53">
        <f>IF(Enrolled=0,"n/a",Lookups!C35)</f>
        <v>6.0719821001040016E-2</v>
      </c>
      <c r="K35" s="53">
        <f>IF(Enrolled=0,"n/a",Lookups!D35)</f>
        <v>8.7355195316781348E-2</v>
      </c>
      <c r="L35" s="53">
        <f>IF(Enrolled=0,"n/a",Lookups!E35)</f>
        <v>0.10580277442932129</v>
      </c>
      <c r="M35" s="53">
        <f>IF(Enrolled=0,"n/a",Lookups!F35)</f>
        <v>0.12425035354186122</v>
      </c>
      <c r="N35" s="55">
        <f>IF(Enrolled=0,"n/a",Lookups!G35)</f>
        <v>0.15088572785760257</v>
      </c>
      <c r="O35" s="59">
        <f>IF(Enrolled=0,"n/a",IFERROR(H35/F35,0))</f>
        <v>6.2199363924326879E-2</v>
      </c>
    </row>
    <row r="36" spans="1:15" ht="14.5" thickBot="1" x14ac:dyDescent="0.35">
      <c r="E36" s="15" t="s">
        <v>219</v>
      </c>
      <c r="F36" s="56">
        <f>IF(Enrolled=0,"n/a",AVERAGEIF(Lookups!$F$8:$F$31,$E36,F$8:F$31))</f>
        <v>1.1208789693681818</v>
      </c>
      <c r="G36" s="53">
        <f>IF(Enrolled=0,"n/a",AVERAGEIF(Lookups!$F$8:$F$31,$E36,G$8:G$31))</f>
        <v>1.1232128263769769</v>
      </c>
      <c r="H36" s="53">
        <f>IF(Enrolled=0,"n/a",AVERAGEIF(Lookups!$F$8:$F$31,$E36,H$8:H$31))</f>
        <v>-2.333857008795205E-3</v>
      </c>
      <c r="I36" s="18">
        <f>IF(Enrolled=0,"n/a",SUMIF(Lookups!$F$8:$F$31,$E36,Lookups!$C$8:$C$31))</f>
        <v>48.761054992675781</v>
      </c>
      <c r="J36" s="53">
        <f>IF(Enrolled=0,"n/a",Lookups!C36)</f>
        <v>-4.0320458962207539E-2</v>
      </c>
      <c r="K36" s="53">
        <f>IF(Enrolled=0,"n/a",Lookups!D36)</f>
        <v>-1.7877666618937992E-2</v>
      </c>
      <c r="L36" s="53">
        <f>IF(Enrolled=0,"n/a",Lookups!E36)</f>
        <v>-2.333857008795205E-3</v>
      </c>
      <c r="M36" s="53">
        <f>IF(Enrolled=0,"n/a",Lookups!F36)</f>
        <v>1.320995260134758E-2</v>
      </c>
      <c r="N36" s="55">
        <f>IF(Enrolled=0,"n/a",Lookups!G36)</f>
        <v>3.5652744944617135E-2</v>
      </c>
      <c r="O36" s="59">
        <f>IF(Enrolled=0,"n/a",IFERROR(H36/F36,0))</f>
        <v>-2.0821668285120522E-3</v>
      </c>
    </row>
    <row r="37" spans="1:15" ht="14" x14ac:dyDescent="0.3">
      <c r="E37" s="19"/>
      <c r="F37" s="31"/>
      <c r="G37" s="48"/>
      <c r="H37" s="49"/>
    </row>
    <row r="38" spans="1:15" x14ac:dyDescent="0.25">
      <c r="A38" t="s">
        <v>246</v>
      </c>
    </row>
    <row r="39" spans="1:15" x14ac:dyDescent="0.25">
      <c r="A39" t="s">
        <v>247</v>
      </c>
      <c r="E39" s="19"/>
      <c r="F39" s="31"/>
      <c r="G39" s="31"/>
      <c r="H39" s="31"/>
    </row>
  </sheetData>
  <mergeCells count="9">
    <mergeCell ref="F32:F33"/>
    <mergeCell ref="G32:G33"/>
    <mergeCell ref="H32:H33"/>
    <mergeCell ref="I32:I33"/>
    <mergeCell ref="E5:E7"/>
    <mergeCell ref="F5:F7"/>
    <mergeCell ref="G5:G7"/>
    <mergeCell ref="H5:H7"/>
    <mergeCell ref="I5:I7"/>
  </mergeCells>
  <phoneticPr fontId="2" type="noConversion"/>
  <conditionalFormatting sqref="A1:B1">
    <cfRule type="expression" dxfId="15" priority="46" stopIfTrue="1">
      <formula>$A$1&lt;&gt;""</formula>
    </cfRule>
  </conditionalFormatting>
  <conditionalFormatting sqref="C2">
    <cfRule type="expression" dxfId="14" priority="38">
      <formula>size_lca_flag=1</formula>
    </cfRule>
  </conditionalFormatting>
  <conditionalFormatting sqref="B8:B9">
    <cfRule type="expression" dxfId="13" priority="28">
      <formula>Two_way_tab_flag=1</formula>
    </cfRule>
    <cfRule type="expression" dxfId="12" priority="29">
      <formula>size_lca_flag=1</formula>
    </cfRule>
  </conditionalFormatting>
  <conditionalFormatting sqref="F34:O36">
    <cfRule type="expression" dxfId="8" priority="2">
      <formula>Pass=0</formula>
    </cfRule>
  </conditionalFormatting>
  <conditionalFormatting sqref="F8:N31">
    <cfRule type="expression" dxfId="11" priority="1">
      <formula>Pass=0</formula>
    </cfRule>
  </conditionalFormatting>
  <dataValidations count="5">
    <dataValidation type="list" allowBlank="1" showInputMessage="1" showErrorMessage="1" sqref="B6" xr:uid="{00000000-0002-0000-0000-000000000000}">
      <formula1>dual_enrol_list</formula1>
    </dataValidation>
    <dataValidation type="list" allowBlank="1" showInputMessage="1" showErrorMessage="1" sqref="B8" xr:uid="{00000000-0002-0000-0000-000001000000}">
      <formula1>lca_list</formula1>
    </dataValidation>
    <dataValidation type="list" allowBlank="1" showInputMessage="1" showErrorMessage="1" sqref="B5" xr:uid="{00000000-0002-0000-0000-000002000000}">
      <formula1>date_list</formula1>
    </dataValidation>
    <dataValidation type="list" allowBlank="1" showInputMessage="1" showErrorMessage="1" sqref="B4" xr:uid="{00000000-0002-0000-0000-000003000000}">
      <formula1>Result_type_list</formula1>
    </dataValidation>
    <dataValidation type="list" allowBlank="1" showInputMessage="1" showErrorMessage="1" sqref="B9" xr:uid="{00000000-0002-0000-0000-000004000000}">
      <formula1>Size_list</formula1>
    </dataValidation>
  </dataValidations>
  <pageMargins left="0.75" right="0.75" top="1" bottom="1" header="0.5" footer="0.5"/>
  <pageSetup scale="54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333AD0DE-5996-4014-B9F0-F341EBF3E849}">
            <xm:f>Lookups!$F8="Peak"</xm:f>
            <x14:dxf>
              <fill>
                <patternFill>
                  <bgColor theme="3" tint="0.59996337778862885"/>
                </patternFill>
              </fill>
            </x14:dxf>
          </x14:cfRule>
          <x14:cfRule type="expression" priority="5" id="{05A5A794-D281-4902-83E7-A2E48D2E8118}">
            <xm:f>Lookups!$F8="Partial-Peak"</xm:f>
            <x14:dxf>
              <fill>
                <patternFill>
                  <bgColor theme="3" tint="0.79998168889431442"/>
                </patternFill>
              </fill>
            </x14:dxf>
          </x14:cfRule>
          <xm:sqref>E8:N31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9"/>
  <sheetViews>
    <sheetView workbookViewId="0">
      <selection activeCell="K9" sqref="K9"/>
    </sheetView>
  </sheetViews>
  <sheetFormatPr defaultRowHeight="12.5" x14ac:dyDescent="0.25"/>
  <cols>
    <col min="1" max="7" width="15.7265625" customWidth="1"/>
    <col min="9" max="9" width="25.54296875" bestFit="1" customWidth="1"/>
    <col min="10" max="10" width="16" bestFit="1" customWidth="1"/>
    <col min="11" max="11" width="15.54296875" bestFit="1" customWidth="1"/>
    <col min="12" max="12" width="16.453125" bestFit="1" customWidth="1"/>
    <col min="13" max="13" width="13.453125" bestFit="1" customWidth="1"/>
  </cols>
  <sheetData>
    <row r="1" spans="1:16" ht="12.75" customHeight="1" x14ac:dyDescent="0.25">
      <c r="B1" s="34" t="s">
        <v>237</v>
      </c>
      <c r="C1">
        <f>DGET(data,"pass",_xlnm.Criteria)</f>
        <v>1</v>
      </c>
      <c r="F1" s="1"/>
      <c r="G1" s="1"/>
    </row>
    <row r="2" spans="1:16" ht="12.75" customHeight="1" x14ac:dyDescent="0.25"/>
    <row r="3" spans="1:16" ht="12.75" customHeight="1" x14ac:dyDescent="0.35">
      <c r="A3" s="21"/>
      <c r="B3" s="20" t="s">
        <v>216</v>
      </c>
      <c r="C3" s="20" t="s">
        <v>228</v>
      </c>
      <c r="D3" s="20" t="s">
        <v>0</v>
      </c>
      <c r="E3" s="20" t="s">
        <v>197</v>
      </c>
      <c r="F3" s="20" t="s">
        <v>215</v>
      </c>
      <c r="I3" s="2" t="s">
        <v>190</v>
      </c>
      <c r="J3" s="9" t="s">
        <v>213</v>
      </c>
      <c r="K3" s="9" t="s">
        <v>0</v>
      </c>
      <c r="L3" s="32" t="s">
        <v>197</v>
      </c>
      <c r="M3" s="9" t="s">
        <v>214</v>
      </c>
    </row>
    <row r="4" spans="1:16" ht="12.75" customHeight="1" x14ac:dyDescent="0.25">
      <c r="A4" s="23"/>
      <c r="B4" s="46" t="str">
        <f>month</f>
        <v>August</v>
      </c>
      <c r="C4" t="str">
        <f>Result_type</f>
        <v>Average per Enrolled Customer</v>
      </c>
      <c r="D4" s="5" t="str">
        <f>lca</f>
        <v>All</v>
      </c>
      <c r="E4" t="str">
        <f>Care</f>
        <v>All</v>
      </c>
      <c r="F4" s="5" t="str">
        <f>daytype</f>
        <v>Average Weekday</v>
      </c>
      <c r="I4" t="s">
        <v>2</v>
      </c>
      <c r="J4" s="34" t="s">
        <v>238</v>
      </c>
      <c r="K4" t="s">
        <v>1</v>
      </c>
      <c r="L4" s="33" t="s">
        <v>1</v>
      </c>
      <c r="M4" s="34" t="s">
        <v>202</v>
      </c>
      <c r="O4" s="46"/>
      <c r="P4" s="34" t="s">
        <v>238</v>
      </c>
    </row>
    <row r="5" spans="1:16" ht="12.75" customHeight="1" x14ac:dyDescent="0.35">
      <c r="A5" s="21"/>
      <c r="B5" s="21"/>
      <c r="C5" s="21"/>
      <c r="D5" s="21"/>
      <c r="E5" s="21"/>
      <c r="F5" s="22"/>
      <c r="G5" s="22"/>
      <c r="I5" s="35" t="s">
        <v>194</v>
      </c>
      <c r="J5" s="34" t="s">
        <v>239</v>
      </c>
      <c r="K5" t="s">
        <v>178</v>
      </c>
      <c r="L5" s="35" t="s">
        <v>198</v>
      </c>
      <c r="M5" s="35" t="s">
        <v>203</v>
      </c>
      <c r="O5" s="46"/>
      <c r="P5" s="34" t="s">
        <v>239</v>
      </c>
    </row>
    <row r="6" spans="1:16" ht="12.75" customHeight="1" x14ac:dyDescent="0.25">
      <c r="A6" s="23"/>
      <c r="B6" s="23"/>
      <c r="C6" s="41" t="s">
        <v>191</v>
      </c>
      <c r="D6">
        <f>IF(COUNTIF(Table!B7:B9,"All")=0,1,0)</f>
        <v>0</v>
      </c>
      <c r="E6" s="23"/>
      <c r="F6">
        <f>MATCH(month,P4:P15,0)</f>
        <v>8</v>
      </c>
      <c r="G6" s="24"/>
      <c r="J6" s="34" t="s">
        <v>204</v>
      </c>
      <c r="K6" t="s">
        <v>179</v>
      </c>
      <c r="L6" s="36" t="s">
        <v>200</v>
      </c>
      <c r="O6" s="46"/>
      <c r="P6" s="34" t="s">
        <v>204</v>
      </c>
    </row>
    <row r="7" spans="1:16" ht="12.75" customHeight="1" x14ac:dyDescent="0.35">
      <c r="A7" s="21"/>
      <c r="B7" s="41" t="s">
        <v>222</v>
      </c>
      <c r="C7" s="41" t="s">
        <v>188</v>
      </c>
      <c r="D7" s="41" t="s">
        <v>217</v>
      </c>
      <c r="E7" s="41" t="s">
        <v>218</v>
      </c>
      <c r="F7" s="41" t="s">
        <v>221</v>
      </c>
      <c r="J7" s="34" t="s">
        <v>205</v>
      </c>
      <c r="K7" t="s">
        <v>180</v>
      </c>
      <c r="O7" s="46"/>
      <c r="P7" s="34" t="s">
        <v>205</v>
      </c>
    </row>
    <row r="8" spans="1:16" ht="12.75" customHeight="1" x14ac:dyDescent="0.35">
      <c r="A8" s="22"/>
      <c r="B8">
        <v>1</v>
      </c>
      <c r="C8" s="42">
        <f>MAX(0,Table!I8-75)</f>
        <v>0</v>
      </c>
      <c r="D8" s="41" t="s">
        <v>219</v>
      </c>
      <c r="E8" s="41" t="s">
        <v>219</v>
      </c>
      <c r="F8" s="52" t="str">
        <f t="shared" ref="F8:F31" si="0">IF(AND($F$6&gt;=5,$F$6&lt;=10),E8,D8)</f>
        <v>Off-Peak</v>
      </c>
      <c r="J8" s="34" t="s">
        <v>206</v>
      </c>
      <c r="K8" t="s">
        <v>181</v>
      </c>
      <c r="L8" s="25"/>
      <c r="O8" s="46"/>
      <c r="P8" s="34" t="s">
        <v>206</v>
      </c>
    </row>
    <row r="9" spans="1:16" ht="12.75" customHeight="1" x14ac:dyDescent="0.25">
      <c r="B9">
        <f>B8+1</f>
        <v>2</v>
      </c>
      <c r="C9" s="42">
        <f>MAX(0,Table!I9-75)</f>
        <v>0</v>
      </c>
      <c r="D9" s="41" t="s">
        <v>219</v>
      </c>
      <c r="E9" s="41" t="s">
        <v>219</v>
      </c>
      <c r="F9" s="52" t="str">
        <f t="shared" si="0"/>
        <v>Off-Peak</v>
      </c>
      <c r="J9" s="34" t="s">
        <v>207</v>
      </c>
      <c r="K9" t="s">
        <v>182</v>
      </c>
      <c r="L9" s="25"/>
      <c r="O9" s="46"/>
      <c r="P9" s="34" t="s">
        <v>207</v>
      </c>
    </row>
    <row r="10" spans="1:16" ht="12.75" customHeight="1" x14ac:dyDescent="0.25">
      <c r="B10">
        <f t="shared" ref="B10:B31" si="1">B9+1</f>
        <v>3</v>
      </c>
      <c r="C10" s="42">
        <f>MAX(0,Table!I10-75)</f>
        <v>0</v>
      </c>
      <c r="D10" s="41" t="s">
        <v>219</v>
      </c>
      <c r="E10" s="41" t="s">
        <v>219</v>
      </c>
      <c r="F10" s="52" t="str">
        <f t="shared" si="0"/>
        <v>Off-Peak</v>
      </c>
      <c r="J10" s="34" t="s">
        <v>208</v>
      </c>
      <c r="K10" t="s">
        <v>183</v>
      </c>
      <c r="L10" s="25"/>
      <c r="O10" s="46"/>
      <c r="P10" s="34" t="s">
        <v>208</v>
      </c>
    </row>
    <row r="11" spans="1:16" ht="12.75" customHeight="1" x14ac:dyDescent="0.25">
      <c r="B11">
        <f t="shared" si="1"/>
        <v>4</v>
      </c>
      <c r="C11" s="42">
        <f>MAX(0,Table!I11-75)</f>
        <v>0</v>
      </c>
      <c r="D11" s="41" t="s">
        <v>219</v>
      </c>
      <c r="E11" s="41" t="s">
        <v>219</v>
      </c>
      <c r="F11" s="52" t="str">
        <f t="shared" si="0"/>
        <v>Off-Peak</v>
      </c>
      <c r="J11" s="34" t="s">
        <v>209</v>
      </c>
      <c r="K11" t="s">
        <v>184</v>
      </c>
      <c r="L11" s="25"/>
      <c r="O11" s="46"/>
      <c r="P11" s="34" t="s">
        <v>209</v>
      </c>
    </row>
    <row r="12" spans="1:16" ht="12.75" customHeight="1" x14ac:dyDescent="0.25">
      <c r="B12">
        <f t="shared" si="1"/>
        <v>5</v>
      </c>
      <c r="C12" s="42">
        <f>MAX(0,Table!I12-75)</f>
        <v>0</v>
      </c>
      <c r="D12" s="41" t="s">
        <v>219</v>
      </c>
      <c r="E12" s="41" t="s">
        <v>219</v>
      </c>
      <c r="F12" s="52" t="str">
        <f t="shared" si="0"/>
        <v>Off-Peak</v>
      </c>
      <c r="J12" s="34" t="s">
        <v>210</v>
      </c>
      <c r="K12" t="s">
        <v>185</v>
      </c>
      <c r="O12" s="46"/>
      <c r="P12" s="34" t="s">
        <v>210</v>
      </c>
    </row>
    <row r="13" spans="1:16" ht="12.75" customHeight="1" x14ac:dyDescent="0.25">
      <c r="B13">
        <f t="shared" si="1"/>
        <v>6</v>
      </c>
      <c r="C13" s="42">
        <f>MAX(0,Table!I13-75)</f>
        <v>0</v>
      </c>
      <c r="D13" s="41" t="s">
        <v>219</v>
      </c>
      <c r="E13" s="41" t="s">
        <v>219</v>
      </c>
      <c r="F13" s="52" t="str">
        <f t="shared" si="0"/>
        <v>Off-Peak</v>
      </c>
      <c r="J13" s="34" t="s">
        <v>240</v>
      </c>
      <c r="O13" s="46"/>
      <c r="P13" s="34" t="s">
        <v>240</v>
      </c>
    </row>
    <row r="14" spans="1:16" ht="12.75" customHeight="1" x14ac:dyDescent="0.25">
      <c r="B14">
        <f t="shared" si="1"/>
        <v>7</v>
      </c>
      <c r="C14" s="42">
        <f>MAX(0,Table!I14-75)</f>
        <v>0</v>
      </c>
      <c r="D14" s="41" t="s">
        <v>219</v>
      </c>
      <c r="E14" s="41" t="s">
        <v>219</v>
      </c>
      <c r="F14" s="52" t="str">
        <f t="shared" si="0"/>
        <v>Off-Peak</v>
      </c>
      <c r="J14" s="34" t="s">
        <v>241</v>
      </c>
      <c r="O14" s="46"/>
      <c r="P14" s="34" t="s">
        <v>241</v>
      </c>
    </row>
    <row r="15" spans="1:16" ht="12.75" customHeight="1" x14ac:dyDescent="0.25">
      <c r="B15">
        <f t="shared" si="1"/>
        <v>8</v>
      </c>
      <c r="C15" s="42">
        <f>MAX(0,Table!I15-75)</f>
        <v>0</v>
      </c>
      <c r="D15" s="41" t="s">
        <v>219</v>
      </c>
      <c r="E15" s="41" t="s">
        <v>219</v>
      </c>
      <c r="F15" s="52" t="str">
        <f t="shared" si="0"/>
        <v>Off-Peak</v>
      </c>
      <c r="J15" s="34" t="s">
        <v>242</v>
      </c>
      <c r="O15" s="46"/>
      <c r="P15" s="34" t="s">
        <v>242</v>
      </c>
    </row>
    <row r="16" spans="1:16" ht="12.75" customHeight="1" x14ac:dyDescent="0.25">
      <c r="B16">
        <f t="shared" si="1"/>
        <v>9</v>
      </c>
      <c r="C16" s="42">
        <f>MAX(0,Table!I16-75)</f>
        <v>0</v>
      </c>
      <c r="D16" s="41" t="s">
        <v>219</v>
      </c>
      <c r="E16" s="41" t="s">
        <v>219</v>
      </c>
      <c r="F16" s="52" t="str">
        <f t="shared" si="0"/>
        <v>Off-Peak</v>
      </c>
      <c r="O16" s="46"/>
    </row>
    <row r="17" spans="1:15" ht="12.75" customHeight="1" x14ac:dyDescent="0.25">
      <c r="B17">
        <f t="shared" si="1"/>
        <v>10</v>
      </c>
      <c r="C17" s="42">
        <f>MAX(0,Table!I17-75)</f>
        <v>0</v>
      </c>
      <c r="D17" s="41" t="s">
        <v>219</v>
      </c>
      <c r="E17" s="41" t="s">
        <v>219</v>
      </c>
      <c r="F17" s="52" t="str">
        <f t="shared" si="0"/>
        <v>Off-Peak</v>
      </c>
      <c r="O17" s="46"/>
    </row>
    <row r="18" spans="1:15" ht="12.75" customHeight="1" x14ac:dyDescent="0.25">
      <c r="B18">
        <f t="shared" si="1"/>
        <v>11</v>
      </c>
      <c r="C18" s="42">
        <f>MAX(0,Table!I18-75)</f>
        <v>0</v>
      </c>
      <c r="D18" s="41" t="s">
        <v>219</v>
      </c>
      <c r="E18" s="41" t="s">
        <v>219</v>
      </c>
      <c r="F18" s="52" t="str">
        <f t="shared" si="0"/>
        <v>Off-Peak</v>
      </c>
      <c r="J18" s="46"/>
      <c r="O18" s="46"/>
    </row>
    <row r="19" spans="1:15" ht="12.75" customHeight="1" x14ac:dyDescent="0.25">
      <c r="B19">
        <f t="shared" si="1"/>
        <v>12</v>
      </c>
      <c r="C19" s="42">
        <f>MAX(0,Table!I19-75)</f>
        <v>3.5207748413085938</v>
      </c>
      <c r="D19" s="41" t="s">
        <v>219</v>
      </c>
      <c r="E19" s="41" t="s">
        <v>219</v>
      </c>
      <c r="F19" s="52" t="str">
        <f t="shared" si="0"/>
        <v>Off-Peak</v>
      </c>
      <c r="M19" s="25"/>
    </row>
    <row r="20" spans="1:15" ht="12.75" customHeight="1" x14ac:dyDescent="0.25">
      <c r="B20">
        <f t="shared" si="1"/>
        <v>13</v>
      </c>
      <c r="C20" s="42">
        <f>MAX(0,Table!I20-75)</f>
        <v>7.168975830078125</v>
      </c>
      <c r="D20" s="41" t="s">
        <v>219</v>
      </c>
      <c r="E20" s="41" t="s">
        <v>219</v>
      </c>
      <c r="F20" s="52" t="str">
        <f t="shared" si="0"/>
        <v>Off-Peak</v>
      </c>
      <c r="M20" s="25"/>
    </row>
    <row r="21" spans="1:15" ht="12.75" customHeight="1" x14ac:dyDescent="0.25">
      <c r="B21">
        <f t="shared" si="1"/>
        <v>14</v>
      </c>
      <c r="C21" s="42">
        <f>MAX(0,Table!I21-75)</f>
        <v>10.171188354492188</v>
      </c>
      <c r="D21" s="41" t="s">
        <v>219</v>
      </c>
      <c r="E21" s="41" t="s">
        <v>219</v>
      </c>
      <c r="F21" s="52" t="str">
        <f t="shared" si="0"/>
        <v>Off-Peak</v>
      </c>
      <c r="M21" s="25"/>
    </row>
    <row r="22" spans="1:15" ht="12.75" customHeight="1" x14ac:dyDescent="0.25">
      <c r="B22">
        <f t="shared" si="1"/>
        <v>15</v>
      </c>
      <c r="C22" s="42">
        <f>MAX(0,Table!I22-75)</f>
        <v>12.608367919921875</v>
      </c>
      <c r="D22" s="41" t="s">
        <v>219</v>
      </c>
      <c r="E22" s="41" t="s">
        <v>219</v>
      </c>
      <c r="F22" s="52" t="str">
        <f t="shared" si="0"/>
        <v>Off-Peak</v>
      </c>
      <c r="M22" s="25"/>
    </row>
    <row r="23" spans="1:15" ht="12.75" customHeight="1" x14ac:dyDescent="0.25">
      <c r="B23">
        <f t="shared" si="1"/>
        <v>16</v>
      </c>
      <c r="C23" s="42">
        <f>MAX(0,Table!I23-75)</f>
        <v>14.264656066894531</v>
      </c>
      <c r="D23" s="41" t="s">
        <v>219</v>
      </c>
      <c r="E23" s="41" t="s">
        <v>219</v>
      </c>
      <c r="F23" s="52" t="str">
        <f t="shared" si="0"/>
        <v>Off-Peak</v>
      </c>
      <c r="M23" s="25"/>
    </row>
    <row r="24" spans="1:15" ht="12.75" customHeight="1" x14ac:dyDescent="0.25">
      <c r="B24">
        <f t="shared" si="1"/>
        <v>17</v>
      </c>
      <c r="C24" s="42">
        <f>MAX(0,Table!I24-75)</f>
        <v>14.832954406738281</v>
      </c>
      <c r="D24" s="41" t="s">
        <v>220</v>
      </c>
      <c r="E24" s="41" t="s">
        <v>220</v>
      </c>
      <c r="F24" s="52" t="str">
        <f t="shared" si="0"/>
        <v>Peak</v>
      </c>
      <c r="M24" s="25"/>
    </row>
    <row r="25" spans="1:15" ht="12.75" customHeight="1" x14ac:dyDescent="0.25">
      <c r="B25">
        <f t="shared" si="1"/>
        <v>18</v>
      </c>
      <c r="C25" s="42">
        <f>MAX(0,Table!I25-75)</f>
        <v>14.317985534667969</v>
      </c>
      <c r="D25" s="41" t="s">
        <v>220</v>
      </c>
      <c r="E25" s="41" t="s">
        <v>220</v>
      </c>
      <c r="F25" s="52" t="str">
        <f t="shared" si="0"/>
        <v>Peak</v>
      </c>
      <c r="M25" s="25"/>
    </row>
    <row r="26" spans="1:15" ht="12.75" customHeight="1" x14ac:dyDescent="0.25">
      <c r="B26">
        <f t="shared" si="1"/>
        <v>19</v>
      </c>
      <c r="C26" s="42">
        <f>MAX(0,Table!I26-75)</f>
        <v>12.778450012207031</v>
      </c>
      <c r="D26" s="41" t="s">
        <v>220</v>
      </c>
      <c r="E26" s="41" t="s">
        <v>220</v>
      </c>
      <c r="F26" s="52" t="str">
        <f t="shared" si="0"/>
        <v>Peak</v>
      </c>
    </row>
    <row r="27" spans="1:15" ht="12.75" customHeight="1" x14ac:dyDescent="0.25">
      <c r="B27">
        <f t="shared" si="1"/>
        <v>20</v>
      </c>
      <c r="C27" s="42">
        <f>MAX(0,Table!I27-75)</f>
        <v>9.8003387451171875</v>
      </c>
      <c r="D27" s="41" t="s">
        <v>220</v>
      </c>
      <c r="E27" s="41" t="s">
        <v>220</v>
      </c>
      <c r="F27" s="52" t="str">
        <f t="shared" si="0"/>
        <v>Peak</v>
      </c>
    </row>
    <row r="28" spans="1:15" ht="12.75" customHeight="1" x14ac:dyDescent="0.25">
      <c r="A28" s="6"/>
      <c r="B28">
        <f t="shared" si="1"/>
        <v>21</v>
      </c>
      <c r="C28" s="42">
        <f>MAX(0,Table!I28-75)</f>
        <v>5.0975799560546875</v>
      </c>
      <c r="D28" s="41" t="s">
        <v>220</v>
      </c>
      <c r="E28" s="41" t="s">
        <v>220</v>
      </c>
      <c r="F28" s="52" t="str">
        <f t="shared" si="0"/>
        <v>Peak</v>
      </c>
    </row>
    <row r="29" spans="1:15" ht="12.75" customHeight="1" x14ac:dyDescent="0.25">
      <c r="A29" s="6"/>
      <c r="B29">
        <f t="shared" si="1"/>
        <v>22</v>
      </c>
      <c r="C29" s="42">
        <f>MAX(0,Table!I29-75)</f>
        <v>1.0270919799804688</v>
      </c>
      <c r="D29" s="41" t="s">
        <v>219</v>
      </c>
      <c r="E29" s="41" t="s">
        <v>219</v>
      </c>
      <c r="F29" s="52" t="str">
        <f t="shared" si="0"/>
        <v>Off-Peak</v>
      </c>
    </row>
    <row r="30" spans="1:15" ht="12.75" customHeight="1" x14ac:dyDescent="0.25">
      <c r="A30" s="6"/>
      <c r="B30">
        <f t="shared" si="1"/>
        <v>23</v>
      </c>
      <c r="C30" s="42">
        <f>MAX(0,Table!I30-75)</f>
        <v>0</v>
      </c>
      <c r="D30" s="41" t="s">
        <v>219</v>
      </c>
      <c r="E30" s="41" t="s">
        <v>219</v>
      </c>
      <c r="F30" s="52" t="str">
        <f t="shared" si="0"/>
        <v>Off-Peak</v>
      </c>
    </row>
    <row r="31" spans="1:15" ht="12.75" customHeight="1" x14ac:dyDescent="0.25">
      <c r="B31">
        <f t="shared" si="1"/>
        <v>24</v>
      </c>
      <c r="C31" s="42">
        <f>MAX(0,Table!I31-75)</f>
        <v>0</v>
      </c>
      <c r="D31" s="41" t="s">
        <v>219</v>
      </c>
      <c r="E31" s="41" t="s">
        <v>219</v>
      </c>
      <c r="F31" s="52" t="str">
        <f t="shared" si="0"/>
        <v>Off-Peak</v>
      </c>
      <c r="G31" s="34"/>
      <c r="H31" s="34"/>
      <c r="I31" s="34"/>
      <c r="J31" s="34"/>
      <c r="K31" s="34"/>
    </row>
    <row r="32" spans="1:15" ht="12.75" customHeight="1" x14ac:dyDescent="0.25">
      <c r="G32" s="6"/>
      <c r="H32" s="6"/>
      <c r="I32" s="6"/>
      <c r="J32" s="6"/>
      <c r="K32" s="31"/>
    </row>
    <row r="33" spans="1:7" ht="12.75" customHeight="1" x14ac:dyDescent="0.25">
      <c r="A33" s="34" t="s">
        <v>196</v>
      </c>
      <c r="B33" t="s">
        <v>195</v>
      </c>
      <c r="C33">
        <v>0.1</v>
      </c>
      <c r="D33">
        <v>0.3</v>
      </c>
      <c r="E33">
        <v>0.5</v>
      </c>
      <c r="F33">
        <v>0.7</v>
      </c>
      <c r="G33" s="6">
        <v>0.9</v>
      </c>
    </row>
    <row r="34" spans="1:7" ht="12.75" customHeight="1" x14ac:dyDescent="0.25">
      <c r="A34" s="34" t="s">
        <v>5</v>
      </c>
      <c r="B34" s="51">
        <f>DGET(data,"stderr_daily",_xlnm.Criteria)</f>
        <v>2.8967563062906265E-2</v>
      </c>
      <c r="C34" s="50">
        <f>IF($B34=0,"n/a",NORMINV(C$33,Table!$H34,$B34))</f>
        <v>0.44754716318621807</v>
      </c>
      <c r="D34" s="50">
        <f>IF($B34=0,"n/a",NORMINV(D$33,Table!$H34,$B34))</f>
        <v>0.46947998405740698</v>
      </c>
      <c r="E34" s="50">
        <f>IF($B34=0,"n/a",NORMINV(E$33,Table!$H34,$B34))</f>
        <v>0.48467058897949755</v>
      </c>
      <c r="F34" s="50">
        <f>IF($B34=0,"n/a",NORMINV(F$33,Table!$H34,$B34))</f>
        <v>0.49986119390158812</v>
      </c>
      <c r="G34" s="50">
        <f>IF($B34=0,"n/a",NORMINV(G$33,Table!$H34,$B34))</f>
        <v>0.52179401477277698</v>
      </c>
    </row>
    <row r="35" spans="1:7" ht="12.75" customHeight="1" x14ac:dyDescent="0.25">
      <c r="A35" t="s">
        <v>220</v>
      </c>
      <c r="B35" s="51">
        <f>DGET(data,"stderr_peak",_xlnm.Criteria)</f>
        <v>3.5178415477275848E-2</v>
      </c>
      <c r="C35" s="50">
        <f>IF($B35=0,"n/a",NORMINV(C$33,Table!$H35,$B35))</f>
        <v>6.0719821001040016E-2</v>
      </c>
      <c r="D35" s="50">
        <f>IF($B35=0,"n/a",NORMINV(D$33,Table!$H35,$B35))</f>
        <v>8.7355195316781348E-2</v>
      </c>
      <c r="E35" s="50">
        <f>IF($B35=0,"n/a",NORMINV(E$33,Table!$H35,$B35))</f>
        <v>0.10580277442932129</v>
      </c>
      <c r="F35" s="50">
        <f>IF($B35=0,"n/a",NORMINV(F$33,Table!$H35,$B35))</f>
        <v>0.12425035354186122</v>
      </c>
      <c r="G35" s="50">
        <f>IF($B35=0,"n/a",NORMINV(G$33,Table!$H35,$B35))</f>
        <v>0.15088572785760257</v>
      </c>
    </row>
    <row r="36" spans="1:7" ht="12.75" customHeight="1" x14ac:dyDescent="0.25">
      <c r="A36" s="35" t="s">
        <v>219</v>
      </c>
      <c r="B36" s="51">
        <f>DGET(data,"stderr_offpeak",_xlnm.Criteria)</f>
        <v>2.9641102999448776E-2</v>
      </c>
      <c r="C36" s="50">
        <f>IF($B36=0,"n/a",NORMINV(C$33,Table!$H36,$B36))</f>
        <v>-4.0320458962207539E-2</v>
      </c>
      <c r="D36" s="50">
        <f>IF($B36=0,"n/a",NORMINV(D$33,Table!$H36,$B36))</f>
        <v>-1.7877666618937992E-2</v>
      </c>
      <c r="E36" s="50">
        <f>IF($B36=0,"n/a",NORMINV(E$33,Table!$H36,$B36))</f>
        <v>-2.333857008795205E-3</v>
      </c>
      <c r="F36" s="50">
        <f>IF($B36=0,"n/a",NORMINV(F$33,Table!$H36,$B36))</f>
        <v>1.320995260134758E-2</v>
      </c>
      <c r="G36" s="50">
        <f>IF($B36=0,"n/a",NORMINV(G$33,Table!$H36,$B36))</f>
        <v>3.5652744944617135E-2</v>
      </c>
    </row>
    <row r="37" spans="1:7" x14ac:dyDescent="0.25">
      <c r="B37" s="34"/>
      <c r="F37" s="6"/>
      <c r="G37" s="6"/>
    </row>
    <row r="38" spans="1:7" x14ac:dyDescent="0.25">
      <c r="A38" s="34"/>
      <c r="B38" s="51"/>
      <c r="F38" s="6"/>
      <c r="G38" s="6"/>
    </row>
    <row r="39" spans="1:7" x14ac:dyDescent="0.25">
      <c r="B39" s="51"/>
      <c r="F39" s="6"/>
      <c r="G39" s="6"/>
    </row>
    <row r="40" spans="1:7" x14ac:dyDescent="0.25">
      <c r="B40" s="51"/>
      <c r="F40" s="6"/>
      <c r="G40" s="6"/>
    </row>
    <row r="41" spans="1:7" x14ac:dyDescent="0.25">
      <c r="A41" s="35"/>
      <c r="B41" s="51"/>
      <c r="F41" s="6"/>
      <c r="G41" s="6"/>
    </row>
    <row r="42" spans="1:7" x14ac:dyDescent="0.25">
      <c r="B42" s="34"/>
      <c r="F42" s="6"/>
      <c r="G42" s="6"/>
    </row>
    <row r="43" spans="1:7" x14ac:dyDescent="0.25">
      <c r="A43" s="34"/>
      <c r="B43" s="51"/>
      <c r="F43" s="6"/>
      <c r="G43" s="6"/>
    </row>
    <row r="44" spans="1:7" x14ac:dyDescent="0.25">
      <c r="B44" s="51"/>
      <c r="F44" s="6"/>
      <c r="G44" s="6"/>
    </row>
    <row r="45" spans="1:7" x14ac:dyDescent="0.25">
      <c r="B45" s="51"/>
      <c r="G45" s="6"/>
    </row>
    <row r="46" spans="1:7" x14ac:dyDescent="0.25">
      <c r="A46" s="35"/>
      <c r="B46" s="51"/>
      <c r="G46" s="6"/>
    </row>
    <row r="47" spans="1:7" x14ac:dyDescent="0.25">
      <c r="G47" s="6"/>
    </row>
    <row r="48" spans="1:7" x14ac:dyDescent="0.25">
      <c r="G48" s="6"/>
    </row>
    <row r="49" spans="7:7" x14ac:dyDescent="0.25">
      <c r="G49" s="6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Y775"/>
  <sheetViews>
    <sheetView zoomScaleNormal="100" workbookViewId="0">
      <pane xSplit="8" ySplit="1" topLeftCell="I2" activePane="bottomRight" state="frozen"/>
      <selection pane="topRight"/>
      <selection pane="bottomLeft"/>
      <selection pane="bottomRight" activeCell="I2" sqref="I2"/>
    </sheetView>
  </sheetViews>
  <sheetFormatPr defaultRowHeight="12.5" x14ac:dyDescent="0.25"/>
  <cols>
    <col min="1" max="4" width="15.54296875" customWidth="1"/>
    <col min="5" max="5" width="16.453125" customWidth="1"/>
    <col min="6" max="6" width="11.81640625" customWidth="1"/>
    <col min="7" max="7" width="16" customWidth="1"/>
    <col min="8" max="179" width="10.7265625" customWidth="1"/>
    <col min="180" max="180" width="12" bestFit="1" customWidth="1"/>
    <col min="181" max="181" width="9.26953125" customWidth="1"/>
    <col min="182" max="184" width="10.1796875" bestFit="1" customWidth="1"/>
  </cols>
  <sheetData>
    <row r="1" spans="1:181" x14ac:dyDescent="0.25">
      <c r="A1" t="s">
        <v>226</v>
      </c>
      <c r="B1" t="s">
        <v>227</v>
      </c>
      <c r="C1" t="s">
        <v>228</v>
      </c>
      <c r="D1" t="s">
        <v>215</v>
      </c>
      <c r="E1" t="s">
        <v>216</v>
      </c>
      <c r="F1" t="s">
        <v>189</v>
      </c>
      <c r="G1" t="s">
        <v>197</v>
      </c>
      <c r="H1" t="s">
        <v>201</v>
      </c>
      <c r="I1" t="s">
        <v>154</v>
      </c>
      <c r="J1" t="s">
        <v>155</v>
      </c>
      <c r="K1" t="s">
        <v>156</v>
      </c>
      <c r="L1" t="s">
        <v>157</v>
      </c>
      <c r="M1" t="s">
        <v>158</v>
      </c>
      <c r="N1" t="s">
        <v>159</v>
      </c>
      <c r="O1" t="s">
        <v>160</v>
      </c>
      <c r="P1" t="s">
        <v>161</v>
      </c>
      <c r="Q1" t="s">
        <v>162</v>
      </c>
      <c r="R1" t="s">
        <v>163</v>
      </c>
      <c r="S1" t="s">
        <v>164</v>
      </c>
      <c r="T1" t="s">
        <v>165</v>
      </c>
      <c r="U1" t="s">
        <v>166</v>
      </c>
      <c r="V1" t="s">
        <v>167</v>
      </c>
      <c r="W1" t="s">
        <v>168</v>
      </c>
      <c r="X1" t="s">
        <v>169</v>
      </c>
      <c r="Y1" t="s">
        <v>170</v>
      </c>
      <c r="Z1" t="s">
        <v>171</v>
      </c>
      <c r="AA1" t="s">
        <v>172</v>
      </c>
      <c r="AB1" t="s">
        <v>173</v>
      </c>
      <c r="AC1" t="s">
        <v>174</v>
      </c>
      <c r="AD1" t="s">
        <v>175</v>
      </c>
      <c r="AE1" t="s">
        <v>176</v>
      </c>
      <c r="AF1" t="s">
        <v>177</v>
      </c>
      <c r="AG1" t="s">
        <v>9</v>
      </c>
      <c r="AH1" t="s">
        <v>10</v>
      </c>
      <c r="AI1" t="s">
        <v>11</v>
      </c>
      <c r="AJ1" t="s">
        <v>12</v>
      </c>
      <c r="AK1" t="s">
        <v>13</v>
      </c>
      <c r="AL1" t="s">
        <v>14</v>
      </c>
      <c r="AM1" t="s">
        <v>15</v>
      </c>
      <c r="AN1" t="s">
        <v>16</v>
      </c>
      <c r="AO1" t="s">
        <v>17</v>
      </c>
      <c r="AP1" t="s">
        <v>18</v>
      </c>
      <c r="AQ1" t="s">
        <v>19</v>
      </c>
      <c r="AR1" t="s">
        <v>20</v>
      </c>
      <c r="AS1" t="s">
        <v>21</v>
      </c>
      <c r="AT1" t="s">
        <v>22</v>
      </c>
      <c r="AU1" t="s">
        <v>23</v>
      </c>
      <c r="AV1" t="s">
        <v>24</v>
      </c>
      <c r="AW1" t="s">
        <v>25</v>
      </c>
      <c r="AX1" t="s">
        <v>26</v>
      </c>
      <c r="AY1" t="s">
        <v>27</v>
      </c>
      <c r="AZ1" t="s">
        <v>28</v>
      </c>
      <c r="BA1" t="s">
        <v>29</v>
      </c>
      <c r="BB1" t="s">
        <v>30</v>
      </c>
      <c r="BC1" t="s">
        <v>31</v>
      </c>
      <c r="BD1" t="s">
        <v>32</v>
      </c>
      <c r="BE1" t="s">
        <v>33</v>
      </c>
      <c r="BF1" t="s">
        <v>34</v>
      </c>
      <c r="BG1" t="s">
        <v>35</v>
      </c>
      <c r="BH1" t="s">
        <v>36</v>
      </c>
      <c r="BI1" t="s">
        <v>37</v>
      </c>
      <c r="BJ1" t="s">
        <v>38</v>
      </c>
      <c r="BK1" t="s">
        <v>39</v>
      </c>
      <c r="BL1" t="s">
        <v>40</v>
      </c>
      <c r="BM1" t="s">
        <v>41</v>
      </c>
      <c r="BN1" t="s">
        <v>42</v>
      </c>
      <c r="BO1" t="s">
        <v>43</v>
      </c>
      <c r="BP1" t="s">
        <v>44</v>
      </c>
      <c r="BQ1" t="s">
        <v>45</v>
      </c>
      <c r="BR1" t="s">
        <v>46</v>
      </c>
      <c r="BS1" t="s">
        <v>47</v>
      </c>
      <c r="BT1" t="s">
        <v>48</v>
      </c>
      <c r="BU1" t="s">
        <v>49</v>
      </c>
      <c r="BV1" t="s">
        <v>50</v>
      </c>
      <c r="BW1" t="s">
        <v>51</v>
      </c>
      <c r="BX1" t="s">
        <v>52</v>
      </c>
      <c r="BY1" t="s">
        <v>53</v>
      </c>
      <c r="BZ1" t="s">
        <v>54</v>
      </c>
      <c r="CA1" t="s">
        <v>55</v>
      </c>
      <c r="CB1" t="s">
        <v>56</v>
      </c>
      <c r="CC1" t="s">
        <v>57</v>
      </c>
      <c r="CD1" t="s">
        <v>58</v>
      </c>
      <c r="CE1" t="s">
        <v>59</v>
      </c>
      <c r="CF1" t="s">
        <v>60</v>
      </c>
      <c r="CG1" t="s">
        <v>61</v>
      </c>
      <c r="CH1" t="s">
        <v>62</v>
      </c>
      <c r="CI1" t="s">
        <v>63</v>
      </c>
      <c r="CJ1" t="s">
        <v>64</v>
      </c>
      <c r="CK1" t="s">
        <v>65</v>
      </c>
      <c r="CL1" t="s">
        <v>66</v>
      </c>
      <c r="CM1" t="s">
        <v>67</v>
      </c>
      <c r="CN1" t="s">
        <v>68</v>
      </c>
      <c r="CO1" t="s">
        <v>69</v>
      </c>
      <c r="CP1" t="s">
        <v>70</v>
      </c>
      <c r="CQ1" t="s">
        <v>71</v>
      </c>
      <c r="CR1" t="s">
        <v>72</v>
      </c>
      <c r="CS1" t="s">
        <v>73</v>
      </c>
      <c r="CT1" t="s">
        <v>74</v>
      </c>
      <c r="CU1" t="s">
        <v>75</v>
      </c>
      <c r="CV1" t="s">
        <v>76</v>
      </c>
      <c r="CW1" t="s">
        <v>77</v>
      </c>
      <c r="CX1" t="s">
        <v>78</v>
      </c>
      <c r="CY1" t="s">
        <v>79</v>
      </c>
      <c r="CZ1" t="s">
        <v>80</v>
      </c>
      <c r="DA1" t="s">
        <v>81</v>
      </c>
      <c r="DB1" t="s">
        <v>82</v>
      </c>
      <c r="DC1" t="s">
        <v>83</v>
      </c>
      <c r="DD1" t="s">
        <v>84</v>
      </c>
      <c r="DE1" t="s">
        <v>85</v>
      </c>
      <c r="DF1" t="s">
        <v>86</v>
      </c>
      <c r="DG1" t="s">
        <v>87</v>
      </c>
      <c r="DH1" t="s">
        <v>88</v>
      </c>
      <c r="DI1" t="s">
        <v>89</v>
      </c>
      <c r="DJ1" t="s">
        <v>90</v>
      </c>
      <c r="DK1" t="s">
        <v>91</v>
      </c>
      <c r="DL1" t="s">
        <v>92</v>
      </c>
      <c r="DM1" t="s">
        <v>93</v>
      </c>
      <c r="DN1" t="s">
        <v>94</v>
      </c>
      <c r="DO1" t="s">
        <v>95</v>
      </c>
      <c r="DP1" t="s">
        <v>96</v>
      </c>
      <c r="DQ1" t="s">
        <v>97</v>
      </c>
      <c r="DR1" t="s">
        <v>98</v>
      </c>
      <c r="DS1" t="s">
        <v>99</v>
      </c>
      <c r="DT1" t="s">
        <v>100</v>
      </c>
      <c r="DU1" t="s">
        <v>101</v>
      </c>
      <c r="DV1" t="s">
        <v>102</v>
      </c>
      <c r="DW1" t="s">
        <v>103</v>
      </c>
      <c r="DX1" t="s">
        <v>104</v>
      </c>
      <c r="DY1" t="s">
        <v>105</v>
      </c>
      <c r="DZ1" t="s">
        <v>106</v>
      </c>
      <c r="EA1" t="s">
        <v>107</v>
      </c>
      <c r="EB1" t="s">
        <v>108</v>
      </c>
      <c r="EC1" t="s">
        <v>109</v>
      </c>
      <c r="ED1" t="s">
        <v>110</v>
      </c>
      <c r="EE1" t="s">
        <v>111</v>
      </c>
      <c r="EF1" t="s">
        <v>112</v>
      </c>
      <c r="EG1" t="s">
        <v>113</v>
      </c>
      <c r="EH1" t="s">
        <v>114</v>
      </c>
      <c r="EI1" t="s">
        <v>115</v>
      </c>
      <c r="EJ1" t="s">
        <v>116</v>
      </c>
      <c r="EK1" t="s">
        <v>117</v>
      </c>
      <c r="EL1" t="s">
        <v>118</v>
      </c>
      <c r="EM1" t="s">
        <v>119</v>
      </c>
      <c r="EN1" t="s">
        <v>120</v>
      </c>
      <c r="EO1" t="s">
        <v>121</v>
      </c>
      <c r="EP1" t="s">
        <v>122</v>
      </c>
      <c r="EQ1" t="s">
        <v>123</v>
      </c>
      <c r="ER1" t="s">
        <v>124</v>
      </c>
      <c r="ES1" t="s">
        <v>125</v>
      </c>
      <c r="ET1" t="s">
        <v>126</v>
      </c>
      <c r="EU1" t="s">
        <v>127</v>
      </c>
      <c r="EV1" t="s">
        <v>128</v>
      </c>
      <c r="EW1" t="s">
        <v>129</v>
      </c>
      <c r="EX1" t="s">
        <v>130</v>
      </c>
      <c r="EY1" t="s">
        <v>131</v>
      </c>
      <c r="EZ1" t="s">
        <v>132</v>
      </c>
      <c r="FA1" t="s">
        <v>133</v>
      </c>
      <c r="FB1" t="s">
        <v>134</v>
      </c>
      <c r="FC1" t="s">
        <v>135</v>
      </c>
      <c r="FD1" t="s">
        <v>136</v>
      </c>
      <c r="FE1" t="s">
        <v>137</v>
      </c>
      <c r="FF1" t="s">
        <v>138</v>
      </c>
      <c r="FG1" t="s">
        <v>139</v>
      </c>
      <c r="FH1" t="s">
        <v>140</v>
      </c>
      <c r="FI1" t="s">
        <v>141</v>
      </c>
      <c r="FJ1" t="s">
        <v>142</v>
      </c>
      <c r="FK1" t="s">
        <v>143</v>
      </c>
      <c r="FL1" t="s">
        <v>144</v>
      </c>
      <c r="FM1" t="s">
        <v>145</v>
      </c>
      <c r="FN1" t="s">
        <v>146</v>
      </c>
      <c r="FO1" t="s">
        <v>147</v>
      </c>
      <c r="FP1" t="s">
        <v>148</v>
      </c>
      <c r="FQ1" t="s">
        <v>149</v>
      </c>
      <c r="FR1" t="s">
        <v>150</v>
      </c>
      <c r="FS1" t="s">
        <v>151</v>
      </c>
      <c r="FT1" t="s">
        <v>152</v>
      </c>
      <c r="FU1" t="s">
        <v>225</v>
      </c>
      <c r="FV1" t="s">
        <v>223</v>
      </c>
      <c r="FW1" t="s">
        <v>224</v>
      </c>
      <c r="FX1" t="s">
        <v>243</v>
      </c>
      <c r="FY1" t="s">
        <v>236</v>
      </c>
    </row>
    <row r="2" spans="1:181" x14ac:dyDescent="0.25">
      <c r="A2" t="s">
        <v>186</v>
      </c>
      <c r="B2" t="s">
        <v>244</v>
      </c>
      <c r="C2" t="s">
        <v>2</v>
      </c>
      <c r="D2" t="s">
        <v>202</v>
      </c>
      <c r="E2" t="s">
        <v>238</v>
      </c>
      <c r="F2" t="s">
        <v>1</v>
      </c>
      <c r="G2" t="s">
        <v>198</v>
      </c>
      <c r="H2" s="86">
        <v>6544</v>
      </c>
      <c r="I2" s="86">
        <v>7.5080866813659668</v>
      </c>
      <c r="J2" s="86">
        <v>7.1204204559326172</v>
      </c>
      <c r="K2" s="86">
        <v>6.737574577331543</v>
      </c>
      <c r="L2" s="86">
        <v>6.6975412368774414</v>
      </c>
      <c r="M2" s="86">
        <v>6.6487479209899902</v>
      </c>
      <c r="N2" s="86">
        <v>7.2770347595214844</v>
      </c>
      <c r="O2" s="86">
        <v>8.4081745147705078</v>
      </c>
      <c r="P2" s="86">
        <v>9.4742269515991211</v>
      </c>
      <c r="Q2" s="86">
        <v>9.1065731048583984</v>
      </c>
      <c r="R2" s="86">
        <v>8.8503179550170898</v>
      </c>
      <c r="S2" s="86">
        <v>8.3817567825317383</v>
      </c>
      <c r="T2" s="86">
        <v>8.0917549133300781</v>
      </c>
      <c r="U2" s="86">
        <v>8.0286083221435547</v>
      </c>
      <c r="V2" s="86">
        <v>7.9501900672912598</v>
      </c>
      <c r="W2" s="86">
        <v>7.760066032409668</v>
      </c>
      <c r="X2" s="86">
        <v>7.9522757530212402</v>
      </c>
      <c r="Y2" s="86">
        <v>8.32366943359375</v>
      </c>
      <c r="Z2" s="86">
        <v>9.1089105606079102</v>
      </c>
      <c r="AA2" s="86">
        <v>9.9346990585327148</v>
      </c>
      <c r="AB2" s="86">
        <v>10.125885963439941</v>
      </c>
      <c r="AC2" s="86">
        <v>10.275428771972656</v>
      </c>
      <c r="AD2" s="86">
        <v>9.9090566635131836</v>
      </c>
      <c r="AE2" s="86">
        <v>9.0358753204345703</v>
      </c>
      <c r="AF2" s="86">
        <v>8.1826839447021484</v>
      </c>
      <c r="AG2" s="86">
        <v>-0.87840712070465088</v>
      </c>
      <c r="AH2" s="86">
        <v>-1.0750560760498047</v>
      </c>
      <c r="AI2" s="86">
        <v>-1.1339287757873535</v>
      </c>
      <c r="AJ2" s="86">
        <v>-0.95680785179138184</v>
      </c>
      <c r="AK2" s="86">
        <v>-1.1915146112442017</v>
      </c>
      <c r="AL2" s="86">
        <v>-0.63890105485916138</v>
      </c>
      <c r="AM2" s="86">
        <v>-0.48930984735488892</v>
      </c>
      <c r="AN2" s="86">
        <v>-0.22774462401866913</v>
      </c>
      <c r="AO2" s="86">
        <v>-0.36090236902236938</v>
      </c>
      <c r="AP2" s="86">
        <v>-0.37203016877174377</v>
      </c>
      <c r="AQ2" s="86">
        <v>-0.43450868129730225</v>
      </c>
      <c r="AR2" s="86">
        <v>-0.56260871887207031</v>
      </c>
      <c r="AS2" s="86">
        <v>-0.25829330086708069</v>
      </c>
      <c r="AT2" s="86">
        <v>-5.9143781661987305E-2</v>
      </c>
      <c r="AU2" s="86">
        <v>-0.16812355816364288</v>
      </c>
      <c r="AV2" s="86">
        <v>9.9128179252147675E-2</v>
      </c>
      <c r="AW2" s="86">
        <v>0.42517125606536865</v>
      </c>
      <c r="AX2" s="86">
        <v>0.47918960452079773</v>
      </c>
      <c r="AY2" s="86">
        <v>0.45931711792945862</v>
      </c>
      <c r="AZ2" s="86">
        <v>-0.10234703123569489</v>
      </c>
      <c r="BA2" s="86">
        <v>7.3742300271987915E-2</v>
      </c>
      <c r="BB2" s="86">
        <v>-0.24889460206031799</v>
      </c>
      <c r="BC2" s="86">
        <v>-0.68467915058135986</v>
      </c>
      <c r="BD2" s="86">
        <v>-0.87330090999603271</v>
      </c>
      <c r="BE2" s="86">
        <v>-0.54608190059661865</v>
      </c>
      <c r="BF2" s="86">
        <v>-0.75107967853546143</v>
      </c>
      <c r="BG2" s="86">
        <v>-0.79258674383163452</v>
      </c>
      <c r="BH2" s="86">
        <v>-0.60148978233337402</v>
      </c>
      <c r="BI2" s="86">
        <v>-0.81017059087753296</v>
      </c>
      <c r="BJ2" s="86">
        <v>-0.3391396701335907</v>
      </c>
      <c r="BK2" s="86">
        <v>-0.1521434485912323</v>
      </c>
      <c r="BL2" s="86">
        <v>0.35449022054672241</v>
      </c>
      <c r="BM2" s="86">
        <v>0.20796635746955872</v>
      </c>
      <c r="BN2" s="86">
        <v>0.19441887736320496</v>
      </c>
      <c r="BO2" s="86">
        <v>0.1482875794172287</v>
      </c>
      <c r="BP2" s="86">
        <v>3.4738555550575256E-2</v>
      </c>
      <c r="BQ2" s="86">
        <v>0.31853723526000977</v>
      </c>
      <c r="BR2" s="86">
        <v>0.51785010099411011</v>
      </c>
      <c r="BS2" s="86">
        <v>0.42818334698677063</v>
      </c>
      <c r="BT2" s="86">
        <v>0.70059859752655029</v>
      </c>
      <c r="BU2" s="86">
        <v>0.99714845418930054</v>
      </c>
      <c r="BV2" s="86">
        <v>0.80823749303817749</v>
      </c>
      <c r="BW2" s="86">
        <v>0.76746076345443726</v>
      </c>
      <c r="BX2" s="86">
        <v>0.19622704386711121</v>
      </c>
      <c r="BY2" s="86">
        <v>0.37880581617355347</v>
      </c>
      <c r="BZ2" s="86">
        <v>7.4662573635578156E-2</v>
      </c>
      <c r="CA2" s="86">
        <v>-0.36740642786026001</v>
      </c>
      <c r="CB2" s="86">
        <v>-0.55563110113143921</v>
      </c>
      <c r="CC2" s="86">
        <v>-0.31591451168060303</v>
      </c>
      <c r="CD2" s="86">
        <v>-0.526694655418396</v>
      </c>
      <c r="CE2" s="86">
        <v>-0.55617427825927734</v>
      </c>
      <c r="CF2" s="86">
        <v>-0.3553975522518158</v>
      </c>
      <c r="CG2" s="86">
        <v>-0.54605287313461304</v>
      </c>
      <c r="CH2" s="86">
        <v>-0.13152582943439484</v>
      </c>
      <c r="CI2" s="86">
        <v>8.1376984715461731E-2</v>
      </c>
      <c r="CJ2" s="86">
        <v>0.75774431228637695</v>
      </c>
      <c r="CK2" s="86">
        <v>0.6019631028175354</v>
      </c>
      <c r="CL2" s="86">
        <v>0.58673977851867676</v>
      </c>
      <c r="CM2" s="86">
        <v>0.55193048715591431</v>
      </c>
      <c r="CN2" s="86">
        <v>0.4484594464302063</v>
      </c>
      <c r="CO2" s="86">
        <v>0.71804827451705933</v>
      </c>
      <c r="CP2" s="86">
        <v>0.91747426986694336</v>
      </c>
      <c r="CQ2" s="86">
        <v>0.84118372201919556</v>
      </c>
      <c r="CR2" s="86">
        <v>1.1171752214431763</v>
      </c>
      <c r="CS2" s="86">
        <v>1.3932981491088867</v>
      </c>
      <c r="CT2" s="86">
        <v>1.0361350774765015</v>
      </c>
      <c r="CU2" s="86">
        <v>0.98088008165359497</v>
      </c>
      <c r="CV2" s="86">
        <v>0.4030185341835022</v>
      </c>
      <c r="CW2" s="86">
        <v>0.59009188413619995</v>
      </c>
      <c r="CX2" s="86">
        <v>0.29875728487968445</v>
      </c>
      <c r="CY2" s="86">
        <v>-0.14766432344913483</v>
      </c>
      <c r="CZ2" s="86">
        <v>-0.33561402559280396</v>
      </c>
      <c r="DA2" s="86">
        <v>-8.5747107863426208E-2</v>
      </c>
      <c r="DB2" s="86">
        <v>-0.30230960249900818</v>
      </c>
      <c r="DC2" s="86">
        <v>-0.31976184248924255</v>
      </c>
      <c r="DD2" s="86">
        <v>-0.10930534452199936</v>
      </c>
      <c r="DE2" s="86">
        <v>-0.28193515539169312</v>
      </c>
      <c r="DF2" s="86">
        <v>7.6088003814220428E-2</v>
      </c>
      <c r="DG2" s="86">
        <v>0.31489741802215576</v>
      </c>
      <c r="DH2" s="86">
        <v>1.1609983444213867</v>
      </c>
      <c r="DI2" s="86">
        <v>0.9959598183631897</v>
      </c>
      <c r="DJ2" s="86">
        <v>0.97906064987182617</v>
      </c>
      <c r="DK2" s="86">
        <v>0.95557337999343872</v>
      </c>
      <c r="DL2" s="86">
        <v>0.86218035221099854</v>
      </c>
      <c r="DM2" s="86">
        <v>1.1175593137741089</v>
      </c>
      <c r="DN2" s="86">
        <v>1.3170984983444214</v>
      </c>
      <c r="DO2" s="86">
        <v>1.2541841268539429</v>
      </c>
      <c r="DP2" s="86">
        <v>1.5337518453598022</v>
      </c>
      <c r="DQ2" s="86">
        <v>1.7894477844238281</v>
      </c>
      <c r="DR2" s="86">
        <v>1.2640326023101807</v>
      </c>
      <c r="DS2" s="86">
        <v>1.1942994594573975</v>
      </c>
      <c r="DT2" s="86">
        <v>0.60981005430221558</v>
      </c>
      <c r="DU2" s="86">
        <v>0.80137795209884644</v>
      </c>
      <c r="DV2" s="86">
        <v>0.52285200357437134</v>
      </c>
      <c r="DW2" s="86">
        <v>7.2077780961990356E-2</v>
      </c>
      <c r="DX2" s="86">
        <v>-0.11559692025184631</v>
      </c>
      <c r="DY2" s="86">
        <v>0.24657806754112244</v>
      </c>
      <c r="DZ2" s="86">
        <v>2.1666746586561203E-2</v>
      </c>
      <c r="EA2" s="86">
        <v>2.1580170840024948E-2</v>
      </c>
      <c r="EB2" s="86">
        <v>0.24601271748542786</v>
      </c>
      <c r="EC2" s="86">
        <v>9.9408887326717377E-2</v>
      </c>
      <c r="ED2" s="86">
        <v>0.3758493959903717</v>
      </c>
      <c r="EE2" s="86">
        <v>0.65206384658813477</v>
      </c>
      <c r="EF2" s="86">
        <v>1.7432332038879395</v>
      </c>
      <c r="EG2" s="86">
        <v>1.5648285150527954</v>
      </c>
      <c r="EH2" s="86">
        <v>1.5455096960067749</v>
      </c>
      <c r="EI2" s="86">
        <v>1.5383696556091309</v>
      </c>
      <c r="EJ2" s="86">
        <v>1.4595276117324829</v>
      </c>
      <c r="EK2" s="86">
        <v>1.694389820098877</v>
      </c>
      <c r="EL2" s="86">
        <v>1.894092321395874</v>
      </c>
      <c r="EM2" s="86">
        <v>1.8504910469055176</v>
      </c>
      <c r="EN2" s="86">
        <v>2.1352221965789795</v>
      </c>
      <c r="EO2" s="86">
        <v>2.3614249229431152</v>
      </c>
      <c r="EP2" s="86">
        <v>1.5930805206298828</v>
      </c>
      <c r="EQ2" s="86">
        <v>1.5024430751800537</v>
      </c>
      <c r="ER2" s="86">
        <v>0.90838408470153809</v>
      </c>
      <c r="ES2" s="86">
        <v>1.1064414978027344</v>
      </c>
      <c r="ET2" s="86">
        <v>0.84640920162200928</v>
      </c>
      <c r="EU2" s="86">
        <v>0.38935047388076782</v>
      </c>
      <c r="EV2" s="86">
        <v>0.20207282900810242</v>
      </c>
      <c r="EW2" s="86">
        <v>48.274513244628906</v>
      </c>
      <c r="EX2" s="86">
        <v>47.597946166992188</v>
      </c>
      <c r="EY2" s="86">
        <v>47.186191558837891</v>
      </c>
      <c r="EZ2" s="86">
        <v>46.866283416748047</v>
      </c>
      <c r="FA2" s="86">
        <v>46.543376922607422</v>
      </c>
      <c r="FB2" s="86">
        <v>46.440258026123047</v>
      </c>
      <c r="FC2" s="86">
        <v>46.425014495849609</v>
      </c>
      <c r="FD2" s="86">
        <v>46.910041809082031</v>
      </c>
      <c r="FE2" s="86">
        <v>49.288703918457031</v>
      </c>
      <c r="FF2" s="86">
        <v>52.179264068603516</v>
      </c>
      <c r="FG2" s="86">
        <v>54.707637786865234</v>
      </c>
      <c r="FH2" s="86">
        <v>56.707298278808594</v>
      </c>
      <c r="FI2" s="86">
        <v>58.032131195068359</v>
      </c>
      <c r="FJ2" s="86">
        <v>58.902000427246094</v>
      </c>
      <c r="FK2" s="86">
        <v>59.354804992675781</v>
      </c>
      <c r="FL2" s="86">
        <v>58.957340240478516</v>
      </c>
      <c r="FM2" s="86">
        <v>57.575027465820313</v>
      </c>
      <c r="FN2" s="86">
        <v>55.467838287353516</v>
      </c>
      <c r="FO2" s="86">
        <v>53.999958038330078</v>
      </c>
      <c r="FP2" s="86">
        <v>52.622886657714844</v>
      </c>
      <c r="FQ2" s="86">
        <v>51.705078125</v>
      </c>
      <c r="FR2" s="86">
        <v>50.956924438476563</v>
      </c>
      <c r="FS2" s="86">
        <v>50.293411254882813</v>
      </c>
      <c r="FT2" s="86">
        <v>49.564846038818359</v>
      </c>
      <c r="FU2" s="86">
        <v>0.31111320853233337</v>
      </c>
      <c r="FV2" s="86">
        <v>0.32550591230392456</v>
      </c>
      <c r="FW2" s="86">
        <v>0.33157289028167725</v>
      </c>
      <c r="FX2" s="86">
        <v>279.54544067382813</v>
      </c>
      <c r="FY2" s="86">
        <v>1</v>
      </c>
    </row>
    <row r="3" spans="1:181" x14ac:dyDescent="0.25">
      <c r="A3" t="s">
        <v>186</v>
      </c>
      <c r="B3" t="s">
        <v>244</v>
      </c>
      <c r="C3" t="s">
        <v>2</v>
      </c>
      <c r="D3" t="s">
        <v>202</v>
      </c>
      <c r="E3" t="s">
        <v>238</v>
      </c>
      <c r="F3" t="s">
        <v>1</v>
      </c>
      <c r="G3" t="s">
        <v>200</v>
      </c>
      <c r="H3" s="86">
        <v>1382</v>
      </c>
      <c r="I3" s="86">
        <v>1.112837553024292</v>
      </c>
      <c r="J3" s="86">
        <v>1.0317357778549194</v>
      </c>
      <c r="K3" s="86">
        <v>0.97949093580245972</v>
      </c>
      <c r="L3" s="86">
        <v>0.968505859375</v>
      </c>
      <c r="M3" s="86">
        <v>0.99798107147216797</v>
      </c>
      <c r="N3" s="86">
        <v>1.0302690267562866</v>
      </c>
      <c r="O3" s="86">
        <v>1.179503321647644</v>
      </c>
      <c r="P3" s="86">
        <v>1.3092416524887085</v>
      </c>
      <c r="Q3" s="86">
        <v>1.3158668279647827</v>
      </c>
      <c r="R3" s="86">
        <v>1.3624746799468994</v>
      </c>
      <c r="S3" s="86">
        <v>1.2688274383544922</v>
      </c>
      <c r="T3" s="86">
        <v>1.2166805267333984</v>
      </c>
      <c r="U3" s="86">
        <v>1.1898636817932129</v>
      </c>
      <c r="V3" s="86">
        <v>1.2127155065536499</v>
      </c>
      <c r="W3" s="86">
        <v>1.1784197092056274</v>
      </c>
      <c r="X3" s="86">
        <v>1.2162716388702393</v>
      </c>
      <c r="Y3" s="86">
        <v>1.2914254665374756</v>
      </c>
      <c r="Z3" s="86">
        <v>1.4742138385772705</v>
      </c>
      <c r="AA3" s="86">
        <v>1.604576587677002</v>
      </c>
      <c r="AB3" s="86">
        <v>1.5989384651184082</v>
      </c>
      <c r="AC3" s="86">
        <v>1.6195794343948364</v>
      </c>
      <c r="AD3" s="86">
        <v>1.5430024862289429</v>
      </c>
      <c r="AE3" s="86">
        <v>1.3932082653045654</v>
      </c>
      <c r="AF3" s="86">
        <v>1.2383915185928345</v>
      </c>
      <c r="AG3" s="86">
        <v>-3.4254394471645355E-2</v>
      </c>
      <c r="AH3" s="86">
        <v>-4.6736016869544983E-2</v>
      </c>
      <c r="AI3" s="86">
        <v>-6.6242560744285583E-2</v>
      </c>
      <c r="AJ3" s="86">
        <v>-7.9012215137481689E-2</v>
      </c>
      <c r="AK3" s="86">
        <v>-0.13763222098350525</v>
      </c>
      <c r="AL3" s="86">
        <v>-0.14185482263565063</v>
      </c>
      <c r="AM3" s="86">
        <v>-0.17624522745609283</v>
      </c>
      <c r="AN3" s="86">
        <v>-0.27573686838150024</v>
      </c>
      <c r="AO3" s="86">
        <v>-0.23894667625427246</v>
      </c>
      <c r="AP3" s="86">
        <v>-0.1952042281627655</v>
      </c>
      <c r="AQ3" s="86">
        <v>-0.23734202980995178</v>
      </c>
      <c r="AR3" s="86">
        <v>-0.23430821299552917</v>
      </c>
      <c r="AS3" s="86">
        <v>-0.25691947340965271</v>
      </c>
      <c r="AT3" s="86">
        <v>-0.21760256588459015</v>
      </c>
      <c r="AU3" s="86">
        <v>-0.20874179899692535</v>
      </c>
      <c r="AV3" s="86">
        <v>-0.21498490869998932</v>
      </c>
      <c r="AW3" s="86">
        <v>-9.381788969039917E-2</v>
      </c>
      <c r="AX3" s="86">
        <v>-5.0689022988080978E-2</v>
      </c>
      <c r="AY3" s="86">
        <v>7.544949185103178E-3</v>
      </c>
      <c r="AZ3" s="86">
        <v>-5.2647199481725693E-4</v>
      </c>
      <c r="BA3" s="86">
        <v>2.9082918539643288E-2</v>
      </c>
      <c r="BB3" s="86">
        <v>7.7331280335783958E-3</v>
      </c>
      <c r="BC3" s="86">
        <v>-5.7212281972169876E-2</v>
      </c>
      <c r="BD3" s="86">
        <v>-2.843562513589859E-2</v>
      </c>
      <c r="BE3" s="86">
        <v>1.521562784910202E-2</v>
      </c>
      <c r="BF3" s="86">
        <v>8.7581388652324677E-4</v>
      </c>
      <c r="BG3" s="86">
        <v>-1.9385017454624176E-2</v>
      </c>
      <c r="BH3" s="86">
        <v>-3.1194902956485748E-2</v>
      </c>
      <c r="BI3" s="86">
        <v>-7.5231023132801056E-2</v>
      </c>
      <c r="BJ3" s="86">
        <v>-7.9463779926300049E-2</v>
      </c>
      <c r="BK3" s="86">
        <v>-0.10917229950428009</v>
      </c>
      <c r="BL3" s="86">
        <v>-0.20597493648529053</v>
      </c>
      <c r="BM3" s="86">
        <v>-0.17273087799549103</v>
      </c>
      <c r="BN3" s="86">
        <v>-0.12965588271617889</v>
      </c>
      <c r="BO3" s="86">
        <v>-0.17699971795082092</v>
      </c>
      <c r="BP3" s="86">
        <v>-0.17645388841629028</v>
      </c>
      <c r="BQ3" s="86">
        <v>-0.19748868048191071</v>
      </c>
      <c r="BR3" s="86">
        <v>-0.15745504200458527</v>
      </c>
      <c r="BS3" s="86">
        <v>-0.15130633115768433</v>
      </c>
      <c r="BT3" s="86">
        <v>-0.15806861221790314</v>
      </c>
      <c r="BU3" s="86">
        <v>-5.6226097047328949E-2</v>
      </c>
      <c r="BV3" s="86">
        <v>-8.9097693562507629E-3</v>
      </c>
      <c r="BW3" s="86">
        <v>5.051078274846077E-2</v>
      </c>
      <c r="BX3" s="86">
        <v>4.3573081493377686E-2</v>
      </c>
      <c r="BY3" s="86">
        <v>7.8618995845317841E-2</v>
      </c>
      <c r="BZ3" s="86">
        <v>5.3110033273696899E-2</v>
      </c>
      <c r="CA3" s="86">
        <v>-5.2976040169596672E-3</v>
      </c>
      <c r="CB3" s="86">
        <v>2.0818190649151802E-2</v>
      </c>
      <c r="CC3" s="86">
        <v>4.947841539978981E-2</v>
      </c>
      <c r="CD3" s="86">
        <v>3.385162353515625E-2</v>
      </c>
      <c r="CE3" s="86">
        <v>1.3068375177681446E-2</v>
      </c>
      <c r="CF3" s="86">
        <v>1.9232199992984533E-3</v>
      </c>
      <c r="CG3" s="86">
        <v>-3.2012134790420532E-2</v>
      </c>
      <c r="CH3" s="86">
        <v>-3.625192865729332E-2</v>
      </c>
      <c r="CI3" s="86">
        <v>-6.2717795372009277E-2</v>
      </c>
      <c r="CJ3" s="86">
        <v>-0.15765802562236786</v>
      </c>
      <c r="CK3" s="86">
        <v>-0.12687002122402191</v>
      </c>
      <c r="CL3" s="86">
        <v>-8.4257282316684723E-2</v>
      </c>
      <c r="CM3" s="86">
        <v>-0.13520681858062744</v>
      </c>
      <c r="CN3" s="86">
        <v>-0.13638415932655334</v>
      </c>
      <c r="CO3" s="86">
        <v>-0.15632709860801697</v>
      </c>
      <c r="CP3" s="86">
        <v>-0.11579705774784088</v>
      </c>
      <c r="CQ3" s="86">
        <v>-0.11152671277523041</v>
      </c>
      <c r="CR3" s="86">
        <v>-0.11864855140447617</v>
      </c>
      <c r="CS3" s="86">
        <v>-3.0190138146281242E-2</v>
      </c>
      <c r="CT3" s="86">
        <v>2.0026413723826408E-2</v>
      </c>
      <c r="CU3" s="86">
        <v>8.0268785357475281E-2</v>
      </c>
      <c r="CV3" s="86">
        <v>7.41162970662117E-2</v>
      </c>
      <c r="CW3" s="86">
        <v>0.11292752623558044</v>
      </c>
      <c r="CX3" s="86">
        <v>8.4537938237190247E-2</v>
      </c>
      <c r="CY3" s="86">
        <v>3.0658343806862831E-2</v>
      </c>
      <c r="CZ3" s="86">
        <v>5.4931234568357468E-2</v>
      </c>
      <c r="DA3" s="86">
        <v>8.37412029504776E-2</v>
      </c>
      <c r="DB3" s="86">
        <v>6.6827431321144104E-2</v>
      </c>
      <c r="DC3" s="86">
        <v>4.5521769672632217E-2</v>
      </c>
      <c r="DD3" s="86">
        <v>3.5041343420743942E-2</v>
      </c>
      <c r="DE3" s="86">
        <v>1.1206751689314842E-2</v>
      </c>
      <c r="DF3" s="86">
        <v>6.9599212147295475E-3</v>
      </c>
      <c r="DG3" s="86">
        <v>-1.6263291239738464E-2</v>
      </c>
      <c r="DH3" s="86">
        <v>-0.10934112221002579</v>
      </c>
      <c r="DI3" s="86">
        <v>-8.1009164452552795E-2</v>
      </c>
      <c r="DJ3" s="86">
        <v>-3.8858689367771149E-2</v>
      </c>
      <c r="DK3" s="86">
        <v>-9.341391921043396E-2</v>
      </c>
      <c r="DL3" s="86">
        <v>-9.6314430236816406E-2</v>
      </c>
      <c r="DM3" s="86">
        <v>-0.11516551673412323</v>
      </c>
      <c r="DN3" s="86">
        <v>-7.41390660405159E-2</v>
      </c>
      <c r="DO3" s="86">
        <v>-7.1747086942195892E-2</v>
      </c>
      <c r="DP3" s="86">
        <v>-7.9228498041629791E-2</v>
      </c>
      <c r="DQ3" s="86">
        <v>-4.1541787795722485E-3</v>
      </c>
      <c r="DR3" s="86">
        <v>4.896259680390358E-2</v>
      </c>
      <c r="DS3" s="86">
        <v>0.11002679169178009</v>
      </c>
      <c r="DT3" s="86">
        <v>0.10465951263904572</v>
      </c>
      <c r="DU3" s="86">
        <v>0.14723606407642365</v>
      </c>
      <c r="DV3" s="86">
        <v>0.11596584320068359</v>
      </c>
      <c r="DW3" s="86">
        <v>6.6614292562007904E-2</v>
      </c>
      <c r="DX3" s="86">
        <v>8.9044280350208282E-2</v>
      </c>
      <c r="DY3" s="86">
        <v>0.13321122527122498</v>
      </c>
      <c r="DZ3" s="86">
        <v>0.11443926393985748</v>
      </c>
      <c r="EA3" s="86">
        <v>9.2379316687583923E-2</v>
      </c>
      <c r="EB3" s="86">
        <v>8.2858651876449585E-2</v>
      </c>
      <c r="EC3" s="86">
        <v>7.3607958853244781E-2</v>
      </c>
      <c r="ED3" s="86">
        <v>6.9350972771644592E-2</v>
      </c>
      <c r="EE3" s="86">
        <v>5.080963671207428E-2</v>
      </c>
      <c r="EF3" s="86">
        <v>-3.9579186588525772E-2</v>
      </c>
      <c r="EG3" s="86">
        <v>-1.4793368987739086E-2</v>
      </c>
      <c r="EH3" s="86">
        <v>2.6689670979976654E-2</v>
      </c>
      <c r="EI3" s="86">
        <v>-3.3071611076593399E-2</v>
      </c>
      <c r="EJ3" s="86">
        <v>-3.8460101932287216E-2</v>
      </c>
      <c r="EK3" s="86">
        <v>-5.5734723806381226E-2</v>
      </c>
      <c r="EL3" s="86">
        <v>-1.399154681712389E-2</v>
      </c>
      <c r="EM3" s="86">
        <v>-1.4311626553535461E-2</v>
      </c>
      <c r="EN3" s="86">
        <v>-2.231219969689846E-2</v>
      </c>
      <c r="EO3" s="86">
        <v>3.3437609672546387E-2</v>
      </c>
      <c r="EP3" s="86">
        <v>9.0741850435733795E-2</v>
      </c>
      <c r="EQ3" s="86">
        <v>0.1529926210641861</v>
      </c>
      <c r="ER3" s="86">
        <v>0.14875906705856323</v>
      </c>
      <c r="ES3" s="86">
        <v>0.19677212834358215</v>
      </c>
      <c r="ET3" s="86">
        <v>0.16134275496006012</v>
      </c>
      <c r="EU3" s="86">
        <v>0.11852896958589554</v>
      </c>
      <c r="EV3" s="86">
        <v>0.13829809427261353</v>
      </c>
      <c r="EW3" s="86">
        <v>47.963672637939453</v>
      </c>
      <c r="EX3" s="86">
        <v>47.313758850097656</v>
      </c>
      <c r="EY3" s="86">
        <v>46.7601318359375</v>
      </c>
      <c r="EZ3" s="86">
        <v>46.278636932373047</v>
      </c>
      <c r="FA3" s="86">
        <v>46.061813354492188</v>
      </c>
      <c r="FB3" s="86">
        <v>45.954292297363281</v>
      </c>
      <c r="FC3" s="86">
        <v>45.885372161865234</v>
      </c>
      <c r="FD3" s="86">
        <v>45.957656860351563</v>
      </c>
      <c r="FE3" s="86">
        <v>48.17755126953125</v>
      </c>
      <c r="FF3" s="86">
        <v>51.147537231445313</v>
      </c>
      <c r="FG3" s="86">
        <v>53.850803375244141</v>
      </c>
      <c r="FH3" s="86">
        <v>56.211090087890625</v>
      </c>
      <c r="FI3" s="86">
        <v>57.701400756835938</v>
      </c>
      <c r="FJ3" s="86">
        <v>58.545101165771484</v>
      </c>
      <c r="FK3" s="86">
        <v>59.285823822021484</v>
      </c>
      <c r="FL3" s="86">
        <v>58.88616943359375</v>
      </c>
      <c r="FM3" s="86">
        <v>57.321090698242188</v>
      </c>
      <c r="FN3" s="86">
        <v>55.102039337158203</v>
      </c>
      <c r="FO3" s="86">
        <v>53.554256439208984</v>
      </c>
      <c r="FP3" s="86">
        <v>52.291568756103516</v>
      </c>
      <c r="FQ3" s="86">
        <v>51.236518859863281</v>
      </c>
      <c r="FR3" s="86">
        <v>50.578701019287109</v>
      </c>
      <c r="FS3" s="86">
        <v>49.888980865478516</v>
      </c>
      <c r="FT3" s="86">
        <v>49.250446319580078</v>
      </c>
      <c r="FU3" s="86">
        <v>5.4524865001440048E-2</v>
      </c>
      <c r="FV3" s="86">
        <v>5.0447870045900345E-2</v>
      </c>
      <c r="FW3" s="86">
        <v>6.0862060636281967E-2</v>
      </c>
      <c r="FX3" s="86">
        <v>196.09091186523438</v>
      </c>
      <c r="FY3" s="86">
        <v>1</v>
      </c>
    </row>
    <row r="4" spans="1:181" x14ac:dyDescent="0.25">
      <c r="A4" t="s">
        <v>186</v>
      </c>
      <c r="B4" t="s">
        <v>244</v>
      </c>
      <c r="C4" t="s">
        <v>2</v>
      </c>
      <c r="D4" t="s">
        <v>202</v>
      </c>
      <c r="E4" t="s">
        <v>238</v>
      </c>
      <c r="F4" t="s">
        <v>1</v>
      </c>
      <c r="G4" t="s">
        <v>1</v>
      </c>
      <c r="H4" s="86">
        <v>7926</v>
      </c>
      <c r="I4" s="86">
        <v>8.6209249496459961</v>
      </c>
      <c r="J4" s="86">
        <v>8.152155876159668</v>
      </c>
      <c r="K4" s="86">
        <v>7.7170658111572266</v>
      </c>
      <c r="L4" s="86">
        <v>7.6660470962524414</v>
      </c>
      <c r="M4" s="86">
        <v>7.6467289924621582</v>
      </c>
      <c r="N4" s="86">
        <v>8.3073034286499023</v>
      </c>
      <c r="O4" s="86">
        <v>9.5876779556274414</v>
      </c>
      <c r="P4" s="86">
        <v>10.783468246459961</v>
      </c>
      <c r="Q4" s="86">
        <v>10.422440528869629</v>
      </c>
      <c r="R4" s="86">
        <v>10.21279239654541</v>
      </c>
      <c r="S4" s="86">
        <v>9.6505842208862305</v>
      </c>
      <c r="T4" s="86">
        <v>9.3084354400634766</v>
      </c>
      <c r="U4" s="86">
        <v>9.2184724807739258</v>
      </c>
      <c r="V4" s="86">
        <v>9.1629056930541992</v>
      </c>
      <c r="W4" s="86">
        <v>8.9384860992431641</v>
      </c>
      <c r="X4" s="86">
        <v>9.1685476303100586</v>
      </c>
      <c r="Y4" s="86">
        <v>9.6150941848754883</v>
      </c>
      <c r="Z4" s="86">
        <v>10.583124160766602</v>
      </c>
      <c r="AA4" s="86">
        <v>11.539275169372559</v>
      </c>
      <c r="AB4" s="86">
        <v>11.724824905395508</v>
      </c>
      <c r="AC4" s="86">
        <v>11.895008087158203</v>
      </c>
      <c r="AD4" s="86">
        <v>11.452058792114258</v>
      </c>
      <c r="AE4" s="86">
        <v>10.429082870483398</v>
      </c>
      <c r="AF4" s="86">
        <v>9.4210758209228516</v>
      </c>
      <c r="AG4" s="86">
        <v>-0.83512675762176514</v>
      </c>
      <c r="AH4" s="86">
        <v>-1.047094464302063</v>
      </c>
      <c r="AI4" s="86">
        <v>-1.1262786388397217</v>
      </c>
      <c r="AJ4" s="86">
        <v>-0.96030616760253906</v>
      </c>
      <c r="AK4" s="86">
        <v>-1.2321112155914307</v>
      </c>
      <c r="AL4" s="86">
        <v>-0.68602633476257324</v>
      </c>
      <c r="AM4" s="86">
        <v>-0.56321018934249878</v>
      </c>
      <c r="AN4" s="86">
        <v>-0.39245140552520752</v>
      </c>
      <c r="AO4" s="86">
        <v>-0.49427327513694763</v>
      </c>
      <c r="AP4" s="86">
        <v>-0.46268540620803833</v>
      </c>
      <c r="AQ4" s="86">
        <v>-0.57498890161514282</v>
      </c>
      <c r="AR4" s="86">
        <v>-0.70372384786605835</v>
      </c>
      <c r="AS4" s="86">
        <v>-0.41978874802589417</v>
      </c>
      <c r="AT4" s="86">
        <v>-0.18023273348808289</v>
      </c>
      <c r="AU4" s="86">
        <v>-0.28432130813598633</v>
      </c>
      <c r="AV4" s="86">
        <v>-2.4068279191851616E-2</v>
      </c>
      <c r="AW4" s="86">
        <v>0.39289239048957825</v>
      </c>
      <c r="AX4" s="86">
        <v>0.49474447965621948</v>
      </c>
      <c r="AY4" s="86">
        <v>0.53454023599624634</v>
      </c>
      <c r="AZ4" s="86">
        <v>-3.3713389188051224E-2</v>
      </c>
      <c r="BA4" s="86">
        <v>0.17990675568580627</v>
      </c>
      <c r="BB4" s="86">
        <v>-0.16971613466739655</v>
      </c>
      <c r="BC4" s="86">
        <v>-0.66116231679916382</v>
      </c>
      <c r="BD4" s="86">
        <v>-0.82479417324066162</v>
      </c>
      <c r="BE4" s="86">
        <v>-0.49913972616195679</v>
      </c>
      <c r="BF4" s="86">
        <v>-0.71963822841644287</v>
      </c>
      <c r="BG4" s="86">
        <v>-0.78173547983169556</v>
      </c>
      <c r="BH4" s="86">
        <v>-0.60178500413894653</v>
      </c>
      <c r="BI4" s="86">
        <v>-0.8456953763961792</v>
      </c>
      <c r="BJ4" s="86">
        <v>-0.37984088063240051</v>
      </c>
      <c r="BK4" s="86">
        <v>-0.21943703293800354</v>
      </c>
      <c r="BL4" s="86">
        <v>0.19394789636135101</v>
      </c>
      <c r="BM4" s="86">
        <v>7.8436225652694702E-2</v>
      </c>
      <c r="BN4" s="86">
        <v>0.10754359513521194</v>
      </c>
      <c r="BO4" s="86">
        <v>1.0922921821475029E-2</v>
      </c>
      <c r="BP4" s="86">
        <v>-0.1035814955830574</v>
      </c>
      <c r="BQ4" s="86">
        <v>0.16009525954723358</v>
      </c>
      <c r="BR4" s="86">
        <v>0.39988762140274048</v>
      </c>
      <c r="BS4" s="86">
        <v>0.31474530696868896</v>
      </c>
      <c r="BT4" s="86">
        <v>0.58008909225463867</v>
      </c>
      <c r="BU4" s="86">
        <v>0.96610361337661743</v>
      </c>
      <c r="BV4" s="86">
        <v>0.82643413543701172</v>
      </c>
      <c r="BW4" s="86">
        <v>0.8456648588180542</v>
      </c>
      <c r="BX4" s="86">
        <v>0.26809987425804138</v>
      </c>
      <c r="BY4" s="86">
        <v>0.48896592855453491</v>
      </c>
      <c r="BZ4" s="86">
        <v>0.15700747072696686</v>
      </c>
      <c r="CA4" s="86">
        <v>-0.33967036008834839</v>
      </c>
      <c r="CB4" s="86">
        <v>-0.50332874059677124</v>
      </c>
      <c r="CC4" s="86">
        <v>-0.26643610000610352</v>
      </c>
      <c r="CD4" s="86">
        <v>-0.49284303188323975</v>
      </c>
      <c r="CE4" s="86">
        <v>-0.54310590028762817</v>
      </c>
      <c r="CF4" s="86">
        <v>-0.35347431898117065</v>
      </c>
      <c r="CG4" s="86">
        <v>-0.57806497812271118</v>
      </c>
      <c r="CH4" s="86">
        <v>-0.16777776181697845</v>
      </c>
      <c r="CI4" s="86">
        <v>1.8659187480807304E-2</v>
      </c>
      <c r="CJ4" s="86">
        <v>0.6000862717628479</v>
      </c>
      <c r="CK4" s="86">
        <v>0.47509306669235229</v>
      </c>
      <c r="CL4" s="86">
        <v>0.50248247385025024</v>
      </c>
      <c r="CM4" s="86">
        <v>0.41672366857528687</v>
      </c>
      <c r="CN4" s="86">
        <v>0.31207528710365295</v>
      </c>
      <c r="CO4" s="86">
        <v>0.56172114610671997</v>
      </c>
      <c r="CP4" s="86">
        <v>0.80167722702026367</v>
      </c>
      <c r="CQ4" s="86">
        <v>0.72965699434280396</v>
      </c>
      <c r="CR4" s="86">
        <v>0.99852669239044189</v>
      </c>
      <c r="CS4" s="86">
        <v>1.3631079196929932</v>
      </c>
      <c r="CT4" s="86">
        <v>1.0561614036560059</v>
      </c>
      <c r="CU4" s="86">
        <v>1.0611488819122314</v>
      </c>
      <c r="CV4" s="86">
        <v>0.4771348237991333</v>
      </c>
      <c r="CW4" s="86">
        <v>0.70301938056945801</v>
      </c>
      <c r="CX4" s="86">
        <v>0.38329523801803589</v>
      </c>
      <c r="CY4" s="86">
        <v>-0.11700598150491714</v>
      </c>
      <c r="CZ4" s="86">
        <v>-0.28068280220031738</v>
      </c>
      <c r="DA4" s="86">
        <v>-3.373248502612114E-2</v>
      </c>
      <c r="DB4" s="86">
        <v>-0.26604786515235901</v>
      </c>
      <c r="DC4" s="86">
        <v>-0.30447635054588318</v>
      </c>
      <c r="DD4" s="86">
        <v>-0.10516365617513657</v>
      </c>
      <c r="DE4" s="86">
        <v>-0.31043455004692078</v>
      </c>
      <c r="DF4" s="86">
        <v>4.4285360723733902E-2</v>
      </c>
      <c r="DG4" s="86">
        <v>0.25675541162490845</v>
      </c>
      <c r="DH4" s="86">
        <v>1.0062246322631836</v>
      </c>
      <c r="DI4" s="86">
        <v>0.87174993753433228</v>
      </c>
      <c r="DJ4" s="86">
        <v>0.89742136001586914</v>
      </c>
      <c r="DK4" s="86">
        <v>0.82252442836761475</v>
      </c>
      <c r="DL4" s="86">
        <v>0.72773206233978271</v>
      </c>
      <c r="DM4" s="86">
        <v>0.96334701776504517</v>
      </c>
      <c r="DN4" s="86">
        <v>1.2034667730331421</v>
      </c>
      <c r="DO4" s="86">
        <v>1.1445686817169189</v>
      </c>
      <c r="DP4" s="86">
        <v>1.4169642925262451</v>
      </c>
      <c r="DQ4" s="86">
        <v>1.7601122856140137</v>
      </c>
      <c r="DR4" s="86">
        <v>1.285888671875</v>
      </c>
      <c r="DS4" s="86">
        <v>1.2766329050064087</v>
      </c>
      <c r="DT4" s="86">
        <v>0.68616974353790283</v>
      </c>
      <c r="DU4" s="86">
        <v>0.9170728325843811</v>
      </c>
      <c r="DV4" s="86">
        <v>0.60958302021026611</v>
      </c>
      <c r="DW4" s="86">
        <v>0.1056583896279335</v>
      </c>
      <c r="DX4" s="86">
        <v>-5.8036837726831436E-2</v>
      </c>
      <c r="DY4" s="86">
        <v>0.30225458741188049</v>
      </c>
      <c r="DZ4" s="86">
        <v>6.1408348381519318E-2</v>
      </c>
      <c r="EA4" s="86">
        <v>4.0066827088594437E-2</v>
      </c>
      <c r="EB4" s="86">
        <v>0.25335749983787537</v>
      </c>
      <c r="EC4" s="86">
        <v>7.5981266796588898E-2</v>
      </c>
      <c r="ED4" s="86">
        <v>0.35047081112861633</v>
      </c>
      <c r="EE4" s="86">
        <v>0.6005285382270813</v>
      </c>
      <c r="EF4" s="86">
        <v>1.5926239490509033</v>
      </c>
      <c r="EG4" s="86">
        <v>1.4444594383239746</v>
      </c>
      <c r="EH4" s="86">
        <v>1.4676504135131836</v>
      </c>
      <c r="EI4" s="86">
        <v>1.4084362983703613</v>
      </c>
      <c r="EJ4" s="86">
        <v>1.3278744220733643</v>
      </c>
      <c r="EK4" s="86">
        <v>1.5432310104370117</v>
      </c>
      <c r="EL4" s="86">
        <v>1.7835872173309326</v>
      </c>
      <c r="EM4" s="86">
        <v>1.7436352968215942</v>
      </c>
      <c r="EN4" s="86">
        <v>2.0211217403411865</v>
      </c>
      <c r="EO4" s="86">
        <v>2.3333234786987305</v>
      </c>
      <c r="EP4" s="86">
        <v>1.6175782680511475</v>
      </c>
      <c r="EQ4" s="86">
        <v>1.5877575874328613</v>
      </c>
      <c r="ER4" s="86">
        <v>0.98798304796218872</v>
      </c>
      <c r="ES4" s="86">
        <v>1.2261320352554321</v>
      </c>
      <c r="ET4" s="86">
        <v>0.93630659580230713</v>
      </c>
      <c r="EU4" s="86">
        <v>0.42715036869049072</v>
      </c>
      <c r="EV4" s="86">
        <v>0.26342856884002686</v>
      </c>
      <c r="EW4" s="86">
        <v>48.237323760986328</v>
      </c>
      <c r="EX4" s="86">
        <v>47.565143585205078</v>
      </c>
      <c r="EY4" s="86">
        <v>47.136344909667969</v>
      </c>
      <c r="EZ4" s="86">
        <v>46.795455932617188</v>
      </c>
      <c r="FA4" s="86">
        <v>46.483070373535156</v>
      </c>
      <c r="FB4" s="86">
        <v>46.379100799560547</v>
      </c>
      <c r="FC4" s="86">
        <v>46.354957580566406</v>
      </c>
      <c r="FD4" s="86">
        <v>46.772850036621094</v>
      </c>
      <c r="FE4" s="86">
        <v>49.127548217773438</v>
      </c>
      <c r="FF4" s="86">
        <v>52.025547027587891</v>
      </c>
      <c r="FG4" s="86">
        <v>54.577354431152344</v>
      </c>
      <c r="FH4" s="86">
        <v>56.632667541503906</v>
      </c>
      <c r="FI4" s="86">
        <v>57.980701446533203</v>
      </c>
      <c r="FJ4" s="86">
        <v>58.845294952392578</v>
      </c>
      <c r="FK4" s="86">
        <v>59.343967437744141</v>
      </c>
      <c r="FL4" s="86">
        <v>58.945713043212891</v>
      </c>
      <c r="FM4" s="86">
        <v>57.534358978271484</v>
      </c>
      <c r="FN4" s="86">
        <v>55.412002563476563</v>
      </c>
      <c r="FO4" s="86">
        <v>53.93511962890625</v>
      </c>
      <c r="FP4" s="86">
        <v>52.577968597412109</v>
      </c>
      <c r="FQ4" s="86">
        <v>51.641998291015625</v>
      </c>
      <c r="FR4" s="86">
        <v>50.907085418701172</v>
      </c>
      <c r="FS4" s="86">
        <v>50.241157531738281</v>
      </c>
      <c r="FT4" s="86">
        <v>49.526496887207031</v>
      </c>
      <c r="FU4" s="86">
        <v>0.3158549964427948</v>
      </c>
      <c r="FV4" s="86">
        <v>0.32939198613166809</v>
      </c>
      <c r="FW4" s="86">
        <v>0.33711239695549011</v>
      </c>
      <c r="FX4" s="86">
        <v>475.6363525390625</v>
      </c>
      <c r="FY4" s="86">
        <v>1</v>
      </c>
    </row>
    <row r="5" spans="1:181" x14ac:dyDescent="0.25">
      <c r="A5" t="s">
        <v>186</v>
      </c>
      <c r="B5" t="s">
        <v>244</v>
      </c>
      <c r="C5" t="s">
        <v>2</v>
      </c>
      <c r="D5" t="s">
        <v>202</v>
      </c>
      <c r="E5" t="s">
        <v>238</v>
      </c>
      <c r="F5" t="s">
        <v>178</v>
      </c>
      <c r="G5" t="s">
        <v>1</v>
      </c>
      <c r="H5" s="86">
        <v>4135</v>
      </c>
      <c r="I5" s="86">
        <v>4.2928471565246582</v>
      </c>
      <c r="J5" s="86">
        <v>4.0148940086364746</v>
      </c>
      <c r="K5" s="86">
        <v>3.8739902973175049</v>
      </c>
      <c r="L5" s="86">
        <v>3.8535645008087158</v>
      </c>
      <c r="M5" s="86">
        <v>3.7628006935119629</v>
      </c>
      <c r="N5" s="86">
        <v>3.8827860355377197</v>
      </c>
      <c r="O5" s="86">
        <v>4.3337135314941406</v>
      </c>
      <c r="P5" s="86">
        <v>4.758026123046875</v>
      </c>
      <c r="Q5" s="86">
        <v>4.5404567718505859</v>
      </c>
      <c r="R5" s="86">
        <v>4.4379401206970215</v>
      </c>
      <c r="S5" s="86">
        <v>4.1847076416015625</v>
      </c>
      <c r="T5" s="86">
        <v>4.2080545425415039</v>
      </c>
      <c r="U5" s="86">
        <v>4.1067466735839844</v>
      </c>
      <c r="V5" s="86">
        <v>4.0389504432678223</v>
      </c>
      <c r="W5" s="86">
        <v>3.9460515975952148</v>
      </c>
      <c r="X5" s="86">
        <v>3.938939094543457</v>
      </c>
      <c r="Y5" s="86">
        <v>4.3346223831176758</v>
      </c>
      <c r="Z5" s="86">
        <v>5.1101174354553223</v>
      </c>
      <c r="AA5" s="86">
        <v>5.643364429473877</v>
      </c>
      <c r="AB5" s="86">
        <v>5.7813138961791992</v>
      </c>
      <c r="AC5" s="86">
        <v>5.9877762794494629</v>
      </c>
      <c r="AD5" s="86">
        <v>5.7441549301147461</v>
      </c>
      <c r="AE5" s="86">
        <v>5.3321113586425781</v>
      </c>
      <c r="AF5" s="86">
        <v>4.746436595916748</v>
      </c>
      <c r="AG5" s="86">
        <v>-0.30599373579025269</v>
      </c>
      <c r="AH5" s="86">
        <v>-0.33930385112762451</v>
      </c>
      <c r="AI5" s="86">
        <v>-0.33083012700080872</v>
      </c>
      <c r="AJ5" s="86">
        <v>-0.40251460671424866</v>
      </c>
      <c r="AK5" s="86">
        <v>-0.60786032676696777</v>
      </c>
      <c r="AL5" s="86">
        <v>-0.60874027013778687</v>
      </c>
      <c r="AM5" s="86">
        <v>-0.61629736423492432</v>
      </c>
      <c r="AN5" s="86">
        <v>-0.5964810848236084</v>
      </c>
      <c r="AO5" s="86">
        <v>-0.71187722682952881</v>
      </c>
      <c r="AP5" s="86">
        <v>-0.69870150089263916</v>
      </c>
      <c r="AQ5" s="86">
        <v>-0.63649535179138184</v>
      </c>
      <c r="AR5" s="86">
        <v>-0.55546307563781738</v>
      </c>
      <c r="AS5" s="86">
        <v>-0.43531379103660583</v>
      </c>
      <c r="AT5" s="86">
        <v>-0.26380741596221924</v>
      </c>
      <c r="AU5" s="86">
        <v>-0.31147304177284241</v>
      </c>
      <c r="AV5" s="86">
        <v>-0.16373038291931152</v>
      </c>
      <c r="AW5" s="86">
        <v>0.13576404750347137</v>
      </c>
      <c r="AX5" s="86">
        <v>0.22648622095584869</v>
      </c>
      <c r="AY5" s="86">
        <v>0.20499610900878906</v>
      </c>
      <c r="AZ5" s="86">
        <v>0.18519912660121918</v>
      </c>
      <c r="BA5" s="86">
        <v>0.34087172150611877</v>
      </c>
      <c r="BB5" s="86">
        <v>7.5857624411582947E-2</v>
      </c>
      <c r="BC5" s="86">
        <v>-0.19135698676109314</v>
      </c>
      <c r="BD5" s="86">
        <v>-0.32606023550033569</v>
      </c>
      <c r="BE5" s="86">
        <v>-0.16605545580387115</v>
      </c>
      <c r="BF5" s="86">
        <v>-0.20391274988651276</v>
      </c>
      <c r="BG5" s="86">
        <v>-0.20066604018211365</v>
      </c>
      <c r="BH5" s="86">
        <v>-0.2332141250371933</v>
      </c>
      <c r="BI5" s="86">
        <v>-0.38399183750152588</v>
      </c>
      <c r="BJ5" s="86">
        <v>-0.37797677516937256</v>
      </c>
      <c r="BK5" s="86">
        <v>-0.38951906561851501</v>
      </c>
      <c r="BL5" s="86">
        <v>-0.3911796510219574</v>
      </c>
      <c r="BM5" s="86">
        <v>-0.51427209377288818</v>
      </c>
      <c r="BN5" s="86">
        <v>-0.51787012815475464</v>
      </c>
      <c r="BO5" s="86">
        <v>-0.46198305487632751</v>
      </c>
      <c r="BP5" s="86">
        <v>-0.38249337673187256</v>
      </c>
      <c r="BQ5" s="86">
        <v>-0.26917317509651184</v>
      </c>
      <c r="BR5" s="86">
        <v>-9.9913559854030609E-2</v>
      </c>
      <c r="BS5" s="86">
        <v>-0.15178115665912628</v>
      </c>
      <c r="BT5" s="86">
        <v>-4.4026788324117661E-2</v>
      </c>
      <c r="BU5" s="86">
        <v>0.29049232602119446</v>
      </c>
      <c r="BV5" s="86">
        <v>0.41111600399017334</v>
      </c>
      <c r="BW5" s="86">
        <v>0.38620781898498535</v>
      </c>
      <c r="BX5" s="86">
        <v>0.36988458037376404</v>
      </c>
      <c r="BY5" s="86">
        <v>0.53226220607757568</v>
      </c>
      <c r="BZ5" s="86">
        <v>0.2495863288640976</v>
      </c>
      <c r="CA5" s="86">
        <v>-5.3069420158863068E-2</v>
      </c>
      <c r="CB5" s="86">
        <v>-0.18497012555599213</v>
      </c>
      <c r="CC5" s="86">
        <v>-6.9134645164012909E-2</v>
      </c>
      <c r="CD5" s="86">
        <v>-0.11014129966497421</v>
      </c>
      <c r="CE5" s="86">
        <v>-0.11051478236913681</v>
      </c>
      <c r="CF5" s="86">
        <v>-0.11595712602138519</v>
      </c>
      <c r="CG5" s="86">
        <v>-0.22894121706485748</v>
      </c>
      <c r="CH5" s="86">
        <v>-0.21815067529678345</v>
      </c>
      <c r="CI5" s="86">
        <v>-0.2324531078338623</v>
      </c>
      <c r="CJ5" s="86">
        <v>-0.24898852407932281</v>
      </c>
      <c r="CK5" s="86">
        <v>-0.37741142511367798</v>
      </c>
      <c r="CL5" s="86">
        <v>-0.39262685179710388</v>
      </c>
      <c r="CM5" s="86">
        <v>-0.34111639857292175</v>
      </c>
      <c r="CN5" s="86">
        <v>-0.26269510388374329</v>
      </c>
      <c r="CO5" s="86">
        <v>-0.15410467982292175</v>
      </c>
      <c r="CP5" s="86">
        <v>1.3598838821053505E-2</v>
      </c>
      <c r="CQ5" s="86">
        <v>-4.1179053485393524E-2</v>
      </c>
      <c r="CR5" s="86">
        <v>3.8879554718732834E-2</v>
      </c>
      <c r="CS5" s="86">
        <v>0.39765664935112</v>
      </c>
      <c r="CT5" s="86">
        <v>0.53899002075195313</v>
      </c>
      <c r="CU5" s="86">
        <v>0.51171451807022095</v>
      </c>
      <c r="CV5" s="86">
        <v>0.4977971613407135</v>
      </c>
      <c r="CW5" s="86">
        <v>0.66481864452362061</v>
      </c>
      <c r="CX5" s="86">
        <v>0.36991029977798462</v>
      </c>
      <c r="CY5" s="86">
        <v>4.2708124965429306E-2</v>
      </c>
      <c r="CZ5" s="86">
        <v>-8.7251543998718262E-2</v>
      </c>
      <c r="DA5" s="86">
        <v>2.7786171063780785E-2</v>
      </c>
      <c r="DB5" s="86">
        <v>-1.6369843855500221E-2</v>
      </c>
      <c r="DC5" s="86">
        <v>-2.0363524556159973E-2</v>
      </c>
      <c r="DD5" s="86">
        <v>1.2998682213947177E-3</v>
      </c>
      <c r="DE5" s="86">
        <v>-7.3890596628189087E-2</v>
      </c>
      <c r="DF5" s="86">
        <v>-5.8324579149484634E-2</v>
      </c>
      <c r="DG5" s="86">
        <v>-7.5387150049209595E-2</v>
      </c>
      <c r="DH5" s="86">
        <v>-0.10679738968610764</v>
      </c>
      <c r="DI5" s="86">
        <v>-0.24055072665214539</v>
      </c>
      <c r="DJ5" s="86">
        <v>-0.26738357543945313</v>
      </c>
      <c r="DK5" s="86">
        <v>-0.2202497273683548</v>
      </c>
      <c r="DL5" s="86">
        <v>-0.14289683103561401</v>
      </c>
      <c r="DM5" s="86">
        <v>-3.9036191999912262E-2</v>
      </c>
      <c r="DN5" s="86">
        <v>0.12711124122142792</v>
      </c>
      <c r="DO5" s="86">
        <v>6.9423049688339233E-2</v>
      </c>
      <c r="DP5" s="86">
        <v>0.12178589403629303</v>
      </c>
      <c r="DQ5" s="86">
        <v>0.50482100248336792</v>
      </c>
      <c r="DR5" s="86">
        <v>0.66686403751373291</v>
      </c>
      <c r="DS5" s="86">
        <v>0.63722121715545654</v>
      </c>
      <c r="DT5" s="86">
        <v>0.62570977210998535</v>
      </c>
      <c r="DU5" s="86">
        <v>0.79737508296966553</v>
      </c>
      <c r="DV5" s="86">
        <v>0.49023428559303284</v>
      </c>
      <c r="DW5" s="86">
        <v>0.13848567008972168</v>
      </c>
      <c r="DX5" s="86">
        <v>1.0467038489878178E-2</v>
      </c>
      <c r="DY5" s="86">
        <v>0.16772443056106567</v>
      </c>
      <c r="DZ5" s="86">
        <v>0.11902124434709549</v>
      </c>
      <c r="EA5" s="86">
        <v>0.10980056971311569</v>
      </c>
      <c r="EB5" s="86">
        <v>0.17060033977031708</v>
      </c>
      <c r="EC5" s="86">
        <v>0.14997787773609161</v>
      </c>
      <c r="ED5" s="86">
        <v>0.17243891954421997</v>
      </c>
      <c r="EE5" s="86">
        <v>0.15139114856719971</v>
      </c>
      <c r="EF5" s="86">
        <v>9.8504014313220978E-2</v>
      </c>
      <c r="EG5" s="86">
        <v>-4.2945630848407745E-2</v>
      </c>
      <c r="EH5" s="86">
        <v>-8.6552180349826813E-2</v>
      </c>
      <c r="EI5" s="86">
        <v>-4.5737463980913162E-2</v>
      </c>
      <c r="EJ5" s="86">
        <v>3.0072841793298721E-2</v>
      </c>
      <c r="EK5" s="86">
        <v>0.12710443139076233</v>
      </c>
      <c r="EL5" s="86">
        <v>0.29100510478019714</v>
      </c>
      <c r="EM5" s="86">
        <v>0.22911491990089417</v>
      </c>
      <c r="EN5" s="86">
        <v>0.24148948490619659</v>
      </c>
      <c r="EO5" s="86">
        <v>0.65954923629760742</v>
      </c>
      <c r="EP5" s="86">
        <v>0.85149383544921875</v>
      </c>
      <c r="EQ5" s="86">
        <v>0.81843292713165283</v>
      </c>
      <c r="ER5" s="86">
        <v>0.81039518117904663</v>
      </c>
      <c r="ES5" s="86">
        <v>0.98876559734344482</v>
      </c>
      <c r="ET5" s="86">
        <v>0.6639629602432251</v>
      </c>
      <c r="EU5" s="86">
        <v>0.27677324414253235</v>
      </c>
      <c r="EV5" s="86">
        <v>0.15155714750289917</v>
      </c>
      <c r="EW5" s="86">
        <v>50.17901611328125</v>
      </c>
      <c r="EX5" s="86">
        <v>49.643642425537109</v>
      </c>
      <c r="EY5" s="86">
        <v>49.337722778320313</v>
      </c>
      <c r="EZ5" s="86">
        <v>49.03564453125</v>
      </c>
      <c r="FA5" s="86">
        <v>48.776954650878906</v>
      </c>
      <c r="FB5" s="86">
        <v>48.726242065429688</v>
      </c>
      <c r="FC5" s="86">
        <v>48.711147308349609</v>
      </c>
      <c r="FD5" s="86">
        <v>48.976593017578125</v>
      </c>
      <c r="FE5" s="86">
        <v>51.303096771240234</v>
      </c>
      <c r="FF5" s="86">
        <v>53.800579071044922</v>
      </c>
      <c r="FG5" s="86">
        <v>56.082820892333984</v>
      </c>
      <c r="FH5" s="86">
        <v>57.919139862060547</v>
      </c>
      <c r="FI5" s="86">
        <v>58.939056396484375</v>
      </c>
      <c r="FJ5" s="86">
        <v>59.725605010986328</v>
      </c>
      <c r="FK5" s="86">
        <v>59.995075225830078</v>
      </c>
      <c r="FL5" s="86">
        <v>59.775741577148438</v>
      </c>
      <c r="FM5" s="86">
        <v>58.537895202636719</v>
      </c>
      <c r="FN5" s="86">
        <v>56.638427734375</v>
      </c>
      <c r="FO5" s="86">
        <v>55.394187927246094</v>
      </c>
      <c r="FP5" s="86">
        <v>54.348129272460938</v>
      </c>
      <c r="FQ5" s="86">
        <v>53.472835540771484</v>
      </c>
      <c r="FR5" s="86">
        <v>52.750499725341797</v>
      </c>
      <c r="FS5" s="86">
        <v>51.91497802734375</v>
      </c>
      <c r="FT5" s="86">
        <v>51.288406372070313</v>
      </c>
      <c r="FU5" s="86">
        <v>0.14538827538490295</v>
      </c>
      <c r="FV5" s="86">
        <v>0.19908198714256287</v>
      </c>
      <c r="FW5" s="86">
        <v>0.17100359499454498</v>
      </c>
      <c r="FX5" s="86">
        <v>296.40908813476563</v>
      </c>
      <c r="FY5" s="86">
        <v>1</v>
      </c>
    </row>
    <row r="6" spans="1:181" x14ac:dyDescent="0.25">
      <c r="A6" t="s">
        <v>186</v>
      </c>
      <c r="B6" t="s">
        <v>244</v>
      </c>
      <c r="C6" t="s">
        <v>2</v>
      </c>
      <c r="D6" t="s">
        <v>202</v>
      </c>
      <c r="E6" t="s">
        <v>238</v>
      </c>
      <c r="F6" t="s">
        <v>179</v>
      </c>
      <c r="G6" t="s">
        <v>1</v>
      </c>
      <c r="H6" s="86">
        <v>734</v>
      </c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>
        <v>22.590909957885742</v>
      </c>
      <c r="FY6" s="86">
        <v>0</v>
      </c>
    </row>
    <row r="7" spans="1:181" x14ac:dyDescent="0.25">
      <c r="A7" t="s">
        <v>186</v>
      </c>
      <c r="B7" t="s">
        <v>244</v>
      </c>
      <c r="C7" t="s">
        <v>2</v>
      </c>
      <c r="D7" t="s">
        <v>202</v>
      </c>
      <c r="E7" t="s">
        <v>238</v>
      </c>
      <c r="F7" t="s">
        <v>180</v>
      </c>
      <c r="G7" t="s">
        <v>1</v>
      </c>
      <c r="H7" s="86">
        <v>147</v>
      </c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>
        <v>8.7727270126342773</v>
      </c>
      <c r="FY7" s="86">
        <v>0</v>
      </c>
    </row>
    <row r="8" spans="1:181" x14ac:dyDescent="0.25">
      <c r="A8" t="s">
        <v>186</v>
      </c>
      <c r="B8" t="s">
        <v>244</v>
      </c>
      <c r="C8" t="s">
        <v>2</v>
      </c>
      <c r="D8" t="s">
        <v>202</v>
      </c>
      <c r="E8" t="s">
        <v>238</v>
      </c>
      <c r="F8" t="s">
        <v>181</v>
      </c>
      <c r="G8" t="s">
        <v>1</v>
      </c>
      <c r="H8" s="86">
        <v>275</v>
      </c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>
        <v>8.8636360168457031</v>
      </c>
      <c r="FY8" s="86">
        <v>0</v>
      </c>
    </row>
    <row r="9" spans="1:181" x14ac:dyDescent="0.25">
      <c r="A9" t="s">
        <v>186</v>
      </c>
      <c r="B9" t="s">
        <v>244</v>
      </c>
      <c r="C9" t="s">
        <v>2</v>
      </c>
      <c r="D9" t="s">
        <v>202</v>
      </c>
      <c r="E9" t="s">
        <v>238</v>
      </c>
      <c r="F9" t="s">
        <v>182</v>
      </c>
      <c r="G9" t="s">
        <v>1</v>
      </c>
      <c r="H9" s="86">
        <v>740</v>
      </c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>
        <v>43.272727966308594</v>
      </c>
      <c r="FY9" s="86">
        <v>0</v>
      </c>
    </row>
    <row r="10" spans="1:181" x14ac:dyDescent="0.25">
      <c r="A10" t="s">
        <v>186</v>
      </c>
      <c r="B10" t="s">
        <v>244</v>
      </c>
      <c r="C10" t="s">
        <v>2</v>
      </c>
      <c r="D10" t="s">
        <v>202</v>
      </c>
      <c r="E10" t="s">
        <v>238</v>
      </c>
      <c r="F10" t="s">
        <v>183</v>
      </c>
      <c r="G10" t="s">
        <v>1</v>
      </c>
      <c r="H10" s="86">
        <v>984</v>
      </c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  <c r="BM10" s="86"/>
      <c r="BN10" s="86"/>
      <c r="BO10" s="86"/>
      <c r="BP10" s="86"/>
      <c r="BQ10" s="86"/>
      <c r="BR10" s="86"/>
      <c r="BS10" s="86"/>
      <c r="BT10" s="86"/>
      <c r="BU10" s="86"/>
      <c r="BV10" s="86"/>
      <c r="BW10" s="86"/>
      <c r="BX10" s="86"/>
      <c r="BY10" s="86"/>
      <c r="BZ10" s="86"/>
      <c r="CA10" s="86"/>
      <c r="CB10" s="86"/>
      <c r="CC10" s="86"/>
      <c r="CD10" s="86"/>
      <c r="CE10" s="86"/>
      <c r="CF10" s="86"/>
      <c r="CG10" s="86"/>
      <c r="CH10" s="86"/>
      <c r="CI10" s="86"/>
      <c r="CJ10" s="86"/>
      <c r="CK10" s="86"/>
      <c r="CL10" s="86"/>
      <c r="CM10" s="86"/>
      <c r="CN10" s="86"/>
      <c r="CO10" s="86"/>
      <c r="CP10" s="86"/>
      <c r="CQ10" s="86"/>
      <c r="CR10" s="86"/>
      <c r="CS10" s="86"/>
      <c r="CT10" s="86"/>
      <c r="CU10" s="86"/>
      <c r="CV10" s="86"/>
      <c r="CW10" s="86"/>
      <c r="CX10" s="86"/>
      <c r="CY10" s="86"/>
      <c r="CZ10" s="86"/>
      <c r="DA10" s="86"/>
      <c r="DB10" s="86"/>
      <c r="DC10" s="86"/>
      <c r="DD10" s="86"/>
      <c r="DE10" s="86"/>
      <c r="DF10" s="86"/>
      <c r="DG10" s="86"/>
      <c r="DH10" s="86"/>
      <c r="DI10" s="86"/>
      <c r="DJ10" s="86"/>
      <c r="DK10" s="86"/>
      <c r="DL10" s="86"/>
      <c r="DM10" s="86"/>
      <c r="DN10" s="86"/>
      <c r="DO10" s="86"/>
      <c r="DP10" s="86"/>
      <c r="DQ10" s="86"/>
      <c r="DR10" s="86"/>
      <c r="DS10" s="86"/>
      <c r="DT10" s="86"/>
      <c r="DU10" s="86"/>
      <c r="DV10" s="86"/>
      <c r="DW10" s="86"/>
      <c r="DX10" s="86"/>
      <c r="DY10" s="86"/>
      <c r="DZ10" s="86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6"/>
      <c r="EL10" s="86"/>
      <c r="EM10" s="86"/>
      <c r="EN10" s="86"/>
      <c r="EO10" s="86"/>
      <c r="EP10" s="86"/>
      <c r="EQ10" s="86"/>
      <c r="ER10" s="86"/>
      <c r="ES10" s="86"/>
      <c r="ET10" s="86"/>
      <c r="EU10" s="86"/>
      <c r="EV10" s="86"/>
      <c r="EW10" s="86"/>
      <c r="EX10" s="86"/>
      <c r="EY10" s="86"/>
      <c r="EZ10" s="86"/>
      <c r="FA10" s="86"/>
      <c r="FB10" s="86"/>
      <c r="FC10" s="86"/>
      <c r="FD10" s="86"/>
      <c r="FE10" s="86"/>
      <c r="FF10" s="86"/>
      <c r="FG10" s="86"/>
      <c r="FH10" s="86"/>
      <c r="FI10" s="86"/>
      <c r="FJ10" s="86"/>
      <c r="FK10" s="86"/>
      <c r="FL10" s="86"/>
      <c r="FM10" s="86"/>
      <c r="FN10" s="86"/>
      <c r="FO10" s="86"/>
      <c r="FP10" s="86"/>
      <c r="FQ10" s="86"/>
      <c r="FR10" s="86"/>
      <c r="FS10" s="86"/>
      <c r="FT10" s="86"/>
      <c r="FU10" s="86"/>
      <c r="FV10" s="86"/>
      <c r="FW10" s="86"/>
      <c r="FX10" s="86">
        <v>43.136363983154297</v>
      </c>
      <c r="FY10" s="86">
        <v>0</v>
      </c>
    </row>
    <row r="11" spans="1:181" x14ac:dyDescent="0.25">
      <c r="A11" t="s">
        <v>186</v>
      </c>
      <c r="B11" t="s">
        <v>244</v>
      </c>
      <c r="C11" t="s">
        <v>2</v>
      </c>
      <c r="D11" t="s">
        <v>202</v>
      </c>
      <c r="E11" t="s">
        <v>238</v>
      </c>
      <c r="F11" t="s">
        <v>184</v>
      </c>
      <c r="G11" t="s">
        <v>1</v>
      </c>
      <c r="H11" s="86">
        <v>641</v>
      </c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  <c r="BM11" s="86"/>
      <c r="BN11" s="86"/>
      <c r="BO11" s="86"/>
      <c r="BP11" s="86"/>
      <c r="BQ11" s="86"/>
      <c r="BR11" s="86"/>
      <c r="BS11" s="86"/>
      <c r="BT11" s="86"/>
      <c r="BU11" s="86"/>
      <c r="BV11" s="86"/>
      <c r="BW11" s="86"/>
      <c r="BX11" s="86"/>
      <c r="BY11" s="86"/>
      <c r="BZ11" s="86"/>
      <c r="CA11" s="86"/>
      <c r="CB11" s="86"/>
      <c r="CC11" s="86"/>
      <c r="CD11" s="86"/>
      <c r="CE11" s="86"/>
      <c r="CF11" s="86"/>
      <c r="CG11" s="86"/>
      <c r="CH11" s="86"/>
      <c r="CI11" s="86"/>
      <c r="CJ11" s="86"/>
      <c r="CK11" s="86"/>
      <c r="CL11" s="86"/>
      <c r="CM11" s="86"/>
      <c r="CN11" s="86"/>
      <c r="CO11" s="86"/>
      <c r="CP11" s="86"/>
      <c r="CQ11" s="86"/>
      <c r="CR11" s="86"/>
      <c r="CS11" s="86"/>
      <c r="CT11" s="86"/>
      <c r="CU11" s="86"/>
      <c r="CV11" s="86"/>
      <c r="CW11" s="86"/>
      <c r="CX11" s="86"/>
      <c r="CY11" s="86"/>
      <c r="CZ11" s="86"/>
      <c r="DA11" s="86"/>
      <c r="DB11" s="86"/>
      <c r="DC11" s="86"/>
      <c r="DD11" s="86"/>
      <c r="DE11" s="86"/>
      <c r="DF11" s="86"/>
      <c r="DG11" s="86"/>
      <c r="DH11" s="86"/>
      <c r="DI11" s="86"/>
      <c r="DJ11" s="86"/>
      <c r="DK11" s="86"/>
      <c r="DL11" s="86"/>
      <c r="DM11" s="86"/>
      <c r="DN11" s="86"/>
      <c r="DO11" s="86"/>
      <c r="DP11" s="86"/>
      <c r="DQ11" s="86"/>
      <c r="DR11" s="86"/>
      <c r="DS11" s="86"/>
      <c r="DT11" s="86"/>
      <c r="DU11" s="86"/>
      <c r="DV11" s="86"/>
      <c r="DW11" s="86"/>
      <c r="DX11" s="86"/>
      <c r="DY11" s="86"/>
      <c r="DZ11" s="86"/>
      <c r="EA11" s="86"/>
      <c r="EB11" s="86"/>
      <c r="EC11" s="86"/>
      <c r="ED11" s="86"/>
      <c r="EE11" s="86"/>
      <c r="EF11" s="86"/>
      <c r="EG11" s="86"/>
      <c r="EH11" s="86"/>
      <c r="EI11" s="86"/>
      <c r="EJ11" s="86"/>
      <c r="EK11" s="86"/>
      <c r="EL11" s="86"/>
      <c r="EM11" s="86"/>
      <c r="EN11" s="86"/>
      <c r="EO11" s="86"/>
      <c r="EP11" s="86"/>
      <c r="EQ11" s="86"/>
      <c r="ER11" s="86"/>
      <c r="ES11" s="86"/>
      <c r="ET11" s="86"/>
      <c r="EU11" s="86"/>
      <c r="EV11" s="86"/>
      <c r="EW11" s="86"/>
      <c r="EX11" s="86"/>
      <c r="EY11" s="86"/>
      <c r="EZ11" s="86"/>
      <c r="FA11" s="86"/>
      <c r="FB11" s="86"/>
      <c r="FC11" s="86"/>
      <c r="FD11" s="86"/>
      <c r="FE11" s="86"/>
      <c r="FF11" s="86"/>
      <c r="FG11" s="86"/>
      <c r="FH11" s="86"/>
      <c r="FI11" s="86"/>
      <c r="FJ11" s="86"/>
      <c r="FK11" s="86"/>
      <c r="FL11" s="86"/>
      <c r="FM11" s="86"/>
      <c r="FN11" s="86"/>
      <c r="FO11" s="86"/>
      <c r="FP11" s="86"/>
      <c r="FQ11" s="86"/>
      <c r="FR11" s="86"/>
      <c r="FS11" s="86"/>
      <c r="FT11" s="86"/>
      <c r="FU11" s="86"/>
      <c r="FV11" s="86"/>
      <c r="FW11" s="86"/>
      <c r="FX11" s="86">
        <v>41.590908050537109</v>
      </c>
      <c r="FY11" s="86">
        <v>0</v>
      </c>
    </row>
    <row r="12" spans="1:181" x14ac:dyDescent="0.25">
      <c r="A12" t="s">
        <v>186</v>
      </c>
      <c r="B12" t="s">
        <v>244</v>
      </c>
      <c r="C12" t="s">
        <v>2</v>
      </c>
      <c r="D12" t="s">
        <v>202</v>
      </c>
      <c r="E12" t="s">
        <v>238</v>
      </c>
      <c r="F12" t="s">
        <v>185</v>
      </c>
      <c r="G12" t="s">
        <v>1</v>
      </c>
      <c r="H12" s="86">
        <v>270</v>
      </c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  <c r="BC12" s="86"/>
      <c r="BD12" s="86"/>
      <c r="BE12" s="86"/>
      <c r="BF12" s="86"/>
      <c r="BG12" s="86"/>
      <c r="BH12" s="86"/>
      <c r="BI12" s="86"/>
      <c r="BJ12" s="86"/>
      <c r="BK12" s="86"/>
      <c r="BL12" s="86"/>
      <c r="BM12" s="86"/>
      <c r="BN12" s="86"/>
      <c r="BO12" s="86"/>
      <c r="BP12" s="86"/>
      <c r="BQ12" s="86"/>
      <c r="BR12" s="86"/>
      <c r="BS12" s="86"/>
      <c r="BT12" s="86"/>
      <c r="BU12" s="86"/>
      <c r="BV12" s="86"/>
      <c r="BW12" s="86"/>
      <c r="BX12" s="86"/>
      <c r="BY12" s="86"/>
      <c r="BZ12" s="86"/>
      <c r="CA12" s="86"/>
      <c r="CB12" s="86"/>
      <c r="CC12" s="86"/>
      <c r="CD12" s="86"/>
      <c r="CE12" s="86"/>
      <c r="CF12" s="86"/>
      <c r="CG12" s="86"/>
      <c r="CH12" s="86"/>
      <c r="CI12" s="86"/>
      <c r="CJ12" s="86"/>
      <c r="CK12" s="86"/>
      <c r="CL12" s="86"/>
      <c r="CM12" s="86"/>
      <c r="CN12" s="86"/>
      <c r="CO12" s="86"/>
      <c r="CP12" s="86"/>
      <c r="CQ12" s="86"/>
      <c r="CR12" s="86"/>
      <c r="CS12" s="86"/>
      <c r="CT12" s="86"/>
      <c r="CU12" s="86"/>
      <c r="CV12" s="86"/>
      <c r="CW12" s="86"/>
      <c r="CX12" s="86"/>
      <c r="CY12" s="86"/>
      <c r="CZ12" s="86"/>
      <c r="DA12" s="86"/>
      <c r="DB12" s="86"/>
      <c r="DC12" s="86"/>
      <c r="DD12" s="86"/>
      <c r="DE12" s="86"/>
      <c r="DF12" s="86"/>
      <c r="DG12" s="86"/>
      <c r="DH12" s="86"/>
      <c r="DI12" s="86"/>
      <c r="DJ12" s="86"/>
      <c r="DK12" s="86"/>
      <c r="DL12" s="86"/>
      <c r="DM12" s="86"/>
      <c r="DN12" s="86"/>
      <c r="DO12" s="86"/>
      <c r="DP12" s="86"/>
      <c r="DQ12" s="86"/>
      <c r="DR12" s="86"/>
      <c r="DS12" s="86"/>
      <c r="DT12" s="86"/>
      <c r="DU12" s="86"/>
      <c r="DV12" s="86"/>
      <c r="DW12" s="86"/>
      <c r="DX12" s="86"/>
      <c r="DY12" s="86"/>
      <c r="DZ12" s="86"/>
      <c r="EA12" s="86"/>
      <c r="EB12" s="86"/>
      <c r="EC12" s="86"/>
      <c r="ED12" s="86"/>
      <c r="EE12" s="86"/>
      <c r="EF12" s="86"/>
      <c r="EG12" s="86"/>
      <c r="EH12" s="86"/>
      <c r="EI12" s="86"/>
      <c r="EJ12" s="86"/>
      <c r="EK12" s="86"/>
      <c r="EL12" s="86"/>
      <c r="EM12" s="86"/>
      <c r="EN12" s="86"/>
      <c r="EO12" s="86"/>
      <c r="EP12" s="86"/>
      <c r="EQ12" s="86"/>
      <c r="ER12" s="86"/>
      <c r="ES12" s="86"/>
      <c r="ET12" s="86"/>
      <c r="EU12" s="86"/>
      <c r="EV12" s="86"/>
      <c r="EW12" s="86"/>
      <c r="EX12" s="86"/>
      <c r="EY12" s="86"/>
      <c r="EZ12" s="86"/>
      <c r="FA12" s="86"/>
      <c r="FB12" s="86"/>
      <c r="FC12" s="86"/>
      <c r="FD12" s="86"/>
      <c r="FE12" s="86"/>
      <c r="FF12" s="86"/>
      <c r="FG12" s="86"/>
      <c r="FH12" s="86"/>
      <c r="FI12" s="86"/>
      <c r="FJ12" s="86"/>
      <c r="FK12" s="86"/>
      <c r="FL12" s="86"/>
      <c r="FM12" s="86"/>
      <c r="FN12" s="86"/>
      <c r="FO12" s="86"/>
      <c r="FP12" s="86"/>
      <c r="FQ12" s="86"/>
      <c r="FR12" s="86"/>
      <c r="FS12" s="86"/>
      <c r="FT12" s="86"/>
      <c r="FU12" s="86"/>
      <c r="FV12" s="86"/>
      <c r="FW12" s="86"/>
      <c r="FX12" s="86">
        <v>11</v>
      </c>
      <c r="FY12" s="86">
        <v>0</v>
      </c>
    </row>
    <row r="13" spans="1:181" x14ac:dyDescent="0.25">
      <c r="A13" t="s">
        <v>186</v>
      </c>
      <c r="B13" t="s">
        <v>244</v>
      </c>
      <c r="C13" t="s">
        <v>2</v>
      </c>
      <c r="D13" t="s">
        <v>202</v>
      </c>
      <c r="E13" t="s">
        <v>239</v>
      </c>
      <c r="F13" t="s">
        <v>1</v>
      </c>
      <c r="G13" t="s">
        <v>198</v>
      </c>
      <c r="H13" s="86">
        <v>6775</v>
      </c>
      <c r="I13" s="86">
        <v>7.5743083953857422</v>
      </c>
      <c r="J13" s="86">
        <v>7.1516408920288086</v>
      </c>
      <c r="K13" s="86">
        <v>7.0049862861633301</v>
      </c>
      <c r="L13" s="86">
        <v>6.9875659942626953</v>
      </c>
      <c r="M13" s="86">
        <v>6.9714450836181641</v>
      </c>
      <c r="N13" s="86">
        <v>7.0675244331359863</v>
      </c>
      <c r="O13" s="86">
        <v>8.3046722412109375</v>
      </c>
      <c r="P13" s="86">
        <v>9.2356758117675781</v>
      </c>
      <c r="Q13" s="86">
        <v>8.6989326477050781</v>
      </c>
      <c r="R13" s="86">
        <v>8.5189361572265625</v>
      </c>
      <c r="S13" s="86">
        <v>8.2451562881469727</v>
      </c>
      <c r="T13" s="86">
        <v>7.9283227920532227</v>
      </c>
      <c r="U13" s="86">
        <v>7.8345651626586914</v>
      </c>
      <c r="V13" s="86">
        <v>7.6544866561889648</v>
      </c>
      <c r="W13" s="86">
        <v>7.3190832138061523</v>
      </c>
      <c r="X13" s="86">
        <v>7.5010395050048828</v>
      </c>
      <c r="Y13" s="86">
        <v>7.876732349395752</v>
      </c>
      <c r="Z13" s="86">
        <v>9.1225528717041016</v>
      </c>
      <c r="AA13" s="86">
        <v>10.407339096069336</v>
      </c>
      <c r="AB13" s="86">
        <v>10.53534984588623</v>
      </c>
      <c r="AC13" s="86">
        <v>10.527956962585449</v>
      </c>
      <c r="AD13" s="86">
        <v>10.14298152923584</v>
      </c>
      <c r="AE13" s="86">
        <v>9.059758186340332</v>
      </c>
      <c r="AF13" s="86">
        <v>8.2943096160888672</v>
      </c>
      <c r="AG13" s="86">
        <v>-0.60786712169647217</v>
      </c>
      <c r="AH13" s="86">
        <v>-0.5856289267539978</v>
      </c>
      <c r="AI13" s="86">
        <v>-0.45531031489372253</v>
      </c>
      <c r="AJ13" s="86">
        <v>-0.26201501488685608</v>
      </c>
      <c r="AK13" s="86">
        <v>-0.40822702646255493</v>
      </c>
      <c r="AL13" s="86">
        <v>-0.75240522623062134</v>
      </c>
      <c r="AM13" s="86">
        <v>-0.78196424245834351</v>
      </c>
      <c r="AN13" s="86">
        <v>-0.82162541151046753</v>
      </c>
      <c r="AO13" s="86">
        <v>-0.81893700361251831</v>
      </c>
      <c r="AP13" s="86">
        <v>-0.71456408500671387</v>
      </c>
      <c r="AQ13" s="86">
        <v>-0.56861531734466553</v>
      </c>
      <c r="AR13" s="86">
        <v>-0.53911685943603516</v>
      </c>
      <c r="AS13" s="86">
        <v>-0.36986491084098816</v>
      </c>
      <c r="AT13" s="86">
        <v>-0.23057648539543152</v>
      </c>
      <c r="AU13" s="86">
        <v>-0.3038678765296936</v>
      </c>
      <c r="AV13" s="86">
        <v>-7.7693961560726166E-2</v>
      </c>
      <c r="AW13" s="86">
        <v>3.7443030625581741E-2</v>
      </c>
      <c r="AX13" s="86">
        <v>0.25639748573303223</v>
      </c>
      <c r="AY13" s="86">
        <v>0.35730370879173279</v>
      </c>
      <c r="AZ13" s="86">
        <v>0.17905128002166748</v>
      </c>
      <c r="BA13" s="86">
        <v>0.22644081711769104</v>
      </c>
      <c r="BB13" s="86">
        <v>-0.2819749116897583</v>
      </c>
      <c r="BC13" s="86">
        <v>-0.4849875271320343</v>
      </c>
      <c r="BD13" s="86">
        <v>-0.5703856348991394</v>
      </c>
      <c r="BE13" s="86">
        <v>-0.34362801909446716</v>
      </c>
      <c r="BF13" s="86">
        <v>-0.31832775473594666</v>
      </c>
      <c r="BG13" s="86">
        <v>-0.1857990026473999</v>
      </c>
      <c r="BH13" s="86">
        <v>1.5965178608894348E-2</v>
      </c>
      <c r="BI13" s="86">
        <v>-0.11553549021482468</v>
      </c>
      <c r="BJ13" s="86">
        <v>-0.46652811765670776</v>
      </c>
      <c r="BK13" s="86">
        <v>-0.47257304191589355</v>
      </c>
      <c r="BL13" s="86">
        <v>-0.53500723838806152</v>
      </c>
      <c r="BM13" s="86">
        <v>-0.58884847164154053</v>
      </c>
      <c r="BN13" s="86">
        <v>-0.49373301863670349</v>
      </c>
      <c r="BO13" s="86">
        <v>-0.34683781862258911</v>
      </c>
      <c r="BP13" s="86">
        <v>-0.34909439086914063</v>
      </c>
      <c r="BQ13" s="86">
        <v>-0.18181441724300385</v>
      </c>
      <c r="BR13" s="86">
        <v>-5.6535940617322922E-2</v>
      </c>
      <c r="BS13" s="86">
        <v>-0.14308722317218781</v>
      </c>
      <c r="BT13" s="86">
        <v>8.1542894244194031E-2</v>
      </c>
      <c r="BU13" s="86">
        <v>0.22783449292182922</v>
      </c>
      <c r="BV13" s="86">
        <v>0.50313824415206909</v>
      </c>
      <c r="BW13" s="86">
        <v>0.6153254508972168</v>
      </c>
      <c r="BX13" s="86">
        <v>0.43761688470840454</v>
      </c>
      <c r="BY13" s="86">
        <v>0.47521749138832092</v>
      </c>
      <c r="BZ13" s="86">
        <v>-2.1524377167224884E-2</v>
      </c>
      <c r="CA13" s="86">
        <v>-0.22881290316581726</v>
      </c>
      <c r="CB13" s="86">
        <v>-0.30046680569648743</v>
      </c>
      <c r="CC13" s="86">
        <v>-0.16061681509017944</v>
      </c>
      <c r="CD13" s="86">
        <v>-0.13319578766822815</v>
      </c>
      <c r="CE13" s="86">
        <v>8.6370657663792372E-4</v>
      </c>
      <c r="CF13" s="86">
        <v>0.20849341154098511</v>
      </c>
      <c r="CG13" s="86">
        <v>8.718176931142807E-2</v>
      </c>
      <c r="CH13" s="86">
        <v>-0.26853048801422119</v>
      </c>
      <c r="CI13" s="86">
        <v>-0.258289635181427</v>
      </c>
      <c r="CJ13" s="86">
        <v>-0.33649632334709167</v>
      </c>
      <c r="CK13" s="86">
        <v>-0.4294898509979248</v>
      </c>
      <c r="CL13" s="86">
        <v>-0.34078609943389893</v>
      </c>
      <c r="CM13" s="86">
        <v>-0.19323538243770599</v>
      </c>
      <c r="CN13" s="86">
        <v>-0.21748541295528412</v>
      </c>
      <c r="CO13" s="86">
        <v>-5.1571208983659744E-2</v>
      </c>
      <c r="CP13" s="86">
        <v>6.4004011452198029E-2</v>
      </c>
      <c r="CQ13" s="86">
        <v>-3.1731035560369492E-2</v>
      </c>
      <c r="CR13" s="86">
        <v>0.1918298602104187</v>
      </c>
      <c r="CS13" s="86">
        <v>0.35969904065132141</v>
      </c>
      <c r="CT13" s="86">
        <v>0.6740301251411438</v>
      </c>
      <c r="CU13" s="86">
        <v>0.79403048753738403</v>
      </c>
      <c r="CV13" s="86">
        <v>0.61669862270355225</v>
      </c>
      <c r="CW13" s="86">
        <v>0.64751946926116943</v>
      </c>
      <c r="CX13" s="86">
        <v>0.1588628739118576</v>
      </c>
      <c r="CY13" s="86">
        <v>-5.1387142390012741E-2</v>
      </c>
      <c r="CZ13" s="86">
        <v>-0.11352188140153885</v>
      </c>
      <c r="DA13" s="86">
        <v>2.2394396364688873E-2</v>
      </c>
      <c r="DB13" s="86">
        <v>5.1936175674200058E-2</v>
      </c>
      <c r="DC13" s="86">
        <v>0.18752641975879669</v>
      </c>
      <c r="DD13" s="86">
        <v>0.40102165937423706</v>
      </c>
      <c r="DE13" s="86">
        <v>0.28989902138710022</v>
      </c>
      <c r="DF13" s="86">
        <v>-7.0532858371734619E-2</v>
      </c>
      <c r="DG13" s="86">
        <v>-4.4006224721670151E-2</v>
      </c>
      <c r="DH13" s="86">
        <v>-0.13798542320728302</v>
      </c>
      <c r="DI13" s="86">
        <v>-0.27013123035430908</v>
      </c>
      <c r="DJ13" s="86">
        <v>-0.18783916532993317</v>
      </c>
      <c r="DK13" s="86">
        <v>-3.9632957428693771E-2</v>
      </c>
      <c r="DL13" s="86">
        <v>-8.5876435041427612E-2</v>
      </c>
      <c r="DM13" s="86">
        <v>7.8671999275684357E-2</v>
      </c>
      <c r="DN13" s="86">
        <v>0.18454396724700928</v>
      </c>
      <c r="DO13" s="86">
        <v>7.9625159502029419E-2</v>
      </c>
      <c r="DP13" s="86">
        <v>0.30211681127548218</v>
      </c>
      <c r="DQ13" s="86">
        <v>0.4915635883808136</v>
      </c>
      <c r="DR13" s="86">
        <v>0.84492200613021851</v>
      </c>
      <c r="DS13" s="86">
        <v>0.97273552417755127</v>
      </c>
      <c r="DT13" s="86">
        <v>0.79578036069869995</v>
      </c>
      <c r="DU13" s="86">
        <v>0.81982141733169556</v>
      </c>
      <c r="DV13" s="86">
        <v>0.3392501175403595</v>
      </c>
      <c r="DW13" s="86">
        <v>0.12603861093521118</v>
      </c>
      <c r="DX13" s="86">
        <v>7.3423050343990326E-2</v>
      </c>
      <c r="DY13" s="86">
        <v>0.28663352131843567</v>
      </c>
      <c r="DZ13" s="86">
        <v>0.31923732161521912</v>
      </c>
      <c r="EA13" s="86">
        <v>0.45703771710395813</v>
      </c>
      <c r="EB13" s="86">
        <v>0.67900180816650391</v>
      </c>
      <c r="EC13" s="86">
        <v>0.58259057998657227</v>
      </c>
      <c r="ED13" s="86">
        <v>0.21534428000450134</v>
      </c>
      <c r="EE13" s="86">
        <v>0.2653849720954895</v>
      </c>
      <c r="EF13" s="86">
        <v>0.14863277971744537</v>
      </c>
      <c r="EG13" s="86">
        <v>-4.0042705833911896E-2</v>
      </c>
      <c r="EH13" s="86">
        <v>3.2991912215948105E-2</v>
      </c>
      <c r="EI13" s="86">
        <v>0.18214455246925354</v>
      </c>
      <c r="EJ13" s="86">
        <v>0.10414603352546692</v>
      </c>
      <c r="EK13" s="86">
        <v>0.26672250032424927</v>
      </c>
      <c r="EL13" s="86">
        <v>0.35858449339866638</v>
      </c>
      <c r="EM13" s="86">
        <v>0.24040581285953522</v>
      </c>
      <c r="EN13" s="86">
        <v>0.46135368943214417</v>
      </c>
      <c r="EO13" s="86">
        <v>0.68195503950119019</v>
      </c>
      <c r="EP13" s="86">
        <v>1.0916627645492554</v>
      </c>
      <c r="EQ13" s="86">
        <v>1.2307572364807129</v>
      </c>
      <c r="ER13" s="86">
        <v>1.054345965385437</v>
      </c>
      <c r="ES13" s="86">
        <v>1.0685981512069702</v>
      </c>
      <c r="ET13" s="86">
        <v>0.5997006893157959</v>
      </c>
      <c r="EU13" s="86">
        <v>0.38221323490142822</v>
      </c>
      <c r="EV13" s="86">
        <v>0.34334185719490051</v>
      </c>
      <c r="EW13" s="86">
        <v>46.347732543945313</v>
      </c>
      <c r="EX13" s="86">
        <v>45.807109832763672</v>
      </c>
      <c r="EY13" s="86">
        <v>45.515918731689453</v>
      </c>
      <c r="EZ13" s="86">
        <v>45.130558013916016</v>
      </c>
      <c r="FA13" s="86">
        <v>44.567981719970703</v>
      </c>
      <c r="FB13" s="86">
        <v>44.277393341064453</v>
      </c>
      <c r="FC13" s="86">
        <v>43.860286712646484</v>
      </c>
      <c r="FD13" s="86">
        <v>44.701065063476563</v>
      </c>
      <c r="FE13" s="86">
        <v>47.182708740234375</v>
      </c>
      <c r="FF13" s="86">
        <v>49.38800048828125</v>
      </c>
      <c r="FG13" s="86">
        <v>51.062156677246094</v>
      </c>
      <c r="FH13" s="86">
        <v>52.480113983154297</v>
      </c>
      <c r="FI13" s="86">
        <v>53.453815460205078</v>
      </c>
      <c r="FJ13" s="86">
        <v>54.089950561523438</v>
      </c>
      <c r="FK13" s="86">
        <v>54.201850891113281</v>
      </c>
      <c r="FL13" s="86">
        <v>53.971393585205078</v>
      </c>
      <c r="FM13" s="86">
        <v>53.037353515625</v>
      </c>
      <c r="FN13" s="86">
        <v>51.508350372314453</v>
      </c>
      <c r="FO13" s="86">
        <v>50.20361328125</v>
      </c>
      <c r="FP13" s="86">
        <v>49.262027740478516</v>
      </c>
      <c r="FQ13" s="86">
        <v>48.448200225830078</v>
      </c>
      <c r="FR13" s="86">
        <v>47.857666015625</v>
      </c>
      <c r="FS13" s="86">
        <v>47.264423370361328</v>
      </c>
      <c r="FT13" s="86">
        <v>46.748092651367188</v>
      </c>
      <c r="FU13" s="86">
        <v>0.21959699690341949</v>
      </c>
      <c r="FV13" s="86">
        <v>0.26327013969421387</v>
      </c>
      <c r="FW13" s="86">
        <v>0.23951898515224457</v>
      </c>
      <c r="FX13" s="86">
        <v>398.78945922851563</v>
      </c>
      <c r="FY13" s="86">
        <v>1</v>
      </c>
    </row>
    <row r="14" spans="1:181" x14ac:dyDescent="0.25">
      <c r="A14" t="s">
        <v>186</v>
      </c>
      <c r="B14" t="s">
        <v>244</v>
      </c>
      <c r="C14" t="s">
        <v>2</v>
      </c>
      <c r="D14" t="s">
        <v>202</v>
      </c>
      <c r="E14" t="s">
        <v>239</v>
      </c>
      <c r="F14" t="s">
        <v>1</v>
      </c>
      <c r="G14" t="s">
        <v>200</v>
      </c>
      <c r="H14" s="86">
        <v>1529</v>
      </c>
      <c r="I14" s="86">
        <v>1.2296016216278076</v>
      </c>
      <c r="J14" s="86">
        <v>1.1247053146362305</v>
      </c>
      <c r="K14" s="86">
        <v>1.0728164911270142</v>
      </c>
      <c r="L14" s="86">
        <v>1.0791124105453491</v>
      </c>
      <c r="M14" s="86">
        <v>1.0935924053192139</v>
      </c>
      <c r="N14" s="86">
        <v>1.1303948163986206</v>
      </c>
      <c r="O14" s="86">
        <v>1.3345688581466675</v>
      </c>
      <c r="P14" s="86">
        <v>1.4687916040420532</v>
      </c>
      <c r="Q14" s="86">
        <v>1.4393631219863892</v>
      </c>
      <c r="R14" s="86">
        <v>1.3824999332427979</v>
      </c>
      <c r="S14" s="86">
        <v>1.3524061441421509</v>
      </c>
      <c r="T14" s="86">
        <v>1.3123608827590942</v>
      </c>
      <c r="U14" s="86">
        <v>1.3082159757614136</v>
      </c>
      <c r="V14" s="86">
        <v>1.2960444688796997</v>
      </c>
      <c r="W14" s="86">
        <v>1.3193601369857788</v>
      </c>
      <c r="X14" s="86">
        <v>1.3496018648147583</v>
      </c>
      <c r="Y14" s="86">
        <v>1.4660071134567261</v>
      </c>
      <c r="Z14" s="86">
        <v>1.6378874778747559</v>
      </c>
      <c r="AA14" s="86">
        <v>1.79752516746521</v>
      </c>
      <c r="AB14" s="86">
        <v>1.8123221397399902</v>
      </c>
      <c r="AC14" s="86">
        <v>1.8106119632720947</v>
      </c>
      <c r="AD14" s="86">
        <v>1.7125351428985596</v>
      </c>
      <c r="AE14" s="86">
        <v>1.5270464420318604</v>
      </c>
      <c r="AF14" s="86">
        <v>1.3533804416656494</v>
      </c>
      <c r="AG14" s="86">
        <v>-0.12803357839584351</v>
      </c>
      <c r="AH14" s="86">
        <v>-0.15659669041633606</v>
      </c>
      <c r="AI14" s="86">
        <v>-0.14939782023429871</v>
      </c>
      <c r="AJ14" s="86">
        <v>-0.14383170008659363</v>
      </c>
      <c r="AK14" s="86">
        <v>-0.19716827571392059</v>
      </c>
      <c r="AL14" s="86">
        <v>-0.23021459579467773</v>
      </c>
      <c r="AM14" s="86">
        <v>-0.24016003310680389</v>
      </c>
      <c r="AN14" s="86">
        <v>-0.26955851912498474</v>
      </c>
      <c r="AO14" s="86">
        <v>-0.24632388353347778</v>
      </c>
      <c r="AP14" s="86">
        <v>-0.32436391711235046</v>
      </c>
      <c r="AQ14" s="86">
        <v>-0.29146596789360046</v>
      </c>
      <c r="AR14" s="86">
        <v>-0.28606945276260376</v>
      </c>
      <c r="AS14" s="86">
        <v>-0.28670024871826172</v>
      </c>
      <c r="AT14" s="86">
        <v>-0.24371157586574554</v>
      </c>
      <c r="AU14" s="86">
        <v>-0.19383899867534637</v>
      </c>
      <c r="AV14" s="86">
        <v>-0.20646391808986664</v>
      </c>
      <c r="AW14" s="86">
        <v>-6.7707493901252747E-2</v>
      </c>
      <c r="AX14" s="86">
        <v>-5.7200163602828979E-2</v>
      </c>
      <c r="AY14" s="86">
        <v>-2.2183483466506004E-2</v>
      </c>
      <c r="AZ14" s="86">
        <v>-4.6722613275051117E-2</v>
      </c>
      <c r="BA14" s="86">
        <v>-5.501040443778038E-2</v>
      </c>
      <c r="BB14" s="86">
        <v>-0.11261577904224396</v>
      </c>
      <c r="BC14" s="86">
        <v>-0.14115796983242035</v>
      </c>
      <c r="BD14" s="86">
        <v>-0.16822247207164764</v>
      </c>
      <c r="BE14" s="86">
        <v>-8.5308678448200226E-2</v>
      </c>
      <c r="BF14" s="86">
        <v>-0.11438455432653427</v>
      </c>
      <c r="BG14" s="86">
        <v>-0.10807685554027557</v>
      </c>
      <c r="BH14" s="86">
        <v>-0.10148676484823227</v>
      </c>
      <c r="BI14" s="86">
        <v>-0.14114712178707123</v>
      </c>
      <c r="BJ14" s="86">
        <v>-0.17299117147922516</v>
      </c>
      <c r="BK14" s="86">
        <v>-0.18004918098449707</v>
      </c>
      <c r="BL14" s="86">
        <v>-0.2098810076713562</v>
      </c>
      <c r="BM14" s="86">
        <v>-0.18746782839298248</v>
      </c>
      <c r="BN14" s="86">
        <v>-0.26679548621177673</v>
      </c>
      <c r="BO14" s="86">
        <v>-0.23756927251815796</v>
      </c>
      <c r="BP14" s="86">
        <v>-0.2341478019952774</v>
      </c>
      <c r="BQ14" s="86">
        <v>-0.23447158932685852</v>
      </c>
      <c r="BR14" s="86">
        <v>-0.19190874695777893</v>
      </c>
      <c r="BS14" s="86">
        <v>-0.14390021562576294</v>
      </c>
      <c r="BT14" s="86">
        <v>-0.1579500287771225</v>
      </c>
      <c r="BU14" s="86">
        <v>-3.5146269947290421E-2</v>
      </c>
      <c r="BV14" s="86">
        <v>-1.9383205100893974E-2</v>
      </c>
      <c r="BW14" s="86">
        <v>1.4817615039646626E-2</v>
      </c>
      <c r="BX14" s="86">
        <v>-1.0127159766852856E-2</v>
      </c>
      <c r="BY14" s="86">
        <v>-1.570352166891098E-2</v>
      </c>
      <c r="BZ14" s="86">
        <v>-7.2970695793628693E-2</v>
      </c>
      <c r="CA14" s="86">
        <v>-9.6349947154521942E-2</v>
      </c>
      <c r="CB14" s="86">
        <v>-0.12354359775781631</v>
      </c>
      <c r="CC14" s="86">
        <v>-5.5717542767524719E-2</v>
      </c>
      <c r="CD14" s="86">
        <v>-8.5148550570011139E-2</v>
      </c>
      <c r="CE14" s="86">
        <v>-7.9458072781562805E-2</v>
      </c>
      <c r="CF14" s="86">
        <v>-7.2158798575401306E-2</v>
      </c>
      <c r="CG14" s="86">
        <v>-0.10234703868627548</v>
      </c>
      <c r="CH14" s="86">
        <v>-0.13335840404033661</v>
      </c>
      <c r="CI14" s="86">
        <v>-0.1384166032075882</v>
      </c>
      <c r="CJ14" s="86">
        <v>-0.16854855418205261</v>
      </c>
      <c r="CK14" s="86">
        <v>-0.14670430123806</v>
      </c>
      <c r="CL14" s="86">
        <v>-0.22692374885082245</v>
      </c>
      <c r="CM14" s="86">
        <v>-0.20024058222770691</v>
      </c>
      <c r="CN14" s="86">
        <v>-0.19818700850009918</v>
      </c>
      <c r="CO14" s="86">
        <v>-0.19829818606376648</v>
      </c>
      <c r="CP14" s="86">
        <v>-0.15603026747703552</v>
      </c>
      <c r="CQ14" s="86">
        <v>-0.10931277275085449</v>
      </c>
      <c r="CR14" s="86">
        <v>-0.12434946000576019</v>
      </c>
      <c r="CS14" s="86">
        <v>-1.2594466097652912E-2</v>
      </c>
      <c r="CT14" s="86">
        <v>6.8087032996118069E-3</v>
      </c>
      <c r="CU14" s="86">
        <v>4.0444463491439819E-2</v>
      </c>
      <c r="CV14" s="86">
        <v>1.5218740329146385E-2</v>
      </c>
      <c r="CW14" s="86">
        <v>1.1520305648446083E-2</v>
      </c>
      <c r="CX14" s="86">
        <v>-4.5512635260820389E-2</v>
      </c>
      <c r="CY14" s="86">
        <v>-6.5316051244735718E-2</v>
      </c>
      <c r="CZ14" s="86">
        <v>-9.2599138617515564E-2</v>
      </c>
      <c r="DA14" s="86">
        <v>-2.6126408949494362E-2</v>
      </c>
      <c r="DB14" s="86">
        <v>-5.5912550538778305E-2</v>
      </c>
      <c r="DC14" s="86">
        <v>-5.0839293748140335E-2</v>
      </c>
      <c r="DD14" s="86">
        <v>-4.2830832302570343E-2</v>
      </c>
      <c r="DE14" s="86">
        <v>-6.3546963036060333E-2</v>
      </c>
      <c r="DF14" s="86">
        <v>-9.3725636601448059E-2</v>
      </c>
      <c r="DG14" s="86">
        <v>-9.6784017980098724E-2</v>
      </c>
      <c r="DH14" s="86">
        <v>-0.12721610069274902</v>
      </c>
      <c r="DI14" s="86">
        <v>-0.10594078153371811</v>
      </c>
      <c r="DJ14" s="86">
        <v>-0.18705202639102936</v>
      </c>
      <c r="DK14" s="86">
        <v>-0.16291189193725586</v>
      </c>
      <c r="DL14" s="86">
        <v>-0.16222621500492096</v>
      </c>
      <c r="DM14" s="86">
        <v>-0.16212478280067444</v>
      </c>
      <c r="DN14" s="86">
        <v>-0.12015178799629211</v>
      </c>
      <c r="DO14" s="86">
        <v>-7.4725329875946045E-2</v>
      </c>
      <c r="DP14" s="86">
        <v>-9.0748891234397888E-2</v>
      </c>
      <c r="DQ14" s="86">
        <v>9.9573377519845963E-3</v>
      </c>
      <c r="DR14" s="86">
        <v>3.3000610768795013E-2</v>
      </c>
      <c r="DS14" s="86">
        <v>6.6071309149265289E-2</v>
      </c>
      <c r="DT14" s="86">
        <v>4.0564641356468201E-2</v>
      </c>
      <c r="DU14" s="86">
        <v>3.8744132965803146E-2</v>
      </c>
      <c r="DV14" s="86">
        <v>-1.8054572865366936E-2</v>
      </c>
      <c r="DW14" s="86">
        <v>-3.4282155334949493E-2</v>
      </c>
      <c r="DX14" s="86">
        <v>-6.1654679477214813E-2</v>
      </c>
      <c r="DY14" s="86">
        <v>1.6598489135503769E-2</v>
      </c>
      <c r="DZ14" s="86">
        <v>-1.3700407929718494E-2</v>
      </c>
      <c r="EA14" s="86">
        <v>-9.5183216035366058E-3</v>
      </c>
      <c r="EB14" s="86">
        <v>-4.8590349615551531E-4</v>
      </c>
      <c r="EC14" s="86">
        <v>-7.5258081778883934E-3</v>
      </c>
      <c r="ED14" s="86">
        <v>-3.6502216011285782E-2</v>
      </c>
      <c r="EE14" s="86">
        <v>-3.6673180758953094E-2</v>
      </c>
      <c r="EF14" s="86">
        <v>-6.7538604140281677E-2</v>
      </c>
      <c r="EG14" s="86">
        <v>-4.7084726393222809E-2</v>
      </c>
      <c r="EH14" s="86">
        <v>-0.12948358058929443</v>
      </c>
      <c r="EI14" s="86">
        <v>-0.10901519656181335</v>
      </c>
      <c r="EJ14" s="86">
        <v>-0.11030455678701401</v>
      </c>
      <c r="EK14" s="86">
        <v>-0.10989613085985184</v>
      </c>
      <c r="EL14" s="86">
        <v>-6.83489590883255E-2</v>
      </c>
      <c r="EM14" s="86">
        <v>-2.4786552414298058E-2</v>
      </c>
      <c r="EN14" s="86">
        <v>-4.2235005646944046E-2</v>
      </c>
      <c r="EO14" s="86">
        <v>4.2518563568592072E-2</v>
      </c>
      <c r="EP14" s="86">
        <v>7.0817567408084869E-2</v>
      </c>
      <c r="EQ14" s="86">
        <v>0.10307241231203079</v>
      </c>
      <c r="ER14" s="86">
        <v>7.7160097658634186E-2</v>
      </c>
      <c r="ES14" s="86">
        <v>7.8051015734672546E-2</v>
      </c>
      <c r="ET14" s="86">
        <v>2.1590506657958031E-2</v>
      </c>
      <c r="EU14" s="86">
        <v>1.0525860823690891E-2</v>
      </c>
      <c r="EV14" s="86">
        <v>-1.6975797712802887E-2</v>
      </c>
      <c r="EW14" s="86">
        <v>45.311058044433594</v>
      </c>
      <c r="EX14" s="86">
        <v>44.890537261962891</v>
      </c>
      <c r="EY14" s="86">
        <v>44.513011932373047</v>
      </c>
      <c r="EZ14" s="86">
        <v>43.897933959960938</v>
      </c>
      <c r="FA14" s="86">
        <v>43.662330627441406</v>
      </c>
      <c r="FB14" s="86">
        <v>43.476577758789063</v>
      </c>
      <c r="FC14" s="86">
        <v>43.102062225341797</v>
      </c>
      <c r="FD14" s="86">
        <v>43.89422607421875</v>
      </c>
      <c r="FE14" s="86">
        <v>46.154102325439453</v>
      </c>
      <c r="FF14" s="86">
        <v>48.536239624023438</v>
      </c>
      <c r="FG14" s="86">
        <v>50.483547210693359</v>
      </c>
      <c r="FH14" s="86">
        <v>52.008510589599609</v>
      </c>
      <c r="FI14" s="86">
        <v>53.101551055908203</v>
      </c>
      <c r="FJ14" s="86">
        <v>53.770286560058594</v>
      </c>
      <c r="FK14" s="86">
        <v>54.065658569335938</v>
      </c>
      <c r="FL14" s="86">
        <v>53.837337493896484</v>
      </c>
      <c r="FM14" s="86">
        <v>52.876674652099609</v>
      </c>
      <c r="FN14" s="86">
        <v>51.243305206298828</v>
      </c>
      <c r="FO14" s="86">
        <v>49.740871429443359</v>
      </c>
      <c r="FP14" s="86">
        <v>48.857215881347656</v>
      </c>
      <c r="FQ14" s="86">
        <v>47.930622100830078</v>
      </c>
      <c r="FR14" s="86">
        <v>47.306915283203125</v>
      </c>
      <c r="FS14" s="86">
        <v>46.707271575927734</v>
      </c>
      <c r="FT14" s="86">
        <v>45.941890716552734</v>
      </c>
      <c r="FU14" s="86">
        <v>4.5994475483894348E-2</v>
      </c>
      <c r="FV14" s="86">
        <v>4.1426669806241989E-2</v>
      </c>
      <c r="FW14" s="86">
        <v>5.2165068686008453E-2</v>
      </c>
      <c r="FX14" s="86">
        <v>309.15789794921875</v>
      </c>
      <c r="FY14" s="86">
        <v>1</v>
      </c>
    </row>
    <row r="15" spans="1:181" x14ac:dyDescent="0.25">
      <c r="A15" t="s">
        <v>186</v>
      </c>
      <c r="B15" t="s">
        <v>244</v>
      </c>
      <c r="C15" t="s">
        <v>2</v>
      </c>
      <c r="D15" t="s">
        <v>202</v>
      </c>
      <c r="E15" t="s">
        <v>239</v>
      </c>
      <c r="F15" t="s">
        <v>1</v>
      </c>
      <c r="G15" t="s">
        <v>1</v>
      </c>
      <c r="H15" s="86">
        <v>8304</v>
      </c>
      <c r="I15" s="86">
        <v>8.8039102554321289</v>
      </c>
      <c r="J15" s="86">
        <v>8.2763462066650391</v>
      </c>
      <c r="K15" s="86">
        <v>8.0778026580810547</v>
      </c>
      <c r="L15" s="86">
        <v>8.0666780471801758</v>
      </c>
      <c r="M15" s="86">
        <v>8.065037727355957</v>
      </c>
      <c r="N15" s="86">
        <v>8.1979188919067383</v>
      </c>
      <c r="O15" s="86">
        <v>9.6392412185668945</v>
      </c>
      <c r="P15" s="86">
        <v>10.704466819763184</v>
      </c>
      <c r="Q15" s="86">
        <v>10.13829517364502</v>
      </c>
      <c r="R15" s="86">
        <v>9.9014358520507813</v>
      </c>
      <c r="S15" s="86">
        <v>9.5975627899169922</v>
      </c>
      <c r="T15" s="86">
        <v>9.2406835556030273</v>
      </c>
      <c r="U15" s="86">
        <v>9.1427812576293945</v>
      </c>
      <c r="V15" s="86">
        <v>8.950531005859375</v>
      </c>
      <c r="W15" s="86">
        <v>8.6384429931640625</v>
      </c>
      <c r="X15" s="86">
        <v>8.8506412506103516</v>
      </c>
      <c r="Y15" s="86">
        <v>9.3427391052246094</v>
      </c>
      <c r="Z15" s="86">
        <v>10.760440826416016</v>
      </c>
      <c r="AA15" s="86">
        <v>12.204864501953125</v>
      </c>
      <c r="AB15" s="86">
        <v>12.347671508789063</v>
      </c>
      <c r="AC15" s="86">
        <v>12.338568687438965</v>
      </c>
      <c r="AD15" s="86">
        <v>11.85551643371582</v>
      </c>
      <c r="AE15" s="86">
        <v>10.58680534362793</v>
      </c>
      <c r="AF15" s="86">
        <v>9.6476898193359375</v>
      </c>
      <c r="AG15" s="86">
        <v>-0.66939336061477661</v>
      </c>
      <c r="AH15" s="86">
        <v>-0.67638427019119263</v>
      </c>
      <c r="AI15" s="86">
        <v>-0.54009872674942017</v>
      </c>
      <c r="AJ15" s="86">
        <v>-0.33960148692131042</v>
      </c>
      <c r="AK15" s="86">
        <v>-0.51956683397293091</v>
      </c>
      <c r="AL15" s="86">
        <v>-0.89536219835281372</v>
      </c>
      <c r="AM15" s="86">
        <v>-0.93017303943634033</v>
      </c>
      <c r="AN15" s="86">
        <v>-1.0005781650543213</v>
      </c>
      <c r="AO15" s="86">
        <v>-0.9781806468963623</v>
      </c>
      <c r="AP15" s="86">
        <v>-0.95397990942001343</v>
      </c>
      <c r="AQ15" s="86">
        <v>-0.7797817587852478</v>
      </c>
      <c r="AR15" s="86">
        <v>-0.74909424781799316</v>
      </c>
      <c r="AS15" s="86">
        <v>-0.580211341381073</v>
      </c>
      <c r="AT15" s="86">
        <v>-0.39937895536422729</v>
      </c>
      <c r="AU15" s="86">
        <v>-0.42600548267364502</v>
      </c>
      <c r="AV15" s="86">
        <v>-0.21427460014820099</v>
      </c>
      <c r="AW15" s="86">
        <v>2.0169753581285477E-2</v>
      </c>
      <c r="AX15" s="86">
        <v>0.25832948088645935</v>
      </c>
      <c r="AY15" s="86">
        <v>0.39328053593635559</v>
      </c>
      <c r="AZ15" s="86">
        <v>0.18990840017795563</v>
      </c>
      <c r="BA15" s="86">
        <v>0.23273754119873047</v>
      </c>
      <c r="BB15" s="86">
        <v>-0.33256545662879944</v>
      </c>
      <c r="BC15" s="86">
        <v>-0.55688643455505371</v>
      </c>
      <c r="BD15" s="86">
        <v>-0.6692013144493103</v>
      </c>
      <c r="BE15" s="86">
        <v>-0.40172243118286133</v>
      </c>
      <c r="BF15" s="86">
        <v>-0.40577057003974915</v>
      </c>
      <c r="BG15" s="86">
        <v>-0.26743823289871216</v>
      </c>
      <c r="BH15" s="86">
        <v>-5.8414585888385773E-2</v>
      </c>
      <c r="BI15" s="86">
        <v>-0.22156229615211487</v>
      </c>
      <c r="BJ15" s="86">
        <v>-0.60381418466567993</v>
      </c>
      <c r="BK15" s="86">
        <v>-0.61499649286270142</v>
      </c>
      <c r="BL15" s="86">
        <v>-0.7078130841255188</v>
      </c>
      <c r="BM15" s="86">
        <v>-0.74068379402160645</v>
      </c>
      <c r="BN15" s="86">
        <v>-0.72576838731765747</v>
      </c>
      <c r="BO15" s="86">
        <v>-0.55154919624328613</v>
      </c>
      <c r="BP15" s="86">
        <v>-0.55210590362548828</v>
      </c>
      <c r="BQ15" s="86">
        <v>-0.38504263758659363</v>
      </c>
      <c r="BR15" s="86">
        <v>-0.21779248118400574</v>
      </c>
      <c r="BS15" s="86">
        <v>-0.2576478123664856</v>
      </c>
      <c r="BT15" s="86">
        <v>-4.7811467200517654E-2</v>
      </c>
      <c r="BU15" s="86">
        <v>0.21332550048828125</v>
      </c>
      <c r="BV15" s="86">
        <v>0.50795143842697144</v>
      </c>
      <c r="BW15" s="86">
        <v>0.653941810131073</v>
      </c>
      <c r="BX15" s="86">
        <v>0.45105087757110596</v>
      </c>
      <c r="BY15" s="86">
        <v>0.48460033535957336</v>
      </c>
      <c r="BZ15" s="86">
        <v>-6.9114856421947479E-2</v>
      </c>
      <c r="CA15" s="86">
        <v>-0.29682260751724243</v>
      </c>
      <c r="CB15" s="86">
        <v>-0.39560970664024353</v>
      </c>
      <c r="CC15" s="86">
        <v>-0.21633435785770416</v>
      </c>
      <c r="CD15" s="86">
        <v>-0.21834434568881989</v>
      </c>
      <c r="CE15" s="86">
        <v>-7.859436422586441E-2</v>
      </c>
      <c r="CF15" s="86">
        <v>0.1363346129655838</v>
      </c>
      <c r="CG15" s="86">
        <v>-1.5165267512202263E-2</v>
      </c>
      <c r="CH15" s="86">
        <v>-0.40188887715339661</v>
      </c>
      <c r="CI15" s="86">
        <v>-0.396706223487854</v>
      </c>
      <c r="CJ15" s="86">
        <v>-0.50504487752914429</v>
      </c>
      <c r="CK15" s="86">
        <v>-0.576194167137146</v>
      </c>
      <c r="CL15" s="86">
        <v>-0.56770980358123779</v>
      </c>
      <c r="CM15" s="86">
        <v>-0.3934759795665741</v>
      </c>
      <c r="CN15" s="86">
        <v>-0.4156724214553833</v>
      </c>
      <c r="CO15" s="86">
        <v>-0.24986939132213593</v>
      </c>
      <c r="CP15" s="86">
        <v>-9.2026256024837494E-2</v>
      </c>
      <c r="CQ15" s="86">
        <v>-0.14104381203651428</v>
      </c>
      <c r="CR15" s="86">
        <v>6.7480392754077911E-2</v>
      </c>
      <c r="CS15" s="86">
        <v>0.34710457921028137</v>
      </c>
      <c r="CT15" s="86">
        <v>0.68083882331848145</v>
      </c>
      <c r="CU15" s="86">
        <v>0.83447498083114624</v>
      </c>
      <c r="CV15" s="86">
        <v>0.63191735744476318</v>
      </c>
      <c r="CW15" s="86">
        <v>0.65903973579406738</v>
      </c>
      <c r="CX15" s="86">
        <v>0.11335022747516632</v>
      </c>
      <c r="CY15" s="86">
        <v>-0.11670318990945816</v>
      </c>
      <c r="CZ15" s="86">
        <v>-0.20612101256847382</v>
      </c>
      <c r="DA15" s="86">
        <v>-3.0946280807256699E-2</v>
      </c>
      <c r="DB15" s="86">
        <v>-3.0918128788471222E-2</v>
      </c>
      <c r="DC15" s="86">
        <v>0.11024948954582214</v>
      </c>
      <c r="DD15" s="86">
        <v>0.33108380436897278</v>
      </c>
      <c r="DE15" s="86">
        <v>0.19123175740242004</v>
      </c>
      <c r="DF15" s="86">
        <v>-0.19996359944343567</v>
      </c>
      <c r="DG15" s="86">
        <v>-0.1784159243106842</v>
      </c>
      <c r="DH15" s="86">
        <v>-0.30227667093276978</v>
      </c>
      <c r="DI15" s="86">
        <v>-0.41170454025268555</v>
      </c>
      <c r="DJ15" s="86">
        <v>-0.40965121984481812</v>
      </c>
      <c r="DK15" s="86">
        <v>-0.23540277779102325</v>
      </c>
      <c r="DL15" s="86">
        <v>-0.27923890948295593</v>
      </c>
      <c r="DM15" s="86">
        <v>-0.11469613760709763</v>
      </c>
      <c r="DN15" s="86">
        <v>3.3739976584911346E-2</v>
      </c>
      <c r="DO15" s="86">
        <v>-2.443980984389782E-2</v>
      </c>
      <c r="DP15" s="86">
        <v>0.18277224898338318</v>
      </c>
      <c r="DQ15" s="86">
        <v>0.48088365793228149</v>
      </c>
      <c r="DR15" s="86">
        <v>0.85372620820999146</v>
      </c>
      <c r="DS15" s="86">
        <v>1.0150082111358643</v>
      </c>
      <c r="DT15" s="86">
        <v>0.81278383731842041</v>
      </c>
      <c r="DU15" s="86">
        <v>0.83347916603088379</v>
      </c>
      <c r="DV15" s="86">
        <v>0.29581531882286072</v>
      </c>
      <c r="DW15" s="86">
        <v>6.3416220247745514E-2</v>
      </c>
      <c r="DX15" s="86">
        <v>-1.6632311046123505E-2</v>
      </c>
      <c r="DY15" s="86">
        <v>0.23672465980052948</v>
      </c>
      <c r="DZ15" s="86">
        <v>0.23969556391239166</v>
      </c>
      <c r="EA15" s="86">
        <v>0.38291001319885254</v>
      </c>
      <c r="EB15" s="86">
        <v>0.61227071285247803</v>
      </c>
      <c r="EC15" s="86">
        <v>0.48923629522323608</v>
      </c>
      <c r="ED15" s="86">
        <v>9.1584436595439911E-2</v>
      </c>
      <c r="EE15" s="86">
        <v>0.13676057755947113</v>
      </c>
      <c r="EF15" s="86">
        <v>-9.5115723088383675E-3</v>
      </c>
      <c r="EG15" s="86">
        <v>-0.17420767247676849</v>
      </c>
      <c r="EH15" s="86">
        <v>-0.18143971264362335</v>
      </c>
      <c r="EI15" s="86">
        <v>-7.170187309384346E-3</v>
      </c>
      <c r="EJ15" s="86">
        <v>-8.2250595092773438E-2</v>
      </c>
      <c r="EK15" s="86">
        <v>8.0472566187381744E-2</v>
      </c>
      <c r="EL15" s="86">
        <v>0.21532644331455231</v>
      </c>
      <c r="EM15" s="86">
        <v>0.14391784369945526</v>
      </c>
      <c r="EN15" s="86">
        <v>0.34923538565635681</v>
      </c>
      <c r="EO15" s="86">
        <v>0.67403942346572876</v>
      </c>
      <c r="EP15" s="86">
        <v>1.1033481359481812</v>
      </c>
      <c r="EQ15" s="86">
        <v>1.2756694555282593</v>
      </c>
      <c r="ER15" s="86">
        <v>1.0739263296127319</v>
      </c>
      <c r="ES15" s="86">
        <v>1.0853419303894043</v>
      </c>
      <c r="ET15" s="86">
        <v>0.55926591157913208</v>
      </c>
      <c r="EU15" s="86">
        <v>0.3234800398349762</v>
      </c>
      <c r="EV15" s="86">
        <v>0.25695928931236267</v>
      </c>
      <c r="EW15" s="86">
        <v>46.20001220703125</v>
      </c>
      <c r="EX15" s="86">
        <v>45.676567077636719</v>
      </c>
      <c r="EY15" s="86">
        <v>45.374233245849609</v>
      </c>
      <c r="EZ15" s="86">
        <v>44.951614379882813</v>
      </c>
      <c r="FA15" s="86">
        <v>44.433937072753906</v>
      </c>
      <c r="FB15" s="86">
        <v>44.159713745117188</v>
      </c>
      <c r="FC15" s="86">
        <v>43.749000549316406</v>
      </c>
      <c r="FD15" s="86">
        <v>44.583209991455078</v>
      </c>
      <c r="FE15" s="86">
        <v>47.030441284179688</v>
      </c>
      <c r="FF15" s="86">
        <v>49.257061004638672</v>
      </c>
      <c r="FG15" s="86">
        <v>50.972236633300781</v>
      </c>
      <c r="FH15" s="86">
        <v>52.406341552734375</v>
      </c>
      <c r="FI15" s="86">
        <v>53.397312164306641</v>
      </c>
      <c r="FJ15" s="86">
        <v>54.038619995117188</v>
      </c>
      <c r="FK15" s="86">
        <v>54.1796875</v>
      </c>
      <c r="FL15" s="86">
        <v>53.948898315429688</v>
      </c>
      <c r="FM15" s="86">
        <v>53.010940551757813</v>
      </c>
      <c r="FN15" s="86">
        <v>51.465461730957031</v>
      </c>
      <c r="FO15" s="86">
        <v>50.132106781005859</v>
      </c>
      <c r="FP15" s="86">
        <v>49.199932098388672</v>
      </c>
      <c r="FQ15" s="86">
        <v>48.368473052978516</v>
      </c>
      <c r="FR15" s="86">
        <v>47.775203704833984</v>
      </c>
      <c r="FS15" s="86">
        <v>47.181537628173828</v>
      </c>
      <c r="FT15" s="86">
        <v>46.629787445068359</v>
      </c>
      <c r="FU15" s="86">
        <v>0.22436206042766571</v>
      </c>
      <c r="FV15" s="86">
        <v>0.2665095329284668</v>
      </c>
      <c r="FW15" s="86">
        <v>0.24513371288776398</v>
      </c>
      <c r="FX15" s="86">
        <v>707.9473876953125</v>
      </c>
      <c r="FY15" s="86">
        <v>1</v>
      </c>
    </row>
    <row r="16" spans="1:181" x14ac:dyDescent="0.25">
      <c r="A16" t="s">
        <v>186</v>
      </c>
      <c r="B16" t="s">
        <v>244</v>
      </c>
      <c r="C16" t="s">
        <v>2</v>
      </c>
      <c r="D16" t="s">
        <v>202</v>
      </c>
      <c r="E16" t="s">
        <v>239</v>
      </c>
      <c r="F16" t="s">
        <v>178</v>
      </c>
      <c r="G16" t="s">
        <v>1</v>
      </c>
      <c r="H16" s="86">
        <v>4313</v>
      </c>
      <c r="I16" s="86">
        <v>4.5033750534057617</v>
      </c>
      <c r="J16" s="86">
        <v>4.186882495880127</v>
      </c>
      <c r="K16" s="86">
        <v>4.0005040168762207</v>
      </c>
      <c r="L16" s="86">
        <v>3.9502339363098145</v>
      </c>
      <c r="M16" s="86">
        <v>3.9094877243041992</v>
      </c>
      <c r="N16" s="86">
        <v>4.105257511138916</v>
      </c>
      <c r="O16" s="86">
        <v>4.7281103134155273</v>
      </c>
      <c r="P16" s="86">
        <v>5.0112199783325195</v>
      </c>
      <c r="Q16" s="86">
        <v>4.667853832244873</v>
      </c>
      <c r="R16" s="86">
        <v>4.6078104972839355</v>
      </c>
      <c r="S16" s="86">
        <v>4.4696693420410156</v>
      </c>
      <c r="T16" s="86">
        <v>4.3879561424255371</v>
      </c>
      <c r="U16" s="86">
        <v>4.4294462203979492</v>
      </c>
      <c r="V16" s="86">
        <v>4.3672552108764648</v>
      </c>
      <c r="W16" s="86">
        <v>4.2543134689331055</v>
      </c>
      <c r="X16" s="86">
        <v>4.3175067901611328</v>
      </c>
      <c r="Y16" s="86">
        <v>4.5970673561096191</v>
      </c>
      <c r="Z16" s="86">
        <v>5.2393345832824707</v>
      </c>
      <c r="AA16" s="86">
        <v>6.015739917755127</v>
      </c>
      <c r="AB16" s="86">
        <v>6.1636624336242676</v>
      </c>
      <c r="AC16" s="86">
        <v>6.3020200729370117</v>
      </c>
      <c r="AD16" s="86">
        <v>6.0988831520080566</v>
      </c>
      <c r="AE16" s="86">
        <v>5.529059886932373</v>
      </c>
      <c r="AF16" s="86">
        <v>5.0094466209411621</v>
      </c>
      <c r="AG16" s="86">
        <v>-0.68038260936737061</v>
      </c>
      <c r="AH16" s="86">
        <v>-0.72293221950531006</v>
      </c>
      <c r="AI16" s="86">
        <v>-0.72017049789428711</v>
      </c>
      <c r="AJ16" s="86">
        <v>-0.62574285268783569</v>
      </c>
      <c r="AK16" s="86">
        <v>-0.70891624689102173</v>
      </c>
      <c r="AL16" s="86">
        <v>-0.79829448461532593</v>
      </c>
      <c r="AM16" s="86">
        <v>-0.82325178384780884</v>
      </c>
      <c r="AN16" s="86">
        <v>-0.96137720346450806</v>
      </c>
      <c r="AO16" s="86">
        <v>-0.90815103054046631</v>
      </c>
      <c r="AP16" s="86">
        <v>-0.85225647687911987</v>
      </c>
      <c r="AQ16" s="86">
        <v>-0.62523329257965088</v>
      </c>
      <c r="AR16" s="86">
        <v>-0.5134810209274292</v>
      </c>
      <c r="AS16" s="86">
        <v>-0.35405910015106201</v>
      </c>
      <c r="AT16" s="86">
        <v>-0.11921484768390656</v>
      </c>
      <c r="AU16" s="86">
        <v>-0.11606857925653458</v>
      </c>
      <c r="AV16" s="86">
        <v>-2.8888225555419922E-2</v>
      </c>
      <c r="AW16" s="86">
        <v>0.13167522847652435</v>
      </c>
      <c r="AX16" s="86">
        <v>4.3300949037075043E-2</v>
      </c>
      <c r="AY16" s="86">
        <v>5.9418708086013794E-2</v>
      </c>
      <c r="AZ16" s="86">
        <v>5.0368752330541611E-2</v>
      </c>
      <c r="BA16" s="86">
        <v>0.12273713201284409</v>
      </c>
      <c r="BB16" s="86">
        <v>-0.26760724186897278</v>
      </c>
      <c r="BC16" s="86">
        <v>-0.45057529211044312</v>
      </c>
      <c r="BD16" s="86">
        <v>-0.59939330816268921</v>
      </c>
      <c r="BE16" s="86">
        <v>-0.52200084924697876</v>
      </c>
      <c r="BF16" s="86">
        <v>-0.56357455253601074</v>
      </c>
      <c r="BG16" s="86">
        <v>-0.56543600559234619</v>
      </c>
      <c r="BH16" s="86">
        <v>-0.46324583888053894</v>
      </c>
      <c r="BI16" s="86">
        <v>-0.49447938799858093</v>
      </c>
      <c r="BJ16" s="86">
        <v>-0.57790309190750122</v>
      </c>
      <c r="BK16" s="86">
        <v>-0.60163873434066772</v>
      </c>
      <c r="BL16" s="86">
        <v>-0.7480347752571106</v>
      </c>
      <c r="BM16" s="86">
        <v>-0.75081557035446167</v>
      </c>
      <c r="BN16" s="86">
        <v>-0.69712269306182861</v>
      </c>
      <c r="BO16" s="86">
        <v>-0.47702929377555847</v>
      </c>
      <c r="BP16" s="86">
        <v>-0.37283366918563843</v>
      </c>
      <c r="BQ16" s="86">
        <v>-0.22100254893302917</v>
      </c>
      <c r="BR16" s="86">
        <v>-9.4429560704156756E-4</v>
      </c>
      <c r="BS16" s="86">
        <v>-3.3033869694918394E-3</v>
      </c>
      <c r="BT16" s="86">
        <v>7.3845423758029938E-2</v>
      </c>
      <c r="BU16" s="86">
        <v>0.25352108478546143</v>
      </c>
      <c r="BV16" s="86">
        <v>0.19867320358753204</v>
      </c>
      <c r="BW16" s="86">
        <v>0.21369968354701996</v>
      </c>
      <c r="BX16" s="86">
        <v>0.20345361530780792</v>
      </c>
      <c r="BY16" s="86">
        <v>0.26935678720474243</v>
      </c>
      <c r="BZ16" s="86">
        <v>-9.4230666756629944E-2</v>
      </c>
      <c r="CA16" s="86">
        <v>-0.29222849011421204</v>
      </c>
      <c r="CB16" s="86">
        <v>-0.43500465154647827</v>
      </c>
      <c r="CC16" s="86">
        <v>-0.41230612993240356</v>
      </c>
      <c r="CD16" s="86">
        <v>-0.45320388674736023</v>
      </c>
      <c r="CE16" s="86">
        <v>-0.45826739072799683</v>
      </c>
      <c r="CF16" s="86">
        <v>-0.35070091485977173</v>
      </c>
      <c r="CG16" s="86">
        <v>-0.3459610641002655</v>
      </c>
      <c r="CH16" s="86">
        <v>-0.42526069283485413</v>
      </c>
      <c r="CI16" s="86">
        <v>-0.4481501579284668</v>
      </c>
      <c r="CJ16" s="86">
        <v>-0.60027450323104858</v>
      </c>
      <c r="CK16" s="86">
        <v>-0.64184552431106567</v>
      </c>
      <c r="CL16" s="86">
        <v>-0.58967751264572144</v>
      </c>
      <c r="CM16" s="86">
        <v>-0.37438362836837769</v>
      </c>
      <c r="CN16" s="86">
        <v>-0.27542170882225037</v>
      </c>
      <c r="CO16" s="86">
        <v>-0.12884797155857086</v>
      </c>
      <c r="CP16" s="86">
        <v>8.0969527363777161E-2</v>
      </c>
      <c r="CQ16" s="86">
        <v>7.4797444045543671E-2</v>
      </c>
      <c r="CR16" s="86">
        <v>0.14499843120574951</v>
      </c>
      <c r="CS16" s="86">
        <v>0.33791115880012512</v>
      </c>
      <c r="CT16" s="86">
        <v>0.30628356337547302</v>
      </c>
      <c r="CU16" s="86">
        <v>0.3205542266368866</v>
      </c>
      <c r="CV16" s="86">
        <v>0.30947971343994141</v>
      </c>
      <c r="CW16" s="86">
        <v>0.37090513110160828</v>
      </c>
      <c r="CX16" s="86">
        <v>2.5849414989352226E-2</v>
      </c>
      <c r="CY16" s="86">
        <v>-0.18255797028541565</v>
      </c>
      <c r="CZ16" s="86">
        <v>-0.3211495578289032</v>
      </c>
      <c r="DA16" s="86">
        <v>-0.30261141061782837</v>
      </c>
      <c r="DB16" s="86">
        <v>-0.3428332507610321</v>
      </c>
      <c r="DC16" s="86">
        <v>-0.35109877586364746</v>
      </c>
      <c r="DD16" s="86">
        <v>-0.23815599083900452</v>
      </c>
      <c r="DE16" s="86">
        <v>-0.19744274020195007</v>
      </c>
      <c r="DF16" s="86">
        <v>-0.27261829376220703</v>
      </c>
      <c r="DG16" s="86">
        <v>-0.29466161131858826</v>
      </c>
      <c r="DH16" s="86">
        <v>-0.45251420140266418</v>
      </c>
      <c r="DI16" s="86">
        <v>-0.53287547826766968</v>
      </c>
      <c r="DJ16" s="86">
        <v>-0.48223233222961426</v>
      </c>
      <c r="DK16" s="86">
        <v>-0.2717379629611969</v>
      </c>
      <c r="DL16" s="86">
        <v>-0.1780097633600235</v>
      </c>
      <c r="DM16" s="86">
        <v>-3.6693397909402847E-2</v>
      </c>
      <c r="DN16" s="86">
        <v>0.16288335621356964</v>
      </c>
      <c r="DO16" s="86">
        <v>0.15289828181266785</v>
      </c>
      <c r="DP16" s="86">
        <v>0.21615144610404968</v>
      </c>
      <c r="DQ16" s="86">
        <v>0.42230123281478882</v>
      </c>
      <c r="DR16" s="86">
        <v>0.41389390826225281</v>
      </c>
      <c r="DS16" s="86">
        <v>0.42740875482559204</v>
      </c>
      <c r="DT16" s="86">
        <v>0.41550582647323608</v>
      </c>
      <c r="DU16" s="86">
        <v>0.47245347499847412</v>
      </c>
      <c r="DV16" s="86">
        <v>0.14592950046062469</v>
      </c>
      <c r="DW16" s="86">
        <v>-7.288745790719986E-2</v>
      </c>
      <c r="DX16" s="86">
        <v>-0.20729446411132813</v>
      </c>
      <c r="DY16" s="86">
        <v>-0.14422963559627533</v>
      </c>
      <c r="DZ16" s="86">
        <v>-0.18347556889057159</v>
      </c>
      <c r="EA16" s="86">
        <v>-0.19636428356170654</v>
      </c>
      <c r="EB16" s="86">
        <v>-7.5658984482288361E-2</v>
      </c>
      <c r="EC16" s="86">
        <v>1.699414849281311E-2</v>
      </c>
      <c r="ED16" s="86">
        <v>-5.2226923406124115E-2</v>
      </c>
      <c r="EE16" s="86">
        <v>-7.3048517107963562E-2</v>
      </c>
      <c r="EF16" s="86">
        <v>-0.23917180299758911</v>
      </c>
      <c r="EG16" s="86">
        <v>-0.37554001808166504</v>
      </c>
      <c r="EH16" s="86">
        <v>-0.32709851861000061</v>
      </c>
      <c r="EI16" s="86">
        <v>-0.1235339418053627</v>
      </c>
      <c r="EJ16" s="86">
        <v>-3.7362385541200638E-2</v>
      </c>
      <c r="EK16" s="86">
        <v>9.6363171935081482E-2</v>
      </c>
      <c r="EL16" s="86">
        <v>0.28115388751029968</v>
      </c>
      <c r="EM16" s="86">
        <v>0.26566347479820251</v>
      </c>
      <c r="EN16" s="86">
        <v>0.31888508796691895</v>
      </c>
      <c r="EO16" s="86">
        <v>0.5441470742225647</v>
      </c>
      <c r="EP16" s="86">
        <v>0.56926620006561279</v>
      </c>
      <c r="EQ16" s="86">
        <v>0.58168971538543701</v>
      </c>
      <c r="ER16" s="86">
        <v>0.56859070062637329</v>
      </c>
      <c r="ES16" s="86">
        <v>0.61907315254211426</v>
      </c>
      <c r="ET16" s="86">
        <v>0.31930607557296753</v>
      </c>
      <c r="EU16" s="86">
        <v>8.5459336638450623E-2</v>
      </c>
      <c r="EV16" s="86">
        <v>-4.2905788868665695E-2</v>
      </c>
      <c r="EW16" s="86">
        <v>47.911903381347656</v>
      </c>
      <c r="EX16" s="86">
        <v>47.400531768798828</v>
      </c>
      <c r="EY16" s="86">
        <v>47.177455902099609</v>
      </c>
      <c r="EZ16" s="86">
        <v>46.8250732421875</v>
      </c>
      <c r="FA16" s="86">
        <v>46.38555908203125</v>
      </c>
      <c r="FB16" s="86">
        <v>46.025123596191406</v>
      </c>
      <c r="FC16" s="86">
        <v>45.642658233642578</v>
      </c>
      <c r="FD16" s="86">
        <v>46.45880126953125</v>
      </c>
      <c r="FE16" s="86">
        <v>49.170021057128906</v>
      </c>
      <c r="FF16" s="86">
        <v>51.130050659179688</v>
      </c>
      <c r="FG16" s="86">
        <v>52.595283508300781</v>
      </c>
      <c r="FH16" s="86">
        <v>53.89801025390625</v>
      </c>
      <c r="FI16" s="86">
        <v>54.730964660644531</v>
      </c>
      <c r="FJ16" s="86">
        <v>55.364128112792969</v>
      </c>
      <c r="FK16" s="86">
        <v>55.469135284423828</v>
      </c>
      <c r="FL16" s="86">
        <v>55.035152435302734</v>
      </c>
      <c r="FM16" s="86">
        <v>54.138710021972656</v>
      </c>
      <c r="FN16" s="86">
        <v>52.692195892333984</v>
      </c>
      <c r="FO16" s="86">
        <v>51.540454864501953</v>
      </c>
      <c r="FP16" s="86">
        <v>50.729778289794922</v>
      </c>
      <c r="FQ16" s="86">
        <v>50.019474029541016</v>
      </c>
      <c r="FR16" s="86">
        <v>49.483772277832031</v>
      </c>
      <c r="FS16" s="86">
        <v>48.835872650146484</v>
      </c>
      <c r="FT16" s="86">
        <v>48.332057952880859</v>
      </c>
      <c r="FU16" s="86">
        <v>0.14334936439990997</v>
      </c>
      <c r="FV16" s="86">
        <v>0.15713284909725189</v>
      </c>
      <c r="FW16" s="86">
        <v>0.17128457129001617</v>
      </c>
      <c r="FX16" s="86">
        <v>416.57894897460938</v>
      </c>
      <c r="FY16" s="86">
        <v>1</v>
      </c>
    </row>
    <row r="17" spans="1:181" x14ac:dyDescent="0.25">
      <c r="A17" t="s">
        <v>186</v>
      </c>
      <c r="B17" t="s">
        <v>244</v>
      </c>
      <c r="C17" t="s">
        <v>2</v>
      </c>
      <c r="D17" t="s">
        <v>202</v>
      </c>
      <c r="E17" t="s">
        <v>239</v>
      </c>
      <c r="F17" t="s">
        <v>179</v>
      </c>
      <c r="G17" t="s">
        <v>1</v>
      </c>
      <c r="H17" s="86">
        <v>754</v>
      </c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86"/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86"/>
      <c r="BM17" s="86"/>
      <c r="BN17" s="86"/>
      <c r="BO17" s="86"/>
      <c r="BP17" s="86"/>
      <c r="BQ17" s="86"/>
      <c r="BR17" s="86"/>
      <c r="BS17" s="86"/>
      <c r="BT17" s="86"/>
      <c r="BU17" s="86"/>
      <c r="BV17" s="86"/>
      <c r="BW17" s="86"/>
      <c r="BX17" s="86"/>
      <c r="BY17" s="86"/>
      <c r="BZ17" s="86"/>
      <c r="CA17" s="86"/>
      <c r="CB17" s="86"/>
      <c r="CC17" s="86"/>
      <c r="CD17" s="86"/>
      <c r="CE17" s="86"/>
      <c r="CF17" s="86"/>
      <c r="CG17" s="86"/>
      <c r="CH17" s="86"/>
      <c r="CI17" s="86"/>
      <c r="CJ17" s="86"/>
      <c r="CK17" s="86"/>
      <c r="CL17" s="86"/>
      <c r="CM17" s="86"/>
      <c r="CN17" s="86"/>
      <c r="CO17" s="86"/>
      <c r="CP17" s="86"/>
      <c r="CQ17" s="86"/>
      <c r="CR17" s="86"/>
      <c r="CS17" s="86"/>
      <c r="CT17" s="86"/>
      <c r="CU17" s="86"/>
      <c r="CV17" s="86"/>
      <c r="CW17" s="86"/>
      <c r="CX17" s="86"/>
      <c r="CY17" s="86"/>
      <c r="CZ17" s="86"/>
      <c r="DA17" s="86"/>
      <c r="DB17" s="86"/>
      <c r="DC17" s="86"/>
      <c r="DD17" s="86"/>
      <c r="DE17" s="86"/>
      <c r="DF17" s="86"/>
      <c r="DG17" s="86"/>
      <c r="DH17" s="86"/>
      <c r="DI17" s="86"/>
      <c r="DJ17" s="86"/>
      <c r="DK17" s="86"/>
      <c r="DL17" s="86"/>
      <c r="DM17" s="86"/>
      <c r="DN17" s="86"/>
      <c r="DO17" s="86"/>
      <c r="DP17" s="86"/>
      <c r="DQ17" s="86"/>
      <c r="DR17" s="86"/>
      <c r="DS17" s="86"/>
      <c r="DT17" s="86"/>
      <c r="DU17" s="86"/>
      <c r="DV17" s="86"/>
      <c r="DW17" s="86"/>
      <c r="DX17" s="86"/>
      <c r="DY17" s="86"/>
      <c r="DZ17" s="86"/>
      <c r="EA17" s="86"/>
      <c r="EB17" s="86"/>
      <c r="EC17" s="86"/>
      <c r="ED17" s="86"/>
      <c r="EE17" s="86"/>
      <c r="EF17" s="86"/>
      <c r="EG17" s="86"/>
      <c r="EH17" s="86"/>
      <c r="EI17" s="86"/>
      <c r="EJ17" s="86"/>
      <c r="EK17" s="86"/>
      <c r="EL17" s="86"/>
      <c r="EM17" s="86"/>
      <c r="EN17" s="86"/>
      <c r="EO17" s="86"/>
      <c r="EP17" s="86"/>
      <c r="EQ17" s="86"/>
      <c r="ER17" s="86"/>
      <c r="ES17" s="86"/>
      <c r="ET17" s="86"/>
      <c r="EU17" s="86"/>
      <c r="EV17" s="86"/>
      <c r="EW17" s="86"/>
      <c r="EX17" s="86"/>
      <c r="EY17" s="86"/>
      <c r="EZ17" s="86"/>
      <c r="FA17" s="86"/>
      <c r="FB17" s="86"/>
      <c r="FC17" s="86"/>
      <c r="FD17" s="86"/>
      <c r="FE17" s="86"/>
      <c r="FF17" s="86"/>
      <c r="FG17" s="86"/>
      <c r="FH17" s="86"/>
      <c r="FI17" s="86"/>
      <c r="FJ17" s="86"/>
      <c r="FK17" s="86"/>
      <c r="FL17" s="86"/>
      <c r="FM17" s="86"/>
      <c r="FN17" s="86"/>
      <c r="FO17" s="86"/>
      <c r="FP17" s="86"/>
      <c r="FQ17" s="86"/>
      <c r="FR17" s="86"/>
      <c r="FS17" s="86"/>
      <c r="FT17" s="86"/>
      <c r="FU17" s="86"/>
      <c r="FV17" s="86"/>
      <c r="FW17" s="86"/>
      <c r="FX17" s="86">
        <v>40.631580352783203</v>
      </c>
      <c r="FY17" s="86">
        <v>0</v>
      </c>
    </row>
    <row r="18" spans="1:181" x14ac:dyDescent="0.25">
      <c r="A18" t="s">
        <v>186</v>
      </c>
      <c r="B18" t="s">
        <v>244</v>
      </c>
      <c r="C18" t="s">
        <v>2</v>
      </c>
      <c r="D18" t="s">
        <v>202</v>
      </c>
      <c r="E18" t="s">
        <v>239</v>
      </c>
      <c r="F18" t="s">
        <v>180</v>
      </c>
      <c r="G18" t="s">
        <v>1</v>
      </c>
      <c r="H18" s="86">
        <v>147</v>
      </c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6"/>
      <c r="CA18" s="86"/>
      <c r="CB18" s="86"/>
      <c r="CC18" s="86"/>
      <c r="CD18" s="86"/>
      <c r="CE18" s="86"/>
      <c r="CF18" s="86"/>
      <c r="CG18" s="86"/>
      <c r="CH18" s="86"/>
      <c r="CI18" s="86"/>
      <c r="CJ18" s="86"/>
      <c r="CK18" s="86"/>
      <c r="CL18" s="86"/>
      <c r="CM18" s="86"/>
      <c r="CN18" s="86"/>
      <c r="CO18" s="86"/>
      <c r="CP18" s="86"/>
      <c r="CQ18" s="86"/>
      <c r="CR18" s="86"/>
      <c r="CS18" s="86"/>
      <c r="CT18" s="86"/>
      <c r="CU18" s="86"/>
      <c r="CV18" s="86"/>
      <c r="CW18" s="86"/>
      <c r="CX18" s="86"/>
      <c r="CY18" s="86"/>
      <c r="CZ18" s="86"/>
      <c r="DA18" s="86"/>
      <c r="DB18" s="86"/>
      <c r="DC18" s="86"/>
      <c r="DD18" s="86"/>
      <c r="DE18" s="86"/>
      <c r="DF18" s="86"/>
      <c r="DG18" s="86"/>
      <c r="DH18" s="86"/>
      <c r="DI18" s="86"/>
      <c r="DJ18" s="86"/>
      <c r="DK18" s="86"/>
      <c r="DL18" s="86"/>
      <c r="DM18" s="86"/>
      <c r="DN18" s="86"/>
      <c r="DO18" s="86"/>
      <c r="DP18" s="86"/>
      <c r="DQ18" s="86"/>
      <c r="DR18" s="86"/>
      <c r="DS18" s="86"/>
      <c r="DT18" s="86"/>
      <c r="DU18" s="86"/>
      <c r="DV18" s="86"/>
      <c r="DW18" s="86"/>
      <c r="DX18" s="86"/>
      <c r="DY18" s="86"/>
      <c r="DZ18" s="86"/>
      <c r="EA18" s="86"/>
      <c r="EB18" s="86"/>
      <c r="EC18" s="86"/>
      <c r="ED18" s="86"/>
      <c r="EE18" s="86"/>
      <c r="EF18" s="86"/>
      <c r="EG18" s="86"/>
      <c r="EH18" s="86"/>
      <c r="EI18" s="86"/>
      <c r="EJ18" s="86"/>
      <c r="EK18" s="86"/>
      <c r="EL18" s="86"/>
      <c r="EM18" s="86"/>
      <c r="EN18" s="86"/>
      <c r="EO18" s="86"/>
      <c r="EP18" s="86"/>
      <c r="EQ18" s="86"/>
      <c r="ER18" s="86"/>
      <c r="ES18" s="86"/>
      <c r="ET18" s="86"/>
      <c r="EU18" s="86"/>
      <c r="EV18" s="86"/>
      <c r="EW18" s="86"/>
      <c r="EX18" s="86"/>
      <c r="EY18" s="86"/>
      <c r="EZ18" s="86"/>
      <c r="FA18" s="86"/>
      <c r="FB18" s="86"/>
      <c r="FC18" s="86"/>
      <c r="FD18" s="86"/>
      <c r="FE18" s="86"/>
      <c r="FF18" s="86"/>
      <c r="FG18" s="86"/>
      <c r="FH18" s="86"/>
      <c r="FI18" s="86"/>
      <c r="FJ18" s="86"/>
      <c r="FK18" s="86"/>
      <c r="FL18" s="86"/>
      <c r="FM18" s="86"/>
      <c r="FN18" s="86"/>
      <c r="FO18" s="86"/>
      <c r="FP18" s="86"/>
      <c r="FQ18" s="86"/>
      <c r="FR18" s="86"/>
      <c r="FS18" s="86"/>
      <c r="FT18" s="86"/>
      <c r="FU18" s="86"/>
      <c r="FV18" s="86"/>
      <c r="FW18" s="86"/>
      <c r="FX18" s="86">
        <v>13.842104911804199</v>
      </c>
      <c r="FY18" s="86">
        <v>0</v>
      </c>
    </row>
    <row r="19" spans="1:181" x14ac:dyDescent="0.25">
      <c r="A19" t="s">
        <v>186</v>
      </c>
      <c r="B19" t="s">
        <v>244</v>
      </c>
      <c r="C19" t="s">
        <v>2</v>
      </c>
      <c r="D19" t="s">
        <v>202</v>
      </c>
      <c r="E19" t="s">
        <v>239</v>
      </c>
      <c r="F19" t="s">
        <v>181</v>
      </c>
      <c r="G19" t="s">
        <v>1</v>
      </c>
      <c r="H19" s="86">
        <v>312</v>
      </c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>
        <v>14.684210777282715</v>
      </c>
      <c r="FY19" s="86">
        <v>0</v>
      </c>
    </row>
    <row r="20" spans="1:181" x14ac:dyDescent="0.25">
      <c r="A20" t="s">
        <v>186</v>
      </c>
      <c r="B20" t="s">
        <v>244</v>
      </c>
      <c r="C20" t="s">
        <v>2</v>
      </c>
      <c r="D20" t="s">
        <v>202</v>
      </c>
      <c r="E20" t="s">
        <v>239</v>
      </c>
      <c r="F20" t="s">
        <v>182</v>
      </c>
      <c r="G20" t="s">
        <v>1</v>
      </c>
      <c r="H20" s="86">
        <v>771</v>
      </c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>
        <v>67.736839294433594</v>
      </c>
      <c r="FY20" s="86">
        <v>0</v>
      </c>
    </row>
    <row r="21" spans="1:181" x14ac:dyDescent="0.25">
      <c r="A21" t="s">
        <v>186</v>
      </c>
      <c r="B21" t="s">
        <v>244</v>
      </c>
      <c r="C21" t="s">
        <v>2</v>
      </c>
      <c r="D21" t="s">
        <v>202</v>
      </c>
      <c r="E21" t="s">
        <v>239</v>
      </c>
      <c r="F21" t="s">
        <v>183</v>
      </c>
      <c r="G21" t="s">
        <v>1</v>
      </c>
      <c r="H21" s="86">
        <v>1061</v>
      </c>
      <c r="I21" s="86"/>
      <c r="J21" s="86"/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>
        <v>75</v>
      </c>
      <c r="FY21" s="86">
        <v>0</v>
      </c>
    </row>
    <row r="22" spans="1:181" x14ac:dyDescent="0.25">
      <c r="A22" t="s">
        <v>186</v>
      </c>
      <c r="B22" t="s">
        <v>244</v>
      </c>
      <c r="C22" t="s">
        <v>2</v>
      </c>
      <c r="D22" t="s">
        <v>202</v>
      </c>
      <c r="E22" t="s">
        <v>239</v>
      </c>
      <c r="F22" t="s">
        <v>184</v>
      </c>
      <c r="G22" t="s">
        <v>1</v>
      </c>
      <c r="H22" s="86">
        <v>659</v>
      </c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6"/>
      <c r="AB22" s="86"/>
      <c r="AC22" s="86"/>
      <c r="AD22" s="86"/>
      <c r="AE22" s="86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86"/>
      <c r="BE22" s="86"/>
      <c r="BF22" s="86"/>
      <c r="BG22" s="86"/>
      <c r="BH22" s="86"/>
      <c r="BI22" s="86"/>
      <c r="BJ22" s="86"/>
      <c r="BK22" s="86"/>
      <c r="BL22" s="86"/>
      <c r="BM22" s="86"/>
      <c r="BN22" s="86"/>
      <c r="BO22" s="86"/>
      <c r="BP22" s="86"/>
      <c r="BQ22" s="86"/>
      <c r="BR22" s="86"/>
      <c r="BS22" s="86"/>
      <c r="BT22" s="86"/>
      <c r="BU22" s="86"/>
      <c r="BV22" s="86"/>
      <c r="BW22" s="86"/>
      <c r="BX22" s="86"/>
      <c r="BY22" s="86"/>
      <c r="BZ22" s="86"/>
      <c r="CA22" s="86"/>
      <c r="CB22" s="86"/>
      <c r="CC22" s="86"/>
      <c r="CD22" s="86"/>
      <c r="CE22" s="86"/>
      <c r="CF22" s="86"/>
      <c r="CG22" s="86"/>
      <c r="CH22" s="86"/>
      <c r="CI22" s="86"/>
      <c r="CJ22" s="86"/>
      <c r="CK22" s="86"/>
      <c r="CL22" s="86"/>
      <c r="CM22" s="86"/>
      <c r="CN22" s="86"/>
      <c r="CO22" s="86"/>
      <c r="CP22" s="86"/>
      <c r="CQ22" s="86"/>
      <c r="CR22" s="86"/>
      <c r="CS22" s="86"/>
      <c r="CT22" s="86"/>
      <c r="CU22" s="86"/>
      <c r="CV22" s="86"/>
      <c r="CW22" s="86"/>
      <c r="CX22" s="86"/>
      <c r="CY22" s="86"/>
      <c r="CZ22" s="86"/>
      <c r="DA22" s="86"/>
      <c r="DB22" s="86"/>
      <c r="DC22" s="86"/>
      <c r="DD22" s="86"/>
      <c r="DE22" s="86"/>
      <c r="DF22" s="86"/>
      <c r="DG22" s="86"/>
      <c r="DH22" s="86"/>
      <c r="DI22" s="86"/>
      <c r="DJ22" s="86"/>
      <c r="DK22" s="86"/>
      <c r="DL22" s="86"/>
      <c r="DM22" s="86"/>
      <c r="DN22" s="86"/>
      <c r="DO22" s="86"/>
      <c r="DP22" s="86"/>
      <c r="DQ22" s="86"/>
      <c r="DR22" s="86"/>
      <c r="DS22" s="86"/>
      <c r="DT22" s="86"/>
      <c r="DU22" s="86"/>
      <c r="DV22" s="86"/>
      <c r="DW22" s="86"/>
      <c r="DX22" s="86"/>
      <c r="DY22" s="86"/>
      <c r="DZ22" s="86"/>
      <c r="EA22" s="86"/>
      <c r="EB22" s="86"/>
      <c r="EC22" s="86"/>
      <c r="ED22" s="86"/>
      <c r="EE22" s="86"/>
      <c r="EF22" s="86"/>
      <c r="EG22" s="86"/>
      <c r="EH22" s="86"/>
      <c r="EI22" s="86"/>
      <c r="EJ22" s="86"/>
      <c r="EK22" s="86"/>
      <c r="EL22" s="86"/>
      <c r="EM22" s="86"/>
      <c r="EN22" s="86"/>
      <c r="EO22" s="86"/>
      <c r="EP22" s="86"/>
      <c r="EQ22" s="86"/>
      <c r="ER22" s="86"/>
      <c r="ES22" s="86"/>
      <c r="ET22" s="86"/>
      <c r="EU22" s="86"/>
      <c r="EV22" s="86"/>
      <c r="EW22" s="86"/>
      <c r="EX22" s="86"/>
      <c r="EY22" s="86"/>
      <c r="EZ22" s="86"/>
      <c r="FA22" s="86"/>
      <c r="FB22" s="86"/>
      <c r="FC22" s="86"/>
      <c r="FD22" s="86"/>
      <c r="FE22" s="86"/>
      <c r="FF22" s="86"/>
      <c r="FG22" s="86"/>
      <c r="FH22" s="86"/>
      <c r="FI22" s="86"/>
      <c r="FJ22" s="86"/>
      <c r="FK22" s="86"/>
      <c r="FL22" s="86"/>
      <c r="FM22" s="86"/>
      <c r="FN22" s="86"/>
      <c r="FO22" s="86"/>
      <c r="FP22" s="86"/>
      <c r="FQ22" s="86"/>
      <c r="FR22" s="86"/>
      <c r="FS22" s="86"/>
      <c r="FT22" s="86"/>
      <c r="FU22" s="86"/>
      <c r="FV22" s="86"/>
      <c r="FW22" s="86"/>
      <c r="FX22" s="86">
        <v>57.157894134521484</v>
      </c>
      <c r="FY22" s="86">
        <v>0</v>
      </c>
    </row>
    <row r="23" spans="1:181" x14ac:dyDescent="0.25">
      <c r="A23" t="s">
        <v>186</v>
      </c>
      <c r="B23" t="s">
        <v>244</v>
      </c>
      <c r="C23" t="s">
        <v>2</v>
      </c>
      <c r="D23" t="s">
        <v>202</v>
      </c>
      <c r="E23" t="s">
        <v>239</v>
      </c>
      <c r="F23" t="s">
        <v>185</v>
      </c>
      <c r="G23" t="s">
        <v>1</v>
      </c>
      <c r="H23" s="86">
        <v>287</v>
      </c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  <c r="BM23" s="86"/>
      <c r="BN23" s="86"/>
      <c r="BO23" s="86"/>
      <c r="BP23" s="86"/>
      <c r="BQ23" s="86"/>
      <c r="BR23" s="86"/>
      <c r="BS23" s="86"/>
      <c r="BT23" s="86"/>
      <c r="BU23" s="86"/>
      <c r="BV23" s="86"/>
      <c r="BW23" s="86"/>
      <c r="BX23" s="86"/>
      <c r="BY23" s="86"/>
      <c r="BZ23" s="86"/>
      <c r="CA23" s="86"/>
      <c r="CB23" s="86"/>
      <c r="CC23" s="86"/>
      <c r="CD23" s="86"/>
      <c r="CE23" s="86"/>
      <c r="CF23" s="86"/>
      <c r="CG23" s="86"/>
      <c r="CH23" s="86"/>
      <c r="CI23" s="86"/>
      <c r="CJ23" s="86"/>
      <c r="CK23" s="86"/>
      <c r="CL23" s="86"/>
      <c r="CM23" s="86"/>
      <c r="CN23" s="86"/>
      <c r="CO23" s="86"/>
      <c r="CP23" s="86"/>
      <c r="CQ23" s="86"/>
      <c r="CR23" s="86"/>
      <c r="CS23" s="86"/>
      <c r="CT23" s="86"/>
      <c r="CU23" s="86"/>
      <c r="CV23" s="86"/>
      <c r="CW23" s="86"/>
      <c r="CX23" s="86"/>
      <c r="CY23" s="86"/>
      <c r="CZ23" s="86"/>
      <c r="DA23" s="86"/>
      <c r="DB23" s="86"/>
      <c r="DC23" s="86"/>
      <c r="DD23" s="86"/>
      <c r="DE23" s="86"/>
      <c r="DF23" s="86"/>
      <c r="DG23" s="86"/>
      <c r="DH23" s="86"/>
      <c r="DI23" s="86"/>
      <c r="DJ23" s="86"/>
      <c r="DK23" s="86"/>
      <c r="DL23" s="86"/>
      <c r="DM23" s="86"/>
      <c r="DN23" s="86"/>
      <c r="DO23" s="86"/>
      <c r="DP23" s="86"/>
      <c r="DQ23" s="86"/>
      <c r="DR23" s="86"/>
      <c r="DS23" s="86"/>
      <c r="DT23" s="86"/>
      <c r="DU23" s="86"/>
      <c r="DV23" s="86"/>
      <c r="DW23" s="86"/>
      <c r="DX23" s="86"/>
      <c r="DY23" s="86"/>
      <c r="DZ23" s="86"/>
      <c r="EA23" s="86"/>
      <c r="EB23" s="86"/>
      <c r="EC23" s="86"/>
      <c r="ED23" s="86"/>
      <c r="EE23" s="86"/>
      <c r="EF23" s="86"/>
      <c r="EG23" s="86"/>
      <c r="EH23" s="86"/>
      <c r="EI23" s="86"/>
      <c r="EJ23" s="86"/>
      <c r="EK23" s="86"/>
      <c r="EL23" s="86"/>
      <c r="EM23" s="86"/>
      <c r="EN23" s="86"/>
      <c r="EO23" s="86"/>
      <c r="EP23" s="86"/>
      <c r="EQ23" s="86"/>
      <c r="ER23" s="86"/>
      <c r="ES23" s="86"/>
      <c r="ET23" s="86"/>
      <c r="EU23" s="86"/>
      <c r="EV23" s="86"/>
      <c r="EW23" s="86"/>
      <c r="EX23" s="86"/>
      <c r="EY23" s="86"/>
      <c r="EZ23" s="86"/>
      <c r="FA23" s="86"/>
      <c r="FB23" s="86"/>
      <c r="FC23" s="86"/>
      <c r="FD23" s="86"/>
      <c r="FE23" s="86"/>
      <c r="FF23" s="86"/>
      <c r="FG23" s="86"/>
      <c r="FH23" s="86"/>
      <c r="FI23" s="86"/>
      <c r="FJ23" s="86"/>
      <c r="FK23" s="86"/>
      <c r="FL23" s="86"/>
      <c r="FM23" s="86"/>
      <c r="FN23" s="86"/>
      <c r="FO23" s="86"/>
      <c r="FP23" s="86"/>
      <c r="FQ23" s="86"/>
      <c r="FR23" s="86"/>
      <c r="FS23" s="86"/>
      <c r="FT23" s="86"/>
      <c r="FU23" s="86"/>
      <c r="FV23" s="86"/>
      <c r="FW23" s="86"/>
      <c r="FX23" s="86">
        <v>22.315790176391602</v>
      </c>
      <c r="FY23" s="86">
        <v>0</v>
      </c>
    </row>
    <row r="24" spans="1:181" x14ac:dyDescent="0.25">
      <c r="A24" t="s">
        <v>186</v>
      </c>
      <c r="B24" t="s">
        <v>244</v>
      </c>
      <c r="C24" t="s">
        <v>2</v>
      </c>
      <c r="D24" t="s">
        <v>202</v>
      </c>
      <c r="E24" t="s">
        <v>204</v>
      </c>
      <c r="F24" t="s">
        <v>1</v>
      </c>
      <c r="G24" t="s">
        <v>198</v>
      </c>
      <c r="H24" s="86">
        <v>8715</v>
      </c>
      <c r="I24" s="86">
        <v>8.6351165771484375</v>
      </c>
      <c r="J24" s="86">
        <v>8.0986442565917969</v>
      </c>
      <c r="K24" s="86">
        <v>7.8732814788818359</v>
      </c>
      <c r="L24" s="86">
        <v>7.8887438774108887</v>
      </c>
      <c r="M24" s="86">
        <v>7.920598030090332</v>
      </c>
      <c r="N24" s="86">
        <v>8.2818918228149414</v>
      </c>
      <c r="O24" s="86">
        <v>9.459716796875</v>
      </c>
      <c r="P24" s="86">
        <v>10.630315780639648</v>
      </c>
      <c r="Q24" s="86">
        <v>10.376546859741211</v>
      </c>
      <c r="R24" s="86">
        <v>9.8678970336914063</v>
      </c>
      <c r="S24" s="86">
        <v>9.73406982421875</v>
      </c>
      <c r="T24" s="86">
        <v>9.3716859817504883</v>
      </c>
      <c r="U24" s="86">
        <v>9.1057519912719727</v>
      </c>
      <c r="V24" s="86">
        <v>8.9568824768066406</v>
      </c>
      <c r="W24" s="86">
        <v>8.6603069305419922</v>
      </c>
      <c r="X24" s="86">
        <v>8.6207094192504883</v>
      </c>
      <c r="Y24" s="86">
        <v>8.7168207168579102</v>
      </c>
      <c r="Z24" s="86">
        <v>9.4909896850585938</v>
      </c>
      <c r="AA24" s="86">
        <v>10.664796829223633</v>
      </c>
      <c r="AB24" s="86">
        <v>11.676689147949219</v>
      </c>
      <c r="AC24" s="86">
        <v>11.963751792907715</v>
      </c>
      <c r="AD24" s="86">
        <v>11.757920265197754</v>
      </c>
      <c r="AE24" s="86">
        <v>10.639162063598633</v>
      </c>
      <c r="AF24" s="86">
        <v>9.4265670776367188</v>
      </c>
      <c r="AG24" s="86">
        <v>-1.1609872579574585</v>
      </c>
      <c r="AH24" s="86">
        <v>-1.1934357881546021</v>
      </c>
      <c r="AI24" s="86">
        <v>-1.0435806512832642</v>
      </c>
      <c r="AJ24" s="86">
        <v>-0.95596587657928467</v>
      </c>
      <c r="AK24" s="86">
        <v>-1.1904947757720947</v>
      </c>
      <c r="AL24" s="86">
        <v>-1.5133510828018188</v>
      </c>
      <c r="AM24" s="86">
        <v>-1.7281101942062378</v>
      </c>
      <c r="AN24" s="86">
        <v>-1.774824857711792</v>
      </c>
      <c r="AO24" s="86">
        <v>-1.2196923494338989</v>
      </c>
      <c r="AP24" s="86">
        <v>-0.80150449275970459</v>
      </c>
      <c r="AQ24" s="86">
        <v>-0.5758289098739624</v>
      </c>
      <c r="AR24" s="86">
        <v>-0.58234620094299316</v>
      </c>
      <c r="AS24" s="86">
        <v>-0.61778038740158081</v>
      </c>
      <c r="AT24" s="86">
        <v>-0.61578607559204102</v>
      </c>
      <c r="AU24" s="86">
        <v>-0.70402765274047852</v>
      </c>
      <c r="AV24" s="86">
        <v>-0.61352723836898804</v>
      </c>
      <c r="AW24" s="86">
        <v>-0.15783178806304932</v>
      </c>
      <c r="AX24" s="86">
        <v>-8.2582399249076843E-2</v>
      </c>
      <c r="AY24" s="86">
        <v>0.39630070328712463</v>
      </c>
      <c r="AZ24" s="86">
        <v>0.25613009929656982</v>
      </c>
      <c r="BA24" s="86">
        <v>0.23147457838058472</v>
      </c>
      <c r="BB24" s="86">
        <v>-0.53276747465133667</v>
      </c>
      <c r="BC24" s="86">
        <v>-0.93541836738586426</v>
      </c>
      <c r="BD24" s="86">
        <v>-1.1594480276107788</v>
      </c>
      <c r="BE24" s="86">
        <v>-0.82602673768997192</v>
      </c>
      <c r="BF24" s="86">
        <v>-0.85847240686416626</v>
      </c>
      <c r="BG24" s="86">
        <v>-0.71786165237426758</v>
      </c>
      <c r="BH24" s="86">
        <v>-0.63369548320770264</v>
      </c>
      <c r="BI24" s="86">
        <v>-0.8424641489982605</v>
      </c>
      <c r="BJ24" s="86">
        <v>-1.0941897630691528</v>
      </c>
      <c r="BK24" s="86">
        <v>-1.2213075160980225</v>
      </c>
      <c r="BL24" s="86">
        <v>-1.3595157861709595</v>
      </c>
      <c r="BM24" s="86">
        <v>-0.85718059539794922</v>
      </c>
      <c r="BN24" s="86">
        <v>-0.51145851612091064</v>
      </c>
      <c r="BO24" s="86">
        <v>-0.31720021367073059</v>
      </c>
      <c r="BP24" s="86">
        <v>-0.33551996946334839</v>
      </c>
      <c r="BQ24" s="86">
        <v>-0.36715546250343323</v>
      </c>
      <c r="BR24" s="86">
        <v>-0.34622353315353394</v>
      </c>
      <c r="BS24" s="86">
        <v>-0.43439820408821106</v>
      </c>
      <c r="BT24" s="86">
        <v>-0.34056288003921509</v>
      </c>
      <c r="BU24" s="86">
        <v>9.4291031360626221E-2</v>
      </c>
      <c r="BV24" s="86">
        <v>0.15585841238498688</v>
      </c>
      <c r="BW24" s="86">
        <v>0.61493110656738281</v>
      </c>
      <c r="BX24" s="86">
        <v>0.52081406116485596</v>
      </c>
      <c r="BY24" s="86">
        <v>0.50673091411590576</v>
      </c>
      <c r="BZ24" s="86">
        <v>-0.20753636956214905</v>
      </c>
      <c r="CA24" s="86">
        <v>-0.60126388072967529</v>
      </c>
      <c r="CB24" s="86">
        <v>-0.82318305969238281</v>
      </c>
      <c r="CC24" s="86">
        <v>-0.59403407573699951</v>
      </c>
      <c r="CD24" s="86">
        <v>-0.62647777795791626</v>
      </c>
      <c r="CE24" s="86">
        <v>-0.49226963520050049</v>
      </c>
      <c r="CF24" s="86">
        <v>-0.41049200296401978</v>
      </c>
      <c r="CG24" s="86">
        <v>-0.60141927003860474</v>
      </c>
      <c r="CH24" s="86">
        <v>-0.80387991666793823</v>
      </c>
      <c r="CI24" s="86">
        <v>-0.87029761075973511</v>
      </c>
      <c r="CJ24" s="86">
        <v>-1.0718739032745361</v>
      </c>
      <c r="CK24" s="86">
        <v>-0.6061059832572937</v>
      </c>
      <c r="CL24" s="86">
        <v>-0.31057354807853699</v>
      </c>
      <c r="CM24" s="86">
        <v>-0.13807472586631775</v>
      </c>
      <c r="CN24" s="86">
        <v>-0.16456887125968933</v>
      </c>
      <c r="CO24" s="86">
        <v>-0.19357338547706604</v>
      </c>
      <c r="CP24" s="86">
        <v>-0.15952533483505249</v>
      </c>
      <c r="CQ24" s="86">
        <v>-0.24765366315841675</v>
      </c>
      <c r="CR24" s="86">
        <v>-0.15150858461856842</v>
      </c>
      <c r="CS24" s="86">
        <v>0.26891052722930908</v>
      </c>
      <c r="CT24" s="86">
        <v>0.321001797914505</v>
      </c>
      <c r="CU24" s="86">
        <v>0.76635384559631348</v>
      </c>
      <c r="CV24" s="86">
        <v>0.70413333177566528</v>
      </c>
      <c r="CW24" s="86">
        <v>0.69737261533737183</v>
      </c>
      <c r="CX24" s="86">
        <v>1.7717693001031876E-2</v>
      </c>
      <c r="CY24" s="86">
        <v>-0.36982947587966919</v>
      </c>
      <c r="CZ24" s="86">
        <v>-0.5902869701385498</v>
      </c>
      <c r="DA24" s="86">
        <v>-0.3620414137840271</v>
      </c>
      <c r="DB24" s="86">
        <v>-0.39448317885398865</v>
      </c>
      <c r="DC24" s="86">
        <v>-0.2666776180267334</v>
      </c>
      <c r="DD24" s="86">
        <v>-0.18728850781917572</v>
      </c>
      <c r="DE24" s="86">
        <v>-0.36037436127662659</v>
      </c>
      <c r="DF24" s="86">
        <v>-0.51357007026672363</v>
      </c>
      <c r="DG24" s="86">
        <v>-0.51928764581680298</v>
      </c>
      <c r="DH24" s="86">
        <v>-0.78423207998275757</v>
      </c>
      <c r="DI24" s="86">
        <v>-0.35503140091896057</v>
      </c>
      <c r="DJ24" s="86">
        <v>-0.10968858003616333</v>
      </c>
      <c r="DK24" s="86">
        <v>4.1050750762224197E-2</v>
      </c>
      <c r="DL24" s="86">
        <v>6.3822153024375439E-3</v>
      </c>
      <c r="DM24" s="86">
        <v>-1.9991308450698853E-2</v>
      </c>
      <c r="DN24" s="86">
        <v>2.7172863483428955E-2</v>
      </c>
      <c r="DO24" s="86">
        <v>-6.0909122228622437E-2</v>
      </c>
      <c r="DP24" s="86">
        <v>3.7545710802078247E-2</v>
      </c>
      <c r="DQ24" s="86">
        <v>0.44353002309799194</v>
      </c>
      <c r="DR24" s="86">
        <v>0.48614516854286194</v>
      </c>
      <c r="DS24" s="86">
        <v>0.91777658462524414</v>
      </c>
      <c r="DT24" s="86">
        <v>0.88745260238647461</v>
      </c>
      <c r="DU24" s="86">
        <v>0.88801431655883789</v>
      </c>
      <c r="DV24" s="86">
        <v>0.2429717481136322</v>
      </c>
      <c r="DW24" s="86">
        <v>-0.13839510083198547</v>
      </c>
      <c r="DX24" s="86">
        <v>-0.35739091038703918</v>
      </c>
      <c r="DY24" s="86">
        <v>-2.7080876752734184E-2</v>
      </c>
      <c r="DZ24" s="86">
        <v>-5.9519805014133453E-2</v>
      </c>
      <c r="EA24" s="86">
        <v>5.9041399508714676E-2</v>
      </c>
      <c r="EB24" s="86">
        <v>0.13498188555240631</v>
      </c>
      <c r="EC24" s="86">
        <v>-1.2343796901404858E-2</v>
      </c>
      <c r="ED24" s="86">
        <v>-9.4408787786960602E-2</v>
      </c>
      <c r="EE24" s="86">
        <v>-1.2485034763813019E-2</v>
      </c>
      <c r="EF24" s="86">
        <v>-0.36892291903495789</v>
      </c>
      <c r="EG24" s="86">
        <v>7.48042156919837E-3</v>
      </c>
      <c r="EH24" s="86">
        <v>0.18035741150379181</v>
      </c>
      <c r="EI24" s="86">
        <v>0.29967948794364929</v>
      </c>
      <c r="EJ24" s="86">
        <v>0.25320842862129211</v>
      </c>
      <c r="EK24" s="86">
        <v>0.23063364624977112</v>
      </c>
      <c r="EL24" s="86">
        <v>0.29673540592193604</v>
      </c>
      <c r="EM24" s="86">
        <v>0.20872034132480621</v>
      </c>
      <c r="EN24" s="86">
        <v>0.31051009893417358</v>
      </c>
      <c r="EO24" s="86">
        <v>0.69565284252166748</v>
      </c>
      <c r="EP24" s="86">
        <v>0.72458600997924805</v>
      </c>
      <c r="EQ24" s="86">
        <v>1.1364070177078247</v>
      </c>
      <c r="ER24" s="86">
        <v>1.1521365642547607</v>
      </c>
      <c r="ES24" s="86">
        <v>1.1632705926895142</v>
      </c>
      <c r="ET24" s="86">
        <v>0.56820285320281982</v>
      </c>
      <c r="EU24" s="86">
        <v>0.19575940072536469</v>
      </c>
      <c r="EV24" s="86">
        <v>-2.1125968545675278E-2</v>
      </c>
      <c r="EW24" s="86">
        <v>50.522197723388672</v>
      </c>
      <c r="EX24" s="86">
        <v>49.833713531494141</v>
      </c>
      <c r="EY24" s="86">
        <v>49.140544891357422</v>
      </c>
      <c r="EZ24" s="86">
        <v>48.536151885986328</v>
      </c>
      <c r="FA24" s="86">
        <v>48.013095855712891</v>
      </c>
      <c r="FB24" s="86">
        <v>47.790699005126953</v>
      </c>
      <c r="FC24" s="86">
        <v>47.578159332275391</v>
      </c>
      <c r="FD24" s="86">
        <v>48.010585784912109</v>
      </c>
      <c r="FE24" s="86">
        <v>50.88189697265625</v>
      </c>
      <c r="FF24" s="86">
        <v>53.745204925537109</v>
      </c>
      <c r="FG24" s="86">
        <v>56.100475311279297</v>
      </c>
      <c r="FH24" s="86">
        <v>58.095119476318359</v>
      </c>
      <c r="FI24" s="86">
        <v>59.59869384765625</v>
      </c>
      <c r="FJ24" s="86">
        <v>60.575786590576172</v>
      </c>
      <c r="FK24" s="86">
        <v>61.097751617431641</v>
      </c>
      <c r="FL24" s="86">
        <v>61.153850555419922</v>
      </c>
      <c r="FM24" s="86">
        <v>60.560401916503906</v>
      </c>
      <c r="FN24" s="86">
        <v>59.336421966552734</v>
      </c>
      <c r="FO24" s="86">
        <v>57.440181732177734</v>
      </c>
      <c r="FP24" s="86">
        <v>55.6800537109375</v>
      </c>
      <c r="FQ24" s="86">
        <v>54.286937713623047</v>
      </c>
      <c r="FR24" s="86">
        <v>53.16204833984375</v>
      </c>
      <c r="FS24" s="86">
        <v>52.235683441162109</v>
      </c>
      <c r="FT24" s="86">
        <v>51.311996459960938</v>
      </c>
      <c r="FU24" s="86">
        <v>0.32922545075416565</v>
      </c>
      <c r="FV24" s="86">
        <v>0.2835831344127655</v>
      </c>
      <c r="FW24" s="86">
        <v>0.36483034491539001</v>
      </c>
      <c r="FX24" s="86">
        <v>530.19049072265625</v>
      </c>
      <c r="FY24" s="86">
        <v>1</v>
      </c>
    </row>
    <row r="25" spans="1:181" x14ac:dyDescent="0.25">
      <c r="A25" t="s">
        <v>186</v>
      </c>
      <c r="B25" t="s">
        <v>244</v>
      </c>
      <c r="C25" t="s">
        <v>2</v>
      </c>
      <c r="D25" t="s">
        <v>202</v>
      </c>
      <c r="E25" t="s">
        <v>204</v>
      </c>
      <c r="F25" t="s">
        <v>1</v>
      </c>
      <c r="G25" t="s">
        <v>200</v>
      </c>
      <c r="H25" s="86">
        <v>1952</v>
      </c>
      <c r="I25" s="86">
        <v>1.3169678449630737</v>
      </c>
      <c r="J25" s="86">
        <v>1.2057594060897827</v>
      </c>
      <c r="K25" s="86">
        <v>1.1431810855865479</v>
      </c>
      <c r="L25" s="86">
        <v>1.1257801055908203</v>
      </c>
      <c r="M25" s="86">
        <v>1.1178387403488159</v>
      </c>
      <c r="N25" s="86">
        <v>1.2038167715072632</v>
      </c>
      <c r="O25" s="86">
        <v>1.4195866584777832</v>
      </c>
      <c r="P25" s="86">
        <v>1.5988999605178833</v>
      </c>
      <c r="Q25" s="86">
        <v>1.6085793972015381</v>
      </c>
      <c r="R25" s="86">
        <v>1.6238770484924316</v>
      </c>
      <c r="S25" s="86">
        <v>1.5625722408294678</v>
      </c>
      <c r="T25" s="86">
        <v>1.5224868059158325</v>
      </c>
      <c r="U25" s="86">
        <v>1.5396068096160889</v>
      </c>
      <c r="V25" s="86">
        <v>1.5325560569763184</v>
      </c>
      <c r="W25" s="86">
        <v>1.4909523725509644</v>
      </c>
      <c r="X25" s="86">
        <v>1.4988225698471069</v>
      </c>
      <c r="Y25" s="86">
        <v>1.5965349674224854</v>
      </c>
      <c r="Z25" s="86">
        <v>1.6939281225204468</v>
      </c>
      <c r="AA25" s="86">
        <v>1.8245477676391602</v>
      </c>
      <c r="AB25" s="86">
        <v>1.9714899063110352</v>
      </c>
      <c r="AC25" s="86">
        <v>2.0236742496490479</v>
      </c>
      <c r="AD25" s="86">
        <v>1.9107271432876587</v>
      </c>
      <c r="AE25" s="86">
        <v>1.7053196430206299</v>
      </c>
      <c r="AF25" s="86">
        <v>1.4883120059967041</v>
      </c>
      <c r="AG25" s="86">
        <v>-0.20655867457389832</v>
      </c>
      <c r="AH25" s="86">
        <v>-0.2169596403837204</v>
      </c>
      <c r="AI25" s="86">
        <v>-0.20095826685428619</v>
      </c>
      <c r="AJ25" s="86">
        <v>-0.20689958333969116</v>
      </c>
      <c r="AK25" s="86">
        <v>-0.23057408630847931</v>
      </c>
      <c r="AL25" s="86">
        <v>-0.24750573933124542</v>
      </c>
      <c r="AM25" s="86">
        <v>-0.26961246132850647</v>
      </c>
      <c r="AN25" s="86">
        <v>-0.35613304376602173</v>
      </c>
      <c r="AO25" s="86">
        <v>-0.30602636933326721</v>
      </c>
      <c r="AP25" s="86">
        <v>-0.2693447470664978</v>
      </c>
      <c r="AQ25" s="86">
        <v>-0.24091880023479462</v>
      </c>
      <c r="AR25" s="86">
        <v>-0.19327348470687866</v>
      </c>
      <c r="AS25" s="86">
        <v>-0.13095888495445251</v>
      </c>
      <c r="AT25" s="86">
        <v>-0.11588546633720398</v>
      </c>
      <c r="AU25" s="86">
        <v>-0.1419258713722229</v>
      </c>
      <c r="AV25" s="86">
        <v>-0.16522033512592316</v>
      </c>
      <c r="AW25" s="86">
        <v>-6.2304642051458359E-2</v>
      </c>
      <c r="AX25" s="86">
        <v>-6.5928936004638672E-2</v>
      </c>
      <c r="AY25" s="86">
        <v>-3.3072736114263535E-2</v>
      </c>
      <c r="AZ25" s="86">
        <v>-5.1801744848489761E-3</v>
      </c>
      <c r="BA25" s="86">
        <v>-4.4446278363466263E-2</v>
      </c>
      <c r="BB25" s="86">
        <v>-0.10390020161867142</v>
      </c>
      <c r="BC25" s="86">
        <v>-0.18726880848407745</v>
      </c>
      <c r="BD25" s="86">
        <v>-0.19344495236873627</v>
      </c>
      <c r="BE25" s="86">
        <v>-0.15758109092712402</v>
      </c>
      <c r="BF25" s="86">
        <v>-0.1685495525598526</v>
      </c>
      <c r="BG25" s="86">
        <v>-0.15499342978000641</v>
      </c>
      <c r="BH25" s="86">
        <v>-0.16080009937286377</v>
      </c>
      <c r="BI25" s="86">
        <v>-0.18039143085479736</v>
      </c>
      <c r="BJ25" s="86">
        <v>-0.19284595549106598</v>
      </c>
      <c r="BK25" s="86">
        <v>-0.21100178360939026</v>
      </c>
      <c r="BL25" s="86">
        <v>-0.29698175191879272</v>
      </c>
      <c r="BM25" s="86">
        <v>-0.24742890894412994</v>
      </c>
      <c r="BN25" s="86">
        <v>-0.21182093024253845</v>
      </c>
      <c r="BO25" s="86">
        <v>-0.18974757194519043</v>
      </c>
      <c r="BP25" s="86">
        <v>-0.1443292647600174</v>
      </c>
      <c r="BQ25" s="86">
        <v>-8.3115033805370331E-2</v>
      </c>
      <c r="BR25" s="86">
        <v>-6.9532066583633423E-2</v>
      </c>
      <c r="BS25" s="86">
        <v>-9.489808976650238E-2</v>
      </c>
      <c r="BT25" s="86">
        <v>-0.12030207365751266</v>
      </c>
      <c r="BU25" s="86">
        <v>-2.6991834864020348E-2</v>
      </c>
      <c r="BV25" s="86">
        <v>-2.933070994913578E-2</v>
      </c>
      <c r="BW25" s="86">
        <v>5.6829070672392845E-3</v>
      </c>
      <c r="BX25" s="86">
        <v>3.4834284335374832E-2</v>
      </c>
      <c r="BY25" s="86">
        <v>-4.0421462617814541E-3</v>
      </c>
      <c r="BZ25" s="86">
        <v>-6.5681956708431244E-2</v>
      </c>
      <c r="CA25" s="86">
        <v>-0.14047648012638092</v>
      </c>
      <c r="CB25" s="86">
        <v>-0.14599184691905975</v>
      </c>
      <c r="CC25" s="86">
        <v>-0.12365936487913132</v>
      </c>
      <c r="CD25" s="86">
        <v>-0.13502088189125061</v>
      </c>
      <c r="CE25" s="86">
        <v>-0.12315832078456879</v>
      </c>
      <c r="CF25" s="86">
        <v>-0.12887172400951385</v>
      </c>
      <c r="CG25" s="86">
        <v>-0.14563506841659546</v>
      </c>
      <c r="CH25" s="86">
        <v>-0.15498875081539154</v>
      </c>
      <c r="CI25" s="86">
        <v>-0.1704082190990448</v>
      </c>
      <c r="CJ25" s="86">
        <v>-0.25601375102996826</v>
      </c>
      <c r="CK25" s="86">
        <v>-0.20684447884559631</v>
      </c>
      <c r="CL25" s="86">
        <v>-0.17198009788990021</v>
      </c>
      <c r="CM25" s="86">
        <v>-0.15430653095245361</v>
      </c>
      <c r="CN25" s="86">
        <v>-0.11043063551187515</v>
      </c>
      <c r="CO25" s="86">
        <v>-4.9978524446487427E-2</v>
      </c>
      <c r="CP25" s="86">
        <v>-3.7427842617034912E-2</v>
      </c>
      <c r="CQ25" s="86">
        <v>-6.2326785176992416E-2</v>
      </c>
      <c r="CR25" s="86">
        <v>-8.9191831648349762E-2</v>
      </c>
      <c r="CS25" s="86">
        <v>-2.5342905428260565E-3</v>
      </c>
      <c r="CT25" s="86">
        <v>-3.9828922599554062E-3</v>
      </c>
      <c r="CU25" s="86">
        <v>3.2524947077035904E-2</v>
      </c>
      <c r="CV25" s="86">
        <v>6.2548175454139709E-2</v>
      </c>
      <c r="CW25" s="86">
        <v>2.3941632360219955E-2</v>
      </c>
      <c r="CX25" s="86">
        <v>-3.9212122559547424E-2</v>
      </c>
      <c r="CY25" s="86">
        <v>-0.10806825011968613</v>
      </c>
      <c r="CZ25" s="86">
        <v>-0.11312597244977951</v>
      </c>
      <c r="DA25" s="86">
        <v>-8.9737638831138611E-2</v>
      </c>
      <c r="DB25" s="86">
        <v>-0.10149220377206802</v>
      </c>
      <c r="DC25" s="86">
        <v>-9.1323219239711761E-2</v>
      </c>
      <c r="DD25" s="86">
        <v>-9.6943356096744537E-2</v>
      </c>
      <c r="DE25" s="86">
        <v>-0.11087871342897415</v>
      </c>
      <c r="DF25" s="86">
        <v>-0.1171315535902977</v>
      </c>
      <c r="DG25" s="86">
        <v>-0.12981465458869934</v>
      </c>
      <c r="DH25" s="86">
        <v>-0.2150457501411438</v>
      </c>
      <c r="DI25" s="86">
        <v>-0.16626004874706268</v>
      </c>
      <c r="DJ25" s="86">
        <v>-0.13213926553726196</v>
      </c>
      <c r="DK25" s="86">
        <v>-0.1188654899597168</v>
      </c>
      <c r="DL25" s="86">
        <v>-7.6532013714313507E-2</v>
      </c>
      <c r="DM25" s="86">
        <v>-1.6842016950249672E-2</v>
      </c>
      <c r="DN25" s="86">
        <v>-5.3236181847751141E-3</v>
      </c>
      <c r="DO25" s="86">
        <v>-2.9755484312772751E-2</v>
      </c>
      <c r="DP25" s="86">
        <v>-5.8081585913896561E-2</v>
      </c>
      <c r="DQ25" s="86">
        <v>2.1923253312706947E-2</v>
      </c>
      <c r="DR25" s="86">
        <v>2.1364925429224968E-2</v>
      </c>
      <c r="DS25" s="86">
        <v>5.9366986155509949E-2</v>
      </c>
      <c r="DT25" s="86">
        <v>9.0262070298194885E-2</v>
      </c>
      <c r="DU25" s="86">
        <v>5.1925409585237503E-2</v>
      </c>
      <c r="DV25" s="86">
        <v>-1.2742285616695881E-2</v>
      </c>
      <c r="DW25" s="86">
        <v>-7.566002756357193E-2</v>
      </c>
      <c r="DX25" s="86">
        <v>-8.0260097980499268E-2</v>
      </c>
      <c r="DY25" s="86">
        <v>-4.076005145907402E-2</v>
      </c>
      <c r="DZ25" s="86">
        <v>-5.3082119673490524E-2</v>
      </c>
      <c r="EA25" s="86">
        <v>-4.5358378440141678E-2</v>
      </c>
      <c r="EB25" s="86">
        <v>-5.0843857228755951E-2</v>
      </c>
      <c r="EC25" s="86">
        <v>-6.0696054250001907E-2</v>
      </c>
      <c r="ED25" s="86">
        <v>-6.2471766024827957E-2</v>
      </c>
      <c r="EE25" s="86">
        <v>-7.1203984320163727E-2</v>
      </c>
      <c r="EF25" s="86">
        <v>-0.1558944433927536</v>
      </c>
      <c r="EG25" s="86">
        <v>-0.10766258835792542</v>
      </c>
      <c r="EH25" s="86">
        <v>-7.4615441262722015E-2</v>
      </c>
      <c r="EI25" s="86">
        <v>-6.7694254219532013E-2</v>
      </c>
      <c r="EJ25" s="86">
        <v>-2.7587786316871643E-2</v>
      </c>
      <c r="EK25" s="86">
        <v>3.100183792412281E-2</v>
      </c>
      <c r="EL25" s="86">
        <v>4.1029784828424454E-2</v>
      </c>
      <c r="EM25" s="86">
        <v>1.7272302880883217E-2</v>
      </c>
      <c r="EN25" s="86">
        <v>-1.316333282738924E-2</v>
      </c>
      <c r="EO25" s="86">
        <v>5.7236060500144958E-2</v>
      </c>
      <c r="EP25" s="86">
        <v>5.7963147759437561E-2</v>
      </c>
      <c r="EQ25" s="86">
        <v>9.8122626543045044E-2</v>
      </c>
      <c r="ER25" s="86">
        <v>0.13027653098106384</v>
      </c>
      <c r="ES25" s="86">
        <v>9.2329546809196472E-2</v>
      </c>
      <c r="ET25" s="86">
        <v>2.5475954636931419E-2</v>
      </c>
      <c r="EU25" s="86">
        <v>-2.8867693617939949E-2</v>
      </c>
      <c r="EV25" s="86">
        <v>-3.2806999981403351E-2</v>
      </c>
      <c r="EW25" s="86">
        <v>50.683040618896484</v>
      </c>
      <c r="EX25" s="86">
        <v>49.978343963623047</v>
      </c>
      <c r="EY25" s="86">
        <v>49.23455810546875</v>
      </c>
      <c r="EZ25" s="86">
        <v>48.469039916992188</v>
      </c>
      <c r="FA25" s="86">
        <v>48.018402099609375</v>
      </c>
      <c r="FB25" s="86">
        <v>47.700942993164063</v>
      </c>
      <c r="FC25" s="86">
        <v>47.375545501708984</v>
      </c>
      <c r="FD25" s="86">
        <v>47.769535064697266</v>
      </c>
      <c r="FE25" s="86">
        <v>50.729717254638672</v>
      </c>
      <c r="FF25" s="86">
        <v>53.686939239501953</v>
      </c>
      <c r="FG25" s="86">
        <v>56.231586456298828</v>
      </c>
      <c r="FH25" s="86">
        <v>58.366355895996094</v>
      </c>
      <c r="FI25" s="86">
        <v>59.916328430175781</v>
      </c>
      <c r="FJ25" s="86">
        <v>60.848075866699219</v>
      </c>
      <c r="FK25" s="86">
        <v>61.410259246826172</v>
      </c>
      <c r="FL25" s="86">
        <v>61.534263610839844</v>
      </c>
      <c r="FM25" s="86">
        <v>61.283077239990234</v>
      </c>
      <c r="FN25" s="86">
        <v>60.097320556640625</v>
      </c>
      <c r="FO25" s="86">
        <v>58.219306945800781</v>
      </c>
      <c r="FP25" s="86">
        <v>56.292892456054688</v>
      </c>
      <c r="FQ25" s="86">
        <v>54.855060577392578</v>
      </c>
      <c r="FR25" s="86">
        <v>53.505359649658203</v>
      </c>
      <c r="FS25" s="86">
        <v>52.524532318115234</v>
      </c>
      <c r="FT25" s="86">
        <v>51.577686309814453</v>
      </c>
      <c r="FU25" s="86">
        <v>4.6677339822053909E-2</v>
      </c>
      <c r="FV25" s="86">
        <v>4.3419826775789261E-2</v>
      </c>
      <c r="FW25" s="86">
        <v>5.21104596555233E-2</v>
      </c>
      <c r="FX25" s="86">
        <v>426.23809814453125</v>
      </c>
      <c r="FY25" s="86">
        <v>1</v>
      </c>
    </row>
    <row r="26" spans="1:181" x14ac:dyDescent="0.25">
      <c r="A26" t="s">
        <v>186</v>
      </c>
      <c r="B26" t="s">
        <v>244</v>
      </c>
      <c r="C26" t="s">
        <v>2</v>
      </c>
      <c r="D26" t="s">
        <v>202</v>
      </c>
      <c r="E26" t="s">
        <v>204</v>
      </c>
      <c r="F26" t="s">
        <v>1</v>
      </c>
      <c r="G26" t="s">
        <v>1</v>
      </c>
      <c r="H26" s="86">
        <v>10667</v>
      </c>
      <c r="I26" s="86">
        <v>9.9520845413208008</v>
      </c>
      <c r="J26" s="86">
        <v>9.3044033050537109</v>
      </c>
      <c r="K26" s="86">
        <v>9.0164623260498047</v>
      </c>
      <c r="L26" s="86">
        <v>9.0145244598388672</v>
      </c>
      <c r="M26" s="86">
        <v>9.0384368896484375</v>
      </c>
      <c r="N26" s="86">
        <v>9.4857082366943359</v>
      </c>
      <c r="O26" s="86">
        <v>10.879302978515625</v>
      </c>
      <c r="P26" s="86">
        <v>12.229215621948242</v>
      </c>
      <c r="Q26" s="86">
        <v>11.985126495361328</v>
      </c>
      <c r="R26" s="86">
        <v>11.49177360534668</v>
      </c>
      <c r="S26" s="86">
        <v>11.296642303466797</v>
      </c>
      <c r="T26" s="86">
        <v>10.894172668457031</v>
      </c>
      <c r="U26" s="86">
        <v>10.645359039306641</v>
      </c>
      <c r="V26" s="86">
        <v>10.489438056945801</v>
      </c>
      <c r="W26" s="86">
        <v>10.151259422302246</v>
      </c>
      <c r="X26" s="86">
        <v>10.119532585144043</v>
      </c>
      <c r="Y26" s="86">
        <v>10.313355445861816</v>
      </c>
      <c r="Z26" s="86">
        <v>11.184918403625488</v>
      </c>
      <c r="AA26" s="86">
        <v>12.489344596862793</v>
      </c>
      <c r="AB26" s="86">
        <v>13.648179054260254</v>
      </c>
      <c r="AC26" s="86">
        <v>13.987425804138184</v>
      </c>
      <c r="AD26" s="86">
        <v>13.668646812438965</v>
      </c>
      <c r="AE26" s="86">
        <v>12.344481468200684</v>
      </c>
      <c r="AF26" s="86">
        <v>10.91487979888916</v>
      </c>
      <c r="AG26" s="86">
        <v>-1.2906752824783325</v>
      </c>
      <c r="AH26" s="86">
        <v>-1.3343470096588135</v>
      </c>
      <c r="AI26" s="86">
        <v>-1.17220139503479</v>
      </c>
      <c r="AJ26" s="86">
        <v>-1.0903902053833008</v>
      </c>
      <c r="AK26" s="86">
        <v>-1.3422219753265381</v>
      </c>
      <c r="AL26" s="86">
        <v>-1.6743465662002563</v>
      </c>
      <c r="AM26" s="86">
        <v>-1.9042357206344604</v>
      </c>
      <c r="AN26" s="86">
        <v>-2.0379326343536377</v>
      </c>
      <c r="AO26" s="86">
        <v>-1.4345011711120605</v>
      </c>
      <c r="AP26" s="86">
        <v>-0.98304647207260132</v>
      </c>
      <c r="AQ26" s="86">
        <v>-0.73862159252166748</v>
      </c>
      <c r="AR26" s="86">
        <v>-0.70091122388839722</v>
      </c>
      <c r="AS26" s="86">
        <v>-0.67541927099227905</v>
      </c>
      <c r="AT26" s="86">
        <v>-0.65991050004959106</v>
      </c>
      <c r="AU26" s="86">
        <v>-0.77324414253234863</v>
      </c>
      <c r="AV26" s="86">
        <v>-0.70893281698226929</v>
      </c>
      <c r="AW26" s="86">
        <v>-0.16453152894973755</v>
      </c>
      <c r="AX26" s="86">
        <v>-9.1291666030883789E-2</v>
      </c>
      <c r="AY26" s="86">
        <v>0.42305651307106018</v>
      </c>
      <c r="AZ26" s="86">
        <v>0.31358766555786133</v>
      </c>
      <c r="BA26" s="86">
        <v>0.25042372941970825</v>
      </c>
      <c r="BB26" s="86">
        <v>-0.57576733827590942</v>
      </c>
      <c r="BC26" s="86">
        <v>-1.0490049123764038</v>
      </c>
      <c r="BD26" s="86">
        <v>-1.2782132625579834</v>
      </c>
      <c r="BE26" s="86">
        <v>-0.95215296745300293</v>
      </c>
      <c r="BF26" s="86">
        <v>-0.99590355157852173</v>
      </c>
      <c r="BG26" s="86">
        <v>-0.84325516223907471</v>
      </c>
      <c r="BH26" s="86">
        <v>-0.7648392915725708</v>
      </c>
      <c r="BI26" s="86">
        <v>-0.99059212207794189</v>
      </c>
      <c r="BJ26" s="86">
        <v>-1.2516365051269531</v>
      </c>
      <c r="BK26" s="86">
        <v>-1.3940552473068237</v>
      </c>
      <c r="BL26" s="86">
        <v>-1.6184322834014893</v>
      </c>
      <c r="BM26" s="86">
        <v>-1.0672839879989624</v>
      </c>
      <c r="BN26" s="86">
        <v>-0.6873512864112854</v>
      </c>
      <c r="BO26" s="86">
        <v>-0.47497919201850891</v>
      </c>
      <c r="BP26" s="86">
        <v>-0.44927912950515747</v>
      </c>
      <c r="BQ26" s="86">
        <v>-0.42026853561401367</v>
      </c>
      <c r="BR26" s="86">
        <v>-0.38639155030250549</v>
      </c>
      <c r="BS26" s="86">
        <v>-0.49954420328140259</v>
      </c>
      <c r="BT26" s="86">
        <v>-0.43229731917381287</v>
      </c>
      <c r="BU26" s="86">
        <v>9.005226194858551E-2</v>
      </c>
      <c r="BV26" s="86">
        <v>0.14994151890277863</v>
      </c>
      <c r="BW26" s="86">
        <v>0.6450953483581543</v>
      </c>
      <c r="BX26" s="86">
        <v>0.58127915859222412</v>
      </c>
      <c r="BY26" s="86">
        <v>0.52862966060638428</v>
      </c>
      <c r="BZ26" s="86">
        <v>-0.24829840660095215</v>
      </c>
      <c r="CA26" s="86">
        <v>-0.71159017086029053</v>
      </c>
      <c r="CB26" s="86">
        <v>-0.93861657381057739</v>
      </c>
      <c r="CC26" s="86">
        <v>-0.71769344806671143</v>
      </c>
      <c r="CD26" s="86">
        <v>-0.76149863004684448</v>
      </c>
      <c r="CE26" s="86">
        <v>-0.61542797088623047</v>
      </c>
      <c r="CF26" s="86">
        <v>-0.53936374187469482</v>
      </c>
      <c r="CG26" s="86">
        <v>-0.7470543384552002</v>
      </c>
      <c r="CH26" s="86">
        <v>-0.95886868238449097</v>
      </c>
      <c r="CI26" s="86">
        <v>-1.0407058000564575</v>
      </c>
      <c r="CJ26" s="86">
        <v>-1.3278876543045044</v>
      </c>
      <c r="CK26" s="86">
        <v>-0.81295043230056763</v>
      </c>
      <c r="CL26" s="86">
        <v>-0.48255366086959839</v>
      </c>
      <c r="CM26" s="86">
        <v>-0.29238125681877136</v>
      </c>
      <c r="CN26" s="86">
        <v>-0.27499949932098389</v>
      </c>
      <c r="CO26" s="86">
        <v>-0.24355190992355347</v>
      </c>
      <c r="CP26" s="86">
        <v>-0.1969531774520874</v>
      </c>
      <c r="CQ26" s="86">
        <v>-0.30998045206069946</v>
      </c>
      <c r="CR26" s="86">
        <v>-0.24070040881633759</v>
      </c>
      <c r="CS26" s="86">
        <v>0.26637622714042664</v>
      </c>
      <c r="CT26" s="86">
        <v>0.31701889634132385</v>
      </c>
      <c r="CU26" s="86">
        <v>0.79887878894805908</v>
      </c>
      <c r="CV26" s="86">
        <v>0.7666814923286438</v>
      </c>
      <c r="CW26" s="86">
        <v>0.72131425142288208</v>
      </c>
      <c r="CX26" s="86">
        <v>-2.1494429558515549E-2</v>
      </c>
      <c r="CY26" s="86">
        <v>-0.47789770364761353</v>
      </c>
      <c r="CZ26" s="86">
        <v>-0.70341295003890991</v>
      </c>
      <c r="DA26" s="86">
        <v>-0.48323389887809753</v>
      </c>
      <c r="DB26" s="86">
        <v>-0.52709370851516724</v>
      </c>
      <c r="DC26" s="86">
        <v>-0.38760077953338623</v>
      </c>
      <c r="DD26" s="86">
        <v>-0.31388819217681885</v>
      </c>
      <c r="DE26" s="86">
        <v>-0.5035165548324585</v>
      </c>
      <c r="DF26" s="86">
        <v>-0.66610091924667358</v>
      </c>
      <c r="DG26" s="86">
        <v>-0.68735635280609131</v>
      </c>
      <c r="DH26" s="86">
        <v>-1.0373430252075195</v>
      </c>
      <c r="DI26" s="86">
        <v>-0.55861693620681763</v>
      </c>
      <c r="DJ26" s="86">
        <v>-0.27775606513023376</v>
      </c>
      <c r="DK26" s="86">
        <v>-0.10978332906961441</v>
      </c>
      <c r="DL26" s="86">
        <v>-0.1007198691368103</v>
      </c>
      <c r="DM26" s="86">
        <v>-6.6835284233093262E-2</v>
      </c>
      <c r="DN26" s="86">
        <v>-7.5148008763790131E-3</v>
      </c>
      <c r="DO26" s="86">
        <v>-0.12041670829057693</v>
      </c>
      <c r="DP26" s="86">
        <v>-4.9103502184152603E-2</v>
      </c>
      <c r="DQ26" s="86">
        <v>0.44270017743110657</v>
      </c>
      <c r="DR26" s="86">
        <v>0.48409625887870789</v>
      </c>
      <c r="DS26" s="86">
        <v>0.95266222953796387</v>
      </c>
      <c r="DT26" s="86">
        <v>0.95208382606506348</v>
      </c>
      <c r="DU26" s="86">
        <v>0.91399884223937988</v>
      </c>
      <c r="DV26" s="86">
        <v>0.20530954003334045</v>
      </c>
      <c r="DW26" s="86">
        <v>-0.24420523643493652</v>
      </c>
      <c r="DX26" s="86">
        <v>-0.46820932626724243</v>
      </c>
      <c r="DY26" s="86">
        <v>-0.14471156895160675</v>
      </c>
      <c r="DZ26" s="86">
        <v>-0.1886502206325531</v>
      </c>
      <c r="EA26" s="86">
        <v>-5.8654509484767914E-2</v>
      </c>
      <c r="EB26" s="86">
        <v>1.1662669479846954E-2</v>
      </c>
      <c r="EC26" s="86">
        <v>-0.15188667178153992</v>
      </c>
      <c r="ED26" s="86">
        <v>-0.243390753865242</v>
      </c>
      <c r="EE26" s="86">
        <v>-0.17717589437961578</v>
      </c>
      <c r="EF26" s="86">
        <v>-0.61784261465072632</v>
      </c>
      <c r="EG26" s="86">
        <v>-0.19139969348907471</v>
      </c>
      <c r="EH26" s="86">
        <v>1.7939172685146332E-2</v>
      </c>
      <c r="EI26" s="86">
        <v>0.15385907888412476</v>
      </c>
      <c r="EJ26" s="86">
        <v>0.15091224014759064</v>
      </c>
      <c r="EK26" s="86">
        <v>0.18831545114517212</v>
      </c>
      <c r="EL26" s="86">
        <v>0.26600411534309387</v>
      </c>
      <c r="EM26" s="86">
        <v>0.15328323841094971</v>
      </c>
      <c r="EN26" s="86">
        <v>0.22753199934959412</v>
      </c>
      <c r="EO26" s="86">
        <v>0.69728398323059082</v>
      </c>
      <c r="EP26" s="86">
        <v>0.72532945871353149</v>
      </c>
      <c r="EQ26" s="86">
        <v>1.1747010946273804</v>
      </c>
      <c r="ER26" s="86">
        <v>1.2197753190994263</v>
      </c>
      <c r="ES26" s="86">
        <v>1.1922047138214111</v>
      </c>
      <c r="ET26" s="86">
        <v>0.53277844190597534</v>
      </c>
      <c r="EU26" s="86">
        <v>9.3209557235240936E-2</v>
      </c>
      <c r="EV26" s="86">
        <v>-0.12861265242099762</v>
      </c>
      <c r="EW26" s="86">
        <v>50.543914794921875</v>
      </c>
      <c r="EX26" s="86">
        <v>49.852977752685547</v>
      </c>
      <c r="EY26" s="86">
        <v>49.152904510498047</v>
      </c>
      <c r="EZ26" s="86">
        <v>48.527339935302734</v>
      </c>
      <c r="FA26" s="86">
        <v>48.013778686523438</v>
      </c>
      <c r="FB26" s="86">
        <v>47.779022216796875</v>
      </c>
      <c r="FC26" s="86">
        <v>47.551136016845703</v>
      </c>
      <c r="FD26" s="86">
        <v>47.977603912353516</v>
      </c>
      <c r="FE26" s="86">
        <v>50.860309600830078</v>
      </c>
      <c r="FF26" s="86">
        <v>53.736469268798828</v>
      </c>
      <c r="FG26" s="86">
        <v>56.119899749755859</v>
      </c>
      <c r="FH26" s="86">
        <v>58.134773254394531</v>
      </c>
      <c r="FI26" s="86">
        <v>59.645061492919922</v>
      </c>
      <c r="FJ26" s="86">
        <v>60.615787506103516</v>
      </c>
      <c r="FK26" s="86">
        <v>61.144153594970703</v>
      </c>
      <c r="FL26" s="86">
        <v>61.212158203125</v>
      </c>
      <c r="FM26" s="86">
        <v>60.675422668457031</v>
      </c>
      <c r="FN26" s="86">
        <v>59.455299377441406</v>
      </c>
      <c r="FO26" s="86">
        <v>57.559612274169922</v>
      </c>
      <c r="FP26" s="86">
        <v>55.770870208740234</v>
      </c>
      <c r="FQ26" s="86">
        <v>54.372573852539063</v>
      </c>
      <c r="FR26" s="86">
        <v>53.210948944091797</v>
      </c>
      <c r="FS26" s="86">
        <v>52.276531219482422</v>
      </c>
      <c r="FT26" s="86">
        <v>51.348621368408203</v>
      </c>
      <c r="FU26" s="86">
        <v>0.33251792192459106</v>
      </c>
      <c r="FV26" s="86">
        <v>0.28688791394233704</v>
      </c>
      <c r="FW26" s="86">
        <v>0.36853313446044922</v>
      </c>
      <c r="FX26" s="86">
        <v>956.4285888671875</v>
      </c>
      <c r="FY26" s="86">
        <v>1</v>
      </c>
    </row>
    <row r="27" spans="1:181" x14ac:dyDescent="0.25">
      <c r="A27" t="s">
        <v>186</v>
      </c>
      <c r="B27" t="s">
        <v>244</v>
      </c>
      <c r="C27" t="s">
        <v>2</v>
      </c>
      <c r="D27" t="s">
        <v>202</v>
      </c>
      <c r="E27" t="s">
        <v>204</v>
      </c>
      <c r="F27" t="s">
        <v>178</v>
      </c>
      <c r="G27" t="s">
        <v>1</v>
      </c>
      <c r="H27" s="86">
        <v>5527</v>
      </c>
      <c r="I27" s="86">
        <v>5.0020236968994141</v>
      </c>
      <c r="J27" s="86">
        <v>4.6717276573181152</v>
      </c>
      <c r="K27" s="86">
        <v>4.5243806838989258</v>
      </c>
      <c r="L27" s="86">
        <v>4.4930896759033203</v>
      </c>
      <c r="M27" s="86">
        <v>4.4523324966430664</v>
      </c>
      <c r="N27" s="86">
        <v>4.6772937774658203</v>
      </c>
      <c r="O27" s="86">
        <v>5.2742204666137695</v>
      </c>
      <c r="P27" s="86">
        <v>5.7577419281005859</v>
      </c>
      <c r="Q27" s="86">
        <v>5.4576606750488281</v>
      </c>
      <c r="R27" s="86">
        <v>5.2094011306762695</v>
      </c>
      <c r="S27" s="86">
        <v>5.129371166229248</v>
      </c>
      <c r="T27" s="86">
        <v>5.0960936546325684</v>
      </c>
      <c r="U27" s="86">
        <v>5.1181702613830566</v>
      </c>
      <c r="V27" s="86">
        <v>5.031186580657959</v>
      </c>
      <c r="W27" s="86">
        <v>4.8490548133850098</v>
      </c>
      <c r="X27" s="86">
        <v>4.8888077735900879</v>
      </c>
      <c r="Y27" s="86">
        <v>4.9167513847351074</v>
      </c>
      <c r="Z27" s="86">
        <v>5.437624454498291</v>
      </c>
      <c r="AA27" s="86">
        <v>6.1845192909240723</v>
      </c>
      <c r="AB27" s="86">
        <v>6.7758569717407227</v>
      </c>
      <c r="AC27" s="86">
        <v>7.0351462364196777</v>
      </c>
      <c r="AD27" s="86">
        <v>6.9578256607055664</v>
      </c>
      <c r="AE27" s="86">
        <v>6.3671069145202637</v>
      </c>
      <c r="AF27" s="86">
        <v>5.6072573661804199</v>
      </c>
      <c r="AG27" s="86">
        <v>-0.81283766031265259</v>
      </c>
      <c r="AH27" s="86">
        <v>-0.77542060613632202</v>
      </c>
      <c r="AI27" s="86">
        <v>-0.79071652889251709</v>
      </c>
      <c r="AJ27" s="86">
        <v>-0.77780026197433472</v>
      </c>
      <c r="AK27" s="86">
        <v>-0.99836164712905884</v>
      </c>
      <c r="AL27" s="86">
        <v>-1.0746490955352783</v>
      </c>
      <c r="AM27" s="86">
        <v>-1.1739675998687744</v>
      </c>
      <c r="AN27" s="86">
        <v>-1.3528484106063843</v>
      </c>
      <c r="AO27" s="86">
        <v>-1.0565036535263062</v>
      </c>
      <c r="AP27" s="86">
        <v>-0.9023016095161438</v>
      </c>
      <c r="AQ27" s="86">
        <v>-0.80460822582244873</v>
      </c>
      <c r="AR27" s="86">
        <v>-0.63019806146621704</v>
      </c>
      <c r="AS27" s="86">
        <v>-0.47429373860359192</v>
      </c>
      <c r="AT27" s="86">
        <v>-0.29360359907150269</v>
      </c>
      <c r="AU27" s="86">
        <v>-0.3420754075050354</v>
      </c>
      <c r="AV27" s="86">
        <v>-0.22370584309101105</v>
      </c>
      <c r="AW27" s="86">
        <v>0.1164308488368988</v>
      </c>
      <c r="AX27" s="86">
        <v>0.11526544392108917</v>
      </c>
      <c r="AY27" s="86">
        <v>0.26679793000221252</v>
      </c>
      <c r="AZ27" s="86">
        <v>0.19199040532112122</v>
      </c>
      <c r="BA27" s="86">
        <v>0.1988501250743866</v>
      </c>
      <c r="BB27" s="86">
        <v>-0.20568794012069702</v>
      </c>
      <c r="BC27" s="86">
        <v>-0.52195584774017334</v>
      </c>
      <c r="BD27" s="86">
        <v>-0.77043431997299194</v>
      </c>
      <c r="BE27" s="86">
        <v>-0.62338674068450928</v>
      </c>
      <c r="BF27" s="86">
        <v>-0.59456884860992432</v>
      </c>
      <c r="BG27" s="86">
        <v>-0.61318647861480713</v>
      </c>
      <c r="BH27" s="86">
        <v>-0.59935963153839111</v>
      </c>
      <c r="BI27" s="86">
        <v>-0.78598886728286743</v>
      </c>
      <c r="BJ27" s="86">
        <v>-0.83813869953155518</v>
      </c>
      <c r="BK27" s="86">
        <v>-0.92217940092086792</v>
      </c>
      <c r="BL27" s="86">
        <v>-1.1013237237930298</v>
      </c>
      <c r="BM27" s="86">
        <v>-0.85475194454193115</v>
      </c>
      <c r="BN27" s="86">
        <v>-0.73012298345565796</v>
      </c>
      <c r="BO27" s="86">
        <v>-0.64789110422134399</v>
      </c>
      <c r="BP27" s="86">
        <v>-0.47210675477981567</v>
      </c>
      <c r="BQ27" s="86">
        <v>-0.309377521276474</v>
      </c>
      <c r="BR27" s="86">
        <v>-0.12745028734207153</v>
      </c>
      <c r="BS27" s="86">
        <v>-0.18716053664684296</v>
      </c>
      <c r="BT27" s="86">
        <v>-9.1930843889713287E-2</v>
      </c>
      <c r="BU27" s="86">
        <v>0.22687861323356628</v>
      </c>
      <c r="BV27" s="86">
        <v>0.24022191762924194</v>
      </c>
      <c r="BW27" s="86">
        <v>0.42517903447151184</v>
      </c>
      <c r="BX27" s="86">
        <v>0.37935858964920044</v>
      </c>
      <c r="BY27" s="86">
        <v>0.395943284034729</v>
      </c>
      <c r="BZ27" s="86">
        <v>5.5811591446399689E-3</v>
      </c>
      <c r="CA27" s="86">
        <v>-0.32649782299995422</v>
      </c>
      <c r="CB27" s="86">
        <v>-0.57620847225189209</v>
      </c>
      <c r="CC27" s="86">
        <v>-0.49217361211776733</v>
      </c>
      <c r="CD27" s="86">
        <v>-0.46931147575378418</v>
      </c>
      <c r="CE27" s="86">
        <v>-0.49022969603538513</v>
      </c>
      <c r="CF27" s="86">
        <v>-0.4757722020149231</v>
      </c>
      <c r="CG27" s="86">
        <v>-0.63890016078948975</v>
      </c>
      <c r="CH27" s="86">
        <v>-0.67433226108551025</v>
      </c>
      <c r="CI27" s="86">
        <v>-0.74779164791107178</v>
      </c>
      <c r="CJ27" s="86">
        <v>-0.92711842060089111</v>
      </c>
      <c r="CK27" s="86">
        <v>-0.71501928567886353</v>
      </c>
      <c r="CL27" s="86">
        <v>-0.61087256669998169</v>
      </c>
      <c r="CM27" s="86">
        <v>-0.53934931755065918</v>
      </c>
      <c r="CN27" s="86">
        <v>-0.36261317133903503</v>
      </c>
      <c r="CO27" s="86">
        <v>-0.19515706598758698</v>
      </c>
      <c r="CP27" s="86">
        <v>-1.237300131469965E-2</v>
      </c>
      <c r="CQ27" s="86">
        <v>-7.9866968095302582E-2</v>
      </c>
      <c r="CR27" s="86">
        <v>-6.6387560218572617E-4</v>
      </c>
      <c r="CS27" s="86">
        <v>0.30337440967559814</v>
      </c>
      <c r="CT27" s="86">
        <v>0.32676640152931213</v>
      </c>
      <c r="CU27" s="86">
        <v>0.53487330675125122</v>
      </c>
      <c r="CV27" s="86">
        <v>0.50912922620773315</v>
      </c>
      <c r="CW27" s="86">
        <v>0.53244942426681519</v>
      </c>
      <c r="CX27" s="86">
        <v>0.15190549194812775</v>
      </c>
      <c r="CY27" s="86">
        <v>-0.19112418591976166</v>
      </c>
      <c r="CZ27" s="86">
        <v>-0.44168823957443237</v>
      </c>
      <c r="DA27" s="86">
        <v>-0.36096048355102539</v>
      </c>
      <c r="DB27" s="86">
        <v>-0.34405410289764404</v>
      </c>
      <c r="DC27" s="86">
        <v>-0.36727291345596313</v>
      </c>
      <c r="DD27" s="86">
        <v>-0.35218477249145508</v>
      </c>
      <c r="DE27" s="86">
        <v>-0.49181145429611206</v>
      </c>
      <c r="DF27" s="86">
        <v>-0.51052582263946533</v>
      </c>
      <c r="DG27" s="86">
        <v>-0.57340389490127563</v>
      </c>
      <c r="DH27" s="86">
        <v>-0.75291317701339722</v>
      </c>
      <c r="DI27" s="86">
        <v>-0.5752866268157959</v>
      </c>
      <c r="DJ27" s="86">
        <v>-0.49162217974662781</v>
      </c>
      <c r="DK27" s="86">
        <v>-0.43080750107765198</v>
      </c>
      <c r="DL27" s="86">
        <v>-0.25311958789825439</v>
      </c>
      <c r="DM27" s="86">
        <v>-8.0936595797538757E-2</v>
      </c>
      <c r="DN27" s="86">
        <v>0.10270428657531738</v>
      </c>
      <c r="DO27" s="86">
        <v>2.7426600456237793E-2</v>
      </c>
      <c r="DP27" s="86">
        <v>9.0603090822696686E-2</v>
      </c>
      <c r="DQ27" s="86">
        <v>0.37987020611763</v>
      </c>
      <c r="DR27" s="86">
        <v>0.41331088542938232</v>
      </c>
      <c r="DS27" s="86">
        <v>0.64456754922866821</v>
      </c>
      <c r="DT27" s="86">
        <v>0.63889986276626587</v>
      </c>
      <c r="DU27" s="86">
        <v>0.66895556449890137</v>
      </c>
      <c r="DV27" s="86">
        <v>0.29822981357574463</v>
      </c>
      <c r="DW27" s="86">
        <v>-5.5750545114278793E-2</v>
      </c>
      <c r="DX27" s="86">
        <v>-0.30716800689697266</v>
      </c>
      <c r="DY27" s="86">
        <v>-0.17150959372520447</v>
      </c>
      <c r="DZ27" s="86">
        <v>-0.16320236027240753</v>
      </c>
      <c r="EA27" s="86">
        <v>-0.18974283337593079</v>
      </c>
      <c r="EB27" s="86">
        <v>-0.17374412715435028</v>
      </c>
      <c r="EC27" s="86">
        <v>-0.27943870425224304</v>
      </c>
      <c r="ED27" s="86">
        <v>-0.2740153968334198</v>
      </c>
      <c r="EE27" s="86">
        <v>-0.32161575555801392</v>
      </c>
      <c r="EF27" s="86">
        <v>-0.50138843059539795</v>
      </c>
      <c r="EG27" s="86">
        <v>-0.3735349178314209</v>
      </c>
      <c r="EH27" s="86">
        <v>-0.31944352388381958</v>
      </c>
      <c r="EI27" s="86">
        <v>-0.27409037947654724</v>
      </c>
      <c r="EJ27" s="86">
        <v>-9.502827376127243E-2</v>
      </c>
      <c r="EK27" s="86">
        <v>8.3979614078998566E-2</v>
      </c>
      <c r="EL27" s="86">
        <v>0.26885759830474854</v>
      </c>
      <c r="EM27" s="86">
        <v>0.18234147131443024</v>
      </c>
      <c r="EN27" s="86">
        <v>0.22237809002399445</v>
      </c>
      <c r="EO27" s="86">
        <v>0.49031797051429749</v>
      </c>
      <c r="EP27" s="86">
        <v>0.53826737403869629</v>
      </c>
      <c r="EQ27" s="86">
        <v>0.80294865369796753</v>
      </c>
      <c r="ER27" s="86">
        <v>0.82626807689666748</v>
      </c>
      <c r="ES27" s="86">
        <v>0.86604875326156616</v>
      </c>
      <c r="ET27" s="86">
        <v>0.50949889421463013</v>
      </c>
      <c r="EU27" s="86">
        <v>0.13970749080181122</v>
      </c>
      <c r="EV27" s="86">
        <v>-0.11294218152761459</v>
      </c>
      <c r="EW27" s="86">
        <v>51.463626861572266</v>
      </c>
      <c r="EX27" s="86">
        <v>50.757930755615234</v>
      </c>
      <c r="EY27" s="86">
        <v>50.055103302001953</v>
      </c>
      <c r="EZ27" s="86">
        <v>49.494792938232422</v>
      </c>
      <c r="FA27" s="86">
        <v>48.918323516845703</v>
      </c>
      <c r="FB27" s="86">
        <v>48.803871154785156</v>
      </c>
      <c r="FC27" s="86">
        <v>48.655490875244141</v>
      </c>
      <c r="FD27" s="86">
        <v>49.193511962890625</v>
      </c>
      <c r="FE27" s="86">
        <v>52.297103881835938</v>
      </c>
      <c r="FF27" s="86">
        <v>54.851978302001953</v>
      </c>
      <c r="FG27" s="86">
        <v>56.984851837158203</v>
      </c>
      <c r="FH27" s="86">
        <v>58.782127380371094</v>
      </c>
      <c r="FI27" s="86">
        <v>60.188869476318359</v>
      </c>
      <c r="FJ27" s="86">
        <v>61.244609832763672</v>
      </c>
      <c r="FK27" s="86">
        <v>61.873256683349609</v>
      </c>
      <c r="FL27" s="86">
        <v>61.7828369140625</v>
      </c>
      <c r="FM27" s="86">
        <v>60.970069885253906</v>
      </c>
      <c r="FN27" s="86">
        <v>59.60845947265625</v>
      </c>
      <c r="FO27" s="86">
        <v>57.632030487060547</v>
      </c>
      <c r="FP27" s="86">
        <v>55.994392395019531</v>
      </c>
      <c r="FQ27" s="86">
        <v>54.898284912109375</v>
      </c>
      <c r="FR27" s="86">
        <v>54.078315734863281</v>
      </c>
      <c r="FS27" s="86">
        <v>53.273513793945313</v>
      </c>
      <c r="FT27" s="86">
        <v>52.273757934570313</v>
      </c>
      <c r="FU27" s="86">
        <v>0.16295349597930908</v>
      </c>
      <c r="FV27" s="86">
        <v>0.17308725416660309</v>
      </c>
      <c r="FW27" s="86">
        <v>0.19262391328811646</v>
      </c>
      <c r="FX27" s="86">
        <v>568.3809814453125</v>
      </c>
      <c r="FY27" s="86">
        <v>1</v>
      </c>
    </row>
    <row r="28" spans="1:181" x14ac:dyDescent="0.25">
      <c r="A28" t="s">
        <v>186</v>
      </c>
      <c r="B28" t="s">
        <v>244</v>
      </c>
      <c r="C28" t="s">
        <v>2</v>
      </c>
      <c r="D28" t="s">
        <v>202</v>
      </c>
      <c r="E28" t="s">
        <v>204</v>
      </c>
      <c r="F28" t="s">
        <v>179</v>
      </c>
      <c r="G28" t="s">
        <v>1</v>
      </c>
      <c r="H28" s="86">
        <v>980</v>
      </c>
      <c r="I28" s="86"/>
      <c r="J28" s="86"/>
      <c r="K28" s="86"/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86"/>
      <c r="AB28" s="86"/>
      <c r="AC28" s="86"/>
      <c r="AD28" s="86"/>
      <c r="AE28" s="86"/>
      <c r="AF28" s="86"/>
      <c r="AG28" s="86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86"/>
      <c r="BG28" s="86"/>
      <c r="BH28" s="86"/>
      <c r="BI28" s="86"/>
      <c r="BJ28" s="86"/>
      <c r="BK28" s="86"/>
      <c r="BL28" s="86"/>
      <c r="BM28" s="86"/>
      <c r="BN28" s="86"/>
      <c r="BO28" s="86"/>
      <c r="BP28" s="86"/>
      <c r="BQ28" s="86"/>
      <c r="BR28" s="86"/>
      <c r="BS28" s="86"/>
      <c r="BT28" s="86"/>
      <c r="BU28" s="86"/>
      <c r="BV28" s="86"/>
      <c r="BW28" s="86"/>
      <c r="BX28" s="86"/>
      <c r="BY28" s="86"/>
      <c r="BZ28" s="86"/>
      <c r="CA28" s="86"/>
      <c r="CB28" s="86"/>
      <c r="CC28" s="86"/>
      <c r="CD28" s="86"/>
      <c r="CE28" s="86"/>
      <c r="CF28" s="86"/>
      <c r="CG28" s="86"/>
      <c r="CH28" s="86"/>
      <c r="CI28" s="86"/>
      <c r="CJ28" s="86"/>
      <c r="CK28" s="86"/>
      <c r="CL28" s="86"/>
      <c r="CM28" s="86"/>
      <c r="CN28" s="86"/>
      <c r="CO28" s="86"/>
      <c r="CP28" s="86"/>
      <c r="CQ28" s="86"/>
      <c r="CR28" s="86"/>
      <c r="CS28" s="86"/>
      <c r="CT28" s="86"/>
      <c r="CU28" s="86"/>
      <c r="CV28" s="86"/>
      <c r="CW28" s="86"/>
      <c r="CX28" s="86"/>
      <c r="CY28" s="86"/>
      <c r="CZ28" s="86"/>
      <c r="DA28" s="86"/>
      <c r="DB28" s="86"/>
      <c r="DC28" s="86"/>
      <c r="DD28" s="86"/>
      <c r="DE28" s="86"/>
      <c r="DF28" s="86"/>
      <c r="DG28" s="86"/>
      <c r="DH28" s="86"/>
      <c r="DI28" s="86"/>
      <c r="DJ28" s="86"/>
      <c r="DK28" s="86"/>
      <c r="DL28" s="86"/>
      <c r="DM28" s="86"/>
      <c r="DN28" s="86"/>
      <c r="DO28" s="86"/>
      <c r="DP28" s="86"/>
      <c r="DQ28" s="86"/>
      <c r="DR28" s="86"/>
      <c r="DS28" s="86"/>
      <c r="DT28" s="86"/>
      <c r="DU28" s="86"/>
      <c r="DV28" s="86"/>
      <c r="DW28" s="86"/>
      <c r="DX28" s="86"/>
      <c r="DY28" s="86"/>
      <c r="DZ28" s="86"/>
      <c r="EA28" s="86"/>
      <c r="EB28" s="86"/>
      <c r="EC28" s="86"/>
      <c r="ED28" s="86"/>
      <c r="EE28" s="86"/>
      <c r="EF28" s="86"/>
      <c r="EG28" s="86"/>
      <c r="EH28" s="86"/>
      <c r="EI28" s="86"/>
      <c r="EJ28" s="86"/>
      <c r="EK28" s="86"/>
      <c r="EL28" s="86"/>
      <c r="EM28" s="86"/>
      <c r="EN28" s="86"/>
      <c r="EO28" s="86"/>
      <c r="EP28" s="86"/>
      <c r="EQ28" s="86"/>
      <c r="ER28" s="86"/>
      <c r="ES28" s="86"/>
      <c r="ET28" s="86"/>
      <c r="EU28" s="86"/>
      <c r="EV28" s="86"/>
      <c r="EW28" s="86"/>
      <c r="EX28" s="86"/>
      <c r="EY28" s="86"/>
      <c r="EZ28" s="86"/>
      <c r="FA28" s="86"/>
      <c r="FB28" s="86"/>
      <c r="FC28" s="86"/>
      <c r="FD28" s="86"/>
      <c r="FE28" s="86"/>
      <c r="FF28" s="86"/>
      <c r="FG28" s="86"/>
      <c r="FH28" s="86"/>
      <c r="FI28" s="86"/>
      <c r="FJ28" s="86"/>
      <c r="FK28" s="86"/>
      <c r="FL28" s="86"/>
      <c r="FM28" s="86"/>
      <c r="FN28" s="86"/>
      <c r="FO28" s="86"/>
      <c r="FP28" s="86"/>
      <c r="FQ28" s="86"/>
      <c r="FR28" s="86"/>
      <c r="FS28" s="86"/>
      <c r="FT28" s="86"/>
      <c r="FU28" s="86"/>
      <c r="FV28" s="86"/>
      <c r="FW28" s="86"/>
      <c r="FX28" s="86">
        <v>59.333332061767578</v>
      </c>
      <c r="FY28" s="86">
        <v>0</v>
      </c>
    </row>
    <row r="29" spans="1:181" x14ac:dyDescent="0.25">
      <c r="A29" t="s">
        <v>186</v>
      </c>
      <c r="B29" t="s">
        <v>244</v>
      </c>
      <c r="C29" t="s">
        <v>2</v>
      </c>
      <c r="D29" t="s">
        <v>202</v>
      </c>
      <c r="E29" t="s">
        <v>204</v>
      </c>
      <c r="F29" t="s">
        <v>180</v>
      </c>
      <c r="G29" t="s">
        <v>1</v>
      </c>
      <c r="H29" s="86">
        <v>207</v>
      </c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86"/>
      <c r="BN29" s="86"/>
      <c r="BO29" s="86"/>
      <c r="BP29" s="86"/>
      <c r="BQ29" s="86"/>
      <c r="BR29" s="86"/>
      <c r="BS29" s="86"/>
      <c r="BT29" s="86"/>
      <c r="BU29" s="86"/>
      <c r="BV29" s="86"/>
      <c r="BW29" s="86"/>
      <c r="BX29" s="86"/>
      <c r="BY29" s="86"/>
      <c r="BZ29" s="86"/>
      <c r="CA29" s="86"/>
      <c r="CB29" s="86"/>
      <c r="CC29" s="86"/>
      <c r="CD29" s="86"/>
      <c r="CE29" s="86"/>
      <c r="CF29" s="86"/>
      <c r="CG29" s="86"/>
      <c r="CH29" s="86"/>
      <c r="CI29" s="86"/>
      <c r="CJ29" s="86"/>
      <c r="CK29" s="86"/>
      <c r="CL29" s="86"/>
      <c r="CM29" s="86"/>
      <c r="CN29" s="86"/>
      <c r="CO29" s="86"/>
      <c r="CP29" s="86"/>
      <c r="CQ29" s="86"/>
      <c r="CR29" s="86"/>
      <c r="CS29" s="86"/>
      <c r="CT29" s="86"/>
      <c r="CU29" s="86"/>
      <c r="CV29" s="86"/>
      <c r="CW29" s="86"/>
      <c r="CX29" s="86"/>
      <c r="CY29" s="86"/>
      <c r="CZ29" s="86"/>
      <c r="DA29" s="86"/>
      <c r="DB29" s="86"/>
      <c r="DC29" s="86"/>
      <c r="DD29" s="86"/>
      <c r="DE29" s="86"/>
      <c r="DF29" s="86"/>
      <c r="DG29" s="86"/>
      <c r="DH29" s="86"/>
      <c r="DI29" s="86"/>
      <c r="DJ29" s="86"/>
      <c r="DK29" s="86"/>
      <c r="DL29" s="86"/>
      <c r="DM29" s="86"/>
      <c r="DN29" s="86"/>
      <c r="DO29" s="86"/>
      <c r="DP29" s="86"/>
      <c r="DQ29" s="86"/>
      <c r="DR29" s="86"/>
      <c r="DS29" s="86"/>
      <c r="DT29" s="86"/>
      <c r="DU29" s="86"/>
      <c r="DV29" s="86"/>
      <c r="DW29" s="86"/>
      <c r="DX29" s="86"/>
      <c r="DY29" s="86"/>
      <c r="DZ29" s="86"/>
      <c r="EA29" s="86"/>
      <c r="EB29" s="86"/>
      <c r="EC29" s="86"/>
      <c r="ED29" s="86"/>
      <c r="EE29" s="86"/>
      <c r="EF29" s="86"/>
      <c r="EG29" s="86"/>
      <c r="EH29" s="86"/>
      <c r="EI29" s="86"/>
      <c r="EJ29" s="86"/>
      <c r="EK29" s="86"/>
      <c r="EL29" s="86"/>
      <c r="EM29" s="86"/>
      <c r="EN29" s="86"/>
      <c r="EO29" s="86"/>
      <c r="EP29" s="86"/>
      <c r="EQ29" s="86"/>
      <c r="ER29" s="86"/>
      <c r="ES29" s="86"/>
      <c r="ET29" s="86"/>
      <c r="EU29" s="86"/>
      <c r="EV29" s="86"/>
      <c r="EW29" s="86"/>
      <c r="EX29" s="86"/>
      <c r="EY29" s="86"/>
      <c r="EZ29" s="86"/>
      <c r="FA29" s="86"/>
      <c r="FB29" s="86"/>
      <c r="FC29" s="86"/>
      <c r="FD29" s="86"/>
      <c r="FE29" s="86"/>
      <c r="FF29" s="86"/>
      <c r="FG29" s="86"/>
      <c r="FH29" s="86"/>
      <c r="FI29" s="86"/>
      <c r="FJ29" s="86"/>
      <c r="FK29" s="86"/>
      <c r="FL29" s="86"/>
      <c r="FM29" s="86"/>
      <c r="FN29" s="86"/>
      <c r="FO29" s="86"/>
      <c r="FP29" s="86"/>
      <c r="FQ29" s="86"/>
      <c r="FR29" s="86"/>
      <c r="FS29" s="86"/>
      <c r="FT29" s="86"/>
      <c r="FU29" s="86"/>
      <c r="FV29" s="86"/>
      <c r="FW29" s="86"/>
      <c r="FX29" s="86">
        <v>20.571428298950195</v>
      </c>
      <c r="FY29" s="86">
        <v>0</v>
      </c>
    </row>
    <row r="30" spans="1:181" x14ac:dyDescent="0.25">
      <c r="A30" t="s">
        <v>186</v>
      </c>
      <c r="B30" t="s">
        <v>244</v>
      </c>
      <c r="C30" t="s">
        <v>2</v>
      </c>
      <c r="D30" t="s">
        <v>202</v>
      </c>
      <c r="E30" t="s">
        <v>204</v>
      </c>
      <c r="F30" t="s">
        <v>181</v>
      </c>
      <c r="G30" t="s">
        <v>1</v>
      </c>
      <c r="H30" s="86">
        <v>403</v>
      </c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86"/>
      <c r="BN30" s="86"/>
      <c r="BO30" s="86"/>
      <c r="BP30" s="86"/>
      <c r="BQ30" s="86"/>
      <c r="BR30" s="86"/>
      <c r="BS30" s="86"/>
      <c r="BT30" s="86"/>
      <c r="BU30" s="86"/>
      <c r="BV30" s="86"/>
      <c r="BW30" s="86"/>
      <c r="BX30" s="86"/>
      <c r="BY30" s="86"/>
      <c r="BZ30" s="86"/>
      <c r="CA30" s="86"/>
      <c r="CB30" s="86"/>
      <c r="CC30" s="86"/>
      <c r="CD30" s="86"/>
      <c r="CE30" s="86"/>
      <c r="CF30" s="86"/>
      <c r="CG30" s="86"/>
      <c r="CH30" s="86"/>
      <c r="CI30" s="86"/>
      <c r="CJ30" s="86"/>
      <c r="CK30" s="86"/>
      <c r="CL30" s="86"/>
      <c r="CM30" s="86"/>
      <c r="CN30" s="86"/>
      <c r="CO30" s="86"/>
      <c r="CP30" s="86"/>
      <c r="CQ30" s="86"/>
      <c r="CR30" s="86"/>
      <c r="CS30" s="86"/>
      <c r="CT30" s="86"/>
      <c r="CU30" s="86"/>
      <c r="CV30" s="86"/>
      <c r="CW30" s="86"/>
      <c r="CX30" s="86"/>
      <c r="CY30" s="86"/>
      <c r="CZ30" s="86"/>
      <c r="DA30" s="86"/>
      <c r="DB30" s="86"/>
      <c r="DC30" s="86"/>
      <c r="DD30" s="86"/>
      <c r="DE30" s="86"/>
      <c r="DF30" s="86"/>
      <c r="DG30" s="86"/>
      <c r="DH30" s="86"/>
      <c r="DI30" s="86"/>
      <c r="DJ30" s="86"/>
      <c r="DK30" s="86"/>
      <c r="DL30" s="86"/>
      <c r="DM30" s="86"/>
      <c r="DN30" s="86"/>
      <c r="DO30" s="86"/>
      <c r="DP30" s="86"/>
      <c r="DQ30" s="86"/>
      <c r="DR30" s="86"/>
      <c r="DS30" s="86"/>
      <c r="DT30" s="86"/>
      <c r="DU30" s="86"/>
      <c r="DV30" s="86"/>
      <c r="DW30" s="86"/>
      <c r="DX30" s="86"/>
      <c r="DY30" s="86"/>
      <c r="DZ30" s="86"/>
      <c r="EA30" s="86"/>
      <c r="EB30" s="86"/>
      <c r="EC30" s="86"/>
      <c r="ED30" s="86"/>
      <c r="EE30" s="86"/>
      <c r="EF30" s="86"/>
      <c r="EG30" s="86"/>
      <c r="EH30" s="86"/>
      <c r="EI30" s="86"/>
      <c r="EJ30" s="86"/>
      <c r="EK30" s="86"/>
      <c r="EL30" s="86"/>
      <c r="EM30" s="86"/>
      <c r="EN30" s="86"/>
      <c r="EO30" s="86"/>
      <c r="EP30" s="86"/>
      <c r="EQ30" s="86"/>
      <c r="ER30" s="86"/>
      <c r="ES30" s="86"/>
      <c r="ET30" s="86"/>
      <c r="EU30" s="86"/>
      <c r="EV30" s="86"/>
      <c r="EW30" s="86"/>
      <c r="EX30" s="86"/>
      <c r="EY30" s="86"/>
      <c r="EZ30" s="86"/>
      <c r="FA30" s="86"/>
      <c r="FB30" s="86"/>
      <c r="FC30" s="86"/>
      <c r="FD30" s="86"/>
      <c r="FE30" s="86"/>
      <c r="FF30" s="86"/>
      <c r="FG30" s="86"/>
      <c r="FH30" s="86"/>
      <c r="FI30" s="86"/>
      <c r="FJ30" s="86"/>
      <c r="FK30" s="86"/>
      <c r="FL30" s="86"/>
      <c r="FM30" s="86"/>
      <c r="FN30" s="86"/>
      <c r="FO30" s="86"/>
      <c r="FP30" s="86"/>
      <c r="FQ30" s="86"/>
      <c r="FR30" s="86"/>
      <c r="FS30" s="86"/>
      <c r="FT30" s="86"/>
      <c r="FU30" s="86"/>
      <c r="FV30" s="86"/>
      <c r="FW30" s="86"/>
      <c r="FX30" s="86">
        <v>19.380952835083008</v>
      </c>
      <c r="FY30" s="86">
        <v>0</v>
      </c>
    </row>
    <row r="31" spans="1:181" x14ac:dyDescent="0.25">
      <c r="A31" t="s">
        <v>186</v>
      </c>
      <c r="B31" t="s">
        <v>244</v>
      </c>
      <c r="C31" t="s">
        <v>2</v>
      </c>
      <c r="D31" t="s">
        <v>202</v>
      </c>
      <c r="E31" t="s">
        <v>204</v>
      </c>
      <c r="F31" t="s">
        <v>182</v>
      </c>
      <c r="G31" t="s">
        <v>1</v>
      </c>
      <c r="H31" s="86">
        <v>994</v>
      </c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86"/>
      <c r="BO31" s="86"/>
      <c r="BP31" s="86"/>
      <c r="BQ31" s="86"/>
      <c r="BR31" s="86"/>
      <c r="BS31" s="86"/>
      <c r="BT31" s="86"/>
      <c r="BU31" s="86"/>
      <c r="BV31" s="86"/>
      <c r="BW31" s="86"/>
      <c r="BX31" s="86"/>
      <c r="BY31" s="86"/>
      <c r="BZ31" s="86"/>
      <c r="CA31" s="86"/>
      <c r="CB31" s="86"/>
      <c r="CC31" s="86"/>
      <c r="CD31" s="86"/>
      <c r="CE31" s="86"/>
      <c r="CF31" s="86"/>
      <c r="CG31" s="86"/>
      <c r="CH31" s="86"/>
      <c r="CI31" s="86"/>
      <c r="CJ31" s="86"/>
      <c r="CK31" s="86"/>
      <c r="CL31" s="86"/>
      <c r="CM31" s="86"/>
      <c r="CN31" s="86"/>
      <c r="CO31" s="86"/>
      <c r="CP31" s="86"/>
      <c r="CQ31" s="86"/>
      <c r="CR31" s="86"/>
      <c r="CS31" s="86"/>
      <c r="CT31" s="86"/>
      <c r="CU31" s="86"/>
      <c r="CV31" s="86"/>
      <c r="CW31" s="86"/>
      <c r="CX31" s="86"/>
      <c r="CY31" s="86"/>
      <c r="CZ31" s="86"/>
      <c r="DA31" s="86"/>
      <c r="DB31" s="86"/>
      <c r="DC31" s="86"/>
      <c r="DD31" s="86"/>
      <c r="DE31" s="86"/>
      <c r="DF31" s="86"/>
      <c r="DG31" s="86"/>
      <c r="DH31" s="86"/>
      <c r="DI31" s="86"/>
      <c r="DJ31" s="86"/>
      <c r="DK31" s="86"/>
      <c r="DL31" s="86"/>
      <c r="DM31" s="86"/>
      <c r="DN31" s="86"/>
      <c r="DO31" s="86"/>
      <c r="DP31" s="86"/>
      <c r="DQ31" s="86"/>
      <c r="DR31" s="86"/>
      <c r="DS31" s="86"/>
      <c r="DT31" s="86"/>
      <c r="DU31" s="86"/>
      <c r="DV31" s="86"/>
      <c r="DW31" s="86"/>
      <c r="DX31" s="86"/>
      <c r="DY31" s="86"/>
      <c r="DZ31" s="86"/>
      <c r="EA31" s="86"/>
      <c r="EB31" s="86"/>
      <c r="EC31" s="86"/>
      <c r="ED31" s="86"/>
      <c r="EE31" s="86"/>
      <c r="EF31" s="86"/>
      <c r="EG31" s="86"/>
      <c r="EH31" s="86"/>
      <c r="EI31" s="86"/>
      <c r="EJ31" s="86"/>
      <c r="EK31" s="86"/>
      <c r="EL31" s="86"/>
      <c r="EM31" s="86"/>
      <c r="EN31" s="86"/>
      <c r="EO31" s="86"/>
      <c r="EP31" s="86"/>
      <c r="EQ31" s="86"/>
      <c r="ER31" s="86"/>
      <c r="ES31" s="86"/>
      <c r="ET31" s="86"/>
      <c r="EU31" s="86"/>
      <c r="EV31" s="86"/>
      <c r="EW31" s="86"/>
      <c r="EX31" s="86"/>
      <c r="EY31" s="86"/>
      <c r="EZ31" s="86"/>
      <c r="FA31" s="86"/>
      <c r="FB31" s="86"/>
      <c r="FC31" s="86"/>
      <c r="FD31" s="86"/>
      <c r="FE31" s="86"/>
      <c r="FF31" s="86"/>
      <c r="FG31" s="86"/>
      <c r="FH31" s="86"/>
      <c r="FI31" s="86"/>
      <c r="FJ31" s="86"/>
      <c r="FK31" s="86"/>
      <c r="FL31" s="86"/>
      <c r="FM31" s="86"/>
      <c r="FN31" s="86"/>
      <c r="FO31" s="86"/>
      <c r="FP31" s="86"/>
      <c r="FQ31" s="86"/>
      <c r="FR31" s="86"/>
      <c r="FS31" s="86"/>
      <c r="FT31" s="86"/>
      <c r="FU31" s="86"/>
      <c r="FV31" s="86"/>
      <c r="FW31" s="86"/>
      <c r="FX31" s="86">
        <v>86.428573608398438</v>
      </c>
      <c r="FY31" s="86">
        <v>0</v>
      </c>
    </row>
    <row r="32" spans="1:181" x14ac:dyDescent="0.25">
      <c r="A32" t="s">
        <v>186</v>
      </c>
      <c r="B32" t="s">
        <v>244</v>
      </c>
      <c r="C32" t="s">
        <v>2</v>
      </c>
      <c r="D32" t="s">
        <v>202</v>
      </c>
      <c r="E32" t="s">
        <v>204</v>
      </c>
      <c r="F32" t="s">
        <v>183</v>
      </c>
      <c r="G32" t="s">
        <v>1</v>
      </c>
      <c r="H32" s="86">
        <v>1358</v>
      </c>
      <c r="I32" s="86">
        <v>1.6525541543960571</v>
      </c>
      <c r="J32" s="86">
        <v>1.5880018472671509</v>
      </c>
      <c r="K32" s="86">
        <v>1.5725733041763306</v>
      </c>
      <c r="L32" s="86">
        <v>1.5203065872192383</v>
      </c>
      <c r="M32" s="86">
        <v>1.525660514831543</v>
      </c>
      <c r="N32" s="86">
        <v>1.4847433567047119</v>
      </c>
      <c r="O32" s="86">
        <v>1.7205986976623535</v>
      </c>
      <c r="P32" s="86">
        <v>1.9718470573425293</v>
      </c>
      <c r="Q32" s="86">
        <v>1.9101817607879639</v>
      </c>
      <c r="R32" s="86">
        <v>1.8029439449310303</v>
      </c>
      <c r="S32" s="86">
        <v>1.7739752531051636</v>
      </c>
      <c r="T32" s="86">
        <v>1.6891614198684692</v>
      </c>
      <c r="U32" s="86">
        <v>1.6019283533096313</v>
      </c>
      <c r="V32" s="86">
        <v>1.6009005308151245</v>
      </c>
      <c r="W32" s="86">
        <v>1.5623267889022827</v>
      </c>
      <c r="X32" s="86">
        <v>1.5913515090942383</v>
      </c>
      <c r="Y32" s="86">
        <v>1.7155454158782959</v>
      </c>
      <c r="Z32" s="86">
        <v>1.9461528062820435</v>
      </c>
      <c r="AA32" s="86">
        <v>2.1173567771911621</v>
      </c>
      <c r="AB32" s="86">
        <v>2.3055417537689209</v>
      </c>
      <c r="AC32" s="86">
        <v>2.3048622608184814</v>
      </c>
      <c r="AD32" s="86">
        <v>2.1621458530426025</v>
      </c>
      <c r="AE32" s="86">
        <v>1.9468594789505005</v>
      </c>
      <c r="AF32" s="86">
        <v>1.7296044826507568</v>
      </c>
      <c r="AG32" s="86">
        <v>-0.52537685632705688</v>
      </c>
      <c r="AH32" s="86">
        <v>-0.5516817569732666</v>
      </c>
      <c r="AI32" s="86">
        <v>-0.49199679493904114</v>
      </c>
      <c r="AJ32" s="86">
        <v>-0.54689121246337891</v>
      </c>
      <c r="AK32" s="86">
        <v>-0.57481235265731812</v>
      </c>
      <c r="AL32" s="86">
        <v>-0.8740660548210144</v>
      </c>
      <c r="AM32" s="86">
        <v>-1.0536262989044189</v>
      </c>
      <c r="AN32" s="86">
        <v>-0.75325626134872437</v>
      </c>
      <c r="AO32" s="86">
        <v>-0.63016682863235474</v>
      </c>
      <c r="AP32" s="86">
        <v>-0.30796390771865845</v>
      </c>
      <c r="AQ32" s="86">
        <v>-0.17975403368473053</v>
      </c>
      <c r="AR32" s="86">
        <v>-0.23633173108100891</v>
      </c>
      <c r="AS32" s="86">
        <v>-0.25616523623466492</v>
      </c>
      <c r="AT32" s="86">
        <v>-0.3519996702671051</v>
      </c>
      <c r="AU32" s="86">
        <v>-0.46047207713127136</v>
      </c>
      <c r="AV32" s="86">
        <v>-0.45760267972946167</v>
      </c>
      <c r="AW32" s="86">
        <v>-0.31561383605003357</v>
      </c>
      <c r="AX32" s="86">
        <v>-0.11478361487388611</v>
      </c>
      <c r="AY32" s="86">
        <v>-1.8751293420791626E-2</v>
      </c>
      <c r="AZ32" s="86">
        <v>-8.2519501447677612E-2</v>
      </c>
      <c r="BA32" s="86">
        <v>-0.17683781683444977</v>
      </c>
      <c r="BB32" s="86">
        <v>-0.55754512548446655</v>
      </c>
      <c r="BC32" s="86">
        <v>-0.60303938388824463</v>
      </c>
      <c r="BD32" s="86">
        <v>-0.58579897880554199</v>
      </c>
      <c r="BE32" s="86">
        <v>-0.31358540058135986</v>
      </c>
      <c r="BF32" s="86">
        <v>-0.33267155289649963</v>
      </c>
      <c r="BG32" s="86">
        <v>-0.26937052607536316</v>
      </c>
      <c r="BH32" s="86">
        <v>-0.32564690709114075</v>
      </c>
      <c r="BI32" s="86">
        <v>-0.34861937165260315</v>
      </c>
      <c r="BJ32" s="86">
        <v>-0.57352566719055176</v>
      </c>
      <c r="BK32" s="86">
        <v>-0.64902549982070923</v>
      </c>
      <c r="BL32" s="86">
        <v>-0.48063918948173523</v>
      </c>
      <c r="BM32" s="86">
        <v>-0.37562444806098938</v>
      </c>
      <c r="BN32" s="86">
        <v>-0.14398542046546936</v>
      </c>
      <c r="BO32" s="86">
        <v>-3.64542156457901E-2</v>
      </c>
      <c r="BP32" s="86">
        <v>-9.1650977730751038E-2</v>
      </c>
      <c r="BQ32" s="86">
        <v>-0.11203410476446152</v>
      </c>
      <c r="BR32" s="86">
        <v>-0.18131670355796814</v>
      </c>
      <c r="BS32" s="86">
        <v>-0.27241241931915283</v>
      </c>
      <c r="BT32" s="86">
        <v>-0.2425912618637085</v>
      </c>
      <c r="BU32" s="86">
        <v>-0.11047261953353882</v>
      </c>
      <c r="BV32" s="86">
        <v>4.7496907413005829E-2</v>
      </c>
      <c r="BW32" s="86">
        <v>8.6570501327514648E-2</v>
      </c>
      <c r="BX32" s="86">
        <v>5.174684152007103E-2</v>
      </c>
      <c r="BY32" s="86">
        <v>-4.2603000998497009E-2</v>
      </c>
      <c r="BZ32" s="86">
        <v>-0.35376995801925659</v>
      </c>
      <c r="CA32" s="86">
        <v>-0.37712499499320984</v>
      </c>
      <c r="CB32" s="86">
        <v>-0.36689457297325134</v>
      </c>
      <c r="CC32" s="86">
        <v>-0.16689927875995636</v>
      </c>
      <c r="CD32" s="86">
        <v>-0.18098573386669159</v>
      </c>
      <c r="CE32" s="86">
        <v>-0.11518023163080215</v>
      </c>
      <c r="CF32" s="86">
        <v>-0.17241378128528595</v>
      </c>
      <c r="CG32" s="86">
        <v>-0.19195881485939026</v>
      </c>
      <c r="CH32" s="86">
        <v>-0.36537230014801025</v>
      </c>
      <c r="CI32" s="86">
        <v>-0.36880025267601013</v>
      </c>
      <c r="CJ32" s="86">
        <v>-0.29182544350624084</v>
      </c>
      <c r="CK32" s="86">
        <v>-0.1993291974067688</v>
      </c>
      <c r="CL32" s="86">
        <v>-3.0414419248700142E-2</v>
      </c>
      <c r="CM32" s="86">
        <v>6.2794804573059082E-2</v>
      </c>
      <c r="CN32" s="86">
        <v>8.554467000067234E-3</v>
      </c>
      <c r="CO32" s="86">
        <v>-1.2209326028823853E-2</v>
      </c>
      <c r="CP32" s="86">
        <v>-6.3102200627326965E-2</v>
      </c>
      <c r="CQ32" s="86">
        <v>-0.14216284453868866</v>
      </c>
      <c r="CR32" s="86">
        <v>-9.3675017356872559E-2</v>
      </c>
      <c r="CS32" s="86">
        <v>3.160756453871727E-2</v>
      </c>
      <c r="CT32" s="86">
        <v>0.15989190340042114</v>
      </c>
      <c r="CU32" s="86">
        <v>0.15951605141162872</v>
      </c>
      <c r="CV32" s="86">
        <v>0.1447393000125885</v>
      </c>
      <c r="CW32" s="86">
        <v>5.0367623567581177E-2</v>
      </c>
      <c r="CX32" s="86">
        <v>-0.21263588964939117</v>
      </c>
      <c r="CY32" s="86">
        <v>-0.22065737843513489</v>
      </c>
      <c r="CZ32" s="86">
        <v>-0.21528205275535583</v>
      </c>
      <c r="DA32" s="86">
        <v>-2.0213151350617409E-2</v>
      </c>
      <c r="DB32" s="86">
        <v>-2.929992601275444E-2</v>
      </c>
      <c r="DC32" s="86">
        <v>3.9010055363178253E-2</v>
      </c>
      <c r="DD32" s="86">
        <v>-1.9180644303560257E-2</v>
      </c>
      <c r="DE32" s="86">
        <v>-3.5298243165016174E-2</v>
      </c>
      <c r="DF32" s="86">
        <v>-0.15721893310546875</v>
      </c>
      <c r="DG32" s="86">
        <v>-8.8574983179569244E-2</v>
      </c>
      <c r="DH32" s="86">
        <v>-0.10301169008016586</v>
      </c>
      <c r="DI32" s="86">
        <v>-2.303394116461277E-2</v>
      </c>
      <c r="DJ32" s="86">
        <v>8.3156578242778778E-2</v>
      </c>
      <c r="DK32" s="86">
        <v>0.16204382479190826</v>
      </c>
      <c r="DL32" s="86">
        <v>0.10875991731882095</v>
      </c>
      <c r="DM32" s="86">
        <v>8.7615452706813812E-2</v>
      </c>
      <c r="DN32" s="86">
        <v>5.5112298578023911E-2</v>
      </c>
      <c r="DO32" s="86">
        <v>-1.1913283728063107E-2</v>
      </c>
      <c r="DP32" s="86">
        <v>5.5241227149963379E-2</v>
      </c>
      <c r="DQ32" s="86">
        <v>0.17368774116039276</v>
      </c>
      <c r="DR32" s="86">
        <v>0.27228689193725586</v>
      </c>
      <c r="DS32" s="86">
        <v>0.2324616014957428</v>
      </c>
      <c r="DT32" s="86">
        <v>0.23773175477981567</v>
      </c>
      <c r="DU32" s="86">
        <v>0.14333824813365936</v>
      </c>
      <c r="DV32" s="86">
        <v>-7.1501821279525757E-2</v>
      </c>
      <c r="DW32" s="86">
        <v>-6.4189769327640533E-2</v>
      </c>
      <c r="DX32" s="86">
        <v>-6.3669532537460327E-2</v>
      </c>
      <c r="DY32" s="86">
        <v>0.19157831370830536</v>
      </c>
      <c r="DZ32" s="86">
        <v>0.18971028923988342</v>
      </c>
      <c r="EA32" s="86">
        <v>0.26163634657859802</v>
      </c>
      <c r="EB32" s="86">
        <v>0.2020636647939682</v>
      </c>
      <c r="EC32" s="86">
        <v>0.19089473783969879</v>
      </c>
      <c r="ED32" s="86">
        <v>0.14332146942615509</v>
      </c>
      <c r="EE32" s="86">
        <v>0.31602579355239868</v>
      </c>
      <c r="EF32" s="86">
        <v>0.16960538923740387</v>
      </c>
      <c r="EG32" s="86">
        <v>0.23150840401649475</v>
      </c>
      <c r="EH32" s="86">
        <v>0.24713507294654846</v>
      </c>
      <c r="EI32" s="86">
        <v>0.30534365773200989</v>
      </c>
      <c r="EJ32" s="86">
        <v>0.25344067811965942</v>
      </c>
      <c r="EK32" s="86">
        <v>0.23174656927585602</v>
      </c>
      <c r="EL32" s="86">
        <v>0.22579525411128998</v>
      </c>
      <c r="EM32" s="86">
        <v>0.17614640295505524</v>
      </c>
      <c r="EN32" s="86">
        <v>0.27025264501571655</v>
      </c>
      <c r="EO32" s="86">
        <v>0.37882897257804871</v>
      </c>
      <c r="EP32" s="86">
        <v>0.43456742167472839</v>
      </c>
      <c r="EQ32" s="86">
        <v>0.33778339624404907</v>
      </c>
      <c r="ER32" s="86">
        <v>0.37199810147285461</v>
      </c>
      <c r="ES32" s="86">
        <v>0.27757307887077332</v>
      </c>
      <c r="ET32" s="86">
        <v>0.1322733610868454</v>
      </c>
      <c r="EU32" s="86">
        <v>0.16172461211681366</v>
      </c>
      <c r="EV32" s="86">
        <v>0.15523487329483032</v>
      </c>
      <c r="EW32" s="86">
        <v>50.278202056884766</v>
      </c>
      <c r="EX32" s="86">
        <v>49.591114044189453</v>
      </c>
      <c r="EY32" s="86">
        <v>48.846580505371094</v>
      </c>
      <c r="EZ32" s="86">
        <v>48.134757995605469</v>
      </c>
      <c r="FA32" s="86">
        <v>47.807407379150391</v>
      </c>
      <c r="FB32" s="86">
        <v>47.342334747314453</v>
      </c>
      <c r="FC32" s="86">
        <v>47.144695281982422</v>
      </c>
      <c r="FD32" s="86">
        <v>47.527915954589844</v>
      </c>
      <c r="FE32" s="86">
        <v>50.078907012939453</v>
      </c>
      <c r="FF32" s="86">
        <v>53.246524810791016</v>
      </c>
      <c r="FG32" s="86">
        <v>55.769844055175781</v>
      </c>
      <c r="FH32" s="86">
        <v>58.020347595214844</v>
      </c>
      <c r="FI32" s="86">
        <v>59.466365814208984</v>
      </c>
      <c r="FJ32" s="86">
        <v>60.671821594238281</v>
      </c>
      <c r="FK32" s="86">
        <v>61.131904602050781</v>
      </c>
      <c r="FL32" s="86">
        <v>61.397384643554688</v>
      </c>
      <c r="FM32" s="86">
        <v>61.449600219726563</v>
      </c>
      <c r="FN32" s="86">
        <v>60.348602294921875</v>
      </c>
      <c r="FO32" s="86">
        <v>58.617317199707031</v>
      </c>
      <c r="FP32" s="86">
        <v>56.622489929199219</v>
      </c>
      <c r="FQ32" s="86">
        <v>54.930038452148438</v>
      </c>
      <c r="FR32" s="86">
        <v>53.513114929199219</v>
      </c>
      <c r="FS32" s="86">
        <v>52.239639282226563</v>
      </c>
      <c r="FT32" s="86">
        <v>51.180267333984375</v>
      </c>
      <c r="FU32" s="86">
        <v>0.24990890920162201</v>
      </c>
      <c r="FV32" s="86">
        <v>0.18392257392406464</v>
      </c>
      <c r="FW32" s="86">
        <v>0.27085795998573303</v>
      </c>
      <c r="FX32" s="86">
        <v>106.85713958740234</v>
      </c>
      <c r="FY32" s="86">
        <v>1</v>
      </c>
    </row>
    <row r="33" spans="1:181" x14ac:dyDescent="0.25">
      <c r="A33" t="s">
        <v>186</v>
      </c>
      <c r="B33" t="s">
        <v>244</v>
      </c>
      <c r="C33" t="s">
        <v>2</v>
      </c>
      <c r="D33" t="s">
        <v>202</v>
      </c>
      <c r="E33" t="s">
        <v>204</v>
      </c>
      <c r="F33" t="s">
        <v>184</v>
      </c>
      <c r="G33" t="s">
        <v>1</v>
      </c>
      <c r="H33" s="86">
        <v>836</v>
      </c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86"/>
      <c r="BO33" s="86"/>
      <c r="BP33" s="86"/>
      <c r="BQ33" s="86"/>
      <c r="BR33" s="86"/>
      <c r="BS33" s="86"/>
      <c r="BT33" s="86"/>
      <c r="BU33" s="86"/>
      <c r="BV33" s="86"/>
      <c r="BW33" s="86"/>
      <c r="BX33" s="86"/>
      <c r="BY33" s="86"/>
      <c r="BZ33" s="86"/>
      <c r="CA33" s="86"/>
      <c r="CB33" s="86"/>
      <c r="CC33" s="86"/>
      <c r="CD33" s="86"/>
      <c r="CE33" s="86"/>
      <c r="CF33" s="86"/>
      <c r="CG33" s="86"/>
      <c r="CH33" s="86"/>
      <c r="CI33" s="86"/>
      <c r="CJ33" s="86"/>
      <c r="CK33" s="86"/>
      <c r="CL33" s="86"/>
      <c r="CM33" s="86"/>
      <c r="CN33" s="86"/>
      <c r="CO33" s="86"/>
      <c r="CP33" s="86"/>
      <c r="CQ33" s="86"/>
      <c r="CR33" s="86"/>
      <c r="CS33" s="86"/>
      <c r="CT33" s="86"/>
      <c r="CU33" s="86"/>
      <c r="CV33" s="86"/>
      <c r="CW33" s="86"/>
      <c r="CX33" s="86"/>
      <c r="CY33" s="86"/>
      <c r="CZ33" s="86"/>
      <c r="DA33" s="86"/>
      <c r="DB33" s="86"/>
      <c r="DC33" s="86"/>
      <c r="DD33" s="86"/>
      <c r="DE33" s="86"/>
      <c r="DF33" s="86"/>
      <c r="DG33" s="86"/>
      <c r="DH33" s="86"/>
      <c r="DI33" s="86"/>
      <c r="DJ33" s="86"/>
      <c r="DK33" s="86"/>
      <c r="DL33" s="86"/>
      <c r="DM33" s="86"/>
      <c r="DN33" s="86"/>
      <c r="DO33" s="86"/>
      <c r="DP33" s="86"/>
      <c r="DQ33" s="86"/>
      <c r="DR33" s="86"/>
      <c r="DS33" s="86"/>
      <c r="DT33" s="86"/>
      <c r="DU33" s="86"/>
      <c r="DV33" s="86"/>
      <c r="DW33" s="86"/>
      <c r="DX33" s="86"/>
      <c r="DY33" s="86"/>
      <c r="DZ33" s="86"/>
      <c r="EA33" s="86"/>
      <c r="EB33" s="86"/>
      <c r="EC33" s="86"/>
      <c r="ED33" s="86"/>
      <c r="EE33" s="86"/>
      <c r="EF33" s="86"/>
      <c r="EG33" s="86"/>
      <c r="EH33" s="86"/>
      <c r="EI33" s="86"/>
      <c r="EJ33" s="86"/>
      <c r="EK33" s="86"/>
      <c r="EL33" s="86"/>
      <c r="EM33" s="86"/>
      <c r="EN33" s="86"/>
      <c r="EO33" s="86"/>
      <c r="EP33" s="86"/>
      <c r="EQ33" s="86"/>
      <c r="ER33" s="86"/>
      <c r="ES33" s="86"/>
      <c r="ET33" s="86"/>
      <c r="EU33" s="86"/>
      <c r="EV33" s="86"/>
      <c r="EW33" s="86"/>
      <c r="EX33" s="86"/>
      <c r="EY33" s="86"/>
      <c r="EZ33" s="86"/>
      <c r="FA33" s="86"/>
      <c r="FB33" s="86"/>
      <c r="FC33" s="86"/>
      <c r="FD33" s="86"/>
      <c r="FE33" s="86"/>
      <c r="FF33" s="86"/>
      <c r="FG33" s="86"/>
      <c r="FH33" s="86"/>
      <c r="FI33" s="86"/>
      <c r="FJ33" s="86"/>
      <c r="FK33" s="86"/>
      <c r="FL33" s="86"/>
      <c r="FM33" s="86"/>
      <c r="FN33" s="86"/>
      <c r="FO33" s="86"/>
      <c r="FP33" s="86"/>
      <c r="FQ33" s="86"/>
      <c r="FR33" s="86"/>
      <c r="FS33" s="86"/>
      <c r="FT33" s="86"/>
      <c r="FU33" s="86"/>
      <c r="FV33" s="86"/>
      <c r="FW33" s="86"/>
      <c r="FX33" s="86">
        <v>66.76190185546875</v>
      </c>
      <c r="FY33" s="86">
        <v>0</v>
      </c>
    </row>
    <row r="34" spans="1:181" x14ac:dyDescent="0.25">
      <c r="A34" t="s">
        <v>186</v>
      </c>
      <c r="B34" t="s">
        <v>244</v>
      </c>
      <c r="C34" t="s">
        <v>2</v>
      </c>
      <c r="D34" t="s">
        <v>202</v>
      </c>
      <c r="E34" t="s">
        <v>204</v>
      </c>
      <c r="F34" t="s">
        <v>185</v>
      </c>
      <c r="G34" t="s">
        <v>1</v>
      </c>
      <c r="H34" s="86">
        <v>362</v>
      </c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  <c r="BT34" s="86"/>
      <c r="BU34" s="86"/>
      <c r="BV34" s="86"/>
      <c r="BW34" s="86"/>
      <c r="BX34" s="86"/>
      <c r="BY34" s="86"/>
      <c r="BZ34" s="86"/>
      <c r="CA34" s="86"/>
      <c r="CB34" s="86"/>
      <c r="CC34" s="86"/>
      <c r="CD34" s="86"/>
      <c r="CE34" s="86"/>
      <c r="CF34" s="86"/>
      <c r="CG34" s="86"/>
      <c r="CH34" s="86"/>
      <c r="CI34" s="86"/>
      <c r="CJ34" s="86"/>
      <c r="CK34" s="86"/>
      <c r="CL34" s="86"/>
      <c r="CM34" s="86"/>
      <c r="CN34" s="86"/>
      <c r="CO34" s="86"/>
      <c r="CP34" s="86"/>
      <c r="CQ34" s="86"/>
      <c r="CR34" s="86"/>
      <c r="CS34" s="86"/>
      <c r="CT34" s="86"/>
      <c r="CU34" s="86"/>
      <c r="CV34" s="86"/>
      <c r="CW34" s="86"/>
      <c r="CX34" s="86"/>
      <c r="CY34" s="86"/>
      <c r="CZ34" s="86"/>
      <c r="DA34" s="86"/>
      <c r="DB34" s="86"/>
      <c r="DC34" s="86"/>
      <c r="DD34" s="86"/>
      <c r="DE34" s="86"/>
      <c r="DF34" s="86"/>
      <c r="DG34" s="86"/>
      <c r="DH34" s="86"/>
      <c r="DI34" s="86"/>
      <c r="DJ34" s="86"/>
      <c r="DK34" s="86"/>
      <c r="DL34" s="86"/>
      <c r="DM34" s="86"/>
      <c r="DN34" s="86"/>
      <c r="DO34" s="86"/>
      <c r="DP34" s="86"/>
      <c r="DQ34" s="86"/>
      <c r="DR34" s="86"/>
      <c r="DS34" s="86"/>
      <c r="DT34" s="86"/>
      <c r="DU34" s="86"/>
      <c r="DV34" s="86"/>
      <c r="DW34" s="86"/>
      <c r="DX34" s="86"/>
      <c r="DY34" s="86"/>
      <c r="DZ34" s="86"/>
      <c r="EA34" s="86"/>
      <c r="EB34" s="86"/>
      <c r="EC34" s="86"/>
      <c r="ED34" s="86"/>
      <c r="EE34" s="86"/>
      <c r="EF34" s="86"/>
      <c r="EG34" s="86"/>
      <c r="EH34" s="86"/>
      <c r="EI34" s="86"/>
      <c r="EJ34" s="86"/>
      <c r="EK34" s="86"/>
      <c r="EL34" s="86"/>
      <c r="EM34" s="86"/>
      <c r="EN34" s="86"/>
      <c r="EO34" s="86"/>
      <c r="EP34" s="86"/>
      <c r="EQ34" s="86"/>
      <c r="ER34" s="86"/>
      <c r="ES34" s="86"/>
      <c r="ET34" s="86"/>
      <c r="EU34" s="86"/>
      <c r="EV34" s="86"/>
      <c r="EW34" s="86"/>
      <c r="EX34" s="86"/>
      <c r="EY34" s="86"/>
      <c r="EZ34" s="86"/>
      <c r="FA34" s="86"/>
      <c r="FB34" s="86"/>
      <c r="FC34" s="86"/>
      <c r="FD34" s="86"/>
      <c r="FE34" s="86"/>
      <c r="FF34" s="86"/>
      <c r="FG34" s="86"/>
      <c r="FH34" s="86"/>
      <c r="FI34" s="86"/>
      <c r="FJ34" s="86"/>
      <c r="FK34" s="86"/>
      <c r="FL34" s="86"/>
      <c r="FM34" s="86"/>
      <c r="FN34" s="86"/>
      <c r="FO34" s="86"/>
      <c r="FP34" s="86"/>
      <c r="FQ34" s="86"/>
      <c r="FR34" s="86"/>
      <c r="FS34" s="86"/>
      <c r="FT34" s="86"/>
      <c r="FU34" s="86"/>
      <c r="FV34" s="86"/>
      <c r="FW34" s="86"/>
      <c r="FX34" s="86">
        <v>28.714284896850586</v>
      </c>
      <c r="FY34" s="86">
        <v>0</v>
      </c>
    </row>
    <row r="35" spans="1:181" x14ac:dyDescent="0.25">
      <c r="A35" t="s">
        <v>186</v>
      </c>
      <c r="B35" t="s">
        <v>244</v>
      </c>
      <c r="C35" t="s">
        <v>2</v>
      </c>
      <c r="D35" t="s">
        <v>202</v>
      </c>
      <c r="E35" t="s">
        <v>205</v>
      </c>
      <c r="F35" t="s">
        <v>1</v>
      </c>
      <c r="G35" t="s">
        <v>198</v>
      </c>
      <c r="H35" s="86">
        <v>10221</v>
      </c>
      <c r="I35" s="86">
        <v>7.839012622833252</v>
      </c>
      <c r="J35" s="86">
        <v>7.2004899978637695</v>
      </c>
      <c r="K35" s="86">
        <v>6.8909697532653809</v>
      </c>
      <c r="L35" s="86">
        <v>6.7877469062805176</v>
      </c>
      <c r="M35" s="86">
        <v>6.923029899597168</v>
      </c>
      <c r="N35" s="86">
        <v>7.3554000854492188</v>
      </c>
      <c r="O35" s="86">
        <v>8.6408529281616211</v>
      </c>
      <c r="P35" s="86">
        <v>9.8049631118774414</v>
      </c>
      <c r="Q35" s="86">
        <v>9.7327451705932617</v>
      </c>
      <c r="R35" s="86">
        <v>9.6396255493164063</v>
      </c>
      <c r="S35" s="86">
        <v>9.8451900482177734</v>
      </c>
      <c r="T35" s="86">
        <v>9.6232337951660156</v>
      </c>
      <c r="U35" s="86">
        <v>9.5890483856201172</v>
      </c>
      <c r="V35" s="86">
        <v>9.4969244003295898</v>
      </c>
      <c r="W35" s="86">
        <v>9.3620986938476563</v>
      </c>
      <c r="X35" s="86">
        <v>9.6262826919555664</v>
      </c>
      <c r="Y35" s="86">
        <v>9.7058258056640625</v>
      </c>
      <c r="Z35" s="86">
        <v>10.28300952911377</v>
      </c>
      <c r="AA35" s="86">
        <v>11.040901184082031</v>
      </c>
      <c r="AB35" s="86">
        <v>11.728484153747559</v>
      </c>
      <c r="AC35" s="86">
        <v>12.157751083374023</v>
      </c>
      <c r="AD35" s="86">
        <v>11.858528137207031</v>
      </c>
      <c r="AE35" s="86">
        <v>10.348298072814941</v>
      </c>
      <c r="AF35" s="86">
        <v>8.9779882431030273</v>
      </c>
      <c r="AG35" s="86">
        <v>-2.7374870777130127</v>
      </c>
      <c r="AH35" s="86">
        <v>-2.6929852962493896</v>
      </c>
      <c r="AI35" s="86">
        <v>-2.5789828300476074</v>
      </c>
      <c r="AJ35" s="86">
        <v>-2.5125205516815186</v>
      </c>
      <c r="AK35" s="86">
        <v>-2.4413087368011475</v>
      </c>
      <c r="AL35" s="86">
        <v>-2.5765378475189209</v>
      </c>
      <c r="AM35" s="86">
        <v>-2.5017809867858887</v>
      </c>
      <c r="AN35" s="86">
        <v>-2.4372446537017822</v>
      </c>
      <c r="AO35" s="86">
        <v>-2.2968106269836426</v>
      </c>
      <c r="AP35" s="86">
        <v>-1.7951160669326782</v>
      </c>
      <c r="AQ35" s="86">
        <v>-1.3646254539489746</v>
      </c>
      <c r="AR35" s="86">
        <v>-1.5225867033004761</v>
      </c>
      <c r="AS35" s="86">
        <v>-1.4544556140899658</v>
      </c>
      <c r="AT35" s="86">
        <v>-1.3386955261230469</v>
      </c>
      <c r="AU35" s="86">
        <v>-1.3613138198852539</v>
      </c>
      <c r="AV35" s="86">
        <v>-0.92216008901596069</v>
      </c>
      <c r="AW35" s="86">
        <v>-0.62200874090194702</v>
      </c>
      <c r="AX35" s="86">
        <v>-0.93521785736083984</v>
      </c>
      <c r="AY35" s="86">
        <v>-0.60725361108779907</v>
      </c>
      <c r="AZ35" s="86">
        <v>-0.82651418447494507</v>
      </c>
      <c r="BA35" s="86">
        <v>-1.0481101274490356</v>
      </c>
      <c r="BB35" s="86">
        <v>-1.9092708826065063</v>
      </c>
      <c r="BC35" s="86">
        <v>-2.2908716201782227</v>
      </c>
      <c r="BD35" s="86">
        <v>-2.5173623561859131</v>
      </c>
      <c r="BE35" s="86">
        <v>-2.2274973392486572</v>
      </c>
      <c r="BF35" s="86">
        <v>-2.1972415447235107</v>
      </c>
      <c r="BG35" s="86">
        <v>-2.0871660709381104</v>
      </c>
      <c r="BH35" s="86">
        <v>-2.0243895053863525</v>
      </c>
      <c r="BI35" s="86">
        <v>-1.9524848461151123</v>
      </c>
      <c r="BJ35" s="86">
        <v>-2.0670046806335449</v>
      </c>
      <c r="BK35" s="86">
        <v>-1.9999470710754395</v>
      </c>
      <c r="BL35" s="86">
        <v>-1.9826487302780151</v>
      </c>
      <c r="BM35" s="86">
        <v>-1.8467323780059814</v>
      </c>
      <c r="BN35" s="86">
        <v>-1.3786218166351318</v>
      </c>
      <c r="BO35" s="86">
        <v>-0.96200418472290039</v>
      </c>
      <c r="BP35" s="86">
        <v>-1.1155116558074951</v>
      </c>
      <c r="BQ35" s="86">
        <v>-1.0355976819992065</v>
      </c>
      <c r="BR35" s="86">
        <v>-0.91459894180297852</v>
      </c>
      <c r="BS35" s="86">
        <v>-0.93525183200836182</v>
      </c>
      <c r="BT35" s="86">
        <v>-0.50302958488464355</v>
      </c>
      <c r="BU35" s="86">
        <v>-0.21047717332839966</v>
      </c>
      <c r="BV35" s="86">
        <v>-0.51353418827056885</v>
      </c>
      <c r="BW35" s="86">
        <v>-0.18498095870018005</v>
      </c>
      <c r="BX35" s="86">
        <v>-0.32992061972618103</v>
      </c>
      <c r="BY35" s="86">
        <v>-0.52655202150344849</v>
      </c>
      <c r="BZ35" s="86">
        <v>-1.3837189674377441</v>
      </c>
      <c r="CA35" s="86">
        <v>-1.7817758321762085</v>
      </c>
      <c r="CB35" s="86">
        <v>-2.0032579898834229</v>
      </c>
      <c r="CC35" s="86">
        <v>-1.8742799758911133</v>
      </c>
      <c r="CD35" s="86">
        <v>-1.853891134262085</v>
      </c>
      <c r="CE35" s="86">
        <v>-1.746535062789917</v>
      </c>
      <c r="CF35" s="86">
        <v>-1.6863116025924683</v>
      </c>
      <c r="CG35" s="86">
        <v>-1.613926887512207</v>
      </c>
      <c r="CH35" s="86">
        <v>-1.7141036987304688</v>
      </c>
      <c r="CI35" s="86">
        <v>-1.6523784399032593</v>
      </c>
      <c r="CJ35" s="86">
        <v>-1.6677969694137573</v>
      </c>
      <c r="CK35" s="86">
        <v>-1.5350096225738525</v>
      </c>
      <c r="CL35" s="86">
        <v>-1.0901591777801514</v>
      </c>
      <c r="CM35" s="86">
        <v>-0.68314993381500244</v>
      </c>
      <c r="CN35" s="86">
        <v>-0.83357280492782593</v>
      </c>
      <c r="CO35" s="86">
        <v>-0.74549806118011475</v>
      </c>
      <c r="CP35" s="86">
        <v>-0.62087094783782959</v>
      </c>
      <c r="CQ35" s="86">
        <v>-0.64016264677047729</v>
      </c>
      <c r="CR35" s="86">
        <v>-0.21274106204509735</v>
      </c>
      <c r="CS35" s="86">
        <v>7.4548341333866119E-2</v>
      </c>
      <c r="CT35" s="86">
        <v>-0.22147735953330994</v>
      </c>
      <c r="CU35" s="86">
        <v>0.10748380422592163</v>
      </c>
      <c r="CV35" s="86">
        <v>1.4018592424690723E-2</v>
      </c>
      <c r="CW35" s="86">
        <v>-0.16532252728939056</v>
      </c>
      <c r="CX35" s="86">
        <v>-1.0197232961654663</v>
      </c>
      <c r="CY35" s="86">
        <v>-1.4291776418685913</v>
      </c>
      <c r="CZ35" s="86">
        <v>-1.6471906900405884</v>
      </c>
      <c r="DA35" s="86">
        <v>-1.5210626125335693</v>
      </c>
      <c r="DB35" s="86">
        <v>-1.5105406045913696</v>
      </c>
      <c r="DC35" s="86">
        <v>-1.4059041738510132</v>
      </c>
      <c r="DD35" s="86">
        <v>-1.3482335805892944</v>
      </c>
      <c r="DE35" s="86">
        <v>-1.2753689289093018</v>
      </c>
      <c r="DF35" s="86">
        <v>-1.361202597618103</v>
      </c>
      <c r="DG35" s="86">
        <v>-1.3048098087310791</v>
      </c>
      <c r="DH35" s="86">
        <v>-1.3529452085494995</v>
      </c>
      <c r="DI35" s="86">
        <v>-1.2232868671417236</v>
      </c>
      <c r="DJ35" s="86">
        <v>-0.8016965389251709</v>
      </c>
      <c r="DK35" s="86">
        <v>-0.40429568290710449</v>
      </c>
      <c r="DL35" s="86">
        <v>-0.55163389444351196</v>
      </c>
      <c r="DM35" s="86">
        <v>-0.45539838075637817</v>
      </c>
      <c r="DN35" s="86">
        <v>-0.32714292407035828</v>
      </c>
      <c r="DO35" s="86">
        <v>-0.34507343173027039</v>
      </c>
      <c r="DP35" s="86">
        <v>7.7547460794448853E-2</v>
      </c>
      <c r="DQ35" s="86">
        <v>0.35957387089729309</v>
      </c>
      <c r="DR35" s="86">
        <v>7.0579454302787781E-2</v>
      </c>
      <c r="DS35" s="86">
        <v>0.39994856715202332</v>
      </c>
      <c r="DT35" s="86">
        <v>0.35795781016349792</v>
      </c>
      <c r="DU35" s="86">
        <v>0.19590698182582855</v>
      </c>
      <c r="DV35" s="86">
        <v>-0.65572768449783325</v>
      </c>
      <c r="DW35" s="86">
        <v>-1.0765794515609741</v>
      </c>
      <c r="DX35" s="86">
        <v>-1.2911235094070435</v>
      </c>
      <c r="DY35" s="86">
        <v>-1.0110728740692139</v>
      </c>
      <c r="DZ35" s="86">
        <v>-1.0147969722747803</v>
      </c>
      <c r="EA35" s="86">
        <v>-0.91408723592758179</v>
      </c>
      <c r="EB35" s="86">
        <v>-0.86010265350341797</v>
      </c>
      <c r="EC35" s="86">
        <v>-0.78654497861862183</v>
      </c>
      <c r="ED35" s="86">
        <v>-0.85166949033737183</v>
      </c>
      <c r="EE35" s="86">
        <v>-0.80297595262527466</v>
      </c>
      <c r="EF35" s="86">
        <v>-0.89834940433502197</v>
      </c>
      <c r="EG35" s="86">
        <v>-0.7732086181640625</v>
      </c>
      <c r="EH35" s="86">
        <v>-0.38520234823226929</v>
      </c>
      <c r="EI35" s="86">
        <v>-1.6744680469855666E-3</v>
      </c>
      <c r="EJ35" s="86">
        <v>-0.14455892145633698</v>
      </c>
      <c r="EK35" s="86">
        <v>-3.6540534347295761E-2</v>
      </c>
      <c r="EL35" s="86">
        <v>9.6953675150871277E-2</v>
      </c>
      <c r="EM35" s="86">
        <v>8.0988518893718719E-2</v>
      </c>
      <c r="EN35" s="86">
        <v>0.49667799472808838</v>
      </c>
      <c r="EO35" s="86">
        <v>0.77110546827316284</v>
      </c>
      <c r="EP35" s="86">
        <v>0.49226310849189758</v>
      </c>
      <c r="EQ35" s="86">
        <v>0.82222121953964233</v>
      </c>
      <c r="ER35" s="86">
        <v>0.85455137491226196</v>
      </c>
      <c r="ES35" s="86">
        <v>0.71746504306793213</v>
      </c>
      <c r="ET35" s="86">
        <v>-0.13017575442790985</v>
      </c>
      <c r="EU35" s="86">
        <v>-0.56748366355895996</v>
      </c>
      <c r="EV35" s="86">
        <v>-0.7770189642906189</v>
      </c>
      <c r="EW35" s="86">
        <v>56.629932403564453</v>
      </c>
      <c r="EX35" s="86">
        <v>55.710559844970703</v>
      </c>
      <c r="EY35" s="86">
        <v>55.058551788330078</v>
      </c>
      <c r="EZ35" s="86">
        <v>54.524497985839844</v>
      </c>
      <c r="FA35" s="86">
        <v>53.952419281005859</v>
      </c>
      <c r="FB35" s="86">
        <v>53.472801208496094</v>
      </c>
      <c r="FC35" s="86">
        <v>53.19281005859375</v>
      </c>
      <c r="FD35" s="86">
        <v>55.079051971435547</v>
      </c>
      <c r="FE35" s="86">
        <v>58.279434204101563</v>
      </c>
      <c r="FF35" s="86">
        <v>61.270824432373047</v>
      </c>
      <c r="FG35" s="86">
        <v>64.043754577636719</v>
      </c>
      <c r="FH35" s="86">
        <v>66.480682373046875</v>
      </c>
      <c r="FI35" s="86">
        <v>68.43511962890625</v>
      </c>
      <c r="FJ35" s="86">
        <v>69.742156982421875</v>
      </c>
      <c r="FK35" s="86">
        <v>70.64300537109375</v>
      </c>
      <c r="FL35" s="86">
        <v>70.978630065917969</v>
      </c>
      <c r="FM35" s="86">
        <v>70.613990783691406</v>
      </c>
      <c r="FN35" s="86">
        <v>69.291938781738281</v>
      </c>
      <c r="FO35" s="86">
        <v>66.922607421875</v>
      </c>
      <c r="FP35" s="86">
        <v>63.6365966796875</v>
      </c>
      <c r="FQ35" s="86">
        <v>61.245807647705078</v>
      </c>
      <c r="FR35" s="86">
        <v>59.733219146728516</v>
      </c>
      <c r="FS35" s="86">
        <v>58.561988830566406</v>
      </c>
      <c r="FT35" s="86">
        <v>57.544029235839844</v>
      </c>
      <c r="FU35" s="86">
        <v>0.55581808090209961</v>
      </c>
      <c r="FV35" s="86">
        <v>0.57383227348327637</v>
      </c>
      <c r="FW35" s="86">
        <v>0.56569391489028931</v>
      </c>
      <c r="FX35" s="86">
        <v>647.1363525390625</v>
      </c>
      <c r="FY35" s="86">
        <v>1</v>
      </c>
    </row>
    <row r="36" spans="1:181" x14ac:dyDescent="0.25">
      <c r="A36" t="s">
        <v>186</v>
      </c>
      <c r="B36" t="s">
        <v>244</v>
      </c>
      <c r="C36" t="s">
        <v>2</v>
      </c>
      <c r="D36" t="s">
        <v>202</v>
      </c>
      <c r="E36" t="s">
        <v>205</v>
      </c>
      <c r="F36" t="s">
        <v>1</v>
      </c>
      <c r="G36" t="s">
        <v>200</v>
      </c>
      <c r="H36" s="86">
        <v>2182</v>
      </c>
      <c r="I36" s="86">
        <v>1.3440172672271729</v>
      </c>
      <c r="J36" s="86">
        <v>1.2206764221191406</v>
      </c>
      <c r="K36" s="86">
        <v>1.1440777778625488</v>
      </c>
      <c r="L36" s="86">
        <v>1.1090960502624512</v>
      </c>
      <c r="M36" s="86">
        <v>1.0806865692138672</v>
      </c>
      <c r="N36" s="86">
        <v>1.1553752422332764</v>
      </c>
      <c r="O36" s="86">
        <v>1.3633307218551636</v>
      </c>
      <c r="P36" s="86">
        <v>1.5303897857666016</v>
      </c>
      <c r="Q36" s="86">
        <v>1.5220295190811157</v>
      </c>
      <c r="R36" s="86">
        <v>1.5750268697738647</v>
      </c>
      <c r="S36" s="86">
        <v>1.5395088195800781</v>
      </c>
      <c r="T36" s="86">
        <v>1.5378824472427368</v>
      </c>
      <c r="U36" s="86">
        <v>1.6027601957321167</v>
      </c>
      <c r="V36" s="86">
        <v>1.6264358758926392</v>
      </c>
      <c r="W36" s="86">
        <v>1.6891701221466064</v>
      </c>
      <c r="X36" s="86">
        <v>1.7915836572647095</v>
      </c>
      <c r="Y36" s="86">
        <v>1.8914868831634521</v>
      </c>
      <c r="Z36" s="86">
        <v>1.9792437553405762</v>
      </c>
      <c r="AA36" s="86">
        <v>2.0308890342712402</v>
      </c>
      <c r="AB36" s="86">
        <v>2.1050159931182861</v>
      </c>
      <c r="AC36" s="86">
        <v>2.1832258701324463</v>
      </c>
      <c r="AD36" s="86">
        <v>2.0711743831634521</v>
      </c>
      <c r="AE36" s="86">
        <v>1.8544713258743286</v>
      </c>
      <c r="AF36" s="86">
        <v>1.5581148862838745</v>
      </c>
      <c r="AG36" s="86">
        <v>-0.18395531177520752</v>
      </c>
      <c r="AH36" s="86">
        <v>-0.17649342119693756</v>
      </c>
      <c r="AI36" s="86">
        <v>-0.18259468674659729</v>
      </c>
      <c r="AJ36" s="86">
        <v>-0.1714790016412735</v>
      </c>
      <c r="AK36" s="86">
        <v>-0.2077852189540863</v>
      </c>
      <c r="AL36" s="86">
        <v>-0.23289942741394043</v>
      </c>
      <c r="AM36" s="86">
        <v>-0.19390770792961121</v>
      </c>
      <c r="AN36" s="86">
        <v>-0.17513228952884674</v>
      </c>
      <c r="AO36" s="86">
        <v>-0.20883755385875702</v>
      </c>
      <c r="AP36" s="86">
        <v>-0.1974312961101532</v>
      </c>
      <c r="AQ36" s="86">
        <v>-0.20429813861846924</v>
      </c>
      <c r="AR36" s="86">
        <v>-0.20926216244697571</v>
      </c>
      <c r="AS36" s="86">
        <v>-0.15814836323261261</v>
      </c>
      <c r="AT36" s="86">
        <v>-0.15586337447166443</v>
      </c>
      <c r="AU36" s="86">
        <v>-0.11602528393268585</v>
      </c>
      <c r="AV36" s="86">
        <v>-5.7477284222841263E-2</v>
      </c>
      <c r="AW36" s="86">
        <v>-1.9684808328747749E-2</v>
      </c>
      <c r="AX36" s="86">
        <v>-3.5060543566942215E-2</v>
      </c>
      <c r="AY36" s="86">
        <v>-3.458627313375473E-2</v>
      </c>
      <c r="AZ36" s="86">
        <v>-3.8109827786684036E-2</v>
      </c>
      <c r="BA36" s="86">
        <v>-5.0026927143335342E-2</v>
      </c>
      <c r="BB36" s="86">
        <v>-0.10435894876718521</v>
      </c>
      <c r="BC36" s="86">
        <v>-0.12218717485666275</v>
      </c>
      <c r="BD36" s="86">
        <v>-0.1564098447561264</v>
      </c>
      <c r="BE36" s="86">
        <v>-0.13889738917350769</v>
      </c>
      <c r="BF36" s="86">
        <v>-0.13178163766860962</v>
      </c>
      <c r="BG36" s="86">
        <v>-0.13907812535762787</v>
      </c>
      <c r="BH36" s="86">
        <v>-0.12967285513877869</v>
      </c>
      <c r="BI36" s="86">
        <v>-0.16011051833629608</v>
      </c>
      <c r="BJ36" s="86">
        <v>-0.17855416238307953</v>
      </c>
      <c r="BK36" s="86">
        <v>-0.14019162952899933</v>
      </c>
      <c r="BL36" s="86">
        <v>-0.12222432345151901</v>
      </c>
      <c r="BM36" s="86">
        <v>-0.15955816209316254</v>
      </c>
      <c r="BN36" s="86">
        <v>-0.1481432169675827</v>
      </c>
      <c r="BO36" s="86">
        <v>-0.15820418298244476</v>
      </c>
      <c r="BP36" s="86">
        <v>-0.16142699122428894</v>
      </c>
      <c r="BQ36" s="86">
        <v>-0.11207776516675949</v>
      </c>
      <c r="BR36" s="86">
        <v>-0.10788308084011078</v>
      </c>
      <c r="BS36" s="86">
        <v>-6.7386835813522339E-2</v>
      </c>
      <c r="BT36" s="86">
        <v>-1.0601094923913479E-2</v>
      </c>
      <c r="BU36" s="86">
        <v>1.9227484241127968E-2</v>
      </c>
      <c r="BV36" s="86">
        <v>8.6614936590194702E-3</v>
      </c>
      <c r="BW36" s="86">
        <v>1.0193534195423126E-2</v>
      </c>
      <c r="BX36" s="86">
        <v>3.5357961896806955E-3</v>
      </c>
      <c r="BY36" s="86">
        <v>-3.6626153159886599E-3</v>
      </c>
      <c r="BZ36" s="86">
        <v>-5.6908685714006424E-2</v>
      </c>
      <c r="CA36" s="86">
        <v>-7.4871063232421875E-2</v>
      </c>
      <c r="CB36" s="86">
        <v>-0.11163754761219025</v>
      </c>
      <c r="CC36" s="86">
        <v>-0.10769040882587433</v>
      </c>
      <c r="CD36" s="86">
        <v>-0.10081438720226288</v>
      </c>
      <c r="CE36" s="86">
        <v>-0.10893868654966354</v>
      </c>
      <c r="CF36" s="86">
        <v>-0.10071803629398346</v>
      </c>
      <c r="CG36" s="86">
        <v>-0.12709115445613861</v>
      </c>
      <c r="CH36" s="86">
        <v>-0.14091479778289795</v>
      </c>
      <c r="CI36" s="86">
        <v>-0.10298802703619003</v>
      </c>
      <c r="CJ36" s="86">
        <v>-8.5580430924892426E-2</v>
      </c>
      <c r="CK36" s="86">
        <v>-0.12542739510536194</v>
      </c>
      <c r="CL36" s="86">
        <v>-0.11400644481182098</v>
      </c>
      <c r="CM36" s="86">
        <v>-0.12627965211868286</v>
      </c>
      <c r="CN36" s="86">
        <v>-0.12829649448394775</v>
      </c>
      <c r="CO36" s="86">
        <v>-8.0169409513473511E-2</v>
      </c>
      <c r="CP36" s="86">
        <v>-7.465207576751709E-2</v>
      </c>
      <c r="CQ36" s="86">
        <v>-3.3699993044137955E-2</v>
      </c>
      <c r="CR36" s="86">
        <v>2.1865211427211761E-2</v>
      </c>
      <c r="CS36" s="86">
        <v>4.6178020536899567E-2</v>
      </c>
      <c r="CT36" s="86">
        <v>3.8943242281675339E-2</v>
      </c>
      <c r="CU36" s="86">
        <v>4.1207890957593918E-2</v>
      </c>
      <c r="CV36" s="86">
        <v>3.2379429787397385E-2</v>
      </c>
      <c r="CW36" s="86">
        <v>2.844916470348835E-2</v>
      </c>
      <c r="CX36" s="86">
        <v>-2.4044778198003769E-2</v>
      </c>
      <c r="CY36" s="86">
        <v>-4.2100068181753159E-2</v>
      </c>
      <c r="CZ36" s="86">
        <v>-8.0628387629985809E-2</v>
      </c>
      <c r="DA36" s="86">
        <v>-7.6483428478240967E-2</v>
      </c>
      <c r="DB36" s="86">
        <v>-6.9847144186496735E-2</v>
      </c>
      <c r="DC36" s="86">
        <v>-7.8799247741699219E-2</v>
      </c>
      <c r="DD36" s="86">
        <v>-7.1763224899768829E-2</v>
      </c>
      <c r="DE36" s="86">
        <v>-9.4071798026561737E-2</v>
      </c>
      <c r="DF36" s="86">
        <v>-0.10327543318271637</v>
      </c>
      <c r="DG36" s="86">
        <v>-6.5784431993961334E-2</v>
      </c>
      <c r="DH36" s="86">
        <v>-4.8936538398265839E-2</v>
      </c>
      <c r="DI36" s="86">
        <v>-9.1296635568141937E-2</v>
      </c>
      <c r="DJ36" s="86">
        <v>-7.9869672656059265E-2</v>
      </c>
      <c r="DK36" s="86">
        <v>-9.4355121254920959E-2</v>
      </c>
      <c r="DL36" s="86">
        <v>-9.5166005194187164E-2</v>
      </c>
      <c r="DM36" s="86">
        <v>-4.8261053860187531E-2</v>
      </c>
      <c r="DN36" s="86">
        <v>-4.1421066969633102E-2</v>
      </c>
      <c r="DO36" s="86">
        <v>-1.3152839528629556E-5</v>
      </c>
      <c r="DP36" s="86">
        <v>5.4331518709659576E-2</v>
      </c>
      <c r="DQ36" s="86">
        <v>7.3128558695316315E-2</v>
      </c>
      <c r="DR36" s="86">
        <v>6.9224990904331207E-2</v>
      </c>
      <c r="DS36" s="86">
        <v>7.2222247719764709E-2</v>
      </c>
      <c r="DT36" s="86">
        <v>6.1223063617944717E-2</v>
      </c>
      <c r="DU36" s="86">
        <v>6.0560945421457291E-2</v>
      </c>
      <c r="DV36" s="86">
        <v>8.8191311806440353E-3</v>
      </c>
      <c r="DW36" s="86">
        <v>-9.3290740624070168E-3</v>
      </c>
      <c r="DX36" s="86">
        <v>-4.9619227647781372E-2</v>
      </c>
      <c r="DY36" s="86">
        <v>-3.1425498425960541E-2</v>
      </c>
      <c r="DZ36" s="86">
        <v>-2.5135356932878494E-2</v>
      </c>
      <c r="EA36" s="86">
        <v>-3.5282682627439499E-2</v>
      </c>
      <c r="EB36" s="86">
        <v>-2.995707094669342E-2</v>
      </c>
      <c r="EC36" s="86">
        <v>-4.6397089958190918E-2</v>
      </c>
      <c r="ED36" s="86">
        <v>-4.8930175602436066E-2</v>
      </c>
      <c r="EE36" s="86">
        <v>-1.2068343348801136E-2</v>
      </c>
      <c r="EF36" s="86">
        <v>3.97142069414258E-3</v>
      </c>
      <c r="EG36" s="86">
        <v>-4.2017232626676559E-2</v>
      </c>
      <c r="EH36" s="86">
        <v>-3.0581587925553322E-2</v>
      </c>
      <c r="EI36" s="86">
        <v>-4.8261161893606186E-2</v>
      </c>
      <c r="EJ36" s="86">
        <v>-4.7330833971500397E-2</v>
      </c>
      <c r="EK36" s="86">
        <v>-2.1904543973505497E-3</v>
      </c>
      <c r="EL36" s="86">
        <v>6.5592294558882713E-3</v>
      </c>
      <c r="EM36" s="86">
        <v>4.8625294119119644E-2</v>
      </c>
      <c r="EN36" s="86">
        <v>0.10120771080255508</v>
      </c>
      <c r="EO36" s="86">
        <v>0.11204084753990173</v>
      </c>
      <c r="EP36" s="86">
        <v>0.11294702440500259</v>
      </c>
      <c r="EQ36" s="86">
        <v>0.11700205504894257</v>
      </c>
      <c r="ER36" s="86">
        <v>0.1028686910867691</v>
      </c>
      <c r="ES36" s="86">
        <v>0.10692525655031204</v>
      </c>
      <c r="ET36" s="86">
        <v>5.6269396096467972E-2</v>
      </c>
      <c r="EU36" s="86">
        <v>3.7987038493156433E-2</v>
      </c>
      <c r="EV36" s="86">
        <v>-4.8469239845871925E-3</v>
      </c>
      <c r="EW36" s="86">
        <v>58.152942657470703</v>
      </c>
      <c r="EX36" s="86">
        <v>57.152214050292969</v>
      </c>
      <c r="EY36" s="86">
        <v>56.352352142333984</v>
      </c>
      <c r="EZ36" s="86">
        <v>55.579410552978516</v>
      </c>
      <c r="FA36" s="86">
        <v>54.936431884765625</v>
      </c>
      <c r="FB36" s="86">
        <v>54.349075317382813</v>
      </c>
      <c r="FC36" s="86">
        <v>54.05377197265625</v>
      </c>
      <c r="FD36" s="86">
        <v>55.963447570800781</v>
      </c>
      <c r="FE36" s="86">
        <v>59.211284637451172</v>
      </c>
      <c r="FF36" s="86">
        <v>62.314002990722656</v>
      </c>
      <c r="FG36" s="86">
        <v>65.169532775878906</v>
      </c>
      <c r="FH36" s="86">
        <v>67.581245422363281</v>
      </c>
      <c r="FI36" s="86">
        <v>69.764724731445313</v>
      </c>
      <c r="FJ36" s="86">
        <v>71.345855712890625</v>
      </c>
      <c r="FK36" s="86">
        <v>72.743782043457031</v>
      </c>
      <c r="FL36" s="86">
        <v>73.548881530761719</v>
      </c>
      <c r="FM36" s="86">
        <v>73.384956359863281</v>
      </c>
      <c r="FN36" s="86">
        <v>72.154754638671875</v>
      </c>
      <c r="FO36" s="86">
        <v>70.034194946289063</v>
      </c>
      <c r="FP36" s="86">
        <v>66.746002197265625</v>
      </c>
      <c r="FQ36" s="86">
        <v>64.21197509765625</v>
      </c>
      <c r="FR36" s="86">
        <v>62.344882965087891</v>
      </c>
      <c r="FS36" s="86">
        <v>60.86279296875</v>
      </c>
      <c r="FT36" s="86">
        <v>59.383232116699219</v>
      </c>
      <c r="FU36" s="86">
        <v>4.4678144156932831E-2</v>
      </c>
      <c r="FV36" s="86">
        <v>4.7525897622108459E-2</v>
      </c>
      <c r="FW36" s="86">
        <v>4.7790490090847015E-2</v>
      </c>
      <c r="FX36" s="86">
        <v>488.6363525390625</v>
      </c>
      <c r="FY36" s="86">
        <v>1</v>
      </c>
    </row>
    <row r="37" spans="1:181" x14ac:dyDescent="0.25">
      <c r="A37" t="s">
        <v>186</v>
      </c>
      <c r="B37" t="s">
        <v>244</v>
      </c>
      <c r="C37" t="s">
        <v>2</v>
      </c>
      <c r="D37" t="s">
        <v>202</v>
      </c>
      <c r="E37" t="s">
        <v>205</v>
      </c>
      <c r="F37" t="s">
        <v>1</v>
      </c>
      <c r="G37" t="s">
        <v>1</v>
      </c>
      <c r="H37" s="86">
        <v>12403</v>
      </c>
      <c r="I37" s="86">
        <v>9.1830301284790039</v>
      </c>
      <c r="J37" s="86">
        <v>8.4211664199829102</v>
      </c>
      <c r="K37" s="86">
        <v>8.0350475311279297</v>
      </c>
      <c r="L37" s="86">
        <v>7.8968429565429688</v>
      </c>
      <c r="M37" s="86">
        <v>8.0037164688110352</v>
      </c>
      <c r="N37" s="86">
        <v>8.5107755661010742</v>
      </c>
      <c r="O37" s="86">
        <v>10.004183769226074</v>
      </c>
      <c r="P37" s="86">
        <v>11.335352897644043</v>
      </c>
      <c r="Q37" s="86">
        <v>11.254775047302246</v>
      </c>
      <c r="R37" s="86">
        <v>11.214652061462402</v>
      </c>
      <c r="S37" s="86">
        <v>11.384698867797852</v>
      </c>
      <c r="T37" s="86">
        <v>11.161116600036621</v>
      </c>
      <c r="U37" s="86">
        <v>11.191808700561523</v>
      </c>
      <c r="V37" s="86">
        <v>11.123359680175781</v>
      </c>
      <c r="W37" s="86">
        <v>11.051268577575684</v>
      </c>
      <c r="X37" s="86">
        <v>11.417865753173828</v>
      </c>
      <c r="Y37" s="86">
        <v>11.597312927246094</v>
      </c>
      <c r="Z37" s="86">
        <v>12.262253761291504</v>
      </c>
      <c r="AA37" s="86">
        <v>13.071789741516113</v>
      </c>
      <c r="AB37" s="86">
        <v>13.833499908447266</v>
      </c>
      <c r="AC37" s="86">
        <v>14.340976715087891</v>
      </c>
      <c r="AD37" s="86">
        <v>13.929701805114746</v>
      </c>
      <c r="AE37" s="86">
        <v>12.20276927947998</v>
      </c>
      <c r="AF37" s="86">
        <v>10.536103248596191</v>
      </c>
      <c r="AG37" s="86">
        <v>-2.8485400676727295</v>
      </c>
      <c r="AH37" s="86">
        <v>-2.7972056865692139</v>
      </c>
      <c r="AI37" s="86">
        <v>-2.691173791885376</v>
      </c>
      <c r="AJ37" s="86">
        <v>-2.6162631511688232</v>
      </c>
      <c r="AK37" s="86">
        <v>-2.5723254680633545</v>
      </c>
      <c r="AL37" s="86">
        <v>-2.7223441600799561</v>
      </c>
      <c r="AM37" s="86">
        <v>-2.6096212863922119</v>
      </c>
      <c r="AN37" s="86">
        <v>-2.5280187129974365</v>
      </c>
      <c r="AO37" s="86">
        <v>-2.426790714263916</v>
      </c>
      <c r="AP37" s="86">
        <v>-1.9140415191650391</v>
      </c>
      <c r="AQ37" s="86">
        <v>-1.4953564405441284</v>
      </c>
      <c r="AR37" s="86">
        <v>-1.6556240320205688</v>
      </c>
      <c r="AS37" s="86">
        <v>-1.53890061378479</v>
      </c>
      <c r="AT37" s="86">
        <v>-1.4179270267486572</v>
      </c>
      <c r="AU37" s="86">
        <v>-1.3996976613998413</v>
      </c>
      <c r="AV37" s="86">
        <v>-0.90471804141998291</v>
      </c>
      <c r="AW37" s="86">
        <v>-0.57893764972686768</v>
      </c>
      <c r="AX37" s="86">
        <v>-0.90010082721710205</v>
      </c>
      <c r="AY37" s="86">
        <v>-0.57005327939987183</v>
      </c>
      <c r="AZ37" s="86">
        <v>-0.79708528518676758</v>
      </c>
      <c r="BA37" s="86">
        <v>-1.0231422185897827</v>
      </c>
      <c r="BB37" s="86">
        <v>-1.9369339942932129</v>
      </c>
      <c r="BC37" s="86">
        <v>-2.3366854190826416</v>
      </c>
      <c r="BD37" s="86">
        <v>-2.6012842655181885</v>
      </c>
      <c r="BE37" s="86">
        <v>-2.3365635871887207</v>
      </c>
      <c r="BF37" s="86">
        <v>-2.2994496822357178</v>
      </c>
      <c r="BG37" s="86">
        <v>-2.1974353790283203</v>
      </c>
      <c r="BH37" s="86">
        <v>-2.1263453960418701</v>
      </c>
      <c r="BI37" s="86">
        <v>-2.0811822414398193</v>
      </c>
      <c r="BJ37" s="86">
        <v>-2.20992112159729</v>
      </c>
      <c r="BK37" s="86">
        <v>-2.1049206256866455</v>
      </c>
      <c r="BL37" s="86">
        <v>-2.0703544616699219</v>
      </c>
      <c r="BM37" s="86">
        <v>-1.9740227460861206</v>
      </c>
      <c r="BN37" s="86">
        <v>-1.4946410655975342</v>
      </c>
      <c r="BO37" s="86">
        <v>-1.0901052951812744</v>
      </c>
      <c r="BP37" s="86">
        <v>-1.2457480430603027</v>
      </c>
      <c r="BQ37" s="86">
        <v>-1.1175167560577393</v>
      </c>
      <c r="BR37" s="86">
        <v>-0.99112486839294434</v>
      </c>
      <c r="BS37" s="86">
        <v>-0.97086840867996216</v>
      </c>
      <c r="BT37" s="86">
        <v>-0.48297429084777832</v>
      </c>
      <c r="BU37" s="86">
        <v>-0.165570467710495</v>
      </c>
      <c r="BV37" s="86">
        <v>-0.47615659236907959</v>
      </c>
      <c r="BW37" s="86">
        <v>-0.14541292190551758</v>
      </c>
      <c r="BX37" s="86">
        <v>-0.29874852299690247</v>
      </c>
      <c r="BY37" s="86">
        <v>-0.49952736496925354</v>
      </c>
      <c r="BZ37" s="86">
        <v>-1.4092444181442261</v>
      </c>
      <c r="CA37" s="86">
        <v>-1.8253955841064453</v>
      </c>
      <c r="CB37" s="86">
        <v>-2.0852339267730713</v>
      </c>
      <c r="CC37" s="86">
        <v>-1.9819704294204712</v>
      </c>
      <c r="CD37" s="86">
        <v>-1.9547055959701538</v>
      </c>
      <c r="CE37" s="86">
        <v>-1.8554737567901611</v>
      </c>
      <c r="CF37" s="86">
        <v>-1.7870296239852905</v>
      </c>
      <c r="CG37" s="86">
        <v>-1.7410179376602173</v>
      </c>
      <c r="CH37" s="86">
        <v>-1.8550184965133667</v>
      </c>
      <c r="CI37" s="86">
        <v>-1.7553665637969971</v>
      </c>
      <c r="CJ37" s="86">
        <v>-1.7533774375915527</v>
      </c>
      <c r="CK37" s="86">
        <v>-1.6604369878768921</v>
      </c>
      <c r="CL37" s="86">
        <v>-1.2041655778884888</v>
      </c>
      <c r="CM37" s="86">
        <v>-0.8094295859336853</v>
      </c>
      <c r="CN37" s="86">
        <v>-0.96186929941177368</v>
      </c>
      <c r="CO37" s="86">
        <v>-0.82566750049591064</v>
      </c>
      <c r="CP37" s="86">
        <v>-0.69552302360534668</v>
      </c>
      <c r="CQ37" s="86">
        <v>-0.67386263608932495</v>
      </c>
      <c r="CR37" s="86">
        <v>-0.19087585806846619</v>
      </c>
      <c r="CS37" s="86">
        <v>0.12072636187076569</v>
      </c>
      <c r="CT37" s="86">
        <v>-0.1825341135263443</v>
      </c>
      <c r="CU37" s="86">
        <v>0.14869169890880585</v>
      </c>
      <c r="CV37" s="86">
        <v>4.6398025006055832E-2</v>
      </c>
      <c r="CW37" s="86">
        <v>-0.13687336444854736</v>
      </c>
      <c r="CX37" s="86">
        <v>-1.0437681674957275</v>
      </c>
      <c r="CY37" s="86">
        <v>-1.4712777137756348</v>
      </c>
      <c r="CZ37" s="86">
        <v>-1.7278190851211548</v>
      </c>
      <c r="DA37" s="86">
        <v>-1.6273771524429321</v>
      </c>
      <c r="DB37" s="86">
        <v>-1.6099613904953003</v>
      </c>
      <c r="DC37" s="86">
        <v>-1.5135120153427124</v>
      </c>
      <c r="DD37" s="86">
        <v>-1.4477139711380005</v>
      </c>
      <c r="DE37" s="86">
        <v>-1.4008536338806152</v>
      </c>
      <c r="DF37" s="86">
        <v>-1.5001158714294434</v>
      </c>
      <c r="DG37" s="86">
        <v>-1.4058125019073486</v>
      </c>
      <c r="DH37" s="86">
        <v>-1.4364005327224731</v>
      </c>
      <c r="DI37" s="86">
        <v>-1.3468512296676636</v>
      </c>
      <c r="DJ37" s="86">
        <v>-0.91369009017944336</v>
      </c>
      <c r="DK37" s="86">
        <v>-0.52875387668609619</v>
      </c>
      <c r="DL37" s="86">
        <v>-0.67799049615859985</v>
      </c>
      <c r="DM37" s="86">
        <v>-0.53381830453872681</v>
      </c>
      <c r="DN37" s="86">
        <v>-0.39992117881774902</v>
      </c>
      <c r="DO37" s="86">
        <v>-0.37685683369636536</v>
      </c>
      <c r="DP37" s="86">
        <v>0.10122256726026535</v>
      </c>
      <c r="DQ37" s="86">
        <v>0.40702319145202637</v>
      </c>
      <c r="DR37" s="86">
        <v>0.11108838021755219</v>
      </c>
      <c r="DS37" s="86">
        <v>0.44279631972312927</v>
      </c>
      <c r="DT37" s="86">
        <v>0.39154458045959473</v>
      </c>
      <c r="DU37" s="86">
        <v>0.22578065097332001</v>
      </c>
      <c r="DV37" s="86">
        <v>-0.67829197645187378</v>
      </c>
      <c r="DW37" s="86">
        <v>-1.1171598434448242</v>
      </c>
      <c r="DX37" s="86">
        <v>-1.3704041242599487</v>
      </c>
      <c r="DY37" s="86">
        <v>-1.1154009103775024</v>
      </c>
      <c r="DZ37" s="86">
        <v>-1.1122055053710938</v>
      </c>
      <c r="EA37" s="86">
        <v>-1.0197737216949463</v>
      </c>
      <c r="EB37" s="86">
        <v>-0.95779603719711304</v>
      </c>
      <c r="EC37" s="86">
        <v>-0.90971028804779053</v>
      </c>
      <c r="ED37" s="86">
        <v>-0.98769277334213257</v>
      </c>
      <c r="EE37" s="86">
        <v>-0.90111196041107178</v>
      </c>
      <c r="EF37" s="86">
        <v>-0.97873616218566895</v>
      </c>
      <c r="EG37" s="86">
        <v>-0.89408326148986816</v>
      </c>
      <c r="EH37" s="86">
        <v>-0.49428963661193848</v>
      </c>
      <c r="EI37" s="86">
        <v>-0.1235027015209198</v>
      </c>
      <c r="EJ37" s="86">
        <v>-0.2681145966053009</v>
      </c>
      <c r="EK37" s="86">
        <v>-0.11243437230587006</v>
      </c>
      <c r="EL37" s="86">
        <v>2.688092365860939E-2</v>
      </c>
      <c r="EM37" s="86">
        <v>5.1972366869449615E-2</v>
      </c>
      <c r="EN37" s="86">
        <v>0.52296632528305054</v>
      </c>
      <c r="EO37" s="86">
        <v>0.82039034366607666</v>
      </c>
      <c r="EP37" s="86">
        <v>0.53503262996673584</v>
      </c>
      <c r="EQ37" s="86">
        <v>0.86743664741516113</v>
      </c>
      <c r="ER37" s="86">
        <v>0.88988137245178223</v>
      </c>
      <c r="ES37" s="86">
        <v>0.74939543008804321</v>
      </c>
      <c r="ET37" s="86">
        <v>-0.15060234069824219</v>
      </c>
      <c r="EU37" s="86">
        <v>-0.60587000846862793</v>
      </c>
      <c r="EV37" s="86">
        <v>-0.85435378551483154</v>
      </c>
      <c r="EW37" s="86">
        <v>56.827957153320313</v>
      </c>
      <c r="EX37" s="86">
        <v>55.894172668457031</v>
      </c>
      <c r="EY37" s="86">
        <v>55.222461700439453</v>
      </c>
      <c r="EZ37" s="86">
        <v>54.656288146972656</v>
      </c>
      <c r="FA37" s="86">
        <v>54.074378967285156</v>
      </c>
      <c r="FB37" s="86">
        <v>53.582382202148438</v>
      </c>
      <c r="FC37" s="86">
        <v>53.300163269042969</v>
      </c>
      <c r="FD37" s="86">
        <v>55.188243865966797</v>
      </c>
      <c r="FE37" s="86">
        <v>58.398300170898438</v>
      </c>
      <c r="FF37" s="86">
        <v>61.412700653076172</v>
      </c>
      <c r="FG37" s="86">
        <v>64.197540283203125</v>
      </c>
      <c r="FH37" s="86">
        <v>66.631942749023438</v>
      </c>
      <c r="FI37" s="86">
        <v>68.621322631835938</v>
      </c>
      <c r="FJ37" s="86">
        <v>69.972976684570313</v>
      </c>
      <c r="FK37" s="86">
        <v>70.951690673828125</v>
      </c>
      <c r="FL37" s="86">
        <v>71.370460510253906</v>
      </c>
      <c r="FM37" s="86">
        <v>71.059532165527344</v>
      </c>
      <c r="FN37" s="86">
        <v>69.738288879394531</v>
      </c>
      <c r="FO37" s="86">
        <v>67.40167236328125</v>
      </c>
      <c r="FP37" s="86">
        <v>64.104034423828125</v>
      </c>
      <c r="FQ37" s="86">
        <v>61.687271118164063</v>
      </c>
      <c r="FR37" s="86">
        <v>60.098667144775391</v>
      </c>
      <c r="FS37" s="86">
        <v>58.881107330322266</v>
      </c>
      <c r="FT37" s="86">
        <v>57.789787292480469</v>
      </c>
      <c r="FU37" s="86">
        <v>0.55761086940765381</v>
      </c>
      <c r="FV37" s="86">
        <v>0.57579702138900757</v>
      </c>
      <c r="FW37" s="86">
        <v>0.56770902872085571</v>
      </c>
      <c r="FX37" s="86">
        <v>1135.772705078125</v>
      </c>
      <c r="FY37" s="86">
        <v>1</v>
      </c>
    </row>
    <row r="38" spans="1:181" x14ac:dyDescent="0.25">
      <c r="A38" t="s">
        <v>186</v>
      </c>
      <c r="B38" t="s">
        <v>244</v>
      </c>
      <c r="C38" t="s">
        <v>2</v>
      </c>
      <c r="D38" t="s">
        <v>202</v>
      </c>
      <c r="E38" t="s">
        <v>205</v>
      </c>
      <c r="F38" t="s">
        <v>178</v>
      </c>
      <c r="G38" t="s">
        <v>1</v>
      </c>
      <c r="H38" s="86">
        <v>6387</v>
      </c>
      <c r="I38" s="86">
        <v>4.9479246139526367</v>
      </c>
      <c r="J38" s="86">
        <v>4.6246352195739746</v>
      </c>
      <c r="K38" s="86">
        <v>4.4564595222473145</v>
      </c>
      <c r="L38" s="86">
        <v>4.3531789779663086</v>
      </c>
      <c r="M38" s="86">
        <v>4.3587703704833984</v>
      </c>
      <c r="N38" s="86">
        <v>4.4814825057983398</v>
      </c>
      <c r="O38" s="86">
        <v>5.2086367607116699</v>
      </c>
      <c r="P38" s="86">
        <v>5.6493062973022461</v>
      </c>
      <c r="Q38" s="86">
        <v>5.5848660469055176</v>
      </c>
      <c r="R38" s="86">
        <v>5.4702625274658203</v>
      </c>
      <c r="S38" s="86">
        <v>5.4931597709655762</v>
      </c>
      <c r="T38" s="86">
        <v>5.4856605529785156</v>
      </c>
      <c r="U38" s="86">
        <v>5.5529618263244629</v>
      </c>
      <c r="V38" s="86">
        <v>5.553584098815918</v>
      </c>
      <c r="W38" s="86">
        <v>5.3989510536193848</v>
      </c>
      <c r="X38" s="86">
        <v>5.5375819206237793</v>
      </c>
      <c r="Y38" s="86">
        <v>5.5870866775512695</v>
      </c>
      <c r="Z38" s="86">
        <v>5.9449868202209473</v>
      </c>
      <c r="AA38" s="86">
        <v>6.5706562995910645</v>
      </c>
      <c r="AB38" s="86">
        <v>7.061274528503418</v>
      </c>
      <c r="AC38" s="86">
        <v>7.3578858375549316</v>
      </c>
      <c r="AD38" s="86">
        <v>7.2362394332885742</v>
      </c>
      <c r="AE38" s="86">
        <v>6.4921712875366211</v>
      </c>
      <c r="AF38" s="86">
        <v>5.701754093170166</v>
      </c>
      <c r="AG38" s="86">
        <v>-1.0375072956085205</v>
      </c>
      <c r="AH38" s="86">
        <v>-0.99163800477981567</v>
      </c>
      <c r="AI38" s="86">
        <v>-0.93937569856643677</v>
      </c>
      <c r="AJ38" s="86">
        <v>-0.92114585638046265</v>
      </c>
      <c r="AK38" s="86">
        <v>-0.96080511808395386</v>
      </c>
      <c r="AL38" s="86">
        <v>-1.1476584672927856</v>
      </c>
      <c r="AM38" s="86">
        <v>-0.98226338624954224</v>
      </c>
      <c r="AN38" s="86">
        <v>-1.161887526512146</v>
      </c>
      <c r="AO38" s="86">
        <v>-0.94803303480148315</v>
      </c>
      <c r="AP38" s="86">
        <v>-0.77075570821762085</v>
      </c>
      <c r="AQ38" s="86">
        <v>-0.67847687005996704</v>
      </c>
      <c r="AR38" s="86">
        <v>-0.62104582786560059</v>
      </c>
      <c r="AS38" s="86">
        <v>-0.49954235553741455</v>
      </c>
      <c r="AT38" s="86">
        <v>-0.28754162788391113</v>
      </c>
      <c r="AU38" s="86">
        <v>-0.25863489508628845</v>
      </c>
      <c r="AV38" s="86">
        <v>-0.10259612649679184</v>
      </c>
      <c r="AW38" s="86">
        <v>8.3594642579555511E-2</v>
      </c>
      <c r="AX38" s="86">
        <v>-4.5891394838690758E-3</v>
      </c>
      <c r="AY38" s="86">
        <v>0.12507827579975128</v>
      </c>
      <c r="AZ38" s="86">
        <v>6.7141875624656677E-2</v>
      </c>
      <c r="BA38" s="86">
        <v>-2.1595217287540436E-2</v>
      </c>
      <c r="BB38" s="86">
        <v>-0.46853923797607422</v>
      </c>
      <c r="BC38" s="86">
        <v>-0.73772126436233521</v>
      </c>
      <c r="BD38" s="86">
        <v>-0.83782714605331421</v>
      </c>
      <c r="BE38" s="86">
        <v>-0.85257589817047119</v>
      </c>
      <c r="BF38" s="86">
        <v>-0.81783175468444824</v>
      </c>
      <c r="BG38" s="86">
        <v>-0.76914536952972412</v>
      </c>
      <c r="BH38" s="86">
        <v>-0.75202828645706177</v>
      </c>
      <c r="BI38" s="86">
        <v>-0.78771203756332397</v>
      </c>
      <c r="BJ38" s="86">
        <v>-0.93523478507995605</v>
      </c>
      <c r="BK38" s="86">
        <v>-0.75207215547561646</v>
      </c>
      <c r="BL38" s="86">
        <v>-0.93164360523223877</v>
      </c>
      <c r="BM38" s="86">
        <v>-0.73006850481033325</v>
      </c>
      <c r="BN38" s="86">
        <v>-0.59280562400817871</v>
      </c>
      <c r="BO38" s="86">
        <v>-0.51598531007766724</v>
      </c>
      <c r="BP38" s="86">
        <v>-0.4667927622795105</v>
      </c>
      <c r="BQ38" s="86">
        <v>-0.34192749857902527</v>
      </c>
      <c r="BR38" s="86">
        <v>-0.13718228042125702</v>
      </c>
      <c r="BS38" s="86">
        <v>-0.11571180075407028</v>
      </c>
      <c r="BT38" s="86">
        <v>4.2153749614953995E-2</v>
      </c>
      <c r="BU38" s="86">
        <v>0.22483012080192566</v>
      </c>
      <c r="BV38" s="86">
        <v>0.14730656147003174</v>
      </c>
      <c r="BW38" s="86">
        <v>0.31276163458824158</v>
      </c>
      <c r="BX38" s="86">
        <v>0.28674906492233276</v>
      </c>
      <c r="BY38" s="86">
        <v>0.21406659483909607</v>
      </c>
      <c r="BZ38" s="86">
        <v>-0.24577377736568451</v>
      </c>
      <c r="CA38" s="86">
        <v>-0.53309094905853271</v>
      </c>
      <c r="CB38" s="86">
        <v>-0.64440691471099854</v>
      </c>
      <c r="CC38" s="86">
        <v>-0.72449302673339844</v>
      </c>
      <c r="CD38" s="86">
        <v>-0.69745409488677979</v>
      </c>
      <c r="CE38" s="86">
        <v>-0.65124434232711792</v>
      </c>
      <c r="CF38" s="86">
        <v>-0.63489794731140137</v>
      </c>
      <c r="CG38" s="86">
        <v>-0.6678282618522644</v>
      </c>
      <c r="CH38" s="86">
        <v>-0.78811079263687134</v>
      </c>
      <c r="CI38" s="86">
        <v>-0.59264242649078369</v>
      </c>
      <c r="CJ38" s="86">
        <v>-0.77217733860015869</v>
      </c>
      <c r="CK38" s="86">
        <v>-0.57910692691802979</v>
      </c>
      <c r="CL38" s="86">
        <v>-0.46955788135528564</v>
      </c>
      <c r="CM38" s="86">
        <v>-0.40344411134719849</v>
      </c>
      <c r="CN38" s="86">
        <v>-0.35995754599571228</v>
      </c>
      <c r="CO38" s="86">
        <v>-0.23276390135288239</v>
      </c>
      <c r="CP38" s="86">
        <v>-3.3043865114450455E-2</v>
      </c>
      <c r="CQ38" s="86">
        <v>-1.6723701730370522E-2</v>
      </c>
      <c r="CR38" s="86">
        <v>0.14240707457065582</v>
      </c>
      <c r="CS38" s="86">
        <v>0.32264938950538635</v>
      </c>
      <c r="CT38" s="86">
        <v>0.25250905752182007</v>
      </c>
      <c r="CU38" s="86">
        <v>0.44275057315826416</v>
      </c>
      <c r="CV38" s="86">
        <v>0.43884831666946411</v>
      </c>
      <c r="CW38" s="86">
        <v>0.37728524208068848</v>
      </c>
      <c r="CX38" s="86">
        <v>-9.1487102210521698E-2</v>
      </c>
      <c r="CY38" s="86">
        <v>-0.39136463403701782</v>
      </c>
      <c r="CZ38" s="86">
        <v>-0.51044464111328125</v>
      </c>
      <c r="DA38" s="86">
        <v>-0.59641015529632568</v>
      </c>
      <c r="DB38" s="86">
        <v>-0.57707643508911133</v>
      </c>
      <c r="DC38" s="86">
        <v>-0.53334331512451172</v>
      </c>
      <c r="DD38" s="86">
        <v>-0.51776760816574097</v>
      </c>
      <c r="DE38" s="86">
        <v>-0.54794448614120483</v>
      </c>
      <c r="DF38" s="86">
        <v>-0.64098680019378662</v>
      </c>
      <c r="DG38" s="86">
        <v>-0.43321269750595093</v>
      </c>
      <c r="DH38" s="86">
        <v>-0.61271107196807861</v>
      </c>
      <c r="DI38" s="86">
        <v>-0.42814534902572632</v>
      </c>
      <c r="DJ38" s="86">
        <v>-0.34631016850471497</v>
      </c>
      <c r="DK38" s="86">
        <v>-0.29090294241905212</v>
      </c>
      <c r="DL38" s="86">
        <v>-0.25312232971191406</v>
      </c>
      <c r="DM38" s="86">
        <v>-0.1236003190279007</v>
      </c>
      <c r="DN38" s="86">
        <v>7.1094557642936707E-2</v>
      </c>
      <c r="DO38" s="86">
        <v>8.2264401018619537E-2</v>
      </c>
      <c r="DP38" s="86">
        <v>0.24266040325164795</v>
      </c>
      <c r="DQ38" s="86">
        <v>0.42046865820884705</v>
      </c>
      <c r="DR38" s="86">
        <v>0.3577115535736084</v>
      </c>
      <c r="DS38" s="86">
        <v>0.57273948192596436</v>
      </c>
      <c r="DT38" s="86">
        <v>0.59094756841659546</v>
      </c>
      <c r="DU38" s="86">
        <v>0.54050391912460327</v>
      </c>
      <c r="DV38" s="86">
        <v>6.279958039522171E-2</v>
      </c>
      <c r="DW38" s="86">
        <v>-0.24963831901550293</v>
      </c>
      <c r="DX38" s="86">
        <v>-0.37648239731788635</v>
      </c>
      <c r="DY38" s="86">
        <v>-0.41147875785827637</v>
      </c>
      <c r="DZ38" s="86">
        <v>-0.40327021479606628</v>
      </c>
      <c r="EA38" s="86">
        <v>-0.36311298608779907</v>
      </c>
      <c r="EB38" s="86">
        <v>-0.34865003824234009</v>
      </c>
      <c r="EC38" s="86">
        <v>-0.37485137581825256</v>
      </c>
      <c r="ED38" s="86">
        <v>-0.42856311798095703</v>
      </c>
      <c r="EE38" s="86">
        <v>-0.20302149653434753</v>
      </c>
      <c r="EF38" s="86">
        <v>-0.382467120885849</v>
      </c>
      <c r="EG38" s="86">
        <v>-0.21018080413341522</v>
      </c>
      <c r="EH38" s="86">
        <v>-0.16836003959178925</v>
      </c>
      <c r="EI38" s="86">
        <v>-0.12841135263442993</v>
      </c>
      <c r="EJ38" s="86">
        <v>-9.8869249224662781E-2</v>
      </c>
      <c r="EK38" s="86">
        <v>3.4014560282230377E-2</v>
      </c>
      <c r="EL38" s="86">
        <v>0.22145389020442963</v>
      </c>
      <c r="EM38" s="86">
        <v>0.22518749535083771</v>
      </c>
      <c r="EN38" s="86">
        <v>0.38741028308868408</v>
      </c>
      <c r="EO38" s="86">
        <v>0.56170415878295898</v>
      </c>
      <c r="EP38" s="86">
        <v>0.50960725545883179</v>
      </c>
      <c r="EQ38" s="86">
        <v>0.76042288541793823</v>
      </c>
      <c r="ER38" s="86">
        <v>0.81055474281311035</v>
      </c>
      <c r="ES38" s="86">
        <v>0.77616572380065918</v>
      </c>
      <c r="ET38" s="86">
        <v>0.28556504845619202</v>
      </c>
      <c r="EU38" s="86">
        <v>-4.5008029788732529E-2</v>
      </c>
      <c r="EV38" s="86">
        <v>-0.18306216597557068</v>
      </c>
      <c r="EW38" s="86">
        <v>56.170833587646484</v>
      </c>
      <c r="EX38" s="86">
        <v>55.524124145507813</v>
      </c>
      <c r="EY38" s="86">
        <v>55.106090545654297</v>
      </c>
      <c r="EZ38" s="86">
        <v>54.620784759521484</v>
      </c>
      <c r="FA38" s="86">
        <v>54.107536315917969</v>
      </c>
      <c r="FB38" s="86">
        <v>53.780838012695313</v>
      </c>
      <c r="FC38" s="86">
        <v>53.573017120361328</v>
      </c>
      <c r="FD38" s="86">
        <v>55.361717224121094</v>
      </c>
      <c r="FE38" s="86">
        <v>58.310386657714844</v>
      </c>
      <c r="FF38" s="86">
        <v>61.207260131835938</v>
      </c>
      <c r="FG38" s="86">
        <v>63.654899597167969</v>
      </c>
      <c r="FH38" s="86">
        <v>66.074859619140625</v>
      </c>
      <c r="FI38" s="86">
        <v>67.863746643066406</v>
      </c>
      <c r="FJ38" s="86">
        <v>68.998458862304688</v>
      </c>
      <c r="FK38" s="86">
        <v>69.719520568847656</v>
      </c>
      <c r="FL38" s="86">
        <v>69.594764709472656</v>
      </c>
      <c r="FM38" s="86">
        <v>68.808052062988281</v>
      </c>
      <c r="FN38" s="86">
        <v>67.111129760742188</v>
      </c>
      <c r="FO38" s="86">
        <v>64.839469909667969</v>
      </c>
      <c r="FP38" s="86">
        <v>61.801906585693359</v>
      </c>
      <c r="FQ38" s="86">
        <v>59.799213409423828</v>
      </c>
      <c r="FR38" s="86">
        <v>58.595146179199219</v>
      </c>
      <c r="FS38" s="86">
        <v>57.713203430175781</v>
      </c>
      <c r="FT38" s="86">
        <v>56.872707366943359</v>
      </c>
      <c r="FU38" s="86">
        <v>0.17953842878341675</v>
      </c>
      <c r="FV38" s="86">
        <v>0.223761186003685</v>
      </c>
      <c r="FW38" s="86">
        <v>0.19299641251564026</v>
      </c>
      <c r="FX38" s="86">
        <v>688.31817626953125</v>
      </c>
      <c r="FY38" s="86">
        <v>1</v>
      </c>
    </row>
    <row r="39" spans="1:181" x14ac:dyDescent="0.25">
      <c r="A39" t="s">
        <v>186</v>
      </c>
      <c r="B39" t="s">
        <v>244</v>
      </c>
      <c r="C39" t="s">
        <v>2</v>
      </c>
      <c r="D39" t="s">
        <v>202</v>
      </c>
      <c r="E39" t="s">
        <v>205</v>
      </c>
      <c r="F39" t="s">
        <v>179</v>
      </c>
      <c r="G39" t="s">
        <v>1</v>
      </c>
      <c r="H39" s="86">
        <v>1145</v>
      </c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/>
      <c r="AH39" s="86"/>
      <c r="AI39" s="86"/>
      <c r="AJ39" s="86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6"/>
      <c r="AZ39" s="86"/>
      <c r="BA39" s="86"/>
      <c r="BB39" s="86"/>
      <c r="BC39" s="86"/>
      <c r="BD39" s="86"/>
      <c r="BE39" s="86"/>
      <c r="BF39" s="86"/>
      <c r="BG39" s="86"/>
      <c r="BH39" s="86"/>
      <c r="BI39" s="86"/>
      <c r="BJ39" s="86"/>
      <c r="BK39" s="86"/>
      <c r="BL39" s="86"/>
      <c r="BM39" s="86"/>
      <c r="BN39" s="86"/>
      <c r="BO39" s="86"/>
      <c r="BP39" s="86"/>
      <c r="BQ39" s="86"/>
      <c r="BR39" s="86"/>
      <c r="BS39" s="86"/>
      <c r="BT39" s="86"/>
      <c r="BU39" s="86"/>
      <c r="BV39" s="86"/>
      <c r="BW39" s="86"/>
      <c r="BX39" s="86"/>
      <c r="BY39" s="86"/>
      <c r="BZ39" s="86"/>
      <c r="CA39" s="86"/>
      <c r="CB39" s="86"/>
      <c r="CC39" s="86"/>
      <c r="CD39" s="86"/>
      <c r="CE39" s="86"/>
      <c r="CF39" s="86"/>
      <c r="CG39" s="86"/>
      <c r="CH39" s="86"/>
      <c r="CI39" s="86"/>
      <c r="CJ39" s="86"/>
      <c r="CK39" s="86"/>
      <c r="CL39" s="86"/>
      <c r="CM39" s="86"/>
      <c r="CN39" s="86"/>
      <c r="CO39" s="86"/>
      <c r="CP39" s="86"/>
      <c r="CQ39" s="86"/>
      <c r="CR39" s="86"/>
      <c r="CS39" s="86"/>
      <c r="CT39" s="86"/>
      <c r="CU39" s="86"/>
      <c r="CV39" s="86"/>
      <c r="CW39" s="86"/>
      <c r="CX39" s="86"/>
      <c r="CY39" s="86"/>
      <c r="CZ39" s="86"/>
      <c r="DA39" s="86"/>
      <c r="DB39" s="86"/>
      <c r="DC39" s="86"/>
      <c r="DD39" s="86"/>
      <c r="DE39" s="86"/>
      <c r="DF39" s="86"/>
      <c r="DG39" s="86"/>
      <c r="DH39" s="86"/>
      <c r="DI39" s="86"/>
      <c r="DJ39" s="86"/>
      <c r="DK39" s="86"/>
      <c r="DL39" s="86"/>
      <c r="DM39" s="86"/>
      <c r="DN39" s="86"/>
      <c r="DO39" s="86"/>
      <c r="DP39" s="86"/>
      <c r="DQ39" s="86"/>
      <c r="DR39" s="86"/>
      <c r="DS39" s="86"/>
      <c r="DT39" s="86"/>
      <c r="DU39" s="86"/>
      <c r="DV39" s="86"/>
      <c r="DW39" s="86"/>
      <c r="DX39" s="86"/>
      <c r="DY39" s="86"/>
      <c r="DZ39" s="86"/>
      <c r="EA39" s="86"/>
      <c r="EB39" s="86"/>
      <c r="EC39" s="86"/>
      <c r="ED39" s="86"/>
      <c r="EE39" s="86"/>
      <c r="EF39" s="86"/>
      <c r="EG39" s="86"/>
      <c r="EH39" s="86"/>
      <c r="EI39" s="86"/>
      <c r="EJ39" s="86"/>
      <c r="EK39" s="86"/>
      <c r="EL39" s="86"/>
      <c r="EM39" s="86"/>
      <c r="EN39" s="86"/>
      <c r="EO39" s="86"/>
      <c r="EP39" s="86"/>
      <c r="EQ39" s="86"/>
      <c r="ER39" s="86"/>
      <c r="ES39" s="86"/>
      <c r="ET39" s="86"/>
      <c r="EU39" s="86"/>
      <c r="EV39" s="86"/>
      <c r="EW39" s="86"/>
      <c r="EX39" s="86"/>
      <c r="EY39" s="86"/>
      <c r="EZ39" s="86"/>
      <c r="FA39" s="86"/>
      <c r="FB39" s="86"/>
      <c r="FC39" s="86"/>
      <c r="FD39" s="86"/>
      <c r="FE39" s="86"/>
      <c r="FF39" s="86"/>
      <c r="FG39" s="86"/>
      <c r="FH39" s="86"/>
      <c r="FI39" s="86"/>
      <c r="FJ39" s="86"/>
      <c r="FK39" s="86"/>
      <c r="FL39" s="86"/>
      <c r="FM39" s="86"/>
      <c r="FN39" s="86"/>
      <c r="FO39" s="86"/>
      <c r="FP39" s="86"/>
      <c r="FQ39" s="86"/>
      <c r="FR39" s="86"/>
      <c r="FS39" s="86"/>
      <c r="FT39" s="86"/>
      <c r="FU39" s="86"/>
      <c r="FV39" s="86"/>
      <c r="FW39" s="86"/>
      <c r="FX39" s="86">
        <v>64.227272033691406</v>
      </c>
      <c r="FY39" s="86">
        <v>0</v>
      </c>
    </row>
    <row r="40" spans="1:181" x14ac:dyDescent="0.25">
      <c r="A40" t="s">
        <v>186</v>
      </c>
      <c r="B40" t="s">
        <v>244</v>
      </c>
      <c r="C40" t="s">
        <v>2</v>
      </c>
      <c r="D40" t="s">
        <v>202</v>
      </c>
      <c r="E40" t="s">
        <v>205</v>
      </c>
      <c r="F40" t="s">
        <v>180</v>
      </c>
      <c r="G40" t="s">
        <v>1</v>
      </c>
      <c r="H40" s="86">
        <v>258</v>
      </c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6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  <c r="AY40" s="86"/>
      <c r="AZ40" s="86"/>
      <c r="BA40" s="86"/>
      <c r="BB40" s="86"/>
      <c r="BC40" s="86"/>
      <c r="BD40" s="86"/>
      <c r="BE40" s="86"/>
      <c r="BF40" s="86"/>
      <c r="BG40" s="86"/>
      <c r="BH40" s="86"/>
      <c r="BI40" s="86"/>
      <c r="BJ40" s="86"/>
      <c r="BK40" s="86"/>
      <c r="BL40" s="86"/>
      <c r="BM40" s="86"/>
      <c r="BN40" s="86"/>
      <c r="BO40" s="86"/>
      <c r="BP40" s="86"/>
      <c r="BQ40" s="86"/>
      <c r="BR40" s="86"/>
      <c r="BS40" s="86"/>
      <c r="BT40" s="86"/>
      <c r="BU40" s="86"/>
      <c r="BV40" s="86"/>
      <c r="BW40" s="86"/>
      <c r="BX40" s="86"/>
      <c r="BY40" s="86"/>
      <c r="BZ40" s="86"/>
      <c r="CA40" s="86"/>
      <c r="CB40" s="86"/>
      <c r="CC40" s="86"/>
      <c r="CD40" s="86"/>
      <c r="CE40" s="86"/>
      <c r="CF40" s="86"/>
      <c r="CG40" s="86"/>
      <c r="CH40" s="86"/>
      <c r="CI40" s="86"/>
      <c r="CJ40" s="86"/>
      <c r="CK40" s="86"/>
      <c r="CL40" s="86"/>
      <c r="CM40" s="86"/>
      <c r="CN40" s="86"/>
      <c r="CO40" s="86"/>
      <c r="CP40" s="86"/>
      <c r="CQ40" s="86"/>
      <c r="CR40" s="86"/>
      <c r="CS40" s="86"/>
      <c r="CT40" s="86"/>
      <c r="CU40" s="86"/>
      <c r="CV40" s="86"/>
      <c r="CW40" s="86"/>
      <c r="CX40" s="86"/>
      <c r="CY40" s="86"/>
      <c r="CZ40" s="86"/>
      <c r="DA40" s="86"/>
      <c r="DB40" s="86"/>
      <c r="DC40" s="86"/>
      <c r="DD40" s="86"/>
      <c r="DE40" s="86"/>
      <c r="DF40" s="86"/>
      <c r="DG40" s="86"/>
      <c r="DH40" s="86"/>
      <c r="DI40" s="86"/>
      <c r="DJ40" s="86"/>
      <c r="DK40" s="86"/>
      <c r="DL40" s="86"/>
      <c r="DM40" s="86"/>
      <c r="DN40" s="86"/>
      <c r="DO40" s="86"/>
      <c r="DP40" s="86"/>
      <c r="DQ40" s="86"/>
      <c r="DR40" s="86"/>
      <c r="DS40" s="86"/>
      <c r="DT40" s="86"/>
      <c r="DU40" s="86"/>
      <c r="DV40" s="86"/>
      <c r="DW40" s="86"/>
      <c r="DX40" s="86"/>
      <c r="DY40" s="86"/>
      <c r="DZ40" s="86"/>
      <c r="EA40" s="86"/>
      <c r="EB40" s="86"/>
      <c r="EC40" s="86"/>
      <c r="ED40" s="86"/>
      <c r="EE40" s="86"/>
      <c r="EF40" s="86"/>
      <c r="EG40" s="86"/>
      <c r="EH40" s="86"/>
      <c r="EI40" s="86"/>
      <c r="EJ40" s="86"/>
      <c r="EK40" s="86"/>
      <c r="EL40" s="86"/>
      <c r="EM40" s="86"/>
      <c r="EN40" s="86"/>
      <c r="EO40" s="86"/>
      <c r="EP40" s="86"/>
      <c r="EQ40" s="86"/>
      <c r="ER40" s="86"/>
      <c r="ES40" s="86"/>
      <c r="ET40" s="86"/>
      <c r="EU40" s="86"/>
      <c r="EV40" s="86"/>
      <c r="EW40" s="86"/>
      <c r="EX40" s="86"/>
      <c r="EY40" s="86"/>
      <c r="EZ40" s="86"/>
      <c r="FA40" s="86"/>
      <c r="FB40" s="86"/>
      <c r="FC40" s="86"/>
      <c r="FD40" s="86"/>
      <c r="FE40" s="86"/>
      <c r="FF40" s="86"/>
      <c r="FG40" s="86"/>
      <c r="FH40" s="86"/>
      <c r="FI40" s="86"/>
      <c r="FJ40" s="86"/>
      <c r="FK40" s="86"/>
      <c r="FL40" s="86"/>
      <c r="FM40" s="86"/>
      <c r="FN40" s="86"/>
      <c r="FO40" s="86"/>
      <c r="FP40" s="86"/>
      <c r="FQ40" s="86"/>
      <c r="FR40" s="86"/>
      <c r="FS40" s="86"/>
      <c r="FT40" s="86"/>
      <c r="FU40" s="86"/>
      <c r="FV40" s="86"/>
      <c r="FW40" s="86"/>
      <c r="FX40" s="86">
        <v>33.045455932617188</v>
      </c>
      <c r="FY40" s="86">
        <v>0</v>
      </c>
    </row>
    <row r="41" spans="1:181" x14ac:dyDescent="0.25">
      <c r="A41" t="s">
        <v>186</v>
      </c>
      <c r="B41" t="s">
        <v>244</v>
      </c>
      <c r="C41" t="s">
        <v>2</v>
      </c>
      <c r="D41" t="s">
        <v>202</v>
      </c>
      <c r="E41" t="s">
        <v>205</v>
      </c>
      <c r="F41" t="s">
        <v>181</v>
      </c>
      <c r="G41" t="s">
        <v>1</v>
      </c>
      <c r="H41" s="86">
        <v>459</v>
      </c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6"/>
      <c r="BK41" s="86"/>
      <c r="BL41" s="86"/>
      <c r="BM41" s="86"/>
      <c r="BN41" s="86"/>
      <c r="BO41" s="86"/>
      <c r="BP41" s="86"/>
      <c r="BQ41" s="86"/>
      <c r="BR41" s="86"/>
      <c r="BS41" s="86"/>
      <c r="BT41" s="86"/>
      <c r="BU41" s="86"/>
      <c r="BV41" s="86"/>
      <c r="BW41" s="86"/>
      <c r="BX41" s="86"/>
      <c r="BY41" s="86"/>
      <c r="BZ41" s="86"/>
      <c r="CA41" s="86"/>
      <c r="CB41" s="86"/>
      <c r="CC41" s="86"/>
      <c r="CD41" s="86"/>
      <c r="CE41" s="86"/>
      <c r="CF41" s="86"/>
      <c r="CG41" s="86"/>
      <c r="CH41" s="86"/>
      <c r="CI41" s="86"/>
      <c r="CJ41" s="86"/>
      <c r="CK41" s="86"/>
      <c r="CL41" s="86"/>
      <c r="CM41" s="86"/>
      <c r="CN41" s="86"/>
      <c r="CO41" s="86"/>
      <c r="CP41" s="86"/>
      <c r="CQ41" s="86"/>
      <c r="CR41" s="86"/>
      <c r="CS41" s="86"/>
      <c r="CT41" s="86"/>
      <c r="CU41" s="86"/>
      <c r="CV41" s="86"/>
      <c r="CW41" s="86"/>
      <c r="CX41" s="86"/>
      <c r="CY41" s="86"/>
      <c r="CZ41" s="86"/>
      <c r="DA41" s="86"/>
      <c r="DB41" s="86"/>
      <c r="DC41" s="86"/>
      <c r="DD41" s="86"/>
      <c r="DE41" s="86"/>
      <c r="DF41" s="86"/>
      <c r="DG41" s="86"/>
      <c r="DH41" s="86"/>
      <c r="DI41" s="86"/>
      <c r="DJ41" s="86"/>
      <c r="DK41" s="86"/>
      <c r="DL41" s="86"/>
      <c r="DM41" s="86"/>
      <c r="DN41" s="86"/>
      <c r="DO41" s="86"/>
      <c r="DP41" s="86"/>
      <c r="DQ41" s="86"/>
      <c r="DR41" s="86"/>
      <c r="DS41" s="86"/>
      <c r="DT41" s="86"/>
      <c r="DU41" s="86"/>
      <c r="DV41" s="86"/>
      <c r="DW41" s="86"/>
      <c r="DX41" s="86"/>
      <c r="DY41" s="86"/>
      <c r="DZ41" s="86"/>
      <c r="EA41" s="86"/>
      <c r="EB41" s="86"/>
      <c r="EC41" s="86"/>
      <c r="ED41" s="86"/>
      <c r="EE41" s="86"/>
      <c r="EF41" s="86"/>
      <c r="EG41" s="86"/>
      <c r="EH41" s="86"/>
      <c r="EI41" s="86"/>
      <c r="EJ41" s="86"/>
      <c r="EK41" s="86"/>
      <c r="EL41" s="86"/>
      <c r="EM41" s="86"/>
      <c r="EN41" s="86"/>
      <c r="EO41" s="86"/>
      <c r="EP41" s="86"/>
      <c r="EQ41" s="86"/>
      <c r="ER41" s="86"/>
      <c r="ES41" s="86"/>
      <c r="ET41" s="86"/>
      <c r="EU41" s="86"/>
      <c r="EV41" s="86"/>
      <c r="EW41" s="86"/>
      <c r="EX41" s="86"/>
      <c r="EY41" s="86"/>
      <c r="EZ41" s="86"/>
      <c r="FA41" s="86"/>
      <c r="FB41" s="86"/>
      <c r="FC41" s="86"/>
      <c r="FD41" s="86"/>
      <c r="FE41" s="86"/>
      <c r="FF41" s="86"/>
      <c r="FG41" s="86"/>
      <c r="FH41" s="86"/>
      <c r="FI41" s="86"/>
      <c r="FJ41" s="86"/>
      <c r="FK41" s="86"/>
      <c r="FL41" s="86"/>
      <c r="FM41" s="86"/>
      <c r="FN41" s="86"/>
      <c r="FO41" s="86"/>
      <c r="FP41" s="86"/>
      <c r="FQ41" s="86"/>
      <c r="FR41" s="86"/>
      <c r="FS41" s="86"/>
      <c r="FT41" s="86"/>
      <c r="FU41" s="86"/>
      <c r="FV41" s="86"/>
      <c r="FW41" s="86"/>
      <c r="FX41" s="86">
        <v>21.181818008422852</v>
      </c>
      <c r="FY41" s="86">
        <v>0</v>
      </c>
    </row>
    <row r="42" spans="1:181" x14ac:dyDescent="0.25">
      <c r="A42" t="s">
        <v>186</v>
      </c>
      <c r="B42" t="s">
        <v>244</v>
      </c>
      <c r="C42" t="s">
        <v>2</v>
      </c>
      <c r="D42" t="s">
        <v>202</v>
      </c>
      <c r="E42" t="s">
        <v>205</v>
      </c>
      <c r="F42" t="s">
        <v>182</v>
      </c>
      <c r="G42" t="s">
        <v>1</v>
      </c>
      <c r="H42" s="86">
        <v>1125</v>
      </c>
      <c r="I42" s="86">
        <v>0.71802449226379395</v>
      </c>
      <c r="J42" s="86">
        <v>0.6647026538848877</v>
      </c>
      <c r="K42" s="86">
        <v>0.65175038576126099</v>
      </c>
      <c r="L42" s="86">
        <v>0.6489449143409729</v>
      </c>
      <c r="M42" s="86">
        <v>0.67145264148712158</v>
      </c>
      <c r="N42" s="86">
        <v>0.7702295184135437</v>
      </c>
      <c r="O42" s="86">
        <v>0.90867328643798828</v>
      </c>
      <c r="P42" s="86">
        <v>1.0576934814453125</v>
      </c>
      <c r="Q42" s="86">
        <v>1.0625636577606201</v>
      </c>
      <c r="R42" s="86">
        <v>1.079525351524353</v>
      </c>
      <c r="S42" s="86">
        <v>1.0651404857635498</v>
      </c>
      <c r="T42" s="86">
        <v>1.0763280391693115</v>
      </c>
      <c r="U42" s="86">
        <v>0.99145925045013428</v>
      </c>
      <c r="V42" s="86">
        <v>0.94160687923431396</v>
      </c>
      <c r="W42" s="86">
        <v>0.9460749626159668</v>
      </c>
      <c r="X42" s="86">
        <v>1.0006084442138672</v>
      </c>
      <c r="Y42" s="86">
        <v>1.0025557279586792</v>
      </c>
      <c r="Z42" s="86">
        <v>1.0240219831466675</v>
      </c>
      <c r="AA42" s="86">
        <v>1.1104142665863037</v>
      </c>
      <c r="AB42" s="86">
        <v>1.1564452648162842</v>
      </c>
      <c r="AC42" s="86">
        <v>1.2236056327819824</v>
      </c>
      <c r="AD42" s="86">
        <v>1.1633802652359009</v>
      </c>
      <c r="AE42" s="86">
        <v>1.0122635364532471</v>
      </c>
      <c r="AF42" s="86">
        <v>0.83195751905441284</v>
      </c>
      <c r="AG42" s="86">
        <v>-0.18199737370014191</v>
      </c>
      <c r="AH42" s="86">
        <v>-0.13752184808254242</v>
      </c>
      <c r="AI42" s="86">
        <v>-0.11833104491233826</v>
      </c>
      <c r="AJ42" s="86">
        <v>-0.13346879184246063</v>
      </c>
      <c r="AK42" s="86">
        <v>-0.12028778344392776</v>
      </c>
      <c r="AL42" s="86">
        <v>-8.7428785860538483E-2</v>
      </c>
      <c r="AM42" s="86">
        <v>-0.11649725586175919</v>
      </c>
      <c r="AN42" s="86">
        <v>-9.8716922104358673E-2</v>
      </c>
      <c r="AO42" s="86">
        <v>-0.13986906409263611</v>
      </c>
      <c r="AP42" s="86">
        <v>-7.4424147605895996E-2</v>
      </c>
      <c r="AQ42" s="86">
        <v>-6.0055453330278397E-2</v>
      </c>
      <c r="AR42" s="86">
        <v>-3.0745100229978561E-2</v>
      </c>
      <c r="AS42" s="86">
        <v>-6.8194590508937836E-2</v>
      </c>
      <c r="AT42" s="86">
        <v>-9.1472417116165161E-2</v>
      </c>
      <c r="AU42" s="86">
        <v>-8.3666935563087463E-2</v>
      </c>
      <c r="AV42" s="86">
        <v>-1.1813366785645485E-2</v>
      </c>
      <c r="AW42" s="86">
        <v>1.2606733944267035E-3</v>
      </c>
      <c r="AX42" s="86">
        <v>-8.7130911648273468E-2</v>
      </c>
      <c r="AY42" s="86">
        <v>-3.3221099525690079E-2</v>
      </c>
      <c r="AZ42" s="86">
        <v>-5.6963782757520676E-2</v>
      </c>
      <c r="BA42" s="86">
        <v>-7.0801139809191227E-3</v>
      </c>
      <c r="BB42" s="86">
        <v>-5.8770526200532913E-2</v>
      </c>
      <c r="BC42" s="86">
        <v>-9.0133011341094971E-2</v>
      </c>
      <c r="BD42" s="86">
        <v>-0.19671936333179474</v>
      </c>
      <c r="BE42" s="86">
        <v>-0.13664034008979797</v>
      </c>
      <c r="BF42" s="86">
        <v>-9.6915282309055328E-2</v>
      </c>
      <c r="BG42" s="86">
        <v>-7.8809060156345367E-2</v>
      </c>
      <c r="BH42" s="86">
        <v>-9.357992559671402E-2</v>
      </c>
      <c r="BI42" s="86">
        <v>-7.9196587204933167E-2</v>
      </c>
      <c r="BJ42" s="86">
        <v>-4.3296866118907928E-2</v>
      </c>
      <c r="BK42" s="86">
        <v>-7.3342286050319672E-2</v>
      </c>
      <c r="BL42" s="86">
        <v>-5.2967570722103119E-2</v>
      </c>
      <c r="BM42" s="86">
        <v>-9.226129949092865E-2</v>
      </c>
      <c r="BN42" s="86">
        <v>-2.7772694826126099E-2</v>
      </c>
      <c r="BO42" s="86">
        <v>-1.5949876978993416E-2</v>
      </c>
      <c r="BP42" s="86">
        <v>1.4728875830769539E-2</v>
      </c>
      <c r="BQ42" s="86">
        <v>-2.7459606528282166E-2</v>
      </c>
      <c r="BR42" s="86">
        <v>-4.9232050776481628E-2</v>
      </c>
      <c r="BS42" s="86">
        <v>-3.975079208612442E-2</v>
      </c>
      <c r="BT42" s="86">
        <v>3.0806722119450569E-2</v>
      </c>
      <c r="BU42" s="86">
        <v>4.2280722409486771E-2</v>
      </c>
      <c r="BV42" s="86">
        <v>-4.318605363368988E-2</v>
      </c>
      <c r="BW42" s="86">
        <v>1.7545182257890701E-2</v>
      </c>
      <c r="BX42" s="86">
        <v>-2.8059096075594425E-3</v>
      </c>
      <c r="BY42" s="86">
        <v>4.1718985885381699E-2</v>
      </c>
      <c r="BZ42" s="86">
        <v>-1.1927662417292595E-2</v>
      </c>
      <c r="CA42" s="86">
        <v>-4.3696105480194092E-2</v>
      </c>
      <c r="CB42" s="86">
        <v>-0.13864366710186005</v>
      </c>
      <c r="CC42" s="86">
        <v>-0.10522618889808655</v>
      </c>
      <c r="CD42" s="86">
        <v>-6.8791292607784271E-2</v>
      </c>
      <c r="CE42" s="86">
        <v>-5.1436252892017365E-2</v>
      </c>
      <c r="CF42" s="86">
        <v>-6.5953008830547333E-2</v>
      </c>
      <c r="CG42" s="86">
        <v>-5.0736956298351288E-2</v>
      </c>
      <c r="CH42" s="86">
        <v>-1.2731232680380344E-2</v>
      </c>
      <c r="CI42" s="86">
        <v>-4.3453279882669449E-2</v>
      </c>
      <c r="CJ42" s="86">
        <v>-2.1281711757183075E-2</v>
      </c>
      <c r="CK42" s="86">
        <v>-5.9288311749696732E-2</v>
      </c>
      <c r="CL42" s="86">
        <v>4.5379581861197948E-3</v>
      </c>
      <c r="CM42" s="86">
        <v>1.4597509056329727E-2</v>
      </c>
      <c r="CN42" s="86">
        <v>4.6224012970924377E-2</v>
      </c>
      <c r="CO42" s="86">
        <v>7.5331685366109014E-4</v>
      </c>
      <c r="CP42" s="86">
        <v>-1.9976502284407616E-2</v>
      </c>
      <c r="CQ42" s="86">
        <v>-9.3346089124679565E-3</v>
      </c>
      <c r="CR42" s="86">
        <v>6.0325264930725098E-2</v>
      </c>
      <c r="CS42" s="86">
        <v>7.069108635187149E-2</v>
      </c>
      <c r="CT42" s="86">
        <v>-1.2749975547194481E-2</v>
      </c>
      <c r="CU42" s="86">
        <v>5.2705753594636917E-2</v>
      </c>
      <c r="CV42" s="86">
        <v>3.4703668206930161E-2</v>
      </c>
      <c r="CW42" s="86">
        <v>7.5517095625400543E-2</v>
      </c>
      <c r="CX42" s="86">
        <v>2.0515561103820801E-2</v>
      </c>
      <c r="CY42" s="86">
        <v>-1.153404638171196E-2</v>
      </c>
      <c r="CZ42" s="86">
        <v>-9.8420605063438416E-2</v>
      </c>
      <c r="DA42" s="86">
        <v>-7.3812045156955719E-2</v>
      </c>
      <c r="DB42" s="86">
        <v>-4.0667306631803513E-2</v>
      </c>
      <c r="DC42" s="86">
        <v>-2.4063445627689362E-2</v>
      </c>
      <c r="DD42" s="86">
        <v>-3.8326095789670944E-2</v>
      </c>
      <c r="DE42" s="86">
        <v>-2.227732352912426E-2</v>
      </c>
      <c r="DF42" s="86">
        <v>1.783440075814724E-2</v>
      </c>
      <c r="DG42" s="86">
        <v>-1.3564275577664375E-2</v>
      </c>
      <c r="DH42" s="86">
        <v>1.0404148139059544E-2</v>
      </c>
      <c r="DI42" s="86">
        <v>-2.6315324008464813E-2</v>
      </c>
      <c r="DJ42" s="86">
        <v>3.6848612129688263E-2</v>
      </c>
      <c r="DK42" s="86">
        <v>4.5144896954298019E-2</v>
      </c>
      <c r="DL42" s="86">
        <v>7.7719151973724365E-2</v>
      </c>
      <c r="DM42" s="86">
        <v>2.8966240584850311E-2</v>
      </c>
      <c r="DN42" s="86">
        <v>9.2790452763438225E-3</v>
      </c>
      <c r="DO42" s="86">
        <v>2.1081576123833656E-2</v>
      </c>
      <c r="DP42" s="86">
        <v>8.9843809604644775E-2</v>
      </c>
      <c r="DQ42" s="86">
        <v>9.9101446568965912E-2</v>
      </c>
      <c r="DR42" s="86">
        <v>1.7686100676655769E-2</v>
      </c>
      <c r="DS42" s="86">
        <v>8.7866328656673431E-2</v>
      </c>
      <c r="DT42" s="86">
        <v>7.2213247418403625E-2</v>
      </c>
      <c r="DU42" s="86">
        <v>0.10931520164012909</v>
      </c>
      <c r="DV42" s="86">
        <v>5.2958782762289047E-2</v>
      </c>
      <c r="DW42" s="86">
        <v>2.0628014579415321E-2</v>
      </c>
      <c r="DX42" s="86">
        <v>-5.8197546750307083E-2</v>
      </c>
      <c r="DY42" s="86">
        <v>-2.8455004096031189E-2</v>
      </c>
      <c r="DZ42" s="86">
        <v>-6.0737282183254138E-5</v>
      </c>
      <c r="EA42" s="86">
        <v>1.5458540990948677E-2</v>
      </c>
      <c r="EB42" s="86">
        <v>1.5627790708094835E-3</v>
      </c>
      <c r="EC42" s="86">
        <v>1.8813867121934891E-2</v>
      </c>
      <c r="ED42" s="86">
        <v>6.1966318637132645E-2</v>
      </c>
      <c r="EE42" s="86">
        <v>2.9590699821710587E-2</v>
      </c>
      <c r="EF42" s="86">
        <v>5.6153494864702225E-2</v>
      </c>
      <c r="EG42" s="86">
        <v>2.1292435005307198E-2</v>
      </c>
      <c r="EH42" s="86">
        <v>8.350006490945816E-2</v>
      </c>
      <c r="EI42" s="86">
        <v>8.9250467717647552E-2</v>
      </c>
      <c r="EJ42" s="86">
        <v>0.12319312244653702</v>
      </c>
      <c r="EK42" s="86">
        <v>6.9701224565505981E-2</v>
      </c>
      <c r="EL42" s="86">
        <v>5.1519408822059631E-2</v>
      </c>
      <c r="EM42" s="86">
        <v>6.499771773815155E-2</v>
      </c>
      <c r="EN42" s="86">
        <v>0.13246390223503113</v>
      </c>
      <c r="EO42" s="86">
        <v>0.14012150466442108</v>
      </c>
      <c r="EP42" s="86">
        <v>6.1630960553884506E-2</v>
      </c>
      <c r="EQ42" s="86">
        <v>0.13863261044025421</v>
      </c>
      <c r="ER42" s="86">
        <v>0.1263711154460907</v>
      </c>
      <c r="ES42" s="86">
        <v>0.15811429917812347</v>
      </c>
      <c r="ET42" s="86">
        <v>9.9801644682884216E-2</v>
      </c>
      <c r="EU42" s="86">
        <v>6.7064918577671051E-2</v>
      </c>
      <c r="EV42" s="86">
        <v>-1.2184293882455677E-4</v>
      </c>
      <c r="EW42" s="86">
        <v>54.256214141845703</v>
      </c>
      <c r="EX42" s="86">
        <v>53.483806610107422</v>
      </c>
      <c r="EY42" s="86">
        <v>52.861656188964844</v>
      </c>
      <c r="EZ42" s="86">
        <v>52.142257690429688</v>
      </c>
      <c r="FA42" s="86">
        <v>51.579250335693359</v>
      </c>
      <c r="FB42" s="86">
        <v>51.145851135253906</v>
      </c>
      <c r="FC42" s="86">
        <v>51.283477783203125</v>
      </c>
      <c r="FD42" s="86">
        <v>53.006145477294922</v>
      </c>
      <c r="FE42" s="86">
        <v>56.058925628662109</v>
      </c>
      <c r="FF42" s="86">
        <v>58.906520843505859</v>
      </c>
      <c r="FG42" s="86">
        <v>62.170757293701172</v>
      </c>
      <c r="FH42" s="86">
        <v>65.063301086425781</v>
      </c>
      <c r="FI42" s="86">
        <v>67.734268188476563</v>
      </c>
      <c r="FJ42" s="86">
        <v>69.460800170898438</v>
      </c>
      <c r="FK42" s="86">
        <v>70.41583251953125</v>
      </c>
      <c r="FL42" s="86">
        <v>70.631050109863281</v>
      </c>
      <c r="FM42" s="86">
        <v>69.500953674316406</v>
      </c>
      <c r="FN42" s="86">
        <v>67.610008239746094</v>
      </c>
      <c r="FO42" s="86">
        <v>64.866676330566406</v>
      </c>
      <c r="FP42" s="86">
        <v>61.255649566650391</v>
      </c>
      <c r="FQ42" s="86">
        <v>58.737621307373047</v>
      </c>
      <c r="FR42" s="86">
        <v>57.405780792236328</v>
      </c>
      <c r="FS42" s="86">
        <v>56.119655609130859</v>
      </c>
      <c r="FT42" s="86">
        <v>55.258060455322266</v>
      </c>
      <c r="FU42" s="86">
        <v>4.3395325541496277E-2</v>
      </c>
      <c r="FV42" s="86">
        <v>5.4836869239807129E-2</v>
      </c>
      <c r="FW42" s="86">
        <v>4.2719189077615738E-2</v>
      </c>
      <c r="FX42" s="86">
        <v>100.13636016845703</v>
      </c>
      <c r="FY42" s="86">
        <v>1</v>
      </c>
    </row>
    <row r="43" spans="1:181" x14ac:dyDescent="0.25">
      <c r="A43" t="s">
        <v>186</v>
      </c>
      <c r="B43" t="s">
        <v>244</v>
      </c>
      <c r="C43" t="s">
        <v>2</v>
      </c>
      <c r="D43" t="s">
        <v>202</v>
      </c>
      <c r="E43" t="s">
        <v>205</v>
      </c>
      <c r="F43" t="s">
        <v>183</v>
      </c>
      <c r="G43" t="s">
        <v>1</v>
      </c>
      <c r="H43" s="86">
        <v>1620</v>
      </c>
      <c r="I43" s="86">
        <v>0.94256031513214111</v>
      </c>
      <c r="J43" s="86">
        <v>0.89036804437637329</v>
      </c>
      <c r="K43" s="86">
        <v>0.86032110452651978</v>
      </c>
      <c r="L43" s="86">
        <v>0.81578898429870605</v>
      </c>
      <c r="M43" s="86">
        <v>0.80343437194824219</v>
      </c>
      <c r="N43" s="86">
        <v>0.91140609979629517</v>
      </c>
      <c r="O43" s="86">
        <v>1.2070885896682739</v>
      </c>
      <c r="P43" s="86">
        <v>1.4812238216400146</v>
      </c>
      <c r="Q43" s="86">
        <v>1.4144511222839355</v>
      </c>
      <c r="R43" s="86">
        <v>1.4089479446411133</v>
      </c>
      <c r="S43" s="86">
        <v>1.5126117467880249</v>
      </c>
      <c r="T43" s="86">
        <v>1.4463680982589722</v>
      </c>
      <c r="U43" s="86">
        <v>1.4112869501113892</v>
      </c>
      <c r="V43" s="86">
        <v>1.4046868085861206</v>
      </c>
      <c r="W43" s="86">
        <v>1.4478168487548828</v>
      </c>
      <c r="X43" s="86">
        <v>1.5694386959075928</v>
      </c>
      <c r="Y43" s="86">
        <v>1.5935702323913574</v>
      </c>
      <c r="Z43" s="86">
        <v>1.7922282218933105</v>
      </c>
      <c r="AA43" s="86">
        <v>1.8540680408477783</v>
      </c>
      <c r="AB43" s="86">
        <v>1.9150862693786621</v>
      </c>
      <c r="AC43" s="86">
        <v>1.9281070232391357</v>
      </c>
      <c r="AD43" s="86">
        <v>1.7361149787902832</v>
      </c>
      <c r="AE43" s="86">
        <v>1.4037613868713379</v>
      </c>
      <c r="AF43" s="86">
        <v>1.1437771320343018</v>
      </c>
      <c r="AG43" s="86">
        <v>-1.7494392395019531</v>
      </c>
      <c r="AH43" s="86">
        <v>-1.6863440275192261</v>
      </c>
      <c r="AI43" s="86">
        <v>-1.6366370916366577</v>
      </c>
      <c r="AJ43" s="86">
        <v>-1.6639348268508911</v>
      </c>
      <c r="AK43" s="86">
        <v>-1.677423357963562</v>
      </c>
      <c r="AL43" s="86">
        <v>-1.6505378484725952</v>
      </c>
      <c r="AM43" s="86">
        <v>-1.5637946128845215</v>
      </c>
      <c r="AN43" s="86">
        <v>-1.2065583467483521</v>
      </c>
      <c r="AO43" s="86">
        <v>-1.2687664031982422</v>
      </c>
      <c r="AP43" s="86">
        <v>-1.214818000793457</v>
      </c>
      <c r="AQ43" s="86">
        <v>-1.0538591146469116</v>
      </c>
      <c r="AR43" s="86">
        <v>-1.1662883758544922</v>
      </c>
      <c r="AS43" s="86">
        <v>-1.2694181203842163</v>
      </c>
      <c r="AT43" s="86">
        <v>-1.3296133279800415</v>
      </c>
      <c r="AU43" s="86">
        <v>-1.3675087690353394</v>
      </c>
      <c r="AV43" s="86">
        <v>-1.1913865804672241</v>
      </c>
      <c r="AW43" s="86">
        <v>-1.1857582330703735</v>
      </c>
      <c r="AX43" s="86">
        <v>-1.1934480667114258</v>
      </c>
      <c r="AY43" s="86">
        <v>-1.0718015432357788</v>
      </c>
      <c r="AZ43" s="86">
        <v>-1.3359410762786865</v>
      </c>
      <c r="BA43" s="86">
        <v>-1.4237234592437744</v>
      </c>
      <c r="BB43" s="86">
        <v>-1.6105161905288696</v>
      </c>
      <c r="BC43" s="86">
        <v>-1.6282823085784912</v>
      </c>
      <c r="BD43" s="86">
        <v>-1.696547269821167</v>
      </c>
      <c r="BE43" s="86">
        <v>-1.306659460067749</v>
      </c>
      <c r="BF43" s="86">
        <v>-1.2471214532852173</v>
      </c>
      <c r="BG43" s="86">
        <v>-1.1999439001083374</v>
      </c>
      <c r="BH43" s="86">
        <v>-1.2275151014328003</v>
      </c>
      <c r="BI43" s="86">
        <v>-1.2423688173294067</v>
      </c>
      <c r="BJ43" s="86">
        <v>-1.2152140140533447</v>
      </c>
      <c r="BK43" s="86">
        <v>-1.1452591419219971</v>
      </c>
      <c r="BL43" s="86">
        <v>-0.85500138998031616</v>
      </c>
      <c r="BM43" s="86">
        <v>-0.90639972686767578</v>
      </c>
      <c r="BN43" s="86">
        <v>-0.86612874269485474</v>
      </c>
      <c r="BO43" s="86">
        <v>-0.72259575128555298</v>
      </c>
      <c r="BP43" s="86">
        <v>-0.8141753077507019</v>
      </c>
      <c r="BQ43" s="86">
        <v>-0.90149372816085815</v>
      </c>
      <c r="BR43" s="86">
        <v>-0.9523506760597229</v>
      </c>
      <c r="BS43" s="86">
        <v>-0.98618733882904053</v>
      </c>
      <c r="BT43" s="86">
        <v>-0.82316732406616211</v>
      </c>
      <c r="BU43" s="86">
        <v>-0.81701856851577759</v>
      </c>
      <c r="BV43" s="86">
        <v>-0.82010602951049805</v>
      </c>
      <c r="BW43" s="86">
        <v>-0.71197509765625</v>
      </c>
      <c r="BX43" s="86">
        <v>-0.90839838981628418</v>
      </c>
      <c r="BY43" s="86">
        <v>-0.97613817453384399</v>
      </c>
      <c r="BZ43" s="86">
        <v>-1.1531331539154053</v>
      </c>
      <c r="CA43" s="86">
        <v>-1.1856898069381714</v>
      </c>
      <c r="CB43" s="86">
        <v>-1.2534174919128418</v>
      </c>
      <c r="CC43" s="86">
        <v>-0.99999153614044189</v>
      </c>
      <c r="CD43" s="86">
        <v>-0.94291716814041138</v>
      </c>
      <c r="CE43" s="86">
        <v>-0.89749151468276978</v>
      </c>
      <c r="CF43" s="86">
        <v>-0.92525202035903931</v>
      </c>
      <c r="CG43" s="86">
        <v>-0.9410514235496521</v>
      </c>
      <c r="CH43" s="86">
        <v>-0.91371011734008789</v>
      </c>
      <c r="CI43" s="86">
        <v>-0.85538274049758911</v>
      </c>
      <c r="CJ43" s="86">
        <v>-0.61151409149169922</v>
      </c>
      <c r="CK43" s="86">
        <v>-0.65542566776275635</v>
      </c>
      <c r="CL43" s="86">
        <v>-0.62462764978408813</v>
      </c>
      <c r="CM43" s="86">
        <v>-0.49316373467445374</v>
      </c>
      <c r="CN43" s="86">
        <v>-0.57030284404754639</v>
      </c>
      <c r="CO43" s="86">
        <v>-0.64667040109634399</v>
      </c>
      <c r="CP43" s="86">
        <v>-0.69105970859527588</v>
      </c>
      <c r="CQ43" s="86">
        <v>-0.72208523750305176</v>
      </c>
      <c r="CR43" s="86">
        <v>-0.56813979148864746</v>
      </c>
      <c r="CS43" s="86">
        <v>-0.56163060665130615</v>
      </c>
      <c r="CT43" s="86">
        <v>-0.5615304708480835</v>
      </c>
      <c r="CU43" s="86">
        <v>-0.462760329246521</v>
      </c>
      <c r="CV43" s="86">
        <v>-0.61228364706039429</v>
      </c>
      <c r="CW43" s="86">
        <v>-0.66614192724227905</v>
      </c>
      <c r="CX43" s="86">
        <v>-0.83635103702545166</v>
      </c>
      <c r="CY43" s="86">
        <v>-0.87915158271789551</v>
      </c>
      <c r="CZ43" s="86">
        <v>-0.94650727510452271</v>
      </c>
      <c r="DA43" s="86">
        <v>-0.69332361221313477</v>
      </c>
      <c r="DB43" s="86">
        <v>-0.63871294260025024</v>
      </c>
      <c r="DC43" s="86">
        <v>-0.59503912925720215</v>
      </c>
      <c r="DD43" s="86">
        <v>-0.6229889988899231</v>
      </c>
      <c r="DE43" s="86">
        <v>-0.63973402976989746</v>
      </c>
      <c r="DF43" s="86">
        <v>-0.61220616102218628</v>
      </c>
      <c r="DG43" s="86">
        <v>-0.56550633907318115</v>
      </c>
      <c r="DH43" s="86">
        <v>-0.36802679300308228</v>
      </c>
      <c r="DI43" s="86">
        <v>-0.40445160865783691</v>
      </c>
      <c r="DJ43" s="86">
        <v>-0.38312655687332153</v>
      </c>
      <c r="DK43" s="86">
        <v>-0.26373174786567688</v>
      </c>
      <c r="DL43" s="86">
        <v>-0.32643041014671326</v>
      </c>
      <c r="DM43" s="86">
        <v>-0.39184707403182983</v>
      </c>
      <c r="DN43" s="86">
        <v>-0.42976877093315125</v>
      </c>
      <c r="DO43" s="86">
        <v>-0.45798316597938538</v>
      </c>
      <c r="DP43" s="86">
        <v>-0.31311225891113281</v>
      </c>
      <c r="DQ43" s="86">
        <v>-0.30624264478683472</v>
      </c>
      <c r="DR43" s="86">
        <v>-0.30295491218566895</v>
      </c>
      <c r="DS43" s="86">
        <v>-0.21354559063911438</v>
      </c>
      <c r="DT43" s="86">
        <v>-0.31616890430450439</v>
      </c>
      <c r="DU43" s="86">
        <v>-0.35614567995071411</v>
      </c>
      <c r="DV43" s="86">
        <v>-0.51956892013549805</v>
      </c>
      <c r="DW43" s="86">
        <v>-0.57261335849761963</v>
      </c>
      <c r="DX43" s="86">
        <v>-0.63959699869155884</v>
      </c>
      <c r="DY43" s="86">
        <v>-0.25054380297660828</v>
      </c>
      <c r="DZ43" s="86">
        <v>-0.19949029386043549</v>
      </c>
      <c r="EA43" s="86">
        <v>-0.15834599733352661</v>
      </c>
      <c r="EB43" s="86">
        <v>-0.18656918406486511</v>
      </c>
      <c r="EC43" s="86">
        <v>-0.20467953383922577</v>
      </c>
      <c r="ED43" s="86">
        <v>-0.17688238620758057</v>
      </c>
      <c r="EE43" s="86">
        <v>-0.14697085320949554</v>
      </c>
      <c r="EF43" s="86">
        <v>-1.6469826921820641E-2</v>
      </c>
      <c r="EG43" s="86">
        <v>-4.2084947228431702E-2</v>
      </c>
      <c r="EH43" s="86">
        <v>-3.4437302500009537E-2</v>
      </c>
      <c r="EI43" s="86">
        <v>6.7531630396842957E-2</v>
      </c>
      <c r="EJ43" s="86">
        <v>2.5682676583528519E-2</v>
      </c>
      <c r="EK43" s="86">
        <v>-2.3922663182020187E-2</v>
      </c>
      <c r="EL43" s="86">
        <v>-5.2506148815155029E-2</v>
      </c>
      <c r="EM43" s="86">
        <v>-7.6661698520183563E-2</v>
      </c>
      <c r="EN43" s="86">
        <v>5.5107016116380692E-2</v>
      </c>
      <c r="EO43" s="86">
        <v>6.2497030943632126E-2</v>
      </c>
      <c r="EP43" s="86">
        <v>7.0387102663516998E-2</v>
      </c>
      <c r="EQ43" s="86">
        <v>0.1462809145450592</v>
      </c>
      <c r="ER43" s="86">
        <v>0.11137375235557556</v>
      </c>
      <c r="ES43" s="86">
        <v>9.1439634561538696E-2</v>
      </c>
      <c r="ET43" s="86">
        <v>-6.2185868620872498E-2</v>
      </c>
      <c r="EU43" s="86">
        <v>-0.130020871758461</v>
      </c>
      <c r="EV43" s="86">
        <v>-0.19646731019020081</v>
      </c>
      <c r="EW43" s="86">
        <v>58.640777587890625</v>
      </c>
      <c r="EX43" s="86">
        <v>57.404953002929688</v>
      </c>
      <c r="EY43" s="86">
        <v>56.533557891845703</v>
      </c>
      <c r="EZ43" s="86">
        <v>55.847702026367188</v>
      </c>
      <c r="FA43" s="86">
        <v>55.201526641845703</v>
      </c>
      <c r="FB43" s="86">
        <v>54.410343170166016</v>
      </c>
      <c r="FC43" s="86">
        <v>53.962734222412109</v>
      </c>
      <c r="FD43" s="86">
        <v>55.931652069091797</v>
      </c>
      <c r="FE43" s="86">
        <v>59.294578552246094</v>
      </c>
      <c r="FF43" s="86">
        <v>62.482662200927734</v>
      </c>
      <c r="FG43" s="86">
        <v>65.625617980957031</v>
      </c>
      <c r="FH43" s="86">
        <v>68.1986083984375</v>
      </c>
      <c r="FI43" s="86">
        <v>70.400444030761719</v>
      </c>
      <c r="FJ43" s="86">
        <v>71.826400756835938</v>
      </c>
      <c r="FK43" s="86">
        <v>72.886238098144531</v>
      </c>
      <c r="FL43" s="86">
        <v>73.903549194335938</v>
      </c>
      <c r="FM43" s="86">
        <v>74.401298522949219</v>
      </c>
      <c r="FN43" s="86">
        <v>73.739822387695313</v>
      </c>
      <c r="FO43" s="86">
        <v>71.684677124023438</v>
      </c>
      <c r="FP43" s="86">
        <v>67.820259094238281</v>
      </c>
      <c r="FQ43" s="86">
        <v>64.892524719238281</v>
      </c>
      <c r="FR43" s="86">
        <v>62.6868896484375</v>
      </c>
      <c r="FS43" s="86">
        <v>61.068496704101563</v>
      </c>
      <c r="FT43" s="86">
        <v>59.655147552490234</v>
      </c>
      <c r="FU43" s="86">
        <v>0.51116341352462769</v>
      </c>
      <c r="FV43" s="86">
        <v>0.51173961162567139</v>
      </c>
      <c r="FW43" s="86">
        <v>0.51445835828781128</v>
      </c>
      <c r="FX43" s="86">
        <v>123.36363983154297</v>
      </c>
      <c r="FY43" s="86">
        <v>1</v>
      </c>
    </row>
    <row r="44" spans="1:181" x14ac:dyDescent="0.25">
      <c r="A44" t="s">
        <v>186</v>
      </c>
      <c r="B44" t="s">
        <v>244</v>
      </c>
      <c r="C44" t="s">
        <v>2</v>
      </c>
      <c r="D44" t="s">
        <v>202</v>
      </c>
      <c r="E44" t="s">
        <v>205</v>
      </c>
      <c r="F44" t="s">
        <v>184</v>
      </c>
      <c r="G44" t="s">
        <v>1</v>
      </c>
      <c r="H44" s="86">
        <v>976</v>
      </c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86"/>
      <c r="AG44" s="86"/>
      <c r="AH44" s="86"/>
      <c r="AI44" s="86"/>
      <c r="AJ44" s="86"/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86"/>
      <c r="AY44" s="86"/>
      <c r="AZ44" s="86"/>
      <c r="BA44" s="86"/>
      <c r="BB44" s="86"/>
      <c r="BC44" s="86"/>
      <c r="BD44" s="86"/>
      <c r="BE44" s="86"/>
      <c r="BF44" s="86"/>
      <c r="BG44" s="86"/>
      <c r="BH44" s="86"/>
      <c r="BI44" s="86"/>
      <c r="BJ44" s="86"/>
      <c r="BK44" s="86"/>
      <c r="BL44" s="86"/>
      <c r="BM44" s="86"/>
      <c r="BN44" s="86"/>
      <c r="BO44" s="86"/>
      <c r="BP44" s="86"/>
      <c r="BQ44" s="86"/>
      <c r="BR44" s="86"/>
      <c r="BS44" s="86"/>
      <c r="BT44" s="86"/>
      <c r="BU44" s="86"/>
      <c r="BV44" s="86"/>
      <c r="BW44" s="86"/>
      <c r="BX44" s="86"/>
      <c r="BY44" s="86"/>
      <c r="BZ44" s="86"/>
      <c r="CA44" s="86"/>
      <c r="CB44" s="86"/>
      <c r="CC44" s="86"/>
      <c r="CD44" s="86"/>
      <c r="CE44" s="86"/>
      <c r="CF44" s="86"/>
      <c r="CG44" s="86"/>
      <c r="CH44" s="86"/>
      <c r="CI44" s="86"/>
      <c r="CJ44" s="86"/>
      <c r="CK44" s="86"/>
      <c r="CL44" s="86"/>
      <c r="CM44" s="86"/>
      <c r="CN44" s="86"/>
      <c r="CO44" s="86"/>
      <c r="CP44" s="86"/>
      <c r="CQ44" s="86"/>
      <c r="CR44" s="86"/>
      <c r="CS44" s="86"/>
      <c r="CT44" s="86"/>
      <c r="CU44" s="86"/>
      <c r="CV44" s="86"/>
      <c r="CW44" s="86"/>
      <c r="CX44" s="86"/>
      <c r="CY44" s="86"/>
      <c r="CZ44" s="86"/>
      <c r="DA44" s="86"/>
      <c r="DB44" s="86"/>
      <c r="DC44" s="86"/>
      <c r="DD44" s="86"/>
      <c r="DE44" s="86"/>
      <c r="DF44" s="86"/>
      <c r="DG44" s="86"/>
      <c r="DH44" s="86"/>
      <c r="DI44" s="86"/>
      <c r="DJ44" s="86"/>
      <c r="DK44" s="86"/>
      <c r="DL44" s="86"/>
      <c r="DM44" s="86"/>
      <c r="DN44" s="86"/>
      <c r="DO44" s="86"/>
      <c r="DP44" s="86"/>
      <c r="DQ44" s="86"/>
      <c r="DR44" s="86"/>
      <c r="DS44" s="86"/>
      <c r="DT44" s="86"/>
      <c r="DU44" s="86"/>
      <c r="DV44" s="86"/>
      <c r="DW44" s="86"/>
      <c r="DX44" s="86"/>
      <c r="DY44" s="86"/>
      <c r="DZ44" s="86"/>
      <c r="EA44" s="86"/>
      <c r="EB44" s="86"/>
      <c r="EC44" s="86"/>
      <c r="ED44" s="86"/>
      <c r="EE44" s="86"/>
      <c r="EF44" s="86"/>
      <c r="EG44" s="86"/>
      <c r="EH44" s="86"/>
      <c r="EI44" s="86"/>
      <c r="EJ44" s="86"/>
      <c r="EK44" s="86"/>
      <c r="EL44" s="86"/>
      <c r="EM44" s="86"/>
      <c r="EN44" s="86"/>
      <c r="EO44" s="86"/>
      <c r="EP44" s="86"/>
      <c r="EQ44" s="86"/>
      <c r="ER44" s="86"/>
      <c r="ES44" s="86"/>
      <c r="ET44" s="86"/>
      <c r="EU44" s="86"/>
      <c r="EV44" s="86"/>
      <c r="EW44" s="86"/>
      <c r="EX44" s="86"/>
      <c r="EY44" s="86"/>
      <c r="EZ44" s="86"/>
      <c r="FA44" s="86"/>
      <c r="FB44" s="86"/>
      <c r="FC44" s="86"/>
      <c r="FD44" s="86"/>
      <c r="FE44" s="86"/>
      <c r="FF44" s="86"/>
      <c r="FG44" s="86"/>
      <c r="FH44" s="86"/>
      <c r="FI44" s="86"/>
      <c r="FJ44" s="86"/>
      <c r="FK44" s="86"/>
      <c r="FL44" s="86"/>
      <c r="FM44" s="86"/>
      <c r="FN44" s="86"/>
      <c r="FO44" s="86"/>
      <c r="FP44" s="86"/>
      <c r="FQ44" s="86"/>
      <c r="FR44" s="86"/>
      <c r="FS44" s="86"/>
      <c r="FT44" s="86"/>
      <c r="FU44" s="86"/>
      <c r="FV44" s="86"/>
      <c r="FW44" s="86"/>
      <c r="FX44" s="86">
        <v>71.954544067382813</v>
      </c>
      <c r="FY44" s="86">
        <v>0</v>
      </c>
    </row>
    <row r="45" spans="1:181" x14ac:dyDescent="0.25">
      <c r="A45" t="s">
        <v>186</v>
      </c>
      <c r="B45" t="s">
        <v>244</v>
      </c>
      <c r="C45" t="s">
        <v>2</v>
      </c>
      <c r="D45" t="s">
        <v>202</v>
      </c>
      <c r="E45" t="s">
        <v>205</v>
      </c>
      <c r="F45" t="s">
        <v>185</v>
      </c>
      <c r="G45" t="s">
        <v>1</v>
      </c>
      <c r="H45" s="86">
        <v>433</v>
      </c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86"/>
      <c r="BB45" s="86"/>
      <c r="BC45" s="86"/>
      <c r="BD45" s="86"/>
      <c r="BE45" s="86"/>
      <c r="BF45" s="86"/>
      <c r="BG45" s="86"/>
      <c r="BH45" s="86"/>
      <c r="BI45" s="86"/>
      <c r="BJ45" s="86"/>
      <c r="BK45" s="86"/>
      <c r="BL45" s="86"/>
      <c r="BM45" s="86"/>
      <c r="BN45" s="86"/>
      <c r="BO45" s="86"/>
      <c r="BP45" s="86"/>
      <c r="BQ45" s="86"/>
      <c r="BR45" s="86"/>
      <c r="BS45" s="86"/>
      <c r="BT45" s="86"/>
      <c r="BU45" s="86"/>
      <c r="BV45" s="86"/>
      <c r="BW45" s="86"/>
      <c r="BX45" s="86"/>
      <c r="BY45" s="86"/>
      <c r="BZ45" s="86"/>
      <c r="CA45" s="86"/>
      <c r="CB45" s="86"/>
      <c r="CC45" s="86"/>
      <c r="CD45" s="86"/>
      <c r="CE45" s="86"/>
      <c r="CF45" s="86"/>
      <c r="CG45" s="86"/>
      <c r="CH45" s="86"/>
      <c r="CI45" s="86"/>
      <c r="CJ45" s="86"/>
      <c r="CK45" s="86"/>
      <c r="CL45" s="86"/>
      <c r="CM45" s="86"/>
      <c r="CN45" s="86"/>
      <c r="CO45" s="86"/>
      <c r="CP45" s="86"/>
      <c r="CQ45" s="86"/>
      <c r="CR45" s="86"/>
      <c r="CS45" s="86"/>
      <c r="CT45" s="86"/>
      <c r="CU45" s="86"/>
      <c r="CV45" s="86"/>
      <c r="CW45" s="86"/>
      <c r="CX45" s="86"/>
      <c r="CY45" s="86"/>
      <c r="CZ45" s="86"/>
      <c r="DA45" s="86"/>
      <c r="DB45" s="86"/>
      <c r="DC45" s="86"/>
      <c r="DD45" s="86"/>
      <c r="DE45" s="86"/>
      <c r="DF45" s="86"/>
      <c r="DG45" s="86"/>
      <c r="DH45" s="86"/>
      <c r="DI45" s="86"/>
      <c r="DJ45" s="86"/>
      <c r="DK45" s="86"/>
      <c r="DL45" s="86"/>
      <c r="DM45" s="86"/>
      <c r="DN45" s="86"/>
      <c r="DO45" s="86"/>
      <c r="DP45" s="86"/>
      <c r="DQ45" s="86"/>
      <c r="DR45" s="86"/>
      <c r="DS45" s="86"/>
      <c r="DT45" s="86"/>
      <c r="DU45" s="86"/>
      <c r="DV45" s="86"/>
      <c r="DW45" s="86"/>
      <c r="DX45" s="86"/>
      <c r="DY45" s="86"/>
      <c r="DZ45" s="86"/>
      <c r="EA45" s="86"/>
      <c r="EB45" s="86"/>
      <c r="EC45" s="86"/>
      <c r="ED45" s="86"/>
      <c r="EE45" s="86"/>
      <c r="EF45" s="86"/>
      <c r="EG45" s="86"/>
      <c r="EH45" s="86"/>
      <c r="EI45" s="86"/>
      <c r="EJ45" s="86"/>
      <c r="EK45" s="86"/>
      <c r="EL45" s="86"/>
      <c r="EM45" s="86"/>
      <c r="EN45" s="86"/>
      <c r="EO45" s="86"/>
      <c r="EP45" s="86"/>
      <c r="EQ45" s="86"/>
      <c r="ER45" s="86"/>
      <c r="ES45" s="86"/>
      <c r="ET45" s="86"/>
      <c r="EU45" s="86"/>
      <c r="EV45" s="86"/>
      <c r="EW45" s="86"/>
      <c r="EX45" s="86"/>
      <c r="EY45" s="86"/>
      <c r="EZ45" s="86"/>
      <c r="FA45" s="86"/>
      <c r="FB45" s="86"/>
      <c r="FC45" s="86"/>
      <c r="FD45" s="86"/>
      <c r="FE45" s="86"/>
      <c r="FF45" s="86"/>
      <c r="FG45" s="86"/>
      <c r="FH45" s="86"/>
      <c r="FI45" s="86"/>
      <c r="FJ45" s="86"/>
      <c r="FK45" s="86"/>
      <c r="FL45" s="86"/>
      <c r="FM45" s="86"/>
      <c r="FN45" s="86"/>
      <c r="FO45" s="86"/>
      <c r="FP45" s="86"/>
      <c r="FQ45" s="86"/>
      <c r="FR45" s="86"/>
      <c r="FS45" s="86"/>
      <c r="FT45" s="86"/>
      <c r="FU45" s="86"/>
      <c r="FV45" s="86"/>
      <c r="FW45" s="86"/>
      <c r="FX45" s="86">
        <v>33.545455932617188</v>
      </c>
      <c r="FY45" s="86">
        <v>0</v>
      </c>
    </row>
    <row r="46" spans="1:181" x14ac:dyDescent="0.25">
      <c r="A46" t="s">
        <v>186</v>
      </c>
      <c r="B46" t="s">
        <v>244</v>
      </c>
      <c r="C46" t="s">
        <v>2</v>
      </c>
      <c r="D46" t="s">
        <v>202</v>
      </c>
      <c r="E46" t="s">
        <v>206</v>
      </c>
      <c r="F46" t="s">
        <v>1</v>
      </c>
      <c r="G46" t="s">
        <v>198</v>
      </c>
      <c r="H46" s="86">
        <v>11555</v>
      </c>
      <c r="I46" s="86">
        <v>9.1576128005981445</v>
      </c>
      <c r="J46" s="86">
        <v>8.2773656845092773</v>
      </c>
      <c r="K46" s="86">
        <v>7.9199314117431641</v>
      </c>
      <c r="L46" s="86">
        <v>7.8522634506225586</v>
      </c>
      <c r="M46" s="86">
        <v>7.8393559455871582</v>
      </c>
      <c r="N46" s="86">
        <v>8.2819347381591797</v>
      </c>
      <c r="O46" s="86">
        <v>9.4027614593505859</v>
      </c>
      <c r="P46" s="86">
        <v>10.544875144958496</v>
      </c>
      <c r="Q46" s="86">
        <v>10.259016036987305</v>
      </c>
      <c r="R46" s="86">
        <v>10.255280494689941</v>
      </c>
      <c r="S46" s="86">
        <v>10.573707580566406</v>
      </c>
      <c r="T46" s="86">
        <v>10.465578079223633</v>
      </c>
      <c r="U46" s="86">
        <v>10.289929389953613</v>
      </c>
      <c r="V46" s="86">
        <v>10.061138153076172</v>
      </c>
      <c r="W46" s="86">
        <v>9.8645467758178711</v>
      </c>
      <c r="X46" s="86">
        <v>10.01476001739502</v>
      </c>
      <c r="Y46" s="86">
        <v>10.372341156005859</v>
      </c>
      <c r="Z46" s="86">
        <v>11.072426795959473</v>
      </c>
      <c r="AA46" s="86">
        <v>11.859978675842285</v>
      </c>
      <c r="AB46" s="86">
        <v>12.473394393920898</v>
      </c>
      <c r="AC46" s="86">
        <v>13.100403785705566</v>
      </c>
      <c r="AD46" s="86">
        <v>13.320793151855469</v>
      </c>
      <c r="AE46" s="86">
        <v>11.849813461303711</v>
      </c>
      <c r="AF46" s="86">
        <v>10.346212387084961</v>
      </c>
      <c r="AG46" s="86">
        <v>-2.1889326572418213</v>
      </c>
      <c r="AH46" s="86">
        <v>-2.3709402084350586</v>
      </c>
      <c r="AI46" s="86">
        <v>-2.201702356338501</v>
      </c>
      <c r="AJ46" s="86">
        <v>-2.0149855613708496</v>
      </c>
      <c r="AK46" s="86">
        <v>-2.0767998695373535</v>
      </c>
      <c r="AL46" s="86">
        <v>-2.2222249507904053</v>
      </c>
      <c r="AM46" s="86">
        <v>-2.439373254776001</v>
      </c>
      <c r="AN46" s="86">
        <v>-2.4506502151489258</v>
      </c>
      <c r="AO46" s="86">
        <v>-2.5502002239227295</v>
      </c>
      <c r="AP46" s="86">
        <v>-1.9613603353500366</v>
      </c>
      <c r="AQ46" s="86">
        <v>-1.4635217189788818</v>
      </c>
      <c r="AR46" s="86">
        <v>-1.4164975881576538</v>
      </c>
      <c r="AS46" s="86">
        <v>-1.4190701246261597</v>
      </c>
      <c r="AT46" s="86">
        <v>-1.4958338737487793</v>
      </c>
      <c r="AU46" s="86">
        <v>-1.6069296598434448</v>
      </c>
      <c r="AV46" s="86">
        <v>-1.3442116975784302</v>
      </c>
      <c r="AW46" s="86">
        <v>-0.83922421932220459</v>
      </c>
      <c r="AX46" s="86">
        <v>-0.93074160814285278</v>
      </c>
      <c r="AY46" s="86">
        <v>-0.7612876296043396</v>
      </c>
      <c r="AZ46" s="86">
        <v>-0.56480193138122559</v>
      </c>
      <c r="BA46" s="86">
        <v>-0.63206011056900024</v>
      </c>
      <c r="BB46" s="86">
        <v>-1.2556700706481934</v>
      </c>
      <c r="BC46" s="86">
        <v>-1.8500958681106567</v>
      </c>
      <c r="BD46" s="86">
        <v>-1.9388498067855835</v>
      </c>
      <c r="BE46" s="86">
        <v>-1.825111985206604</v>
      </c>
      <c r="BF46" s="86">
        <v>-2.0097002983093262</v>
      </c>
      <c r="BG46" s="86">
        <v>-1.8635177612304688</v>
      </c>
      <c r="BH46" s="86">
        <v>-1.6779576539993286</v>
      </c>
      <c r="BI46" s="86">
        <v>-1.737434983253479</v>
      </c>
      <c r="BJ46" s="86">
        <v>-1.8635752201080322</v>
      </c>
      <c r="BK46" s="86">
        <v>-2.0662448406219482</v>
      </c>
      <c r="BL46" s="86">
        <v>-2.0539820194244385</v>
      </c>
      <c r="BM46" s="86">
        <v>-2.1570830345153809</v>
      </c>
      <c r="BN46" s="86">
        <v>-1.6135982275009155</v>
      </c>
      <c r="BO46" s="86">
        <v>-1.1393988132476807</v>
      </c>
      <c r="BP46" s="86">
        <v>-1.1150251626968384</v>
      </c>
      <c r="BQ46" s="86">
        <v>-1.1127196550369263</v>
      </c>
      <c r="BR46" s="86">
        <v>-1.1801097393035889</v>
      </c>
      <c r="BS46" s="86">
        <v>-1.2951812744140625</v>
      </c>
      <c r="BT46" s="86">
        <v>-1.0277305841445923</v>
      </c>
      <c r="BU46" s="86">
        <v>-0.51610648632049561</v>
      </c>
      <c r="BV46" s="86">
        <v>-0.62745785713195801</v>
      </c>
      <c r="BW46" s="86">
        <v>-0.4312095046043396</v>
      </c>
      <c r="BX46" s="86">
        <v>-0.22471366822719574</v>
      </c>
      <c r="BY46" s="86">
        <v>-0.2737148106098175</v>
      </c>
      <c r="BZ46" s="86">
        <v>-0.90804147720336914</v>
      </c>
      <c r="CA46" s="86">
        <v>-1.4878113269805908</v>
      </c>
      <c r="CB46" s="86">
        <v>-1.5750143527984619</v>
      </c>
      <c r="CC46" s="86">
        <v>-1.5731308460235596</v>
      </c>
      <c r="CD46" s="86">
        <v>-1.7595067024230957</v>
      </c>
      <c r="CE46" s="86">
        <v>-1.6292922496795654</v>
      </c>
      <c r="CF46" s="86">
        <v>-1.4445332288742065</v>
      </c>
      <c r="CG46" s="86">
        <v>-1.5023918151855469</v>
      </c>
      <c r="CH46" s="86">
        <v>-1.6151753664016724</v>
      </c>
      <c r="CI46" s="86">
        <v>-1.8078173398971558</v>
      </c>
      <c r="CJ46" s="86">
        <v>-1.7792508602142334</v>
      </c>
      <c r="CK46" s="86">
        <v>-1.8848112821578979</v>
      </c>
      <c r="CL46" s="86">
        <v>-1.3727391958236694</v>
      </c>
      <c r="CM46" s="86">
        <v>-0.91491234302520752</v>
      </c>
      <c r="CN46" s="86">
        <v>-0.90622621774673462</v>
      </c>
      <c r="CO46" s="86">
        <v>-0.90054231882095337</v>
      </c>
      <c r="CP46" s="86">
        <v>-0.96144020557403564</v>
      </c>
      <c r="CQ46" s="86">
        <v>-1.0792653560638428</v>
      </c>
      <c r="CR46" s="86">
        <v>-0.8085368275642395</v>
      </c>
      <c r="CS46" s="86">
        <v>-0.29231610894203186</v>
      </c>
      <c r="CT46" s="86">
        <v>-0.41740447282791138</v>
      </c>
      <c r="CU46" s="86">
        <v>-0.20259839296340942</v>
      </c>
      <c r="CV46" s="86">
        <v>1.0830425657331944E-2</v>
      </c>
      <c r="CW46" s="86">
        <v>-2.5525961071252823E-2</v>
      </c>
      <c r="CX46" s="86">
        <v>-0.66727495193481445</v>
      </c>
      <c r="CY46" s="86">
        <v>-1.2368941307067871</v>
      </c>
      <c r="CZ46" s="86">
        <v>-1.3230229616165161</v>
      </c>
      <c r="DA46" s="86">
        <v>-1.3211497068405151</v>
      </c>
      <c r="DB46" s="86">
        <v>-1.5093131065368652</v>
      </c>
      <c r="DC46" s="86">
        <v>-1.3950667381286621</v>
      </c>
      <c r="DD46" s="86">
        <v>-1.2111088037490845</v>
      </c>
      <c r="DE46" s="86">
        <v>-1.2673486471176147</v>
      </c>
      <c r="DF46" s="86">
        <v>-1.3667755126953125</v>
      </c>
      <c r="DG46" s="86">
        <v>-1.5493898391723633</v>
      </c>
      <c r="DH46" s="86">
        <v>-1.5045197010040283</v>
      </c>
      <c r="DI46" s="86">
        <v>-1.612539529800415</v>
      </c>
      <c r="DJ46" s="86">
        <v>-1.1318801641464233</v>
      </c>
      <c r="DK46" s="86">
        <v>-0.69042587280273438</v>
      </c>
      <c r="DL46" s="86">
        <v>-0.69742733240127563</v>
      </c>
      <c r="DM46" s="86">
        <v>-0.68836492300033569</v>
      </c>
      <c r="DN46" s="86">
        <v>-0.74277067184448242</v>
      </c>
      <c r="DO46" s="86">
        <v>-0.86334937810897827</v>
      </c>
      <c r="DP46" s="86">
        <v>-0.58934301137924194</v>
      </c>
      <c r="DQ46" s="86">
        <v>-6.8525739014148712E-2</v>
      </c>
      <c r="DR46" s="86">
        <v>-0.20735108852386475</v>
      </c>
      <c r="DS46" s="86">
        <v>2.6012716814875603E-2</v>
      </c>
      <c r="DT46" s="86">
        <v>0.24637451767921448</v>
      </c>
      <c r="DU46" s="86">
        <v>0.22266289591789246</v>
      </c>
      <c r="DV46" s="86">
        <v>-0.42650842666625977</v>
      </c>
      <c r="DW46" s="86">
        <v>-0.9859769344329834</v>
      </c>
      <c r="DX46" s="86">
        <v>-1.0710315704345703</v>
      </c>
      <c r="DY46" s="86">
        <v>-0.95732903480529785</v>
      </c>
      <c r="DZ46" s="86">
        <v>-1.1480731964111328</v>
      </c>
      <c r="EA46" s="86">
        <v>-1.0568821430206299</v>
      </c>
      <c r="EB46" s="86">
        <v>-0.87408089637756348</v>
      </c>
      <c r="EC46" s="86">
        <v>-0.92798376083374023</v>
      </c>
      <c r="ED46" s="86">
        <v>-1.0081256628036499</v>
      </c>
      <c r="EE46" s="86">
        <v>-1.1762615442276001</v>
      </c>
      <c r="EF46" s="86">
        <v>-1.1078513860702515</v>
      </c>
      <c r="EG46" s="86">
        <v>-1.2194222211837769</v>
      </c>
      <c r="EH46" s="86">
        <v>-0.78411811590194702</v>
      </c>
      <c r="EI46" s="86">
        <v>-0.36630302667617798</v>
      </c>
      <c r="EJ46" s="86">
        <v>-0.39595487713813782</v>
      </c>
      <c r="EK46" s="86">
        <v>-0.38201448321342468</v>
      </c>
      <c r="EL46" s="86">
        <v>-0.42704653739929199</v>
      </c>
      <c r="EM46" s="86">
        <v>-0.55160105228424072</v>
      </c>
      <c r="EN46" s="86">
        <v>-0.27286195755004883</v>
      </c>
      <c r="EO46" s="86">
        <v>0.25459200143814087</v>
      </c>
      <c r="EP46" s="86">
        <v>9.5932655036449432E-2</v>
      </c>
      <c r="EQ46" s="86">
        <v>0.35609084367752075</v>
      </c>
      <c r="ER46" s="86">
        <v>0.58646279573440552</v>
      </c>
      <c r="ES46" s="86">
        <v>0.5810081958770752</v>
      </c>
      <c r="ET46" s="86">
        <v>-7.887982577085495E-2</v>
      </c>
      <c r="EU46" s="86">
        <v>-0.62369233369827271</v>
      </c>
      <c r="EV46" s="86">
        <v>-0.70719605684280396</v>
      </c>
      <c r="EW46" s="86">
        <v>55.811004638671875</v>
      </c>
      <c r="EX46" s="86">
        <v>55.174213409423828</v>
      </c>
      <c r="EY46" s="86">
        <v>54.701755523681641</v>
      </c>
      <c r="EZ46" s="86">
        <v>54.274539947509766</v>
      </c>
      <c r="FA46" s="86">
        <v>53.914241790771484</v>
      </c>
      <c r="FB46" s="86">
        <v>53.602264404296875</v>
      </c>
      <c r="FC46" s="86">
        <v>53.817447662353516</v>
      </c>
      <c r="FD46" s="86">
        <v>55.848766326904297</v>
      </c>
      <c r="FE46" s="86">
        <v>58.290328979492188</v>
      </c>
      <c r="FF46" s="86">
        <v>60.951274871826172</v>
      </c>
      <c r="FG46" s="86">
        <v>63.349296569824219</v>
      </c>
      <c r="FH46" s="86">
        <v>65.60150146484375</v>
      </c>
      <c r="FI46" s="86">
        <v>67.4642333984375</v>
      </c>
      <c r="FJ46" s="86">
        <v>69.002311706542969</v>
      </c>
      <c r="FK46" s="86">
        <v>69.934883117675781</v>
      </c>
      <c r="FL46" s="86">
        <v>70.291175842285156</v>
      </c>
      <c r="FM46" s="86">
        <v>69.866218566894531</v>
      </c>
      <c r="FN46" s="86">
        <v>68.372871398925781</v>
      </c>
      <c r="FO46" s="86">
        <v>66.146408081054688</v>
      </c>
      <c r="FP46" s="86">
        <v>63.231719970703125</v>
      </c>
      <c r="FQ46" s="86">
        <v>60.665695190429688</v>
      </c>
      <c r="FR46" s="86">
        <v>59.209762573242188</v>
      </c>
      <c r="FS46" s="86">
        <v>58.034313201904297</v>
      </c>
      <c r="FT46" s="86">
        <v>57.061386108398438</v>
      </c>
      <c r="FU46" s="86">
        <v>0.33465942740440369</v>
      </c>
      <c r="FV46" s="86">
        <v>0.38599580526351929</v>
      </c>
      <c r="FW46" s="86">
        <v>0.35998165607452393</v>
      </c>
      <c r="FX46" s="86">
        <v>749.1363525390625</v>
      </c>
      <c r="FY46" s="86">
        <v>1</v>
      </c>
    </row>
    <row r="47" spans="1:181" x14ac:dyDescent="0.25">
      <c r="A47" t="s">
        <v>186</v>
      </c>
      <c r="B47" t="s">
        <v>244</v>
      </c>
      <c r="C47" t="s">
        <v>2</v>
      </c>
      <c r="D47" t="s">
        <v>202</v>
      </c>
      <c r="E47" t="s">
        <v>206</v>
      </c>
      <c r="F47" t="s">
        <v>1</v>
      </c>
      <c r="G47" t="s">
        <v>200</v>
      </c>
      <c r="H47" s="86">
        <v>2382</v>
      </c>
      <c r="I47" s="86">
        <v>1.4672787189483643</v>
      </c>
      <c r="J47" s="86">
        <v>1.3261512517929077</v>
      </c>
      <c r="K47" s="86">
        <v>1.2533169984817505</v>
      </c>
      <c r="L47" s="86">
        <v>1.224387526512146</v>
      </c>
      <c r="M47" s="86">
        <v>1.204987645149231</v>
      </c>
      <c r="N47" s="86">
        <v>1.2359687089920044</v>
      </c>
      <c r="O47" s="86">
        <v>1.4891971349716187</v>
      </c>
      <c r="P47" s="86">
        <v>1.6355286836624146</v>
      </c>
      <c r="Q47" s="86">
        <v>1.6172887086868286</v>
      </c>
      <c r="R47" s="86">
        <v>1.6417657136917114</v>
      </c>
      <c r="S47" s="86">
        <v>1.6086056232452393</v>
      </c>
      <c r="T47" s="86">
        <v>1.5930308103561401</v>
      </c>
      <c r="U47" s="86">
        <v>1.6581234931945801</v>
      </c>
      <c r="V47" s="86">
        <v>1.6510158777236938</v>
      </c>
      <c r="W47" s="86">
        <v>1.7172764539718628</v>
      </c>
      <c r="X47" s="86">
        <v>1.845234751701355</v>
      </c>
      <c r="Y47" s="86">
        <v>2.0123755931854248</v>
      </c>
      <c r="Z47" s="86">
        <v>2.1044979095458984</v>
      </c>
      <c r="AA47" s="86">
        <v>2.1766726970672607</v>
      </c>
      <c r="AB47" s="86">
        <v>2.2167108058929443</v>
      </c>
      <c r="AC47" s="86">
        <v>2.3337035179138184</v>
      </c>
      <c r="AD47" s="86">
        <v>2.2537450790405273</v>
      </c>
      <c r="AE47" s="86">
        <v>2.0032186508178711</v>
      </c>
      <c r="AF47" s="86">
        <v>1.7123194932937622</v>
      </c>
      <c r="AG47" s="86">
        <v>-0.15326684713363647</v>
      </c>
      <c r="AH47" s="86">
        <v>-0.15837539732456207</v>
      </c>
      <c r="AI47" s="86">
        <v>-0.12952432036399841</v>
      </c>
      <c r="AJ47" s="86">
        <v>-0.13132691383361816</v>
      </c>
      <c r="AK47" s="86">
        <v>-0.1786569356918335</v>
      </c>
      <c r="AL47" s="86">
        <v>-0.22482134401798248</v>
      </c>
      <c r="AM47" s="86">
        <v>-0.17905928194522858</v>
      </c>
      <c r="AN47" s="86">
        <v>-0.20184344053268433</v>
      </c>
      <c r="AO47" s="86">
        <v>-0.18851087987422943</v>
      </c>
      <c r="AP47" s="86">
        <v>-0.16000187397003174</v>
      </c>
      <c r="AQ47" s="86">
        <v>-0.18536174297332764</v>
      </c>
      <c r="AR47" s="86">
        <v>-0.20921660959720612</v>
      </c>
      <c r="AS47" s="86">
        <v>-0.21827688813209534</v>
      </c>
      <c r="AT47" s="86">
        <v>-0.22226826846599579</v>
      </c>
      <c r="AU47" s="86">
        <v>-0.20541676878929138</v>
      </c>
      <c r="AV47" s="86">
        <v>-0.18880957365036011</v>
      </c>
      <c r="AW47" s="86">
        <v>-0.11396905034780502</v>
      </c>
      <c r="AX47" s="86">
        <v>-0.10431122779846191</v>
      </c>
      <c r="AY47" s="86">
        <v>-6.4628183841705322E-2</v>
      </c>
      <c r="AZ47" s="86">
        <v>-7.3399178683757782E-2</v>
      </c>
      <c r="BA47" s="86">
        <v>-3.7143535912036896E-2</v>
      </c>
      <c r="BB47" s="86">
        <v>-6.8006440997123718E-2</v>
      </c>
      <c r="BC47" s="86">
        <v>-0.15849564969539642</v>
      </c>
      <c r="BD47" s="86">
        <v>-0.13950431346893311</v>
      </c>
      <c r="BE47" s="86">
        <v>-0.10814709961414337</v>
      </c>
      <c r="BF47" s="86">
        <v>-0.11360101401805878</v>
      </c>
      <c r="BG47" s="86">
        <v>-8.7039962410926819E-2</v>
      </c>
      <c r="BH47" s="86">
        <v>-8.8398359715938568E-2</v>
      </c>
      <c r="BI47" s="86">
        <v>-0.13434705138206482</v>
      </c>
      <c r="BJ47" s="86">
        <v>-0.17826518416404724</v>
      </c>
      <c r="BK47" s="86">
        <v>-0.1296120285987854</v>
      </c>
      <c r="BL47" s="86">
        <v>-0.15034909546375275</v>
      </c>
      <c r="BM47" s="86">
        <v>-0.14442893862724304</v>
      </c>
      <c r="BN47" s="86">
        <v>-0.11310646682977676</v>
      </c>
      <c r="BO47" s="86">
        <v>-0.1395263671875</v>
      </c>
      <c r="BP47" s="86">
        <v>-0.1617409884929657</v>
      </c>
      <c r="BQ47" s="86">
        <v>-0.16998744010925293</v>
      </c>
      <c r="BR47" s="86">
        <v>-0.17404478788375854</v>
      </c>
      <c r="BS47" s="86">
        <v>-0.15525378286838531</v>
      </c>
      <c r="BT47" s="86">
        <v>-0.13830272853374481</v>
      </c>
      <c r="BU47" s="86">
        <v>-6.6403329372406006E-2</v>
      </c>
      <c r="BV47" s="86">
        <v>-5.6388858705759048E-2</v>
      </c>
      <c r="BW47" s="86">
        <v>-1.356649212539196E-2</v>
      </c>
      <c r="BX47" s="86">
        <v>-2.296837605535984E-2</v>
      </c>
      <c r="BY47" s="86">
        <v>1.4023839496076107E-2</v>
      </c>
      <c r="BZ47" s="86">
        <v>-1.7522761598229408E-2</v>
      </c>
      <c r="CA47" s="86">
        <v>-0.10711953043937683</v>
      </c>
      <c r="CB47" s="86">
        <v>-9.3173325061798096E-2</v>
      </c>
      <c r="CC47" s="86">
        <v>-7.6897293329238892E-2</v>
      </c>
      <c r="CD47" s="86">
        <v>-8.2590416073799133E-2</v>
      </c>
      <c r="CE47" s="86">
        <v>-5.7615429162979126E-2</v>
      </c>
      <c r="CF47" s="86">
        <v>-5.8666184544563293E-2</v>
      </c>
      <c r="CG47" s="86">
        <v>-0.10365816205739975</v>
      </c>
      <c r="CH47" s="86">
        <v>-0.14602053165435791</v>
      </c>
      <c r="CI47" s="86">
        <v>-9.5365025103092194E-2</v>
      </c>
      <c r="CJ47" s="86">
        <v>-0.11468426883220673</v>
      </c>
      <c r="CK47" s="86">
        <v>-0.11389791965484619</v>
      </c>
      <c r="CL47" s="86">
        <v>-8.0626852810382843E-2</v>
      </c>
      <c r="CM47" s="86">
        <v>-0.10778091102838516</v>
      </c>
      <c r="CN47" s="86">
        <v>-0.1288595050573349</v>
      </c>
      <c r="CO47" s="86">
        <v>-0.13654232025146484</v>
      </c>
      <c r="CP47" s="86">
        <v>-0.1406453549861908</v>
      </c>
      <c r="CQ47" s="86">
        <v>-0.12051105499267578</v>
      </c>
      <c r="CR47" s="86">
        <v>-0.10332185029983521</v>
      </c>
      <c r="CS47" s="86">
        <v>-3.3459454774856567E-2</v>
      </c>
      <c r="CT47" s="86">
        <v>-2.3197971284389496E-2</v>
      </c>
      <c r="CU47" s="86">
        <v>2.1798677742481232E-2</v>
      </c>
      <c r="CV47" s="86">
        <v>1.1959841474890709E-2</v>
      </c>
      <c r="CW47" s="86">
        <v>4.9462206661701202E-2</v>
      </c>
      <c r="CX47" s="86">
        <v>1.7442081123590469E-2</v>
      </c>
      <c r="CY47" s="86">
        <v>-7.1536578238010406E-2</v>
      </c>
      <c r="CZ47" s="86">
        <v>-6.1084628105163574E-2</v>
      </c>
      <c r="DA47" s="86">
        <v>-4.564749076962471E-2</v>
      </c>
      <c r="DB47" s="86">
        <v>-5.157981812953949E-2</v>
      </c>
      <c r="DC47" s="86">
        <v>-2.8190894052386284E-2</v>
      </c>
      <c r="DD47" s="86">
        <v>-2.893400564789772E-2</v>
      </c>
      <c r="DE47" s="86">
        <v>-7.296927273273468E-2</v>
      </c>
      <c r="DF47" s="86">
        <v>-0.11377587914466858</v>
      </c>
      <c r="DG47" s="86">
        <v>-6.1118017882108688E-2</v>
      </c>
      <c r="DH47" s="86">
        <v>-7.9019442200660706E-2</v>
      </c>
      <c r="DI47" s="86">
        <v>-8.3366900682449341E-2</v>
      </c>
      <c r="DJ47" s="86">
        <v>-4.8147235065698624E-2</v>
      </c>
      <c r="DK47" s="86">
        <v>-7.6035462319850922E-2</v>
      </c>
      <c r="DL47" s="86">
        <v>-9.5978029072284698E-2</v>
      </c>
      <c r="DM47" s="86">
        <v>-0.10309719294309616</v>
      </c>
      <c r="DN47" s="86">
        <v>-0.10724592208862305</v>
      </c>
      <c r="DO47" s="86">
        <v>-8.5768327116966248E-2</v>
      </c>
      <c r="DP47" s="86">
        <v>-6.8340964615345001E-2</v>
      </c>
      <c r="DQ47" s="86">
        <v>-5.1558215636759996E-4</v>
      </c>
      <c r="DR47" s="86">
        <v>9.9929161369800568E-3</v>
      </c>
      <c r="DS47" s="86">
        <v>5.7163845747709274E-2</v>
      </c>
      <c r="DT47" s="86">
        <v>4.6888060867786407E-2</v>
      </c>
      <c r="DU47" s="86">
        <v>8.4900572896003723E-2</v>
      </c>
      <c r="DV47" s="86">
        <v>5.2406925708055496E-2</v>
      </c>
      <c r="DW47" s="86">
        <v>-3.595362976193428E-2</v>
      </c>
      <c r="DX47" s="86">
        <v>-2.8995929285883904E-2</v>
      </c>
      <c r="DY47" s="86">
        <v>-5.2773597417399287E-4</v>
      </c>
      <c r="DZ47" s="86">
        <v>-6.8054371513426304E-3</v>
      </c>
      <c r="EA47" s="86">
        <v>1.4293462969362736E-2</v>
      </c>
      <c r="EB47" s="86">
        <v>1.3994538225233555E-2</v>
      </c>
      <c r="EC47" s="86">
        <v>-2.8659388422966003E-2</v>
      </c>
      <c r="ED47" s="86">
        <v>-6.7219719290733337E-2</v>
      </c>
      <c r="EE47" s="86">
        <v>-1.1670774780213833E-2</v>
      </c>
      <c r="EF47" s="86">
        <v>-2.7525097131729126E-2</v>
      </c>
      <c r="EG47" s="86">
        <v>-3.9284955710172653E-2</v>
      </c>
      <c r="EH47" s="86">
        <v>-1.2518300209194422E-3</v>
      </c>
      <c r="EI47" s="86">
        <v>-3.020007349550724E-2</v>
      </c>
      <c r="EJ47" s="86">
        <v>-4.8502396792173386E-2</v>
      </c>
      <c r="EK47" s="86">
        <v>-5.4807748645544052E-2</v>
      </c>
      <c r="EL47" s="86">
        <v>-5.9022445231676102E-2</v>
      </c>
      <c r="EM47" s="86">
        <v>-3.5605344921350479E-2</v>
      </c>
      <c r="EN47" s="86">
        <v>-1.7834123224020004E-2</v>
      </c>
      <c r="EO47" s="86">
        <v>4.705013707280159E-2</v>
      </c>
      <c r="EP47" s="86">
        <v>5.7915285229682922E-2</v>
      </c>
      <c r="EQ47" s="86">
        <v>0.10822553932666779</v>
      </c>
      <c r="ER47" s="86">
        <v>9.7318857908248901E-2</v>
      </c>
      <c r="ES47" s="86">
        <v>0.1360679417848587</v>
      </c>
      <c r="ET47" s="86">
        <v>0.10289060324430466</v>
      </c>
      <c r="EU47" s="86">
        <v>1.5422499738633633E-2</v>
      </c>
      <c r="EV47" s="86">
        <v>1.7335055395960808E-2</v>
      </c>
      <c r="EW47" s="86">
        <v>57.920093536376953</v>
      </c>
      <c r="EX47" s="86">
        <v>56.998008728027344</v>
      </c>
      <c r="EY47" s="86">
        <v>56.301792144775391</v>
      </c>
      <c r="EZ47" s="86">
        <v>55.683025360107422</v>
      </c>
      <c r="FA47" s="86">
        <v>55.177955627441406</v>
      </c>
      <c r="FB47" s="86">
        <v>54.675666809082031</v>
      </c>
      <c r="FC47" s="86">
        <v>54.825588226318359</v>
      </c>
      <c r="FD47" s="86">
        <v>56.793197631835938</v>
      </c>
      <c r="FE47" s="86">
        <v>59.418594360351563</v>
      </c>
      <c r="FF47" s="86">
        <v>62.158840179443359</v>
      </c>
      <c r="FG47" s="86">
        <v>64.662544250488281</v>
      </c>
      <c r="FH47" s="86">
        <v>67.137428283691406</v>
      </c>
      <c r="FI47" s="86">
        <v>69.277633666992188</v>
      </c>
      <c r="FJ47" s="86">
        <v>71.048027038574219</v>
      </c>
      <c r="FK47" s="86">
        <v>72.334991455078125</v>
      </c>
      <c r="FL47" s="86">
        <v>73.16033935546875</v>
      </c>
      <c r="FM47" s="86">
        <v>73.130538940429688</v>
      </c>
      <c r="FN47" s="86">
        <v>71.731552124023438</v>
      </c>
      <c r="FO47" s="86">
        <v>69.851387023925781</v>
      </c>
      <c r="FP47" s="86">
        <v>66.986801147460938</v>
      </c>
      <c r="FQ47" s="86">
        <v>64.273780822753906</v>
      </c>
      <c r="FR47" s="86">
        <v>62.471370697021484</v>
      </c>
      <c r="FS47" s="86">
        <v>61.018871307373047</v>
      </c>
      <c r="FT47" s="86">
        <v>59.775863647460938</v>
      </c>
      <c r="FU47" s="86">
        <v>4.733831062912941E-2</v>
      </c>
      <c r="FV47" s="86">
        <v>5.7688165456056595E-2</v>
      </c>
      <c r="FW47" s="86">
        <v>4.8379208892583847E-2</v>
      </c>
      <c r="FX47" s="86">
        <v>522.727294921875</v>
      </c>
      <c r="FY47" s="86">
        <v>1</v>
      </c>
    </row>
    <row r="48" spans="1:181" x14ac:dyDescent="0.25">
      <c r="A48" t="s">
        <v>186</v>
      </c>
      <c r="B48" t="s">
        <v>244</v>
      </c>
      <c r="C48" t="s">
        <v>2</v>
      </c>
      <c r="D48" t="s">
        <v>202</v>
      </c>
      <c r="E48" t="s">
        <v>206</v>
      </c>
      <c r="F48" t="s">
        <v>1</v>
      </c>
      <c r="G48" t="s">
        <v>1</v>
      </c>
      <c r="H48" s="86">
        <v>13937</v>
      </c>
      <c r="I48" s="86">
        <v>10.624892234802246</v>
      </c>
      <c r="J48" s="86">
        <v>9.6035165786743164</v>
      </c>
      <c r="K48" s="86">
        <v>9.173248291015625</v>
      </c>
      <c r="L48" s="86">
        <v>9.0766506195068359</v>
      </c>
      <c r="M48" s="86">
        <v>9.0443439483642578</v>
      </c>
      <c r="N48" s="86">
        <v>9.5179042816162109</v>
      </c>
      <c r="O48" s="86">
        <v>10.891959190368652</v>
      </c>
      <c r="P48" s="86">
        <v>12.180403709411621</v>
      </c>
      <c r="Q48" s="86">
        <v>11.876304626464844</v>
      </c>
      <c r="R48" s="86">
        <v>11.897046089172363</v>
      </c>
      <c r="S48" s="86">
        <v>12.182313919067383</v>
      </c>
      <c r="T48" s="86">
        <v>12.058609008789063</v>
      </c>
      <c r="U48" s="86">
        <v>11.948052406311035</v>
      </c>
      <c r="V48" s="86">
        <v>11.712153434753418</v>
      </c>
      <c r="W48" s="86">
        <v>11.581823348999023</v>
      </c>
      <c r="X48" s="86">
        <v>11.859994888305664</v>
      </c>
      <c r="Y48" s="86">
        <v>12.384716033935547</v>
      </c>
      <c r="Z48" s="86">
        <v>13.176924705505371</v>
      </c>
      <c r="AA48" s="86">
        <v>14.036651611328125</v>
      </c>
      <c r="AB48" s="86">
        <v>14.690104484558105</v>
      </c>
      <c r="AC48" s="86">
        <v>15.434107780456543</v>
      </c>
      <c r="AD48" s="86">
        <v>15.574538230895996</v>
      </c>
      <c r="AE48" s="86">
        <v>13.853032112121582</v>
      </c>
      <c r="AF48" s="86">
        <v>12.058531761169434</v>
      </c>
      <c r="AG48" s="86">
        <v>-2.2705473899841309</v>
      </c>
      <c r="AH48" s="86">
        <v>-2.4582092761993408</v>
      </c>
      <c r="AI48" s="86">
        <v>-2.2638168334960938</v>
      </c>
      <c r="AJ48" s="86">
        <v>-2.0782606601715088</v>
      </c>
      <c r="AK48" s="86">
        <v>-2.1853334903717041</v>
      </c>
      <c r="AL48" s="86">
        <v>-2.3733386993408203</v>
      </c>
      <c r="AM48" s="86">
        <v>-2.5402595996856689</v>
      </c>
      <c r="AN48" s="86">
        <v>-2.5709683895111084</v>
      </c>
      <c r="AO48" s="86">
        <v>-2.6682684421539307</v>
      </c>
      <c r="AP48" s="86">
        <v>-2.0473148822784424</v>
      </c>
      <c r="AQ48" s="86">
        <v>-1.5767608880996704</v>
      </c>
      <c r="AR48" s="86">
        <v>-1.5516456365585327</v>
      </c>
      <c r="AS48" s="86">
        <v>-1.5620146989822388</v>
      </c>
      <c r="AT48" s="86">
        <v>-1.642676830291748</v>
      </c>
      <c r="AU48" s="86">
        <v>-1.7342281341552734</v>
      </c>
      <c r="AV48" s="86">
        <v>-1.4543120861053467</v>
      </c>
      <c r="AW48" s="86">
        <v>-0.87857776880264282</v>
      </c>
      <c r="AX48" s="86">
        <v>-0.9603084921836853</v>
      </c>
      <c r="AY48" s="86">
        <v>-0.74613440036773682</v>
      </c>
      <c r="AZ48" s="86">
        <v>-0.55913650989532471</v>
      </c>
      <c r="BA48" s="86">
        <v>-0.58874982595443726</v>
      </c>
      <c r="BB48" s="86">
        <v>-1.2444001436233521</v>
      </c>
      <c r="BC48" s="86">
        <v>-1.9277676343917847</v>
      </c>
      <c r="BD48" s="86">
        <v>-2.0049073696136475</v>
      </c>
      <c r="BE48" s="86">
        <v>-1.9039396047592163</v>
      </c>
      <c r="BF48" s="86">
        <v>-2.094205379486084</v>
      </c>
      <c r="BG48" s="86">
        <v>-1.9229742288589478</v>
      </c>
      <c r="BH48" s="86">
        <v>-1.7385097742080688</v>
      </c>
      <c r="BI48" s="86">
        <v>-1.8430880308151245</v>
      </c>
      <c r="BJ48" s="86">
        <v>-2.0116798877716064</v>
      </c>
      <c r="BK48" s="86">
        <v>-2.1638693809509277</v>
      </c>
      <c r="BL48" s="86">
        <v>-2.1709716320037842</v>
      </c>
      <c r="BM48" s="86">
        <v>-2.2726874351501465</v>
      </c>
      <c r="BN48" s="86">
        <v>-1.6964050531387329</v>
      </c>
      <c r="BO48" s="86">
        <v>-1.2494132518768311</v>
      </c>
      <c r="BP48" s="86">
        <v>-1.2464579343795776</v>
      </c>
      <c r="BQ48" s="86">
        <v>-1.2518817186355591</v>
      </c>
      <c r="BR48" s="86">
        <v>-1.3232911825180054</v>
      </c>
      <c r="BS48" s="86">
        <v>-1.4184696674346924</v>
      </c>
      <c r="BT48" s="86">
        <v>-1.1338262557983398</v>
      </c>
      <c r="BU48" s="86">
        <v>-0.55197775363922119</v>
      </c>
      <c r="BV48" s="86">
        <v>-0.65326195955276489</v>
      </c>
      <c r="BW48" s="86">
        <v>-0.41213008761405945</v>
      </c>
      <c r="BX48" s="86">
        <v>-0.21532945334911346</v>
      </c>
      <c r="BY48" s="86">
        <v>-0.22676992416381836</v>
      </c>
      <c r="BZ48" s="86">
        <v>-0.89312493801116943</v>
      </c>
      <c r="CA48" s="86">
        <v>-1.5618582963943481</v>
      </c>
      <c r="CB48" s="86">
        <v>-1.6381338834762573</v>
      </c>
      <c r="CC48" s="86">
        <v>-1.6500281095504761</v>
      </c>
      <c r="CD48" s="86">
        <v>-1.8420971632003784</v>
      </c>
      <c r="CE48" s="86">
        <v>-1.6869076490402222</v>
      </c>
      <c r="CF48" s="86">
        <v>-1.5031993389129639</v>
      </c>
      <c r="CG48" s="86">
        <v>-1.6060498952865601</v>
      </c>
      <c r="CH48" s="86">
        <v>-1.7611958980560303</v>
      </c>
      <c r="CI48" s="86">
        <v>-1.9031823873519897</v>
      </c>
      <c r="CJ48" s="86">
        <v>-1.8939352035522461</v>
      </c>
      <c r="CK48" s="86">
        <v>-1.9987092018127441</v>
      </c>
      <c r="CL48" s="86">
        <v>-1.4533660411834717</v>
      </c>
      <c r="CM48" s="86">
        <v>-1.0226932764053345</v>
      </c>
      <c r="CN48" s="86">
        <v>-1.0350857973098755</v>
      </c>
      <c r="CO48" s="86">
        <v>-1.0370845794677734</v>
      </c>
      <c r="CP48" s="86">
        <v>-1.1020855903625488</v>
      </c>
      <c r="CQ48" s="86">
        <v>-1.1997764110565186</v>
      </c>
      <c r="CR48" s="86">
        <v>-0.91185867786407471</v>
      </c>
      <c r="CS48" s="86">
        <v>-0.32577556371688843</v>
      </c>
      <c r="CT48" s="86">
        <v>-0.44060245156288147</v>
      </c>
      <c r="CU48" s="86">
        <v>-0.18079972267150879</v>
      </c>
      <c r="CV48" s="86">
        <v>2.2790268063545227E-2</v>
      </c>
      <c r="CW48" s="86">
        <v>2.393624559044838E-2</v>
      </c>
      <c r="CX48" s="86">
        <v>-0.64983284473419189</v>
      </c>
      <c r="CY48" s="86">
        <v>-1.3084306716918945</v>
      </c>
      <c r="CZ48" s="86">
        <v>-1.3841075897216797</v>
      </c>
      <c r="DA48" s="86">
        <v>-1.3961166143417358</v>
      </c>
      <c r="DB48" s="86">
        <v>-1.5899890661239624</v>
      </c>
      <c r="DC48" s="86">
        <v>-1.4508410692214966</v>
      </c>
      <c r="DD48" s="86">
        <v>-1.2678889036178589</v>
      </c>
      <c r="DE48" s="86">
        <v>-1.3690117597579956</v>
      </c>
      <c r="DF48" s="86">
        <v>-1.5107120275497437</v>
      </c>
      <c r="DG48" s="86">
        <v>-1.6424955129623413</v>
      </c>
      <c r="DH48" s="86">
        <v>-1.616898775100708</v>
      </c>
      <c r="DI48" s="86">
        <v>-1.7247309684753418</v>
      </c>
      <c r="DJ48" s="86">
        <v>-1.2103270292282104</v>
      </c>
      <c r="DK48" s="86">
        <v>-0.79597330093383789</v>
      </c>
      <c r="DL48" s="86">
        <v>-0.82371366024017334</v>
      </c>
      <c r="DM48" s="86">
        <v>-0.82228744029998779</v>
      </c>
      <c r="DN48" s="86">
        <v>-0.88088005781173706</v>
      </c>
      <c r="DO48" s="86">
        <v>-0.98108309507369995</v>
      </c>
      <c r="DP48" s="86">
        <v>-0.68989115953445435</v>
      </c>
      <c r="DQ48" s="86">
        <v>-9.9573381245136261E-2</v>
      </c>
      <c r="DR48" s="86">
        <v>-0.22794295847415924</v>
      </c>
      <c r="DS48" s="86">
        <v>5.0530634820461273E-2</v>
      </c>
      <c r="DT48" s="86">
        <v>0.26090997457504272</v>
      </c>
      <c r="DU48" s="86">
        <v>0.27464240789413452</v>
      </c>
      <c r="DV48" s="86">
        <v>-0.40654072165489197</v>
      </c>
      <c r="DW48" s="86">
        <v>-1.0550030469894409</v>
      </c>
      <c r="DX48" s="86">
        <v>-1.1300812959671021</v>
      </c>
      <c r="DY48" s="86">
        <v>-1.0295088291168213</v>
      </c>
      <c r="DZ48" s="86">
        <v>-1.2259849309921265</v>
      </c>
      <c r="EA48" s="86">
        <v>-1.1099984645843506</v>
      </c>
      <c r="EB48" s="86">
        <v>-0.92813807725906372</v>
      </c>
      <c r="EC48" s="86">
        <v>-1.026766300201416</v>
      </c>
      <c r="ED48" s="86">
        <v>-1.1490530967712402</v>
      </c>
      <c r="EE48" s="86">
        <v>-1.266105055809021</v>
      </c>
      <c r="EF48" s="86">
        <v>-1.2169020175933838</v>
      </c>
      <c r="EG48" s="86">
        <v>-1.3291498422622681</v>
      </c>
      <c r="EH48" s="86">
        <v>-0.85941725969314575</v>
      </c>
      <c r="EI48" s="86">
        <v>-0.46862560510635376</v>
      </c>
      <c r="EJ48" s="86">
        <v>-0.51852589845657349</v>
      </c>
      <c r="EK48" s="86">
        <v>-0.51215440034866333</v>
      </c>
      <c r="EL48" s="86">
        <v>-0.56149435043334961</v>
      </c>
      <c r="EM48" s="86">
        <v>-0.66532474756240845</v>
      </c>
      <c r="EN48" s="86">
        <v>-0.36940526962280273</v>
      </c>
      <c r="EO48" s="86">
        <v>0.22702665627002716</v>
      </c>
      <c r="EP48" s="86">
        <v>7.9103581607341766E-2</v>
      </c>
      <c r="EQ48" s="86">
        <v>0.38453492522239685</v>
      </c>
      <c r="ER48" s="86">
        <v>0.60471707582473755</v>
      </c>
      <c r="ES48" s="86">
        <v>0.63662230968475342</v>
      </c>
      <c r="ET48" s="86">
        <v>-5.5265545845031738E-2</v>
      </c>
      <c r="EU48" s="86">
        <v>-0.68909364938735962</v>
      </c>
      <c r="EV48" s="86">
        <v>-0.76330775022506714</v>
      </c>
      <c r="EW48" s="86">
        <v>56.076324462890625</v>
      </c>
      <c r="EX48" s="86">
        <v>55.398689270019531</v>
      </c>
      <c r="EY48" s="86">
        <v>54.8948974609375</v>
      </c>
      <c r="EZ48" s="86">
        <v>54.445350646972656</v>
      </c>
      <c r="FA48" s="86">
        <v>54.06951904296875</v>
      </c>
      <c r="FB48" s="86">
        <v>53.733783721923828</v>
      </c>
      <c r="FC48" s="86">
        <v>53.942298889160156</v>
      </c>
      <c r="FD48" s="86">
        <v>55.966209411621094</v>
      </c>
      <c r="FE48" s="86">
        <v>58.431102752685547</v>
      </c>
      <c r="FF48" s="86">
        <v>61.107067108154297</v>
      </c>
      <c r="FG48" s="86">
        <v>63.519992828369141</v>
      </c>
      <c r="FH48" s="86">
        <v>65.803482055664063</v>
      </c>
      <c r="FI48" s="86">
        <v>67.714866638183594</v>
      </c>
      <c r="FJ48" s="86">
        <v>69.288337707519531</v>
      </c>
      <c r="FK48" s="86">
        <v>70.279975891113281</v>
      </c>
      <c r="FL48" s="86">
        <v>70.728912353515625</v>
      </c>
      <c r="FM48" s="86">
        <v>70.391632080078125</v>
      </c>
      <c r="FN48" s="86">
        <v>68.897651672363281</v>
      </c>
      <c r="FO48" s="86">
        <v>66.707954406738281</v>
      </c>
      <c r="FP48" s="86">
        <v>63.796173095703125</v>
      </c>
      <c r="FQ48" s="86">
        <v>61.200519561767578</v>
      </c>
      <c r="FR48" s="86">
        <v>59.659328460693359</v>
      </c>
      <c r="FS48" s="86">
        <v>58.442733764648438</v>
      </c>
      <c r="FT48" s="86">
        <v>57.419490814208984</v>
      </c>
      <c r="FU48" s="86">
        <v>0.33799090981483459</v>
      </c>
      <c r="FV48" s="86">
        <v>0.39028283953666687</v>
      </c>
      <c r="FW48" s="86">
        <v>0.36321800947189331</v>
      </c>
      <c r="FX48" s="86">
        <v>1271.8636474609375</v>
      </c>
      <c r="FY48" s="86">
        <v>1</v>
      </c>
    </row>
    <row r="49" spans="1:181" x14ac:dyDescent="0.25">
      <c r="A49" t="s">
        <v>186</v>
      </c>
      <c r="B49" t="s">
        <v>244</v>
      </c>
      <c r="C49" t="s">
        <v>2</v>
      </c>
      <c r="D49" t="s">
        <v>202</v>
      </c>
      <c r="E49" t="s">
        <v>206</v>
      </c>
      <c r="F49" t="s">
        <v>178</v>
      </c>
      <c r="G49" t="s">
        <v>1</v>
      </c>
      <c r="H49" s="86">
        <v>7204</v>
      </c>
      <c r="I49" s="86">
        <v>5.606234073638916</v>
      </c>
      <c r="J49" s="86">
        <v>5.2267007827758789</v>
      </c>
      <c r="K49" s="86">
        <v>5.035923957824707</v>
      </c>
      <c r="L49" s="86">
        <v>4.914879322052002</v>
      </c>
      <c r="M49" s="86">
        <v>4.7867641448974609</v>
      </c>
      <c r="N49" s="86">
        <v>5.0022225379943848</v>
      </c>
      <c r="O49" s="86">
        <v>5.7008028030395508</v>
      </c>
      <c r="P49" s="86">
        <v>6.2705287933349609</v>
      </c>
      <c r="Q49" s="86">
        <v>6.0739679336547852</v>
      </c>
      <c r="R49" s="86">
        <v>5.974757194519043</v>
      </c>
      <c r="S49" s="86">
        <v>5.9094982147216797</v>
      </c>
      <c r="T49" s="86">
        <v>5.961733341217041</v>
      </c>
      <c r="U49" s="86">
        <v>5.9902338981628418</v>
      </c>
      <c r="V49" s="86">
        <v>5.8806571960449219</v>
      </c>
      <c r="W49" s="86">
        <v>5.7343916893005371</v>
      </c>
      <c r="X49" s="86">
        <v>5.9007830619812012</v>
      </c>
      <c r="Y49" s="86">
        <v>5.9950623512268066</v>
      </c>
      <c r="Z49" s="86">
        <v>6.5199785232543945</v>
      </c>
      <c r="AA49" s="86">
        <v>7.0106678009033203</v>
      </c>
      <c r="AB49" s="86">
        <v>7.4418911933898926</v>
      </c>
      <c r="AC49" s="86">
        <v>7.8999795913696289</v>
      </c>
      <c r="AD49" s="86">
        <v>8.0019941329956055</v>
      </c>
      <c r="AE49" s="86">
        <v>7.2417407035827637</v>
      </c>
      <c r="AF49" s="86">
        <v>6.3452706336975098</v>
      </c>
      <c r="AG49" s="86">
        <v>-1.0046176910400391</v>
      </c>
      <c r="AH49" s="86">
        <v>-0.99696189165115356</v>
      </c>
      <c r="AI49" s="86">
        <v>-0.92813706398010254</v>
      </c>
      <c r="AJ49" s="86">
        <v>-0.91447281837463379</v>
      </c>
      <c r="AK49" s="86">
        <v>-1.0078281164169312</v>
      </c>
      <c r="AL49" s="86">
        <v>-1.0477358102798462</v>
      </c>
      <c r="AM49" s="86">
        <v>-0.94060796499252319</v>
      </c>
      <c r="AN49" s="86">
        <v>-1.0143479108810425</v>
      </c>
      <c r="AO49" s="86">
        <v>-1.0261859893798828</v>
      </c>
      <c r="AP49" s="86">
        <v>-0.7990422248840332</v>
      </c>
      <c r="AQ49" s="86">
        <v>-0.66671943664550781</v>
      </c>
      <c r="AR49" s="86">
        <v>-0.62109160423278809</v>
      </c>
      <c r="AS49" s="86">
        <v>-0.51251441240310669</v>
      </c>
      <c r="AT49" s="86">
        <v>-0.43149811029434204</v>
      </c>
      <c r="AU49" s="86">
        <v>-0.44388866424560547</v>
      </c>
      <c r="AV49" s="86">
        <v>-0.2450052946805954</v>
      </c>
      <c r="AW49" s="86">
        <v>1.1897355318069458E-2</v>
      </c>
      <c r="AX49" s="86">
        <v>7.7034890651702881E-2</v>
      </c>
      <c r="AY49" s="86">
        <v>3.5752490162849426E-2</v>
      </c>
      <c r="AZ49" s="86">
        <v>0.1360115259885788</v>
      </c>
      <c r="BA49" s="86">
        <v>6.2815241515636444E-2</v>
      </c>
      <c r="BB49" s="86">
        <v>-0.33046051859855652</v>
      </c>
      <c r="BC49" s="86">
        <v>-0.72689652442932129</v>
      </c>
      <c r="BD49" s="86">
        <v>-0.85293948650360107</v>
      </c>
      <c r="BE49" s="86">
        <v>-0.78407055139541626</v>
      </c>
      <c r="BF49" s="86">
        <v>-0.77993148565292358</v>
      </c>
      <c r="BG49" s="86">
        <v>-0.71693426370620728</v>
      </c>
      <c r="BH49" s="86">
        <v>-0.69623321294784546</v>
      </c>
      <c r="BI49" s="86">
        <v>-0.7946704626083374</v>
      </c>
      <c r="BJ49" s="86">
        <v>-0.81111609935760498</v>
      </c>
      <c r="BK49" s="86">
        <v>-0.70123523473739624</v>
      </c>
      <c r="BL49" s="86">
        <v>-0.77265846729278564</v>
      </c>
      <c r="BM49" s="86">
        <v>-0.79320138692855835</v>
      </c>
      <c r="BN49" s="86">
        <v>-0.60691547393798828</v>
      </c>
      <c r="BO49" s="86">
        <v>-0.48810654878616333</v>
      </c>
      <c r="BP49" s="86">
        <v>-0.45151287317276001</v>
      </c>
      <c r="BQ49" s="86">
        <v>-0.34632748365402222</v>
      </c>
      <c r="BR49" s="86">
        <v>-0.26167169213294983</v>
      </c>
      <c r="BS49" s="86">
        <v>-0.27335447072982788</v>
      </c>
      <c r="BT49" s="86">
        <v>-8.1641465425491333E-2</v>
      </c>
      <c r="BU49" s="86">
        <v>0.16969604790210724</v>
      </c>
      <c r="BV49" s="86">
        <v>0.23506869375705719</v>
      </c>
      <c r="BW49" s="86">
        <v>0.23717886209487915</v>
      </c>
      <c r="BX49" s="86">
        <v>0.35560834407806396</v>
      </c>
      <c r="BY49" s="86">
        <v>0.29717624187469482</v>
      </c>
      <c r="BZ49" s="86">
        <v>-9.3008928000926971E-2</v>
      </c>
      <c r="CA49" s="86">
        <v>-0.49530014395713806</v>
      </c>
      <c r="CB49" s="86">
        <v>-0.63047248125076294</v>
      </c>
      <c r="CC49" s="86">
        <v>-0.6313202977180481</v>
      </c>
      <c r="CD49" s="86">
        <v>-0.62961691617965698</v>
      </c>
      <c r="CE49" s="86">
        <v>-0.57065588235855103</v>
      </c>
      <c r="CF49" s="86">
        <v>-0.54508113861083984</v>
      </c>
      <c r="CG49" s="86">
        <v>-0.64703810214996338</v>
      </c>
      <c r="CH49" s="86">
        <v>-0.64723402261734009</v>
      </c>
      <c r="CI49" s="86">
        <v>-0.53544634580612183</v>
      </c>
      <c r="CJ49" s="86">
        <v>-0.60526514053344727</v>
      </c>
      <c r="CK49" s="86">
        <v>-0.63183701038360596</v>
      </c>
      <c r="CL49" s="86">
        <v>-0.47384902834892273</v>
      </c>
      <c r="CM49" s="86">
        <v>-0.36439979076385498</v>
      </c>
      <c r="CN49" s="86">
        <v>-0.33406317234039307</v>
      </c>
      <c r="CO49" s="86">
        <v>-0.23122690618038177</v>
      </c>
      <c r="CP49" s="86">
        <v>-0.14405040442943573</v>
      </c>
      <c r="CQ49" s="86">
        <v>-0.15524297952651978</v>
      </c>
      <c r="CR49" s="86">
        <v>3.1503822654485703E-2</v>
      </c>
      <c r="CS49" s="86">
        <v>0.27898693084716797</v>
      </c>
      <c r="CT49" s="86">
        <v>0.34452241659164429</v>
      </c>
      <c r="CU49" s="86">
        <v>0.37668615579605103</v>
      </c>
      <c r="CV49" s="86">
        <v>0.50770044326782227</v>
      </c>
      <c r="CW49" s="86">
        <v>0.45949393510818481</v>
      </c>
      <c r="CX49" s="86">
        <v>7.1449331939220428E-2</v>
      </c>
      <c r="CY49" s="86">
        <v>-0.33489722013473511</v>
      </c>
      <c r="CZ49" s="86">
        <v>-0.47639250755310059</v>
      </c>
      <c r="DA49" s="86">
        <v>-0.47857004404067993</v>
      </c>
      <c r="DB49" s="86">
        <v>-0.47930231690406799</v>
      </c>
      <c r="DC49" s="86">
        <v>-0.42437747120857239</v>
      </c>
      <c r="DD49" s="86">
        <v>-0.39392906427383423</v>
      </c>
      <c r="DE49" s="86">
        <v>-0.49940574169158936</v>
      </c>
      <c r="DF49" s="86">
        <v>-0.48335191607475281</v>
      </c>
      <c r="DG49" s="86">
        <v>-0.3696574866771698</v>
      </c>
      <c r="DH49" s="86">
        <v>-0.43787181377410889</v>
      </c>
      <c r="DI49" s="86">
        <v>-0.47047260403633118</v>
      </c>
      <c r="DJ49" s="86">
        <v>-0.34078258275985718</v>
      </c>
      <c r="DK49" s="86">
        <v>-0.24069303274154663</v>
      </c>
      <c r="DL49" s="86">
        <v>-0.21661347150802612</v>
      </c>
      <c r="DM49" s="86">
        <v>-0.11612633615732193</v>
      </c>
      <c r="DN49" s="86">
        <v>-2.6429129764437675E-2</v>
      </c>
      <c r="DO49" s="86">
        <v>-3.7131499499082565E-2</v>
      </c>
      <c r="DP49" s="86">
        <v>0.14464911818504333</v>
      </c>
      <c r="DQ49" s="86">
        <v>0.38827782869338989</v>
      </c>
      <c r="DR49" s="86">
        <v>0.45397615432739258</v>
      </c>
      <c r="DS49" s="86">
        <v>0.5161934494972229</v>
      </c>
      <c r="DT49" s="86">
        <v>0.65979254245758057</v>
      </c>
      <c r="DU49" s="86">
        <v>0.6218116283416748</v>
      </c>
      <c r="DV49" s="86">
        <v>0.23590758442878723</v>
      </c>
      <c r="DW49" s="86">
        <v>-0.17449429631233215</v>
      </c>
      <c r="DX49" s="86">
        <v>-0.32231253385543823</v>
      </c>
      <c r="DY49" s="86">
        <v>-0.25802293419837952</v>
      </c>
      <c r="DZ49" s="86">
        <v>-0.26227191090583801</v>
      </c>
      <c r="EA49" s="86">
        <v>-0.21317468583583832</v>
      </c>
      <c r="EB49" s="86">
        <v>-0.17568947374820709</v>
      </c>
      <c r="EC49" s="86">
        <v>-0.28624808788299561</v>
      </c>
      <c r="ED49" s="86">
        <v>-0.2467322051525116</v>
      </c>
      <c r="EE49" s="86">
        <v>-0.13028469681739807</v>
      </c>
      <c r="EF49" s="86">
        <v>-0.19618242979049683</v>
      </c>
      <c r="EG49" s="86">
        <v>-0.2374880313873291</v>
      </c>
      <c r="EH49" s="86">
        <v>-0.14865580201148987</v>
      </c>
      <c r="EI49" s="86">
        <v>-6.2080118805170059E-2</v>
      </c>
      <c r="EJ49" s="86">
        <v>-4.7034747898578644E-2</v>
      </c>
      <c r="EK49" s="86">
        <v>5.0060603767633438E-2</v>
      </c>
      <c r="EL49" s="86">
        <v>0.14339731633663177</v>
      </c>
      <c r="EM49" s="86">
        <v>0.13340272009372711</v>
      </c>
      <c r="EN49" s="86">
        <v>0.30801293253898621</v>
      </c>
      <c r="EO49" s="86">
        <v>0.54607647657394409</v>
      </c>
      <c r="EP49" s="86">
        <v>0.61200994253158569</v>
      </c>
      <c r="EQ49" s="86">
        <v>0.71761983633041382</v>
      </c>
      <c r="ER49" s="86">
        <v>0.87938934564590454</v>
      </c>
      <c r="ES49" s="86">
        <v>0.85617262125015259</v>
      </c>
      <c r="ET49" s="86">
        <v>0.47335919737815857</v>
      </c>
      <c r="EU49" s="86">
        <v>5.7102058082818985E-2</v>
      </c>
      <c r="EV49" s="86">
        <v>-9.9845536053180695E-2</v>
      </c>
      <c r="EW49" s="86">
        <v>55.6405029296875</v>
      </c>
      <c r="EX49" s="86">
        <v>55.30426025390625</v>
      </c>
      <c r="EY49" s="86">
        <v>55.054828643798828</v>
      </c>
      <c r="EZ49" s="86">
        <v>54.782451629638672</v>
      </c>
      <c r="FA49" s="86">
        <v>54.544948577880859</v>
      </c>
      <c r="FB49" s="86">
        <v>54.357536315917969</v>
      </c>
      <c r="FC49" s="86">
        <v>54.512969970703125</v>
      </c>
      <c r="FD49" s="86">
        <v>56.033401489257813</v>
      </c>
      <c r="FE49" s="86">
        <v>58.069015502929688</v>
      </c>
      <c r="FF49" s="86">
        <v>60.229843139648438</v>
      </c>
      <c r="FG49" s="86">
        <v>62.458385467529297</v>
      </c>
      <c r="FH49" s="86">
        <v>64.347824096679688</v>
      </c>
      <c r="FI49" s="86">
        <v>65.983741760253906</v>
      </c>
      <c r="FJ49" s="86">
        <v>67.188987731933594</v>
      </c>
      <c r="FK49" s="86">
        <v>67.651947021484375</v>
      </c>
      <c r="FL49" s="86">
        <v>67.6513671875</v>
      </c>
      <c r="FM49" s="86">
        <v>66.76727294921875</v>
      </c>
      <c r="FN49" s="86">
        <v>65.011367797851563</v>
      </c>
      <c r="FO49" s="86">
        <v>62.740039825439453</v>
      </c>
      <c r="FP49" s="86">
        <v>60.276138305664063</v>
      </c>
      <c r="FQ49" s="86">
        <v>58.437602996826172</v>
      </c>
      <c r="FR49" s="86">
        <v>57.537216186523438</v>
      </c>
      <c r="FS49" s="86">
        <v>56.809043884277344</v>
      </c>
      <c r="FT49" s="86">
        <v>56.196865081787109</v>
      </c>
      <c r="FU49" s="86">
        <v>0.19740743935108185</v>
      </c>
      <c r="FV49" s="86">
        <v>0.22712421417236328</v>
      </c>
      <c r="FW49" s="86">
        <v>0.2157636284828186</v>
      </c>
      <c r="FX49" s="86">
        <v>777.90911865234375</v>
      </c>
      <c r="FY49" s="86">
        <v>1</v>
      </c>
    </row>
    <row r="50" spans="1:181" x14ac:dyDescent="0.25">
      <c r="A50" t="s">
        <v>186</v>
      </c>
      <c r="B50" t="s">
        <v>244</v>
      </c>
      <c r="C50" t="s">
        <v>2</v>
      </c>
      <c r="D50" t="s">
        <v>202</v>
      </c>
      <c r="E50" t="s">
        <v>206</v>
      </c>
      <c r="F50" t="s">
        <v>179</v>
      </c>
      <c r="G50" t="s">
        <v>1</v>
      </c>
      <c r="H50" s="86">
        <v>1306</v>
      </c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6"/>
      <c r="X50" s="86"/>
      <c r="Y50" s="86"/>
      <c r="Z50" s="86"/>
      <c r="AA50" s="86"/>
      <c r="AB50" s="86"/>
      <c r="AC50" s="86"/>
      <c r="AD50" s="86"/>
      <c r="AE50" s="86"/>
      <c r="AF50" s="86"/>
      <c r="AG50" s="86"/>
      <c r="AH50" s="86"/>
      <c r="AI50" s="86"/>
      <c r="AJ50" s="86"/>
      <c r="AK50" s="86"/>
      <c r="AL50" s="86"/>
      <c r="AM50" s="86"/>
      <c r="AN50" s="86"/>
      <c r="AO50" s="86"/>
      <c r="AP50" s="86"/>
      <c r="AQ50" s="86"/>
      <c r="AR50" s="86"/>
      <c r="AS50" s="86"/>
      <c r="AT50" s="86"/>
      <c r="AU50" s="86"/>
      <c r="AV50" s="86"/>
      <c r="AW50" s="86"/>
      <c r="AX50" s="86"/>
      <c r="AY50" s="86"/>
      <c r="AZ50" s="86"/>
      <c r="BA50" s="86"/>
      <c r="BB50" s="86"/>
      <c r="BC50" s="86"/>
      <c r="BD50" s="86"/>
      <c r="BE50" s="86"/>
      <c r="BF50" s="86"/>
      <c r="BG50" s="86"/>
      <c r="BH50" s="86"/>
      <c r="BI50" s="86"/>
      <c r="BJ50" s="86"/>
      <c r="BK50" s="86"/>
      <c r="BL50" s="86"/>
      <c r="BM50" s="86"/>
      <c r="BN50" s="86"/>
      <c r="BO50" s="86"/>
      <c r="BP50" s="86"/>
      <c r="BQ50" s="86"/>
      <c r="BR50" s="86"/>
      <c r="BS50" s="86"/>
      <c r="BT50" s="86"/>
      <c r="BU50" s="86"/>
      <c r="BV50" s="86"/>
      <c r="BW50" s="86"/>
      <c r="BX50" s="86"/>
      <c r="BY50" s="86"/>
      <c r="BZ50" s="86"/>
      <c r="CA50" s="86"/>
      <c r="CB50" s="86"/>
      <c r="CC50" s="86"/>
      <c r="CD50" s="86"/>
      <c r="CE50" s="86"/>
      <c r="CF50" s="86"/>
      <c r="CG50" s="86"/>
      <c r="CH50" s="86"/>
      <c r="CI50" s="86"/>
      <c r="CJ50" s="86"/>
      <c r="CK50" s="86"/>
      <c r="CL50" s="86"/>
      <c r="CM50" s="86"/>
      <c r="CN50" s="86"/>
      <c r="CO50" s="86"/>
      <c r="CP50" s="86"/>
      <c r="CQ50" s="86"/>
      <c r="CR50" s="86"/>
      <c r="CS50" s="86"/>
      <c r="CT50" s="86"/>
      <c r="CU50" s="86"/>
      <c r="CV50" s="86"/>
      <c r="CW50" s="86"/>
      <c r="CX50" s="86"/>
      <c r="CY50" s="86"/>
      <c r="CZ50" s="86"/>
      <c r="DA50" s="86"/>
      <c r="DB50" s="86"/>
      <c r="DC50" s="86"/>
      <c r="DD50" s="86"/>
      <c r="DE50" s="86"/>
      <c r="DF50" s="86"/>
      <c r="DG50" s="86"/>
      <c r="DH50" s="86"/>
      <c r="DI50" s="86"/>
      <c r="DJ50" s="86"/>
      <c r="DK50" s="86"/>
      <c r="DL50" s="86"/>
      <c r="DM50" s="86"/>
      <c r="DN50" s="86"/>
      <c r="DO50" s="86"/>
      <c r="DP50" s="86"/>
      <c r="DQ50" s="86"/>
      <c r="DR50" s="86"/>
      <c r="DS50" s="86"/>
      <c r="DT50" s="86"/>
      <c r="DU50" s="86"/>
      <c r="DV50" s="86"/>
      <c r="DW50" s="86"/>
      <c r="DX50" s="86"/>
      <c r="DY50" s="86"/>
      <c r="DZ50" s="86"/>
      <c r="EA50" s="86"/>
      <c r="EB50" s="86"/>
      <c r="EC50" s="86"/>
      <c r="ED50" s="86"/>
      <c r="EE50" s="86"/>
      <c r="EF50" s="86"/>
      <c r="EG50" s="86"/>
      <c r="EH50" s="86"/>
      <c r="EI50" s="86"/>
      <c r="EJ50" s="86"/>
      <c r="EK50" s="86"/>
      <c r="EL50" s="86"/>
      <c r="EM50" s="86"/>
      <c r="EN50" s="86"/>
      <c r="EO50" s="86"/>
      <c r="EP50" s="86"/>
      <c r="EQ50" s="86"/>
      <c r="ER50" s="86"/>
      <c r="ES50" s="86"/>
      <c r="ET50" s="86"/>
      <c r="EU50" s="86"/>
      <c r="EV50" s="86"/>
      <c r="EW50" s="86"/>
      <c r="EX50" s="86"/>
      <c r="EY50" s="86"/>
      <c r="EZ50" s="86"/>
      <c r="FA50" s="86"/>
      <c r="FB50" s="86"/>
      <c r="FC50" s="86"/>
      <c r="FD50" s="86"/>
      <c r="FE50" s="86"/>
      <c r="FF50" s="86"/>
      <c r="FG50" s="86"/>
      <c r="FH50" s="86"/>
      <c r="FI50" s="86"/>
      <c r="FJ50" s="86"/>
      <c r="FK50" s="86"/>
      <c r="FL50" s="86"/>
      <c r="FM50" s="86"/>
      <c r="FN50" s="86"/>
      <c r="FO50" s="86"/>
      <c r="FP50" s="86"/>
      <c r="FQ50" s="86"/>
      <c r="FR50" s="86"/>
      <c r="FS50" s="86"/>
      <c r="FT50" s="86"/>
      <c r="FU50" s="86"/>
      <c r="FV50" s="86"/>
      <c r="FW50" s="86"/>
      <c r="FX50" s="86">
        <v>69.863639831542969</v>
      </c>
      <c r="FY50" s="86">
        <v>0</v>
      </c>
    </row>
    <row r="51" spans="1:181" x14ac:dyDescent="0.25">
      <c r="A51" t="s">
        <v>186</v>
      </c>
      <c r="B51" t="s">
        <v>244</v>
      </c>
      <c r="C51" t="s">
        <v>2</v>
      </c>
      <c r="D51" t="s">
        <v>202</v>
      </c>
      <c r="E51" t="s">
        <v>206</v>
      </c>
      <c r="F51" t="s">
        <v>180</v>
      </c>
      <c r="G51" t="s">
        <v>1</v>
      </c>
      <c r="H51" s="86">
        <v>285</v>
      </c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6"/>
      <c r="X51" s="86"/>
      <c r="Y51" s="86"/>
      <c r="Z51" s="86"/>
      <c r="AA51" s="86"/>
      <c r="AB51" s="86"/>
      <c r="AC51" s="86"/>
      <c r="AD51" s="86"/>
      <c r="AE51" s="86"/>
      <c r="AF51" s="86"/>
      <c r="AG51" s="86"/>
      <c r="AH51" s="86"/>
      <c r="AI51" s="86"/>
      <c r="AJ51" s="86"/>
      <c r="AK51" s="86"/>
      <c r="AL51" s="86"/>
      <c r="AM51" s="86"/>
      <c r="AN51" s="86"/>
      <c r="AO51" s="86"/>
      <c r="AP51" s="86"/>
      <c r="AQ51" s="86"/>
      <c r="AR51" s="86"/>
      <c r="AS51" s="86"/>
      <c r="AT51" s="86"/>
      <c r="AU51" s="86"/>
      <c r="AV51" s="86"/>
      <c r="AW51" s="86"/>
      <c r="AX51" s="86"/>
      <c r="AY51" s="86"/>
      <c r="AZ51" s="86"/>
      <c r="BA51" s="86"/>
      <c r="BB51" s="86"/>
      <c r="BC51" s="86"/>
      <c r="BD51" s="86"/>
      <c r="BE51" s="86"/>
      <c r="BF51" s="86"/>
      <c r="BG51" s="86"/>
      <c r="BH51" s="86"/>
      <c r="BI51" s="86"/>
      <c r="BJ51" s="86"/>
      <c r="BK51" s="86"/>
      <c r="BL51" s="86"/>
      <c r="BM51" s="86"/>
      <c r="BN51" s="86"/>
      <c r="BO51" s="86"/>
      <c r="BP51" s="86"/>
      <c r="BQ51" s="86"/>
      <c r="BR51" s="86"/>
      <c r="BS51" s="86"/>
      <c r="BT51" s="86"/>
      <c r="BU51" s="86"/>
      <c r="BV51" s="86"/>
      <c r="BW51" s="86"/>
      <c r="BX51" s="86"/>
      <c r="BY51" s="86"/>
      <c r="BZ51" s="86"/>
      <c r="CA51" s="86"/>
      <c r="CB51" s="86"/>
      <c r="CC51" s="86"/>
      <c r="CD51" s="86"/>
      <c r="CE51" s="86"/>
      <c r="CF51" s="86"/>
      <c r="CG51" s="86"/>
      <c r="CH51" s="86"/>
      <c r="CI51" s="86"/>
      <c r="CJ51" s="86"/>
      <c r="CK51" s="86"/>
      <c r="CL51" s="86"/>
      <c r="CM51" s="86"/>
      <c r="CN51" s="86"/>
      <c r="CO51" s="86"/>
      <c r="CP51" s="86"/>
      <c r="CQ51" s="86"/>
      <c r="CR51" s="86"/>
      <c r="CS51" s="86"/>
      <c r="CT51" s="86"/>
      <c r="CU51" s="86"/>
      <c r="CV51" s="86"/>
      <c r="CW51" s="86"/>
      <c r="CX51" s="86"/>
      <c r="CY51" s="86"/>
      <c r="CZ51" s="86"/>
      <c r="DA51" s="86"/>
      <c r="DB51" s="86"/>
      <c r="DC51" s="86"/>
      <c r="DD51" s="86"/>
      <c r="DE51" s="86"/>
      <c r="DF51" s="86"/>
      <c r="DG51" s="86"/>
      <c r="DH51" s="86"/>
      <c r="DI51" s="86"/>
      <c r="DJ51" s="86"/>
      <c r="DK51" s="86"/>
      <c r="DL51" s="86"/>
      <c r="DM51" s="86"/>
      <c r="DN51" s="86"/>
      <c r="DO51" s="86"/>
      <c r="DP51" s="86"/>
      <c r="DQ51" s="86"/>
      <c r="DR51" s="86"/>
      <c r="DS51" s="86"/>
      <c r="DT51" s="86"/>
      <c r="DU51" s="86"/>
      <c r="DV51" s="86"/>
      <c r="DW51" s="86"/>
      <c r="DX51" s="86"/>
      <c r="DY51" s="86"/>
      <c r="DZ51" s="86"/>
      <c r="EA51" s="86"/>
      <c r="EB51" s="86"/>
      <c r="EC51" s="86"/>
      <c r="ED51" s="86"/>
      <c r="EE51" s="86"/>
      <c r="EF51" s="86"/>
      <c r="EG51" s="86"/>
      <c r="EH51" s="86"/>
      <c r="EI51" s="86"/>
      <c r="EJ51" s="86"/>
      <c r="EK51" s="86"/>
      <c r="EL51" s="86"/>
      <c r="EM51" s="86"/>
      <c r="EN51" s="86"/>
      <c r="EO51" s="86"/>
      <c r="EP51" s="86"/>
      <c r="EQ51" s="86"/>
      <c r="ER51" s="86"/>
      <c r="ES51" s="86"/>
      <c r="ET51" s="86"/>
      <c r="EU51" s="86"/>
      <c r="EV51" s="86"/>
      <c r="EW51" s="86"/>
      <c r="EX51" s="86"/>
      <c r="EY51" s="86"/>
      <c r="EZ51" s="86"/>
      <c r="FA51" s="86"/>
      <c r="FB51" s="86"/>
      <c r="FC51" s="86"/>
      <c r="FD51" s="86"/>
      <c r="FE51" s="86"/>
      <c r="FF51" s="86"/>
      <c r="FG51" s="86"/>
      <c r="FH51" s="86"/>
      <c r="FI51" s="86"/>
      <c r="FJ51" s="86"/>
      <c r="FK51" s="86"/>
      <c r="FL51" s="86"/>
      <c r="FM51" s="86"/>
      <c r="FN51" s="86"/>
      <c r="FO51" s="86"/>
      <c r="FP51" s="86"/>
      <c r="FQ51" s="86"/>
      <c r="FR51" s="86"/>
      <c r="FS51" s="86"/>
      <c r="FT51" s="86"/>
      <c r="FU51" s="86"/>
      <c r="FV51" s="86"/>
      <c r="FW51" s="86"/>
      <c r="FX51" s="86">
        <v>38.227272033691406</v>
      </c>
      <c r="FY51" s="86">
        <v>0</v>
      </c>
    </row>
    <row r="52" spans="1:181" x14ac:dyDescent="0.25">
      <c r="A52" t="s">
        <v>186</v>
      </c>
      <c r="B52" t="s">
        <v>244</v>
      </c>
      <c r="C52" t="s">
        <v>2</v>
      </c>
      <c r="D52" t="s">
        <v>202</v>
      </c>
      <c r="E52" t="s">
        <v>206</v>
      </c>
      <c r="F52" t="s">
        <v>181</v>
      </c>
      <c r="G52" t="s">
        <v>1</v>
      </c>
      <c r="H52" s="86">
        <v>477</v>
      </c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6"/>
      <c r="AB52" s="86"/>
      <c r="AC52" s="86"/>
      <c r="AD52" s="86"/>
      <c r="AE52" s="86"/>
      <c r="AF52" s="86"/>
      <c r="AG52" s="86"/>
      <c r="AH52" s="86"/>
      <c r="AI52" s="86"/>
      <c r="AJ52" s="86"/>
      <c r="AK52" s="86"/>
      <c r="AL52" s="86"/>
      <c r="AM52" s="86"/>
      <c r="AN52" s="86"/>
      <c r="AO52" s="86"/>
      <c r="AP52" s="86"/>
      <c r="AQ52" s="86"/>
      <c r="AR52" s="86"/>
      <c r="AS52" s="86"/>
      <c r="AT52" s="86"/>
      <c r="AU52" s="86"/>
      <c r="AV52" s="86"/>
      <c r="AW52" s="86"/>
      <c r="AX52" s="86"/>
      <c r="AY52" s="86"/>
      <c r="AZ52" s="86"/>
      <c r="BA52" s="86"/>
      <c r="BB52" s="86"/>
      <c r="BC52" s="86"/>
      <c r="BD52" s="86"/>
      <c r="BE52" s="86"/>
      <c r="BF52" s="86"/>
      <c r="BG52" s="86"/>
      <c r="BH52" s="86"/>
      <c r="BI52" s="86"/>
      <c r="BJ52" s="86"/>
      <c r="BK52" s="86"/>
      <c r="BL52" s="86"/>
      <c r="BM52" s="86"/>
      <c r="BN52" s="86"/>
      <c r="BO52" s="86"/>
      <c r="BP52" s="86"/>
      <c r="BQ52" s="86"/>
      <c r="BR52" s="86"/>
      <c r="BS52" s="86"/>
      <c r="BT52" s="86"/>
      <c r="BU52" s="86"/>
      <c r="BV52" s="86"/>
      <c r="BW52" s="86"/>
      <c r="BX52" s="86"/>
      <c r="BY52" s="86"/>
      <c r="BZ52" s="86"/>
      <c r="CA52" s="86"/>
      <c r="CB52" s="86"/>
      <c r="CC52" s="86"/>
      <c r="CD52" s="86"/>
      <c r="CE52" s="86"/>
      <c r="CF52" s="86"/>
      <c r="CG52" s="86"/>
      <c r="CH52" s="86"/>
      <c r="CI52" s="86"/>
      <c r="CJ52" s="86"/>
      <c r="CK52" s="86"/>
      <c r="CL52" s="86"/>
      <c r="CM52" s="86"/>
      <c r="CN52" s="86"/>
      <c r="CO52" s="86"/>
      <c r="CP52" s="86"/>
      <c r="CQ52" s="86"/>
      <c r="CR52" s="86"/>
      <c r="CS52" s="86"/>
      <c r="CT52" s="86"/>
      <c r="CU52" s="86"/>
      <c r="CV52" s="86"/>
      <c r="CW52" s="86"/>
      <c r="CX52" s="86"/>
      <c r="CY52" s="86"/>
      <c r="CZ52" s="86"/>
      <c r="DA52" s="86"/>
      <c r="DB52" s="86"/>
      <c r="DC52" s="86"/>
      <c r="DD52" s="86"/>
      <c r="DE52" s="86"/>
      <c r="DF52" s="86"/>
      <c r="DG52" s="86"/>
      <c r="DH52" s="86"/>
      <c r="DI52" s="86"/>
      <c r="DJ52" s="86"/>
      <c r="DK52" s="86"/>
      <c r="DL52" s="86"/>
      <c r="DM52" s="86"/>
      <c r="DN52" s="86"/>
      <c r="DO52" s="86"/>
      <c r="DP52" s="86"/>
      <c r="DQ52" s="86"/>
      <c r="DR52" s="86"/>
      <c r="DS52" s="86"/>
      <c r="DT52" s="86"/>
      <c r="DU52" s="86"/>
      <c r="DV52" s="86"/>
      <c r="DW52" s="86"/>
      <c r="DX52" s="86"/>
      <c r="DY52" s="86"/>
      <c r="DZ52" s="86"/>
      <c r="EA52" s="86"/>
      <c r="EB52" s="86"/>
      <c r="EC52" s="86"/>
      <c r="ED52" s="86"/>
      <c r="EE52" s="86"/>
      <c r="EF52" s="86"/>
      <c r="EG52" s="86"/>
      <c r="EH52" s="86"/>
      <c r="EI52" s="86"/>
      <c r="EJ52" s="86"/>
      <c r="EK52" s="86"/>
      <c r="EL52" s="86"/>
      <c r="EM52" s="86"/>
      <c r="EN52" s="86"/>
      <c r="EO52" s="86"/>
      <c r="EP52" s="86"/>
      <c r="EQ52" s="86"/>
      <c r="ER52" s="86"/>
      <c r="ES52" s="86"/>
      <c r="ET52" s="86"/>
      <c r="EU52" s="86"/>
      <c r="EV52" s="86"/>
      <c r="EW52" s="86"/>
      <c r="EX52" s="86"/>
      <c r="EY52" s="86"/>
      <c r="EZ52" s="86"/>
      <c r="FA52" s="86"/>
      <c r="FB52" s="86"/>
      <c r="FC52" s="86"/>
      <c r="FD52" s="86"/>
      <c r="FE52" s="86"/>
      <c r="FF52" s="86"/>
      <c r="FG52" s="86"/>
      <c r="FH52" s="86"/>
      <c r="FI52" s="86"/>
      <c r="FJ52" s="86"/>
      <c r="FK52" s="86"/>
      <c r="FL52" s="86"/>
      <c r="FM52" s="86"/>
      <c r="FN52" s="86"/>
      <c r="FO52" s="86"/>
      <c r="FP52" s="86"/>
      <c r="FQ52" s="86"/>
      <c r="FR52" s="86"/>
      <c r="FS52" s="86"/>
      <c r="FT52" s="86"/>
      <c r="FU52" s="86"/>
      <c r="FV52" s="86"/>
      <c r="FW52" s="86"/>
      <c r="FX52" s="86">
        <v>22.181818008422852</v>
      </c>
      <c r="FY52" s="86">
        <v>0</v>
      </c>
    </row>
    <row r="53" spans="1:181" x14ac:dyDescent="0.25">
      <c r="A53" t="s">
        <v>186</v>
      </c>
      <c r="B53" t="s">
        <v>244</v>
      </c>
      <c r="C53" t="s">
        <v>2</v>
      </c>
      <c r="D53" t="s">
        <v>202</v>
      </c>
      <c r="E53" t="s">
        <v>206</v>
      </c>
      <c r="F53" t="s">
        <v>182</v>
      </c>
      <c r="G53" t="s">
        <v>1</v>
      </c>
      <c r="H53" s="86">
        <v>1284</v>
      </c>
      <c r="I53" s="86">
        <v>0.84190231561660767</v>
      </c>
      <c r="J53" s="86">
        <v>0.74561476707458496</v>
      </c>
      <c r="K53" s="86">
        <v>0.6978226900100708</v>
      </c>
      <c r="L53" s="86">
        <v>0.7074129581451416</v>
      </c>
      <c r="M53" s="86">
        <v>0.70533210039138794</v>
      </c>
      <c r="N53" s="86">
        <v>0.82372575998306274</v>
      </c>
      <c r="O53" s="86">
        <v>1.0022590160369873</v>
      </c>
      <c r="P53" s="86">
        <v>1.1964113712310791</v>
      </c>
      <c r="Q53" s="86">
        <v>1.163049578666687</v>
      </c>
      <c r="R53" s="86">
        <v>1.1903054714202881</v>
      </c>
      <c r="S53" s="86">
        <v>1.2268432378768921</v>
      </c>
      <c r="T53" s="86">
        <v>1.1737990379333496</v>
      </c>
      <c r="U53" s="86">
        <v>1.0447648763656616</v>
      </c>
      <c r="V53" s="86">
        <v>1.008068323135376</v>
      </c>
      <c r="W53" s="86">
        <v>1.0224905014038086</v>
      </c>
      <c r="X53" s="86">
        <v>1.061613917350769</v>
      </c>
      <c r="Y53" s="86">
        <v>1.077667236328125</v>
      </c>
      <c r="Z53" s="86">
        <v>1.1250991821289063</v>
      </c>
      <c r="AA53" s="86">
        <v>1.2327114343643188</v>
      </c>
      <c r="AB53" s="86">
        <v>1.2441996335983276</v>
      </c>
      <c r="AC53" s="86">
        <v>1.3401088714599609</v>
      </c>
      <c r="AD53" s="86">
        <v>1.3103957176208496</v>
      </c>
      <c r="AE53" s="86">
        <v>1.1730453968048096</v>
      </c>
      <c r="AF53" s="86">
        <v>1.000188946723938</v>
      </c>
      <c r="AG53" s="86">
        <v>-0.30456599593162537</v>
      </c>
      <c r="AH53" s="86">
        <v>-0.28911945223808289</v>
      </c>
      <c r="AI53" s="86">
        <v>-0.30079072713851929</v>
      </c>
      <c r="AJ53" s="86">
        <v>-0.29403778910636902</v>
      </c>
      <c r="AK53" s="86">
        <v>-0.31674370169639587</v>
      </c>
      <c r="AL53" s="86">
        <v>-0.2555885910987854</v>
      </c>
      <c r="AM53" s="86">
        <v>-0.27476534247398376</v>
      </c>
      <c r="AN53" s="86">
        <v>-0.24606262147426605</v>
      </c>
      <c r="AO53" s="86">
        <v>-0.23709315061569214</v>
      </c>
      <c r="AP53" s="86">
        <v>-0.13178366422653198</v>
      </c>
      <c r="AQ53" s="86">
        <v>-0.1171705424785614</v>
      </c>
      <c r="AR53" s="86">
        <v>-0.15728263556957245</v>
      </c>
      <c r="AS53" s="86">
        <v>-0.20793823897838593</v>
      </c>
      <c r="AT53" s="86">
        <v>-0.23468618094921112</v>
      </c>
      <c r="AU53" s="86">
        <v>-0.20019461214542389</v>
      </c>
      <c r="AV53" s="86">
        <v>-0.1531655490398407</v>
      </c>
      <c r="AW53" s="86">
        <v>-0.13351301848888397</v>
      </c>
      <c r="AX53" s="86">
        <v>-0.20836785435676575</v>
      </c>
      <c r="AY53" s="86">
        <v>-0.15266014635562897</v>
      </c>
      <c r="AZ53" s="86">
        <v>-0.19057948887348175</v>
      </c>
      <c r="BA53" s="86">
        <v>-0.12528076767921448</v>
      </c>
      <c r="BB53" s="86">
        <v>-0.22952279448509216</v>
      </c>
      <c r="BC53" s="86">
        <v>-0.22195783257484436</v>
      </c>
      <c r="BD53" s="86">
        <v>-0.277721107006073</v>
      </c>
      <c r="BE53" s="86">
        <v>-0.22850066423416138</v>
      </c>
      <c r="BF53" s="86">
        <v>-0.21523168683052063</v>
      </c>
      <c r="BG53" s="86">
        <v>-0.22688387334346771</v>
      </c>
      <c r="BH53" s="86">
        <v>-0.22034896910190582</v>
      </c>
      <c r="BI53" s="86">
        <v>-0.2430182546377182</v>
      </c>
      <c r="BJ53" s="86">
        <v>-0.18154267966747284</v>
      </c>
      <c r="BK53" s="86">
        <v>-0.19821956753730774</v>
      </c>
      <c r="BL53" s="86">
        <v>-0.16726261377334595</v>
      </c>
      <c r="BM53" s="86">
        <v>-0.16018585860729218</v>
      </c>
      <c r="BN53" s="86">
        <v>-6.9529816508293152E-2</v>
      </c>
      <c r="BO53" s="86">
        <v>-5.4972957819700241E-2</v>
      </c>
      <c r="BP53" s="86">
        <v>-9.3652255833148956E-2</v>
      </c>
      <c r="BQ53" s="86">
        <v>-0.15515094995498657</v>
      </c>
      <c r="BR53" s="86">
        <v>-0.18005003035068512</v>
      </c>
      <c r="BS53" s="86">
        <v>-0.142716184258461</v>
      </c>
      <c r="BT53" s="86">
        <v>-9.720660001039505E-2</v>
      </c>
      <c r="BU53" s="86">
        <v>-7.6104626059532166E-2</v>
      </c>
      <c r="BV53" s="86">
        <v>-0.13933984935283661</v>
      </c>
      <c r="BW53" s="86">
        <v>-8.2402750849723816E-2</v>
      </c>
      <c r="BX53" s="86">
        <v>-0.12155845761299133</v>
      </c>
      <c r="BY53" s="86">
        <v>-5.8614648878574371E-2</v>
      </c>
      <c r="BZ53" s="86">
        <v>-0.14868944883346558</v>
      </c>
      <c r="CA53" s="86">
        <v>-0.14400385320186615</v>
      </c>
      <c r="CB53" s="86">
        <v>-0.19581176340579987</v>
      </c>
      <c r="CC53" s="86">
        <v>-0.17581804096698761</v>
      </c>
      <c r="CD53" s="86">
        <v>-0.16405723989009857</v>
      </c>
      <c r="CE53" s="86">
        <v>-0.17569622397422791</v>
      </c>
      <c r="CF53" s="86">
        <v>-0.16931232810020447</v>
      </c>
      <c r="CG53" s="86">
        <v>-0.19195623695850372</v>
      </c>
      <c r="CH53" s="86">
        <v>-0.13025872409343719</v>
      </c>
      <c r="CI53" s="86">
        <v>-0.14520420134067535</v>
      </c>
      <c r="CJ53" s="86">
        <v>-0.11268595606088638</v>
      </c>
      <c r="CK53" s="86">
        <v>-0.10692009329795837</v>
      </c>
      <c r="CL53" s="86">
        <v>-2.6412991806864738E-2</v>
      </c>
      <c r="CM53" s="86">
        <v>-1.1895098723471165E-2</v>
      </c>
      <c r="CN53" s="86">
        <v>-4.9582052975893021E-2</v>
      </c>
      <c r="CO53" s="86">
        <v>-0.11859064549207687</v>
      </c>
      <c r="CP53" s="86">
        <v>-0.14220918715000153</v>
      </c>
      <c r="CQ53" s="86">
        <v>-0.10290680825710297</v>
      </c>
      <c r="CR53" s="86">
        <v>-5.8449599891901016E-2</v>
      </c>
      <c r="CS53" s="86">
        <v>-3.6343753337860107E-2</v>
      </c>
      <c r="CT53" s="86">
        <v>-9.1531276702880859E-2</v>
      </c>
      <c r="CU53" s="86">
        <v>-3.3742688596248627E-2</v>
      </c>
      <c r="CV53" s="86">
        <v>-7.3754705488681793E-2</v>
      </c>
      <c r="CW53" s="86">
        <v>-1.2441903352737427E-2</v>
      </c>
      <c r="CX53" s="86">
        <v>-9.2704527080059052E-2</v>
      </c>
      <c r="CY53" s="86">
        <v>-9.0013168752193451E-2</v>
      </c>
      <c r="CZ53" s="86">
        <v>-0.13908161222934723</v>
      </c>
      <c r="DA53" s="86">
        <v>-0.12313542515039444</v>
      </c>
      <c r="DB53" s="86">
        <v>-0.11288279294967651</v>
      </c>
      <c r="DC53" s="86">
        <v>-0.1245085746049881</v>
      </c>
      <c r="DD53" s="86">
        <v>-0.11827567964792252</v>
      </c>
      <c r="DE53" s="86">
        <v>-0.14089421927928925</v>
      </c>
      <c r="DF53" s="86">
        <v>-7.8974761068820953E-2</v>
      </c>
      <c r="DG53" s="86">
        <v>-9.2188835144042969E-2</v>
      </c>
      <c r="DH53" s="86">
        <v>-5.8109302073717117E-2</v>
      </c>
      <c r="DI53" s="86">
        <v>-5.3654331713914871E-2</v>
      </c>
      <c r="DJ53" s="86">
        <v>1.6703834757208824E-2</v>
      </c>
      <c r="DK53" s="86">
        <v>3.1182760372757912E-2</v>
      </c>
      <c r="DL53" s="86">
        <v>-5.5118463933467865E-3</v>
      </c>
      <c r="DM53" s="86">
        <v>-8.2030333578586578E-2</v>
      </c>
      <c r="DN53" s="86">
        <v>-0.10436835139989853</v>
      </c>
      <c r="DO53" s="86">
        <v>-6.3097432255744934E-2</v>
      </c>
      <c r="DP53" s="86">
        <v>-1.9692601636052132E-2</v>
      </c>
      <c r="DQ53" s="86">
        <v>3.4171226434409618E-3</v>
      </c>
      <c r="DR53" s="86">
        <v>-4.3722700327634811E-2</v>
      </c>
      <c r="DS53" s="86">
        <v>1.4917371794581413E-2</v>
      </c>
      <c r="DT53" s="86">
        <v>-2.5950951501727104E-2</v>
      </c>
      <c r="DU53" s="86">
        <v>3.3730842173099518E-2</v>
      </c>
      <c r="DV53" s="86">
        <v>-3.6719601601362228E-2</v>
      </c>
      <c r="DW53" s="86">
        <v>-3.6022480577230453E-2</v>
      </c>
      <c r="DX53" s="86">
        <v>-8.2351453602313995E-2</v>
      </c>
      <c r="DY53" s="86">
        <v>-4.7070089727640152E-2</v>
      </c>
      <c r="DZ53" s="86">
        <v>-3.8995016366243362E-2</v>
      </c>
      <c r="EA53" s="86">
        <v>-5.060172826051712E-2</v>
      </c>
      <c r="EB53" s="86">
        <v>-4.4586874544620514E-2</v>
      </c>
      <c r="EC53" s="86">
        <v>-6.7168764770030975E-2</v>
      </c>
      <c r="ED53" s="86">
        <v>-4.9288645386695862E-3</v>
      </c>
      <c r="EE53" s="86">
        <v>-1.564306952059269E-2</v>
      </c>
      <c r="EF53" s="86">
        <v>2.0690714940428734E-2</v>
      </c>
      <c r="EG53" s="86">
        <v>2.3252967745065689E-2</v>
      </c>
      <c r="EH53" s="86">
        <v>7.8957684338092804E-2</v>
      </c>
      <c r="EI53" s="86">
        <v>9.3380346894264221E-2</v>
      </c>
      <c r="EJ53" s="86">
        <v>5.8118533343076706E-2</v>
      </c>
      <c r="EK53" s="86">
        <v>-2.9243053868412971E-2</v>
      </c>
      <c r="EL53" s="86">
        <v>-4.9732193350791931E-2</v>
      </c>
      <c r="EM53" s="86">
        <v>-5.6190085597336292E-3</v>
      </c>
      <c r="EN53" s="86">
        <v>3.6266349256038666E-2</v>
      </c>
      <c r="EO53" s="86">
        <v>6.0825511813163757E-2</v>
      </c>
      <c r="EP53" s="86">
        <v>2.5305295363068581E-2</v>
      </c>
      <c r="EQ53" s="86">
        <v>8.5174769163131714E-2</v>
      </c>
      <c r="ER53" s="86">
        <v>4.3070077896118164E-2</v>
      </c>
      <c r="ES53" s="86">
        <v>0.10039695352315903</v>
      </c>
      <c r="ET53" s="86">
        <v>4.411374032497406E-2</v>
      </c>
      <c r="EU53" s="86">
        <v>4.1931495070457458E-2</v>
      </c>
      <c r="EV53" s="86">
        <v>-4.4212033390067518E-4</v>
      </c>
      <c r="EW53" s="86">
        <v>53.361175537109375</v>
      </c>
      <c r="EX53" s="86">
        <v>52.66241455078125</v>
      </c>
      <c r="EY53" s="86">
        <v>52.030067443847656</v>
      </c>
      <c r="EZ53" s="86">
        <v>51.622173309326172</v>
      </c>
      <c r="FA53" s="86">
        <v>51.358245849609375</v>
      </c>
      <c r="FB53" s="86">
        <v>51.041973114013672</v>
      </c>
      <c r="FC53" s="86">
        <v>51.406024932861328</v>
      </c>
      <c r="FD53" s="86">
        <v>53.305313110351563</v>
      </c>
      <c r="FE53" s="86">
        <v>55.710166931152344</v>
      </c>
      <c r="FF53" s="86">
        <v>58.745258331298828</v>
      </c>
      <c r="FG53" s="86">
        <v>61.729412078857422</v>
      </c>
      <c r="FH53" s="86">
        <v>64.778694152832031</v>
      </c>
      <c r="FI53" s="86">
        <v>66.787361145019531</v>
      </c>
      <c r="FJ53" s="86">
        <v>68.671401977539063</v>
      </c>
      <c r="FK53" s="86">
        <v>69.750465393066406</v>
      </c>
      <c r="FL53" s="86">
        <v>69.572914123535156</v>
      </c>
      <c r="FM53" s="86">
        <v>68.382659912109375</v>
      </c>
      <c r="FN53" s="86">
        <v>66.449913024902344</v>
      </c>
      <c r="FO53" s="86">
        <v>63.945278167724609</v>
      </c>
      <c r="FP53" s="86">
        <v>61.048835754394531</v>
      </c>
      <c r="FQ53" s="86">
        <v>58.214855194091797</v>
      </c>
      <c r="FR53" s="86">
        <v>56.629684448242188</v>
      </c>
      <c r="FS53" s="86">
        <v>55.150604248046875</v>
      </c>
      <c r="FT53" s="86">
        <v>54.421886444091797</v>
      </c>
      <c r="FU53" s="86">
        <v>7.4577376246452332E-2</v>
      </c>
      <c r="FV53" s="86">
        <v>7.8204065561294556E-2</v>
      </c>
      <c r="FW53" s="86">
        <v>7.7651344239711761E-2</v>
      </c>
      <c r="FX53" s="86">
        <v>115.59091186523438</v>
      </c>
      <c r="FY53" s="86">
        <v>1</v>
      </c>
    </row>
    <row r="54" spans="1:181" x14ac:dyDescent="0.25">
      <c r="A54" t="s">
        <v>186</v>
      </c>
      <c r="B54" t="s">
        <v>244</v>
      </c>
      <c r="C54" t="s">
        <v>2</v>
      </c>
      <c r="D54" t="s">
        <v>202</v>
      </c>
      <c r="E54" t="s">
        <v>206</v>
      </c>
      <c r="F54" t="s">
        <v>183</v>
      </c>
      <c r="G54" t="s">
        <v>1</v>
      </c>
      <c r="H54" s="86">
        <v>1792</v>
      </c>
      <c r="I54" s="86">
        <v>1.3507803678512573</v>
      </c>
      <c r="J54" s="86">
        <v>1.2199348211288452</v>
      </c>
      <c r="K54" s="86">
        <v>1.1368179321289063</v>
      </c>
      <c r="L54" s="86">
        <v>1.0853164196014404</v>
      </c>
      <c r="M54" s="86">
        <v>1.0517383813858032</v>
      </c>
      <c r="N54" s="86">
        <v>1.0928573608398438</v>
      </c>
      <c r="O54" s="86">
        <v>1.328423023223877</v>
      </c>
      <c r="P54" s="86">
        <v>1.4872649908065796</v>
      </c>
      <c r="Q54" s="86">
        <v>1.4834465980529785</v>
      </c>
      <c r="R54" s="86">
        <v>1.4414733648300171</v>
      </c>
      <c r="S54" s="86">
        <v>1.6211000680923462</v>
      </c>
      <c r="T54" s="86">
        <v>1.5260097980499268</v>
      </c>
      <c r="U54" s="86">
        <v>1.5343002080917358</v>
      </c>
      <c r="V54" s="86">
        <v>1.4854964017868042</v>
      </c>
      <c r="W54" s="86">
        <v>1.5400981903076172</v>
      </c>
      <c r="X54" s="86">
        <v>1.6329047679901123</v>
      </c>
      <c r="Y54" s="86">
        <v>1.8453205823898315</v>
      </c>
      <c r="Z54" s="86">
        <v>1.9645633697509766</v>
      </c>
      <c r="AA54" s="86">
        <v>2.1510436534881592</v>
      </c>
      <c r="AB54" s="86">
        <v>2.1942307949066162</v>
      </c>
      <c r="AC54" s="86">
        <v>2.2928483486175537</v>
      </c>
      <c r="AD54" s="86">
        <v>2.1874878406524658</v>
      </c>
      <c r="AE54" s="86">
        <v>1.846518874168396</v>
      </c>
      <c r="AF54" s="86">
        <v>1.6159759759902954</v>
      </c>
      <c r="AG54" s="86">
        <v>-1.0260249376296997</v>
      </c>
      <c r="AH54" s="86">
        <v>-1.0138739347457886</v>
      </c>
      <c r="AI54" s="86">
        <v>-0.99653619527816772</v>
      </c>
      <c r="AJ54" s="86">
        <v>-1.0249322652816772</v>
      </c>
      <c r="AK54" s="86">
        <v>-1.0688084363937378</v>
      </c>
      <c r="AL54" s="86">
        <v>-1.1369243860244751</v>
      </c>
      <c r="AM54" s="86">
        <v>-1.1405338048934937</v>
      </c>
      <c r="AN54" s="86">
        <v>-1.2134085893630981</v>
      </c>
      <c r="AO54" s="86">
        <v>-1.1418462991714478</v>
      </c>
      <c r="AP54" s="86">
        <v>-1.0613154172897339</v>
      </c>
      <c r="AQ54" s="86">
        <v>-0.72391015291213989</v>
      </c>
      <c r="AR54" s="86">
        <v>-0.86076128482818604</v>
      </c>
      <c r="AS54" s="86">
        <v>-0.95015734434127808</v>
      </c>
      <c r="AT54" s="86">
        <v>-1.0142214298248291</v>
      </c>
      <c r="AU54" s="86">
        <v>-1.0226656198501587</v>
      </c>
      <c r="AV54" s="86">
        <v>-0.948650062084198</v>
      </c>
      <c r="AW54" s="86">
        <v>-0.77128475904464722</v>
      </c>
      <c r="AX54" s="86">
        <v>-0.7625390887260437</v>
      </c>
      <c r="AY54" s="86">
        <v>-0.55779367685317993</v>
      </c>
      <c r="AZ54" s="86">
        <v>-0.43188795447349548</v>
      </c>
      <c r="BA54" s="86">
        <v>-0.48573288321495056</v>
      </c>
      <c r="BB54" s="86">
        <v>-0.72987908124923706</v>
      </c>
      <c r="BC54" s="86">
        <v>-0.91096216440200806</v>
      </c>
      <c r="BD54" s="86">
        <v>-0.88921874761581421</v>
      </c>
      <c r="BE54" s="86">
        <v>-0.80774104595184326</v>
      </c>
      <c r="BF54" s="86">
        <v>-0.80058372020721436</v>
      </c>
      <c r="BG54" s="86">
        <v>-0.79102319478988647</v>
      </c>
      <c r="BH54" s="86">
        <v>-0.82118743658065796</v>
      </c>
      <c r="BI54" s="86">
        <v>-0.86312651634216309</v>
      </c>
      <c r="BJ54" s="86">
        <v>-0.9333844780921936</v>
      </c>
      <c r="BK54" s="86">
        <v>-0.91945195198059082</v>
      </c>
      <c r="BL54" s="86">
        <v>-0.9700971245765686</v>
      </c>
      <c r="BM54" s="86">
        <v>-0.89500308036804199</v>
      </c>
      <c r="BN54" s="86">
        <v>-0.83838218450546265</v>
      </c>
      <c r="BO54" s="86">
        <v>-0.52820557355880737</v>
      </c>
      <c r="BP54" s="86">
        <v>-0.6615835428237915</v>
      </c>
      <c r="BQ54" s="86">
        <v>-0.74214649200439453</v>
      </c>
      <c r="BR54" s="86">
        <v>-0.79648786783218384</v>
      </c>
      <c r="BS54" s="86">
        <v>-0.81850779056549072</v>
      </c>
      <c r="BT54" s="86">
        <v>-0.75175565481185913</v>
      </c>
      <c r="BU54" s="86">
        <v>-0.57498562335968018</v>
      </c>
      <c r="BV54" s="86">
        <v>-0.59037667512893677</v>
      </c>
      <c r="BW54" s="86">
        <v>-0.39980578422546387</v>
      </c>
      <c r="BX54" s="86">
        <v>-0.29359424114227295</v>
      </c>
      <c r="BY54" s="86">
        <v>-0.32273110747337341</v>
      </c>
      <c r="BZ54" s="86">
        <v>-0.55233848094940186</v>
      </c>
      <c r="CA54" s="86">
        <v>-0.70058822631835938</v>
      </c>
      <c r="CB54" s="86">
        <v>-0.66563785076141357</v>
      </c>
      <c r="CC54" s="86">
        <v>-0.6565583348274231</v>
      </c>
      <c r="CD54" s="86">
        <v>-0.65285956859588623</v>
      </c>
      <c r="CE54" s="86">
        <v>-0.64868545532226563</v>
      </c>
      <c r="CF54" s="86">
        <v>-0.68007445335388184</v>
      </c>
      <c r="CG54" s="86">
        <v>-0.72067183256149292</v>
      </c>
      <c r="CH54" s="86">
        <v>-0.79241341352462769</v>
      </c>
      <c r="CI54" s="86">
        <v>-0.76633131504058838</v>
      </c>
      <c r="CJ54" s="86">
        <v>-0.80158030986785889</v>
      </c>
      <c r="CK54" s="86">
        <v>-0.72404026985168457</v>
      </c>
      <c r="CL54" s="86">
        <v>-0.68397927284240723</v>
      </c>
      <c r="CM54" s="86">
        <v>-0.39266121387481689</v>
      </c>
      <c r="CN54" s="86">
        <v>-0.52363359928131104</v>
      </c>
      <c r="CO54" s="86">
        <v>-0.59807884693145752</v>
      </c>
      <c r="CP54" s="86">
        <v>-0.64568626880645752</v>
      </c>
      <c r="CQ54" s="86">
        <v>-0.67710864543914795</v>
      </c>
      <c r="CR54" s="86">
        <v>-0.6153872013092041</v>
      </c>
      <c r="CS54" s="86">
        <v>-0.43902948498725891</v>
      </c>
      <c r="CT54" s="86">
        <v>-0.47113755345344543</v>
      </c>
      <c r="CU54" s="86">
        <v>-0.29038387537002563</v>
      </c>
      <c r="CV54" s="86">
        <v>-0.19781246781349182</v>
      </c>
      <c r="CW54" s="86">
        <v>-0.20983655750751495</v>
      </c>
      <c r="CX54" s="86">
        <v>-0.42937436699867249</v>
      </c>
      <c r="CY54" s="86">
        <v>-0.55488389730453491</v>
      </c>
      <c r="CZ54" s="86">
        <v>-0.51078641414642334</v>
      </c>
      <c r="DA54" s="86">
        <v>-0.50537562370300293</v>
      </c>
      <c r="DB54" s="86">
        <v>-0.50513541698455811</v>
      </c>
      <c r="DC54" s="86">
        <v>-0.50634771585464478</v>
      </c>
      <c r="DD54" s="86">
        <v>-0.53896147012710571</v>
      </c>
      <c r="DE54" s="86">
        <v>-0.57821714878082275</v>
      </c>
      <c r="DF54" s="86">
        <v>-0.65144234895706177</v>
      </c>
      <c r="DG54" s="86">
        <v>-0.61321067810058594</v>
      </c>
      <c r="DH54" s="86">
        <v>-0.63306349515914917</v>
      </c>
      <c r="DI54" s="86">
        <v>-0.55307745933532715</v>
      </c>
      <c r="DJ54" s="86">
        <v>-0.52957636117935181</v>
      </c>
      <c r="DK54" s="86">
        <v>-0.25711682438850403</v>
      </c>
      <c r="DL54" s="86">
        <v>-0.38568368554115295</v>
      </c>
      <c r="DM54" s="86">
        <v>-0.45401120185852051</v>
      </c>
      <c r="DN54" s="86">
        <v>-0.4948846697807312</v>
      </c>
      <c r="DO54" s="86">
        <v>-0.53570950031280518</v>
      </c>
      <c r="DP54" s="86">
        <v>-0.47901874780654907</v>
      </c>
      <c r="DQ54" s="86">
        <v>-0.30307331681251526</v>
      </c>
      <c r="DR54" s="86">
        <v>-0.35189840197563171</v>
      </c>
      <c r="DS54" s="86">
        <v>-0.1809619665145874</v>
      </c>
      <c r="DT54" s="86">
        <v>-0.1020306795835495</v>
      </c>
      <c r="DU54" s="86">
        <v>-9.6942022442817688E-2</v>
      </c>
      <c r="DV54" s="86">
        <v>-0.3064102828502655</v>
      </c>
      <c r="DW54" s="86">
        <v>-0.40917956829071045</v>
      </c>
      <c r="DX54" s="86">
        <v>-0.35593497753143311</v>
      </c>
      <c r="DY54" s="86">
        <v>-0.28709173202514648</v>
      </c>
      <c r="DZ54" s="86">
        <v>-0.29184526205062866</v>
      </c>
      <c r="EA54" s="86">
        <v>-0.30083468556404114</v>
      </c>
      <c r="EB54" s="86">
        <v>-0.3352167010307312</v>
      </c>
      <c r="EC54" s="86">
        <v>-0.37253522872924805</v>
      </c>
      <c r="ED54" s="86">
        <v>-0.44790250062942505</v>
      </c>
      <c r="EE54" s="86">
        <v>-0.39212876558303833</v>
      </c>
      <c r="EF54" s="86">
        <v>-0.38975197076797485</v>
      </c>
      <c r="EG54" s="86">
        <v>-0.30623424053192139</v>
      </c>
      <c r="EH54" s="86">
        <v>-0.30664309859275818</v>
      </c>
      <c r="EI54" s="86">
        <v>-6.14122673869133E-2</v>
      </c>
      <c r="EJ54" s="86">
        <v>-0.18650588393211365</v>
      </c>
      <c r="EK54" s="86">
        <v>-0.24600036442279816</v>
      </c>
      <c r="EL54" s="86">
        <v>-0.27715113759040833</v>
      </c>
      <c r="EM54" s="86">
        <v>-0.33155161142349243</v>
      </c>
      <c r="EN54" s="86">
        <v>-0.28212434053421021</v>
      </c>
      <c r="EO54" s="86">
        <v>-0.1067742183804512</v>
      </c>
      <c r="EP54" s="86">
        <v>-0.17973603308200836</v>
      </c>
      <c r="EQ54" s="86">
        <v>-2.2974098101258278E-2</v>
      </c>
      <c r="ER54" s="86">
        <v>3.6263011395931244E-2</v>
      </c>
      <c r="ES54" s="86">
        <v>6.6059760749340057E-2</v>
      </c>
      <c r="ET54" s="86">
        <v>-0.1288696676492691</v>
      </c>
      <c r="EU54" s="86">
        <v>-0.19880566000938416</v>
      </c>
      <c r="EV54" s="86">
        <v>-0.13235406577587128</v>
      </c>
      <c r="EW54" s="86">
        <v>57.530746459960938</v>
      </c>
      <c r="EX54" s="86">
        <v>56.595497131347656</v>
      </c>
      <c r="EY54" s="86">
        <v>55.660713195800781</v>
      </c>
      <c r="EZ54" s="86">
        <v>54.977832794189453</v>
      </c>
      <c r="FA54" s="86">
        <v>54.257400512695313</v>
      </c>
      <c r="FB54" s="86">
        <v>53.773612976074219</v>
      </c>
      <c r="FC54" s="86">
        <v>54.292041778564453</v>
      </c>
      <c r="FD54" s="86">
        <v>57.097892761230469</v>
      </c>
      <c r="FE54" s="86">
        <v>60.078716278076172</v>
      </c>
      <c r="FF54" s="86">
        <v>63.181255340576172</v>
      </c>
      <c r="FG54" s="86">
        <v>66.0635986328125</v>
      </c>
      <c r="FH54" s="86">
        <v>68.734970092773438</v>
      </c>
      <c r="FI54" s="86">
        <v>71.10296630859375</v>
      </c>
      <c r="FJ54" s="86">
        <v>72.981285095214844</v>
      </c>
      <c r="FK54" s="86">
        <v>74.615074157714844</v>
      </c>
      <c r="FL54" s="86">
        <v>75.448745727539063</v>
      </c>
      <c r="FM54" s="86">
        <v>75.610748291015625</v>
      </c>
      <c r="FN54" s="86">
        <v>74.696403503417969</v>
      </c>
      <c r="FO54" s="86">
        <v>72.728157043457031</v>
      </c>
      <c r="FP54" s="86">
        <v>68.739158630371094</v>
      </c>
      <c r="FQ54" s="86">
        <v>65.323204040527344</v>
      </c>
      <c r="FR54" s="86">
        <v>63.471702575683594</v>
      </c>
      <c r="FS54" s="86">
        <v>61.583705902099609</v>
      </c>
      <c r="FT54" s="86">
        <v>60.061271667480469</v>
      </c>
      <c r="FU54" s="86">
        <v>0.20911483466625214</v>
      </c>
      <c r="FV54" s="86">
        <v>0.18705351650714874</v>
      </c>
      <c r="FW54" s="86">
        <v>0.23135347664356232</v>
      </c>
      <c r="FX54" s="86">
        <v>131.04545593261719</v>
      </c>
      <c r="FY54" s="86">
        <v>1</v>
      </c>
    </row>
    <row r="55" spans="1:181" x14ac:dyDescent="0.25">
      <c r="A55" t="s">
        <v>186</v>
      </c>
      <c r="B55" t="s">
        <v>244</v>
      </c>
      <c r="C55" t="s">
        <v>2</v>
      </c>
      <c r="D55" t="s">
        <v>202</v>
      </c>
      <c r="E55" t="s">
        <v>206</v>
      </c>
      <c r="F55" t="s">
        <v>184</v>
      </c>
      <c r="G55" t="s">
        <v>1</v>
      </c>
      <c r="H55" s="86">
        <v>1093</v>
      </c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6"/>
      <c r="AC55" s="86"/>
      <c r="AD55" s="86"/>
      <c r="AE55" s="86"/>
      <c r="AF55" s="86"/>
      <c r="AG55" s="86"/>
      <c r="AH55" s="86"/>
      <c r="AI55" s="86"/>
      <c r="AJ55" s="86"/>
      <c r="AK55" s="86"/>
      <c r="AL55" s="86"/>
      <c r="AM55" s="86"/>
      <c r="AN55" s="86"/>
      <c r="AO55" s="86"/>
      <c r="AP55" s="86"/>
      <c r="AQ55" s="86"/>
      <c r="AR55" s="86"/>
      <c r="AS55" s="86"/>
      <c r="AT55" s="86"/>
      <c r="AU55" s="86"/>
      <c r="AV55" s="86"/>
      <c r="AW55" s="86"/>
      <c r="AX55" s="86"/>
      <c r="AY55" s="86"/>
      <c r="AZ55" s="86"/>
      <c r="BA55" s="86"/>
      <c r="BB55" s="86"/>
      <c r="BC55" s="86"/>
      <c r="BD55" s="86"/>
      <c r="BE55" s="86"/>
      <c r="BF55" s="86"/>
      <c r="BG55" s="86"/>
      <c r="BH55" s="86"/>
      <c r="BI55" s="86"/>
      <c r="BJ55" s="86"/>
      <c r="BK55" s="86"/>
      <c r="BL55" s="86"/>
      <c r="BM55" s="86"/>
      <c r="BN55" s="86"/>
      <c r="BO55" s="86"/>
      <c r="BP55" s="86"/>
      <c r="BQ55" s="86"/>
      <c r="BR55" s="86"/>
      <c r="BS55" s="86"/>
      <c r="BT55" s="86"/>
      <c r="BU55" s="86"/>
      <c r="BV55" s="86"/>
      <c r="BW55" s="86"/>
      <c r="BX55" s="86"/>
      <c r="BY55" s="86"/>
      <c r="BZ55" s="86"/>
      <c r="CA55" s="86"/>
      <c r="CB55" s="86"/>
      <c r="CC55" s="86"/>
      <c r="CD55" s="86"/>
      <c r="CE55" s="86"/>
      <c r="CF55" s="86"/>
      <c r="CG55" s="86"/>
      <c r="CH55" s="86"/>
      <c r="CI55" s="86"/>
      <c r="CJ55" s="86"/>
      <c r="CK55" s="86"/>
      <c r="CL55" s="86"/>
      <c r="CM55" s="86"/>
      <c r="CN55" s="86"/>
      <c r="CO55" s="86"/>
      <c r="CP55" s="86"/>
      <c r="CQ55" s="86"/>
      <c r="CR55" s="86"/>
      <c r="CS55" s="86"/>
      <c r="CT55" s="86"/>
      <c r="CU55" s="86"/>
      <c r="CV55" s="86"/>
      <c r="CW55" s="86"/>
      <c r="CX55" s="86"/>
      <c r="CY55" s="86"/>
      <c r="CZ55" s="86"/>
      <c r="DA55" s="86"/>
      <c r="DB55" s="86"/>
      <c r="DC55" s="86"/>
      <c r="DD55" s="86"/>
      <c r="DE55" s="86"/>
      <c r="DF55" s="86"/>
      <c r="DG55" s="86"/>
      <c r="DH55" s="86"/>
      <c r="DI55" s="86"/>
      <c r="DJ55" s="86"/>
      <c r="DK55" s="86"/>
      <c r="DL55" s="86"/>
      <c r="DM55" s="86"/>
      <c r="DN55" s="86"/>
      <c r="DO55" s="86"/>
      <c r="DP55" s="86"/>
      <c r="DQ55" s="86"/>
      <c r="DR55" s="86"/>
      <c r="DS55" s="86"/>
      <c r="DT55" s="86"/>
      <c r="DU55" s="86"/>
      <c r="DV55" s="86"/>
      <c r="DW55" s="86"/>
      <c r="DX55" s="86"/>
      <c r="DY55" s="86"/>
      <c r="DZ55" s="86"/>
      <c r="EA55" s="86"/>
      <c r="EB55" s="86"/>
      <c r="EC55" s="86"/>
      <c r="ED55" s="86"/>
      <c r="EE55" s="86"/>
      <c r="EF55" s="86"/>
      <c r="EG55" s="86"/>
      <c r="EH55" s="86"/>
      <c r="EI55" s="86"/>
      <c r="EJ55" s="86"/>
      <c r="EK55" s="86"/>
      <c r="EL55" s="86"/>
      <c r="EM55" s="86"/>
      <c r="EN55" s="86"/>
      <c r="EO55" s="86"/>
      <c r="EP55" s="86"/>
      <c r="EQ55" s="86"/>
      <c r="ER55" s="86"/>
      <c r="ES55" s="86"/>
      <c r="ET55" s="86"/>
      <c r="EU55" s="86"/>
      <c r="EV55" s="86"/>
      <c r="EW55" s="86"/>
      <c r="EX55" s="86"/>
      <c r="EY55" s="86"/>
      <c r="EZ55" s="86"/>
      <c r="FA55" s="86"/>
      <c r="FB55" s="86"/>
      <c r="FC55" s="86"/>
      <c r="FD55" s="86"/>
      <c r="FE55" s="86"/>
      <c r="FF55" s="86"/>
      <c r="FG55" s="86"/>
      <c r="FH55" s="86"/>
      <c r="FI55" s="86"/>
      <c r="FJ55" s="86"/>
      <c r="FK55" s="86"/>
      <c r="FL55" s="86"/>
      <c r="FM55" s="86"/>
      <c r="FN55" s="86"/>
      <c r="FO55" s="86"/>
      <c r="FP55" s="86"/>
      <c r="FQ55" s="86"/>
      <c r="FR55" s="86"/>
      <c r="FS55" s="86"/>
      <c r="FT55" s="86"/>
      <c r="FU55" s="86"/>
      <c r="FV55" s="86"/>
      <c r="FW55" s="86"/>
      <c r="FX55" s="86">
        <v>82.727272033691406</v>
      </c>
      <c r="FY55" s="86">
        <v>0</v>
      </c>
    </row>
    <row r="56" spans="1:181" x14ac:dyDescent="0.25">
      <c r="A56" t="s">
        <v>186</v>
      </c>
      <c r="B56" t="s">
        <v>244</v>
      </c>
      <c r="C56" t="s">
        <v>2</v>
      </c>
      <c r="D56" t="s">
        <v>202</v>
      </c>
      <c r="E56" t="s">
        <v>206</v>
      </c>
      <c r="F56" t="s">
        <v>185</v>
      </c>
      <c r="G56" t="s">
        <v>1</v>
      </c>
      <c r="H56" s="86">
        <v>496</v>
      </c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86"/>
      <c r="AN56" s="86"/>
      <c r="AO56" s="86"/>
      <c r="AP56" s="86"/>
      <c r="AQ56" s="86"/>
      <c r="AR56" s="86"/>
      <c r="AS56" s="86"/>
      <c r="AT56" s="86"/>
      <c r="AU56" s="86"/>
      <c r="AV56" s="86"/>
      <c r="AW56" s="86"/>
      <c r="AX56" s="86"/>
      <c r="AY56" s="86"/>
      <c r="AZ56" s="86"/>
      <c r="BA56" s="86"/>
      <c r="BB56" s="86"/>
      <c r="BC56" s="86"/>
      <c r="BD56" s="86"/>
      <c r="BE56" s="86"/>
      <c r="BF56" s="86"/>
      <c r="BG56" s="86"/>
      <c r="BH56" s="86"/>
      <c r="BI56" s="86"/>
      <c r="BJ56" s="86"/>
      <c r="BK56" s="86"/>
      <c r="BL56" s="86"/>
      <c r="BM56" s="86"/>
      <c r="BN56" s="86"/>
      <c r="BO56" s="86"/>
      <c r="BP56" s="86"/>
      <c r="BQ56" s="86"/>
      <c r="BR56" s="86"/>
      <c r="BS56" s="86"/>
      <c r="BT56" s="86"/>
      <c r="BU56" s="86"/>
      <c r="BV56" s="86"/>
      <c r="BW56" s="86"/>
      <c r="BX56" s="86"/>
      <c r="BY56" s="86"/>
      <c r="BZ56" s="86"/>
      <c r="CA56" s="86"/>
      <c r="CB56" s="86"/>
      <c r="CC56" s="86"/>
      <c r="CD56" s="86"/>
      <c r="CE56" s="86"/>
      <c r="CF56" s="86"/>
      <c r="CG56" s="86"/>
      <c r="CH56" s="86"/>
      <c r="CI56" s="86"/>
      <c r="CJ56" s="86"/>
      <c r="CK56" s="86"/>
      <c r="CL56" s="86"/>
      <c r="CM56" s="86"/>
      <c r="CN56" s="86"/>
      <c r="CO56" s="86"/>
      <c r="CP56" s="86"/>
      <c r="CQ56" s="86"/>
      <c r="CR56" s="86"/>
      <c r="CS56" s="86"/>
      <c r="CT56" s="86"/>
      <c r="CU56" s="86"/>
      <c r="CV56" s="86"/>
      <c r="CW56" s="86"/>
      <c r="CX56" s="86"/>
      <c r="CY56" s="86"/>
      <c r="CZ56" s="86"/>
      <c r="DA56" s="86"/>
      <c r="DB56" s="86"/>
      <c r="DC56" s="86"/>
      <c r="DD56" s="86"/>
      <c r="DE56" s="86"/>
      <c r="DF56" s="86"/>
      <c r="DG56" s="86"/>
      <c r="DH56" s="86"/>
      <c r="DI56" s="86"/>
      <c r="DJ56" s="86"/>
      <c r="DK56" s="86"/>
      <c r="DL56" s="86"/>
      <c r="DM56" s="86"/>
      <c r="DN56" s="86"/>
      <c r="DO56" s="86"/>
      <c r="DP56" s="86"/>
      <c r="DQ56" s="86"/>
      <c r="DR56" s="86"/>
      <c r="DS56" s="86"/>
      <c r="DT56" s="86"/>
      <c r="DU56" s="86"/>
      <c r="DV56" s="86"/>
      <c r="DW56" s="86"/>
      <c r="DX56" s="86"/>
      <c r="DY56" s="86"/>
      <c r="DZ56" s="86"/>
      <c r="EA56" s="86"/>
      <c r="EB56" s="86"/>
      <c r="EC56" s="86"/>
      <c r="ED56" s="86"/>
      <c r="EE56" s="86"/>
      <c r="EF56" s="86"/>
      <c r="EG56" s="86"/>
      <c r="EH56" s="86"/>
      <c r="EI56" s="86"/>
      <c r="EJ56" s="86"/>
      <c r="EK56" s="86"/>
      <c r="EL56" s="86"/>
      <c r="EM56" s="86"/>
      <c r="EN56" s="86"/>
      <c r="EO56" s="86"/>
      <c r="EP56" s="86"/>
      <c r="EQ56" s="86"/>
      <c r="ER56" s="86"/>
      <c r="ES56" s="86"/>
      <c r="ET56" s="86"/>
      <c r="EU56" s="86"/>
      <c r="EV56" s="86"/>
      <c r="EW56" s="86"/>
      <c r="EX56" s="86"/>
      <c r="EY56" s="86"/>
      <c r="EZ56" s="86"/>
      <c r="FA56" s="86"/>
      <c r="FB56" s="86"/>
      <c r="FC56" s="86"/>
      <c r="FD56" s="86"/>
      <c r="FE56" s="86"/>
      <c r="FF56" s="86"/>
      <c r="FG56" s="86"/>
      <c r="FH56" s="86"/>
      <c r="FI56" s="86"/>
      <c r="FJ56" s="86"/>
      <c r="FK56" s="86"/>
      <c r="FL56" s="86"/>
      <c r="FM56" s="86"/>
      <c r="FN56" s="86"/>
      <c r="FO56" s="86"/>
      <c r="FP56" s="86"/>
      <c r="FQ56" s="86"/>
      <c r="FR56" s="86"/>
      <c r="FS56" s="86"/>
      <c r="FT56" s="86"/>
      <c r="FU56" s="86"/>
      <c r="FV56" s="86"/>
      <c r="FW56" s="86"/>
      <c r="FX56" s="86">
        <v>34.318180084228516</v>
      </c>
      <c r="FY56" s="86">
        <v>0</v>
      </c>
    </row>
    <row r="57" spans="1:181" x14ac:dyDescent="0.25">
      <c r="A57" t="s">
        <v>186</v>
      </c>
      <c r="B57" t="s">
        <v>244</v>
      </c>
      <c r="C57" t="s">
        <v>2</v>
      </c>
      <c r="D57" t="s">
        <v>202</v>
      </c>
      <c r="E57" t="s">
        <v>207</v>
      </c>
      <c r="F57" t="s">
        <v>1</v>
      </c>
      <c r="G57" t="s">
        <v>198</v>
      </c>
      <c r="H57" s="86">
        <v>12144</v>
      </c>
      <c r="I57" s="86">
        <v>12.648303031921387</v>
      </c>
      <c r="J57" s="86">
        <v>11.333531379699707</v>
      </c>
      <c r="K57" s="86">
        <v>10.459699630737305</v>
      </c>
      <c r="L57" s="86">
        <v>10.066396713256836</v>
      </c>
      <c r="M57" s="86">
        <v>9.8663978576660156</v>
      </c>
      <c r="N57" s="86">
        <v>9.9399776458740234</v>
      </c>
      <c r="O57" s="86">
        <v>10.711915969848633</v>
      </c>
      <c r="P57" s="86">
        <v>11.653552055358887</v>
      </c>
      <c r="Q57" s="86">
        <v>12.226547241210938</v>
      </c>
      <c r="R57" s="86">
        <v>12.649497032165527</v>
      </c>
      <c r="S57" s="86">
        <v>13.692964553833008</v>
      </c>
      <c r="T57" s="86">
        <v>14.168054580688477</v>
      </c>
      <c r="U57" s="86">
        <v>14.889057159423828</v>
      </c>
      <c r="V57" s="86">
        <v>15.463858604431152</v>
      </c>
      <c r="W57" s="86">
        <v>16.180206298828125</v>
      </c>
      <c r="X57" s="86">
        <v>16.831771850585938</v>
      </c>
      <c r="Y57" s="86">
        <v>17.392238616943359</v>
      </c>
      <c r="Z57" s="86">
        <v>18.232002258300781</v>
      </c>
      <c r="AA57" s="86">
        <v>18.605987548828125</v>
      </c>
      <c r="AB57" s="86">
        <v>18.257183074951172</v>
      </c>
      <c r="AC57" s="86">
        <v>17.766521453857422</v>
      </c>
      <c r="AD57" s="86">
        <v>17.767446517944336</v>
      </c>
      <c r="AE57" s="86">
        <v>16.416805267333984</v>
      </c>
      <c r="AF57" s="86">
        <v>14.146706581115723</v>
      </c>
      <c r="AG57" s="86">
        <v>-1.6411417722702026</v>
      </c>
      <c r="AH57" s="86">
        <v>-1.7577297687530518</v>
      </c>
      <c r="AI57" s="86">
        <v>-1.8253626823425293</v>
      </c>
      <c r="AJ57" s="86">
        <v>-1.7895560264587402</v>
      </c>
      <c r="AK57" s="86">
        <v>-1.7585076093673706</v>
      </c>
      <c r="AL57" s="86">
        <v>-2.1632089614868164</v>
      </c>
      <c r="AM57" s="86">
        <v>-2.1295371055603027</v>
      </c>
      <c r="AN57" s="86">
        <v>-2.2477474212646484</v>
      </c>
      <c r="AO57" s="86">
        <v>-1.9313299655914307</v>
      </c>
      <c r="AP57" s="86">
        <v>-1.1529287099838257</v>
      </c>
      <c r="AQ57" s="86">
        <v>-0.18947026133537292</v>
      </c>
      <c r="AR57" s="86">
        <v>-0.18223215639591217</v>
      </c>
      <c r="AS57" s="86">
        <v>-8.2057155668735504E-2</v>
      </c>
      <c r="AT57" s="86">
        <v>-9.1987952589988708E-2</v>
      </c>
      <c r="AU57" s="86">
        <v>-5.1175421103835106E-3</v>
      </c>
      <c r="AV57" s="86">
        <v>0.38961392641067505</v>
      </c>
      <c r="AW57" s="86">
        <v>0.83155804872512817</v>
      </c>
      <c r="AX57" s="86">
        <v>0.94415134191513062</v>
      </c>
      <c r="AY57" s="86">
        <v>0.95726853609085083</v>
      </c>
      <c r="AZ57" s="86">
        <v>0.73566728830337524</v>
      </c>
      <c r="BA57" s="86">
        <v>0.60965436697006226</v>
      </c>
      <c r="BB57" s="86">
        <v>-0.13205699622631073</v>
      </c>
      <c r="BC57" s="86">
        <v>-1.1837396621704102</v>
      </c>
      <c r="BD57" s="86">
        <v>-1.7239505052566528</v>
      </c>
      <c r="BE57" s="86">
        <v>-0.99451577663421631</v>
      </c>
      <c r="BF57" s="86">
        <v>-1.1328902244567871</v>
      </c>
      <c r="BG57" s="86">
        <v>-1.2144999504089355</v>
      </c>
      <c r="BH57" s="86">
        <v>-1.1859487295150757</v>
      </c>
      <c r="BI57" s="86">
        <v>-1.152379035949707</v>
      </c>
      <c r="BJ57" s="86">
        <v>-1.5218569040298462</v>
      </c>
      <c r="BK57" s="86">
        <v>-1.4949266910552979</v>
      </c>
      <c r="BL57" s="86">
        <v>-1.6253300905227661</v>
      </c>
      <c r="BM57" s="86">
        <v>-1.3268333673477173</v>
      </c>
      <c r="BN57" s="86">
        <v>-0.59075325727462769</v>
      </c>
      <c r="BO57" s="86">
        <v>0.29503417015075684</v>
      </c>
      <c r="BP57" s="86">
        <v>0.30915528535842896</v>
      </c>
      <c r="BQ57" s="86">
        <v>0.42739123106002808</v>
      </c>
      <c r="BR57" s="86">
        <v>0.43700367212295532</v>
      </c>
      <c r="BS57" s="86">
        <v>0.54623174667358398</v>
      </c>
      <c r="BT57" s="86">
        <v>0.95116853713989258</v>
      </c>
      <c r="BU57" s="86">
        <v>1.3998770713806152</v>
      </c>
      <c r="BV57" s="86">
        <v>1.5553950071334839</v>
      </c>
      <c r="BW57" s="86">
        <v>1.5555546283721924</v>
      </c>
      <c r="BX57" s="86">
        <v>1.3031462430953979</v>
      </c>
      <c r="BY57" s="86">
        <v>1.1595333814620972</v>
      </c>
      <c r="BZ57" s="86">
        <v>0.39470049738883972</v>
      </c>
      <c r="CA57" s="86">
        <v>-0.55542522668838501</v>
      </c>
      <c r="CB57" s="86">
        <v>-1.0904916524887085</v>
      </c>
      <c r="CC57" s="86">
        <v>-0.54666459560394287</v>
      </c>
      <c r="CD57" s="86">
        <v>-0.70012819766998291</v>
      </c>
      <c r="CE57" s="86">
        <v>-0.79141831398010254</v>
      </c>
      <c r="CF57" s="86">
        <v>-0.76789212226867676</v>
      </c>
      <c r="CG57" s="86">
        <v>-0.73257613182067871</v>
      </c>
      <c r="CH57" s="86">
        <v>-1.0776585340499878</v>
      </c>
      <c r="CI57" s="86">
        <v>-1.0553973913192749</v>
      </c>
      <c r="CJ57" s="86">
        <v>-1.1942458152770996</v>
      </c>
      <c r="CK57" s="86">
        <v>-0.90816086530685425</v>
      </c>
      <c r="CL57" s="86">
        <v>-0.20139233767986298</v>
      </c>
      <c r="CM57" s="86">
        <v>0.6306004524230957</v>
      </c>
      <c r="CN57" s="86">
        <v>0.64948874711990356</v>
      </c>
      <c r="CO57" s="86">
        <v>0.78023362159729004</v>
      </c>
      <c r="CP57" s="86">
        <v>0.80338168144226074</v>
      </c>
      <c r="CQ57" s="86">
        <v>0.92809456586837769</v>
      </c>
      <c r="CR57" s="86">
        <v>1.340099573135376</v>
      </c>
      <c r="CS57" s="86">
        <v>1.7934930324554443</v>
      </c>
      <c r="CT57" s="86">
        <v>1.9787404537200928</v>
      </c>
      <c r="CU57" s="86">
        <v>1.9699256420135498</v>
      </c>
      <c r="CV57" s="86">
        <v>1.6961803436279297</v>
      </c>
      <c r="CW57" s="86">
        <v>1.5403779745101929</v>
      </c>
      <c r="CX57" s="86">
        <v>0.75953114032745361</v>
      </c>
      <c r="CY57" s="86">
        <v>-0.12025652080774307</v>
      </c>
      <c r="CZ57" s="86">
        <v>-0.65175992250442505</v>
      </c>
      <c r="DA57" s="86">
        <v>-9.8813414573669434E-2</v>
      </c>
      <c r="DB57" s="86">
        <v>-0.2673662006855011</v>
      </c>
      <c r="DC57" s="86">
        <v>-0.36833664774894714</v>
      </c>
      <c r="DD57" s="86">
        <v>-0.34983554482460022</v>
      </c>
      <c r="DE57" s="86">
        <v>-0.31277328729629517</v>
      </c>
      <c r="DF57" s="86">
        <v>-0.63346016407012939</v>
      </c>
      <c r="DG57" s="86">
        <v>-0.61586809158325195</v>
      </c>
      <c r="DH57" s="86">
        <v>-0.76316148042678833</v>
      </c>
      <c r="DI57" s="86">
        <v>-0.48948833346366882</v>
      </c>
      <c r="DJ57" s="86">
        <v>0.18796861171722412</v>
      </c>
      <c r="DK57" s="86">
        <v>0.96616673469543457</v>
      </c>
      <c r="DL57" s="86">
        <v>0.98982220888137817</v>
      </c>
      <c r="DM57" s="86">
        <v>1.1330760717391968</v>
      </c>
      <c r="DN57" s="86">
        <v>1.1697596311569214</v>
      </c>
      <c r="DO57" s="86">
        <v>1.3099573850631714</v>
      </c>
      <c r="DP57" s="86">
        <v>1.7290306091308594</v>
      </c>
      <c r="DQ57" s="86">
        <v>2.1871089935302734</v>
      </c>
      <c r="DR57" s="86">
        <v>2.4020860195159912</v>
      </c>
      <c r="DS57" s="86">
        <v>2.3842966556549072</v>
      </c>
      <c r="DT57" s="86">
        <v>2.089214563369751</v>
      </c>
      <c r="DU57" s="86">
        <v>1.9212225675582886</v>
      </c>
      <c r="DV57" s="86">
        <v>1.1243617534637451</v>
      </c>
      <c r="DW57" s="86">
        <v>0.31491217017173767</v>
      </c>
      <c r="DX57" s="86">
        <v>-0.21302822232246399</v>
      </c>
      <c r="DY57" s="86">
        <v>0.54781258106231689</v>
      </c>
      <c r="DZ57" s="86">
        <v>0.35747340321540833</v>
      </c>
      <c r="EA57" s="86">
        <v>0.24252611398696899</v>
      </c>
      <c r="EB57" s="86">
        <v>0.25377175211906433</v>
      </c>
      <c r="EC57" s="86">
        <v>0.29335537552833557</v>
      </c>
      <c r="ED57" s="86">
        <v>7.8917974606156349E-3</v>
      </c>
      <c r="EE57" s="86">
        <v>1.8742421641945839E-2</v>
      </c>
      <c r="EF57" s="86">
        <v>-0.14074422419071198</v>
      </c>
      <c r="EG57" s="86">
        <v>0.11500827968120575</v>
      </c>
      <c r="EH57" s="86">
        <v>0.75014400482177734</v>
      </c>
      <c r="EI57" s="86">
        <v>1.4506711959838867</v>
      </c>
      <c r="EJ57" s="86">
        <v>1.4812096357345581</v>
      </c>
      <c r="EK57" s="86">
        <v>1.6425243616104126</v>
      </c>
      <c r="EL57" s="86">
        <v>1.6987513303756714</v>
      </c>
      <c r="EM57" s="86">
        <v>1.8613066673278809</v>
      </c>
      <c r="EN57" s="86">
        <v>2.2905852794647217</v>
      </c>
      <c r="EO57" s="86">
        <v>2.7554280757904053</v>
      </c>
      <c r="EP57" s="86">
        <v>3.0133295059204102</v>
      </c>
      <c r="EQ57" s="86">
        <v>2.9825828075408936</v>
      </c>
      <c r="ER57" s="86">
        <v>2.6566934585571289</v>
      </c>
      <c r="ES57" s="86">
        <v>2.4711015224456787</v>
      </c>
      <c r="ET57" s="86">
        <v>1.6511192321777344</v>
      </c>
      <c r="EU57" s="86">
        <v>0.94322663545608521</v>
      </c>
      <c r="EV57" s="86">
        <v>0.42043066024780273</v>
      </c>
      <c r="EW57" s="86">
        <v>65.575897216796875</v>
      </c>
      <c r="EX57" s="86">
        <v>65.586189270019531</v>
      </c>
      <c r="EY57" s="86">
        <v>64.387985229492188</v>
      </c>
      <c r="EZ57" s="86">
        <v>63.345787048339844</v>
      </c>
      <c r="FA57" s="86">
        <v>62.581024169921875</v>
      </c>
      <c r="FB57" s="86">
        <v>61.959636688232422</v>
      </c>
      <c r="FC57" s="86">
        <v>61.155330657958984</v>
      </c>
      <c r="FD57" s="86">
        <v>61.911617279052734</v>
      </c>
      <c r="FE57" s="86">
        <v>64.960922241210938</v>
      </c>
      <c r="FF57" s="86">
        <v>68.715156555175781</v>
      </c>
      <c r="FG57" s="86">
        <v>72.150093078613281</v>
      </c>
      <c r="FH57" s="86">
        <v>75.317947387695313</v>
      </c>
      <c r="FI57" s="86">
        <v>78.524154663085938</v>
      </c>
      <c r="FJ57" s="86">
        <v>81.21270751953125</v>
      </c>
      <c r="FK57" s="86">
        <v>83.195770263671875</v>
      </c>
      <c r="FL57" s="86">
        <v>84.409881591796875</v>
      </c>
      <c r="FM57" s="86">
        <v>84.923347473144531</v>
      </c>
      <c r="FN57" s="86">
        <v>84.344024658203125</v>
      </c>
      <c r="FO57" s="86">
        <v>82.671897888183594</v>
      </c>
      <c r="FP57" s="86">
        <v>80.333419799804688</v>
      </c>
      <c r="FQ57" s="86">
        <v>76.318016052246094</v>
      </c>
      <c r="FR57" s="86">
        <v>71.979377746582031</v>
      </c>
      <c r="FS57" s="86">
        <v>69.402099609375</v>
      </c>
      <c r="FT57" s="86">
        <v>67.425849914550781</v>
      </c>
      <c r="FU57" s="86">
        <v>0.62857919931411743</v>
      </c>
      <c r="FV57" s="86">
        <v>0.70995169878005981</v>
      </c>
      <c r="FW57" s="86">
        <v>0.65687823295593262</v>
      </c>
      <c r="FX57" s="86">
        <v>833.29998779296875</v>
      </c>
      <c r="FY57" s="86">
        <v>1</v>
      </c>
    </row>
    <row r="58" spans="1:181" x14ac:dyDescent="0.25">
      <c r="A58" t="s">
        <v>186</v>
      </c>
      <c r="B58" t="s">
        <v>244</v>
      </c>
      <c r="C58" t="s">
        <v>2</v>
      </c>
      <c r="D58" t="s">
        <v>202</v>
      </c>
      <c r="E58" t="s">
        <v>207</v>
      </c>
      <c r="F58" t="s">
        <v>1</v>
      </c>
      <c r="G58" t="s">
        <v>200</v>
      </c>
      <c r="H58" s="86">
        <v>2634</v>
      </c>
      <c r="I58" s="86">
        <v>2.2605109214782715</v>
      </c>
      <c r="J58" s="86">
        <v>2.0090358257293701</v>
      </c>
      <c r="K58" s="86">
        <v>1.8281878232955933</v>
      </c>
      <c r="L58" s="86">
        <v>1.6897884607315063</v>
      </c>
      <c r="M58" s="86">
        <v>1.5589832067489624</v>
      </c>
      <c r="N58" s="86">
        <v>1.5511008501052856</v>
      </c>
      <c r="O58" s="86">
        <v>1.7231477499008179</v>
      </c>
      <c r="P58" s="86">
        <v>1.9006788730621338</v>
      </c>
      <c r="Q58" s="86">
        <v>2.016697883605957</v>
      </c>
      <c r="R58" s="86">
        <v>2.2036037445068359</v>
      </c>
      <c r="S58" s="86">
        <v>2.3756036758422852</v>
      </c>
      <c r="T58" s="86">
        <v>2.6224288940429688</v>
      </c>
      <c r="U58" s="86">
        <v>2.9327282905578613</v>
      </c>
      <c r="V58" s="86">
        <v>3.2132618427276611</v>
      </c>
      <c r="W58" s="86">
        <v>3.4581375122070313</v>
      </c>
      <c r="X58" s="86">
        <v>3.7627189159393311</v>
      </c>
      <c r="Y58" s="86">
        <v>3.945237398147583</v>
      </c>
      <c r="Z58" s="86">
        <v>4.0789008140563965</v>
      </c>
      <c r="AA58" s="86">
        <v>4.0935416221618652</v>
      </c>
      <c r="AB58" s="86">
        <v>3.8595855236053467</v>
      </c>
      <c r="AC58" s="86">
        <v>3.6132783889770508</v>
      </c>
      <c r="AD58" s="86">
        <v>3.5076062679290771</v>
      </c>
      <c r="AE58" s="86">
        <v>3.1007707118988037</v>
      </c>
      <c r="AF58" s="86">
        <v>2.6509537696838379</v>
      </c>
      <c r="AG58" s="86">
        <v>-0.20634493231773376</v>
      </c>
      <c r="AH58" s="86">
        <v>-0.20847269892692566</v>
      </c>
      <c r="AI58" s="86">
        <v>-0.19630727171897888</v>
      </c>
      <c r="AJ58" s="86">
        <v>-0.21260815858840942</v>
      </c>
      <c r="AK58" s="86">
        <v>-0.29839357733726501</v>
      </c>
      <c r="AL58" s="86">
        <v>-0.31271377205848694</v>
      </c>
      <c r="AM58" s="86">
        <v>-0.30679813027381897</v>
      </c>
      <c r="AN58" s="86">
        <v>-0.30746325850486755</v>
      </c>
      <c r="AO58" s="86">
        <v>-0.30715739727020264</v>
      </c>
      <c r="AP58" s="86">
        <v>-0.23253597319126129</v>
      </c>
      <c r="AQ58" s="86">
        <v>-0.15026453137397766</v>
      </c>
      <c r="AR58" s="86">
        <v>-0.13477623462677002</v>
      </c>
      <c r="AS58" s="86">
        <v>-0.13850744068622589</v>
      </c>
      <c r="AT58" s="86">
        <v>-0.13965673744678497</v>
      </c>
      <c r="AU58" s="86">
        <v>-0.16482006013393402</v>
      </c>
      <c r="AV58" s="86">
        <v>-0.16040484607219696</v>
      </c>
      <c r="AW58" s="86">
        <v>-0.11775317788124084</v>
      </c>
      <c r="AX58" s="86">
        <v>-4.0322311222553253E-2</v>
      </c>
      <c r="AY58" s="86">
        <v>5.2748840302228928E-2</v>
      </c>
      <c r="AZ58" s="86">
        <v>2.4016309529542923E-2</v>
      </c>
      <c r="BA58" s="86">
        <v>5.6032062275335193E-4</v>
      </c>
      <c r="BB58" s="86">
        <v>-5.04038967192173E-2</v>
      </c>
      <c r="BC58" s="86">
        <v>-0.16716009378433228</v>
      </c>
      <c r="BD58" s="86">
        <v>-0.11733631789684296</v>
      </c>
      <c r="BE58" s="86">
        <v>-0.13831125199794769</v>
      </c>
      <c r="BF58" s="86">
        <v>-0.14307379722595215</v>
      </c>
      <c r="BG58" s="86">
        <v>-0.13211259245872498</v>
      </c>
      <c r="BH58" s="86">
        <v>-0.14995810389518738</v>
      </c>
      <c r="BI58" s="86">
        <v>-0.23308908939361572</v>
      </c>
      <c r="BJ58" s="86">
        <v>-0.2480475902557373</v>
      </c>
      <c r="BK58" s="86">
        <v>-0.23932139575481415</v>
      </c>
      <c r="BL58" s="86">
        <v>-0.23883138597011566</v>
      </c>
      <c r="BM58" s="86">
        <v>-0.23788450658321381</v>
      </c>
      <c r="BN58" s="86">
        <v>-0.16528823971748352</v>
      </c>
      <c r="BO58" s="86">
        <v>-9.2813059687614441E-2</v>
      </c>
      <c r="BP58" s="86">
        <v>-7.2204753756523132E-2</v>
      </c>
      <c r="BQ58" s="86">
        <v>-7.1725524961948395E-2</v>
      </c>
      <c r="BR58" s="86">
        <v>-6.9069378077983856E-2</v>
      </c>
      <c r="BS58" s="86">
        <v>-9.2792786657810211E-2</v>
      </c>
      <c r="BT58" s="86">
        <v>-7.9759307205677032E-2</v>
      </c>
      <c r="BU58" s="86">
        <v>-4.0187489241361618E-2</v>
      </c>
      <c r="BV58" s="86">
        <v>3.8385640829801559E-2</v>
      </c>
      <c r="BW58" s="86">
        <v>0.13402922451496124</v>
      </c>
      <c r="BX58" s="86">
        <v>9.80076864361763E-2</v>
      </c>
      <c r="BY58" s="86">
        <v>6.7714527249336243E-2</v>
      </c>
      <c r="BZ58" s="86">
        <v>1.6555579379200935E-2</v>
      </c>
      <c r="CA58" s="86">
        <v>-9.2610947787761688E-2</v>
      </c>
      <c r="CB58" s="86">
        <v>-4.5738428831100464E-2</v>
      </c>
      <c r="CC58" s="86">
        <v>-9.1191329061985016E-2</v>
      </c>
      <c r="CD58" s="86">
        <v>-9.777870774269104E-2</v>
      </c>
      <c r="CE58" s="86">
        <v>-8.7651558220386505E-2</v>
      </c>
      <c r="CF58" s="86">
        <v>-0.10656686872243881</v>
      </c>
      <c r="CG58" s="86">
        <v>-0.18785938620567322</v>
      </c>
      <c r="CH58" s="86">
        <v>-0.20325998961925507</v>
      </c>
      <c r="CI58" s="86">
        <v>-0.19258721172809601</v>
      </c>
      <c r="CJ58" s="86">
        <v>-0.19129714369773865</v>
      </c>
      <c r="CK58" s="86">
        <v>-0.18990632891654968</v>
      </c>
      <c r="CL58" s="86">
        <v>-0.11871267110109329</v>
      </c>
      <c r="CM58" s="86">
        <v>-5.3022343665361404E-2</v>
      </c>
      <c r="CN58" s="86">
        <v>-2.8867939487099648E-2</v>
      </c>
      <c r="CO58" s="86">
        <v>-2.5472568348050117E-2</v>
      </c>
      <c r="CP58" s="86">
        <v>-2.0180780440568924E-2</v>
      </c>
      <c r="CQ58" s="86">
        <v>-4.2906910181045532E-2</v>
      </c>
      <c r="CR58" s="86">
        <v>-2.3904452100396156E-2</v>
      </c>
      <c r="CS58" s="86">
        <v>1.3534268364310265E-2</v>
      </c>
      <c r="CT58" s="86">
        <v>9.2898525297641754E-2</v>
      </c>
      <c r="CU58" s="86">
        <v>0.19032377004623413</v>
      </c>
      <c r="CV58" s="86">
        <v>0.14925388991832733</v>
      </c>
      <c r="CW58" s="86">
        <v>0.11422532051801682</v>
      </c>
      <c r="CX58" s="86">
        <v>6.293150782585144E-2</v>
      </c>
      <c r="CY58" s="86">
        <v>-4.0978442877531052E-2</v>
      </c>
      <c r="CZ58" s="86">
        <v>3.8500495720654726E-3</v>
      </c>
      <c r="DA58" s="86">
        <v>-4.4071406126022339E-2</v>
      </c>
      <c r="DB58" s="86">
        <v>-5.248362198472023E-2</v>
      </c>
      <c r="DC58" s="86">
        <v>-4.3190520256757736E-2</v>
      </c>
      <c r="DD58" s="86">
        <v>-6.3175633549690247E-2</v>
      </c>
      <c r="DE58" s="86">
        <v>-0.14262968301773071</v>
      </c>
      <c r="DF58" s="86">
        <v>-0.15847238898277283</v>
      </c>
      <c r="DG58" s="86">
        <v>-0.14585302770137787</v>
      </c>
      <c r="DH58" s="86">
        <v>-0.14376290142536163</v>
      </c>
      <c r="DI58" s="86">
        <v>-0.14192815124988556</v>
      </c>
      <c r="DJ58" s="86">
        <v>-7.2137102484703064E-2</v>
      </c>
      <c r="DK58" s="86">
        <v>-1.3231627643108368E-2</v>
      </c>
      <c r="DL58" s="86">
        <v>1.4468878507614136E-2</v>
      </c>
      <c r="DM58" s="86">
        <v>2.0780384540557861E-2</v>
      </c>
      <c r="DN58" s="86">
        <v>2.870781347155571E-2</v>
      </c>
      <c r="DO58" s="86">
        <v>6.9789630360901356E-3</v>
      </c>
      <c r="DP58" s="86">
        <v>3.195040300488472E-2</v>
      </c>
      <c r="DQ58" s="86">
        <v>6.7256025969982147E-2</v>
      </c>
      <c r="DR58" s="86">
        <v>0.14741140604019165</v>
      </c>
      <c r="DS58" s="86">
        <v>0.24661831557750702</v>
      </c>
      <c r="DT58" s="86">
        <v>0.20050008594989777</v>
      </c>
      <c r="DU58" s="86">
        <v>0.16073611378669739</v>
      </c>
      <c r="DV58" s="86">
        <v>0.10930743813514709</v>
      </c>
      <c r="DW58" s="86">
        <v>1.0654063895344734E-2</v>
      </c>
      <c r="DX58" s="86">
        <v>5.3438529372215271E-2</v>
      </c>
      <c r="DY58" s="86">
        <v>2.3962277919054031E-2</v>
      </c>
      <c r="DZ58" s="86">
        <v>1.2915289960801601E-2</v>
      </c>
      <c r="EA58" s="86">
        <v>2.100415900349617E-2</v>
      </c>
      <c r="EB58" s="86">
        <v>-5.2558036986738443E-4</v>
      </c>
      <c r="EC58" s="86">
        <v>-7.7325187623500824E-2</v>
      </c>
      <c r="ED58" s="86">
        <v>-9.3806207180023193E-2</v>
      </c>
      <c r="EE58" s="86">
        <v>-7.8376278281211853E-2</v>
      </c>
      <c r="EF58" s="86">
        <v>-7.5131021440029144E-2</v>
      </c>
      <c r="EG58" s="86">
        <v>-7.2655268013477325E-2</v>
      </c>
      <c r="EH58" s="86">
        <v>-4.8893704079091549E-3</v>
      </c>
      <c r="EI58" s="86">
        <v>4.4219847768545151E-2</v>
      </c>
      <c r="EJ58" s="86">
        <v>7.7040359377861023E-2</v>
      </c>
      <c r="EK58" s="86">
        <v>8.7562300264835358E-2</v>
      </c>
      <c r="EL58" s="86">
        <v>9.9295184016227722E-2</v>
      </c>
      <c r="EM58" s="86">
        <v>7.9006239771842957E-2</v>
      </c>
      <c r="EN58" s="86">
        <v>0.11259593814611435</v>
      </c>
      <c r="EO58" s="86">
        <v>0.14482171833515167</v>
      </c>
      <c r="EP58" s="86">
        <v>0.22611935436725616</v>
      </c>
      <c r="EQ58" s="86">
        <v>0.32789871096611023</v>
      </c>
      <c r="ER58" s="86">
        <v>0.27449145913124084</v>
      </c>
      <c r="ES58" s="86">
        <v>0.22789032757282257</v>
      </c>
      <c r="ET58" s="86">
        <v>0.17626690864562988</v>
      </c>
      <c r="EU58" s="86">
        <v>8.5203200578689575E-2</v>
      </c>
      <c r="EV58" s="86">
        <v>0.12503641843795776</v>
      </c>
      <c r="EW58" s="86">
        <v>70.245414733886719</v>
      </c>
      <c r="EX58" s="86">
        <v>70.003555297851563</v>
      </c>
      <c r="EY58" s="86">
        <v>68.465950012207031</v>
      </c>
      <c r="EZ58" s="86">
        <v>67.178169250488281</v>
      </c>
      <c r="FA58" s="86">
        <v>66.126762390136719</v>
      </c>
      <c r="FB58" s="86">
        <v>65.175140380859375</v>
      </c>
      <c r="FC58" s="86">
        <v>64.13916015625</v>
      </c>
      <c r="FD58" s="86">
        <v>65.051353454589844</v>
      </c>
      <c r="FE58" s="86">
        <v>68.239524841308594</v>
      </c>
      <c r="FF58" s="86">
        <v>72.109748840332031</v>
      </c>
      <c r="FG58" s="86">
        <v>75.833198547363281</v>
      </c>
      <c r="FH58" s="86">
        <v>79.324348449707031</v>
      </c>
      <c r="FI58" s="86">
        <v>82.675239562988281</v>
      </c>
      <c r="FJ58" s="86">
        <v>85.533775329589844</v>
      </c>
      <c r="FK58" s="86">
        <v>87.673858642578125</v>
      </c>
      <c r="FL58" s="86">
        <v>89.121894836425781</v>
      </c>
      <c r="FM58" s="86">
        <v>89.922439575195313</v>
      </c>
      <c r="FN58" s="86">
        <v>89.758415222167969</v>
      </c>
      <c r="FO58" s="86">
        <v>88.42822265625</v>
      </c>
      <c r="FP58" s="86">
        <v>86.315155029296875</v>
      </c>
      <c r="FQ58" s="86">
        <v>82.689422607421875</v>
      </c>
      <c r="FR58" s="86">
        <v>78.394416809082031</v>
      </c>
      <c r="FS58" s="86">
        <v>75.101737976074219</v>
      </c>
      <c r="FT58" s="86">
        <v>72.607620239257813</v>
      </c>
      <c r="FU58" s="86">
        <v>6.8012237548828125E-2</v>
      </c>
      <c r="FV58" s="86">
        <v>9.0860866010189056E-2</v>
      </c>
      <c r="FW58" s="86">
        <v>6.9309800863265991E-2</v>
      </c>
      <c r="FX58" s="86">
        <v>534.79998779296875</v>
      </c>
      <c r="FY58" s="86">
        <v>1</v>
      </c>
    </row>
    <row r="59" spans="1:181" x14ac:dyDescent="0.25">
      <c r="A59" t="s">
        <v>186</v>
      </c>
      <c r="B59" t="s">
        <v>244</v>
      </c>
      <c r="C59" t="s">
        <v>2</v>
      </c>
      <c r="D59" t="s">
        <v>202</v>
      </c>
      <c r="E59" t="s">
        <v>207</v>
      </c>
      <c r="F59" t="s">
        <v>1</v>
      </c>
      <c r="G59" t="s">
        <v>1</v>
      </c>
      <c r="H59" s="86">
        <v>14778</v>
      </c>
      <c r="I59" s="86">
        <v>14.908814430236816</v>
      </c>
      <c r="J59" s="86">
        <v>13.34256649017334</v>
      </c>
      <c r="K59" s="86">
        <v>12.287887573242188</v>
      </c>
      <c r="L59" s="86">
        <v>11.756185531616211</v>
      </c>
      <c r="M59" s="86">
        <v>11.425380706787109</v>
      </c>
      <c r="N59" s="86">
        <v>11.49107837677002</v>
      </c>
      <c r="O59" s="86">
        <v>12.435063362121582</v>
      </c>
      <c r="P59" s="86">
        <v>13.554231643676758</v>
      </c>
      <c r="Q59" s="86">
        <v>14.243245124816895</v>
      </c>
      <c r="R59" s="86">
        <v>14.853100776672363</v>
      </c>
      <c r="S59" s="86">
        <v>16.068567276000977</v>
      </c>
      <c r="T59" s="86">
        <v>16.790483474731445</v>
      </c>
      <c r="U59" s="86">
        <v>17.821784973144531</v>
      </c>
      <c r="V59" s="86">
        <v>18.677120208740234</v>
      </c>
      <c r="W59" s="86">
        <v>19.638343811035156</v>
      </c>
      <c r="X59" s="86">
        <v>20.594491958618164</v>
      </c>
      <c r="Y59" s="86">
        <v>21.33747673034668</v>
      </c>
      <c r="Z59" s="86">
        <v>22.310903549194336</v>
      </c>
      <c r="AA59" s="86">
        <v>22.699529647827148</v>
      </c>
      <c r="AB59" s="86">
        <v>22.116767883300781</v>
      </c>
      <c r="AC59" s="86">
        <v>21.379800796508789</v>
      </c>
      <c r="AD59" s="86">
        <v>21.275051116943359</v>
      </c>
      <c r="AE59" s="86">
        <v>19.517576217651367</v>
      </c>
      <c r="AF59" s="86">
        <v>16.797660827636719</v>
      </c>
      <c r="AG59" s="86">
        <v>-1.7383742332458496</v>
      </c>
      <c r="AH59" s="86">
        <v>-1.8612856864929199</v>
      </c>
      <c r="AI59" s="86">
        <v>-1.9187078475952148</v>
      </c>
      <c r="AJ59" s="86">
        <v>-1.9016112089157104</v>
      </c>
      <c r="AK59" s="86">
        <v>-1.9523043632507324</v>
      </c>
      <c r="AL59" s="86">
        <v>-2.3719727993011475</v>
      </c>
      <c r="AM59" s="86">
        <v>-2.3281791210174561</v>
      </c>
      <c r="AN59" s="86">
        <v>-2.445429801940918</v>
      </c>
      <c r="AO59" s="86">
        <v>-2.1279325485229492</v>
      </c>
      <c r="AP59" s="86">
        <v>-1.2784249782562256</v>
      </c>
      <c r="AQ59" s="86">
        <v>-0.24823783338069916</v>
      </c>
      <c r="AR59" s="86">
        <v>-0.21781592071056366</v>
      </c>
      <c r="AS59" s="86">
        <v>-0.11490686237812042</v>
      </c>
      <c r="AT59" s="86">
        <v>-0.1201048344373703</v>
      </c>
      <c r="AU59" s="86">
        <v>-5.5954050272703171E-2</v>
      </c>
      <c r="AV59" s="86">
        <v>0.35595801472663879</v>
      </c>
      <c r="AW59" s="86">
        <v>0.83617448806762695</v>
      </c>
      <c r="AX59" s="86">
        <v>1.0285077095031738</v>
      </c>
      <c r="AY59" s="86">
        <v>1.1382899284362793</v>
      </c>
      <c r="AZ59" s="86">
        <v>0.87679094076156616</v>
      </c>
      <c r="BA59" s="86">
        <v>0.71696460247039795</v>
      </c>
      <c r="BB59" s="86">
        <v>-7.6299980282783508E-2</v>
      </c>
      <c r="BC59" s="86">
        <v>-1.2321776151657104</v>
      </c>
      <c r="BD59" s="86">
        <v>-1.7269273996353149</v>
      </c>
      <c r="BE59" s="86">
        <v>-1.0881791114807129</v>
      </c>
      <c r="BF59" s="86">
        <v>-1.2330329418182373</v>
      </c>
      <c r="BG59" s="86">
        <v>-1.3044812679290771</v>
      </c>
      <c r="BH59" s="86">
        <v>-1.2947613000869751</v>
      </c>
      <c r="BI59" s="86">
        <v>-1.3426679372787476</v>
      </c>
      <c r="BJ59" s="86">
        <v>-1.7273690700531006</v>
      </c>
      <c r="BK59" s="86">
        <v>-1.6899914741516113</v>
      </c>
      <c r="BL59" s="86">
        <v>-1.8192399740219116</v>
      </c>
      <c r="BM59" s="86">
        <v>-1.5194797515869141</v>
      </c>
      <c r="BN59" s="86">
        <v>-0.7122417688369751</v>
      </c>
      <c r="BO59" s="86">
        <v>0.23966093361377716</v>
      </c>
      <c r="BP59" s="86">
        <v>0.27753931283950806</v>
      </c>
      <c r="BQ59" s="86">
        <v>0.39889997243881226</v>
      </c>
      <c r="BR59" s="86">
        <v>0.41357553005218506</v>
      </c>
      <c r="BS59" s="86">
        <v>0.50008010864257813</v>
      </c>
      <c r="BT59" s="86">
        <v>0.92327386140823364</v>
      </c>
      <c r="BU59" s="86">
        <v>1.4097622632980347</v>
      </c>
      <c r="BV59" s="86">
        <v>1.6447980403900146</v>
      </c>
      <c r="BW59" s="86">
        <v>1.7420718669891357</v>
      </c>
      <c r="BX59" s="86">
        <v>1.4490731954574585</v>
      </c>
      <c r="BY59" s="86">
        <v>1.2709290981292725</v>
      </c>
      <c r="BZ59" s="86">
        <v>0.45469629764556885</v>
      </c>
      <c r="CA59" s="86">
        <v>-0.59945601224899292</v>
      </c>
      <c r="CB59" s="86">
        <v>-1.0894351005554199</v>
      </c>
      <c r="CC59" s="86">
        <v>-0.63785594701766968</v>
      </c>
      <c r="CD59" s="86">
        <v>-0.79790693521499634</v>
      </c>
      <c r="CE59" s="86">
        <v>-0.87906986474990845</v>
      </c>
      <c r="CF59" s="86">
        <v>-0.87445896863937378</v>
      </c>
      <c r="CG59" s="86">
        <v>-0.92043554782867432</v>
      </c>
      <c r="CH59" s="86">
        <v>-1.2809184789657593</v>
      </c>
      <c r="CI59" s="86">
        <v>-1.2479845285415649</v>
      </c>
      <c r="CJ59" s="86">
        <v>-1.3855428695678711</v>
      </c>
      <c r="CK59" s="86">
        <v>-1.0980671644210815</v>
      </c>
      <c r="CL59" s="86">
        <v>-0.32010501623153687</v>
      </c>
      <c r="CM59" s="86">
        <v>0.57757812738418579</v>
      </c>
      <c r="CN59" s="86">
        <v>0.62062084674835205</v>
      </c>
      <c r="CO59" s="86">
        <v>0.75476104021072388</v>
      </c>
      <c r="CP59" s="86">
        <v>0.78320091962814331</v>
      </c>
      <c r="CQ59" s="86">
        <v>0.88518762588500977</v>
      </c>
      <c r="CR59" s="86">
        <v>1.3161951303482056</v>
      </c>
      <c r="CS59" s="86">
        <v>1.8070273399353027</v>
      </c>
      <c r="CT59" s="86">
        <v>2.071638822555542</v>
      </c>
      <c r="CU59" s="86">
        <v>2.1602494716644287</v>
      </c>
      <c r="CV59" s="86">
        <v>1.8454341888427734</v>
      </c>
      <c r="CW59" s="86">
        <v>1.6546032428741455</v>
      </c>
      <c r="CX59" s="86">
        <v>0.82246267795562744</v>
      </c>
      <c r="CY59" s="86">
        <v>-0.16123495995998383</v>
      </c>
      <c r="CZ59" s="86">
        <v>-0.64790987968444824</v>
      </c>
      <c r="DA59" s="86">
        <v>-0.18753276765346527</v>
      </c>
      <c r="DB59" s="86">
        <v>-0.36278098821640015</v>
      </c>
      <c r="DC59" s="86">
        <v>-0.45365843176841736</v>
      </c>
      <c r="DD59" s="86">
        <v>-0.45415657758712769</v>
      </c>
      <c r="DE59" s="86">
        <v>-0.49820318818092346</v>
      </c>
      <c r="DF59" s="86">
        <v>-0.83446788787841797</v>
      </c>
      <c r="DG59" s="86">
        <v>-0.80597764253616333</v>
      </c>
      <c r="DH59" s="86">
        <v>-0.95184576511383057</v>
      </c>
      <c r="DI59" s="86">
        <v>-0.67665457725524902</v>
      </c>
      <c r="DJ59" s="86">
        <v>7.2031736373901367E-2</v>
      </c>
      <c r="DK59" s="86">
        <v>0.91549533605575562</v>
      </c>
      <c r="DL59" s="86">
        <v>0.96370238065719604</v>
      </c>
      <c r="DM59" s="86">
        <v>1.1106220483779907</v>
      </c>
      <c r="DN59" s="86">
        <v>1.1528263092041016</v>
      </c>
      <c r="DO59" s="86">
        <v>1.2702951431274414</v>
      </c>
      <c r="DP59" s="86">
        <v>1.7091163396835327</v>
      </c>
      <c r="DQ59" s="86">
        <v>2.2042925357818604</v>
      </c>
      <c r="DR59" s="86">
        <v>2.4984796047210693</v>
      </c>
      <c r="DS59" s="86">
        <v>2.5784270763397217</v>
      </c>
      <c r="DT59" s="86">
        <v>2.2417950630187988</v>
      </c>
      <c r="DU59" s="86">
        <v>2.0382773876190186</v>
      </c>
      <c r="DV59" s="86">
        <v>1.190229058265686</v>
      </c>
      <c r="DW59" s="86">
        <v>0.27698609232902527</v>
      </c>
      <c r="DX59" s="86">
        <v>-0.20638465881347656</v>
      </c>
      <c r="DY59" s="86">
        <v>0.46266236901283264</v>
      </c>
      <c r="DZ59" s="86">
        <v>0.26547178626060486</v>
      </c>
      <c r="EA59" s="86">
        <v>0.16056811809539795</v>
      </c>
      <c r="EB59" s="86">
        <v>0.15269331634044647</v>
      </c>
      <c r="EC59" s="86">
        <v>0.11143327504396439</v>
      </c>
      <c r="ED59" s="86">
        <v>-0.18986409902572632</v>
      </c>
      <c r="EE59" s="86">
        <v>-0.16778987646102905</v>
      </c>
      <c r="EF59" s="86">
        <v>-0.32565599679946899</v>
      </c>
      <c r="EG59" s="86">
        <v>-6.8201683461666107E-2</v>
      </c>
      <c r="EH59" s="86">
        <v>0.63821494579315186</v>
      </c>
      <c r="EI59" s="86">
        <v>1.4033941030502319</v>
      </c>
      <c r="EJ59" s="86">
        <v>1.4590575695037842</v>
      </c>
      <c r="EK59" s="86">
        <v>1.6244289875030518</v>
      </c>
      <c r="EL59" s="86">
        <v>1.6865066289901733</v>
      </c>
      <c r="EM59" s="86">
        <v>1.8263293504714966</v>
      </c>
      <c r="EN59" s="86">
        <v>2.2764322757720947</v>
      </c>
      <c r="EO59" s="86">
        <v>2.7778801918029785</v>
      </c>
      <c r="EP59" s="86">
        <v>3.1147699356079102</v>
      </c>
      <c r="EQ59" s="86">
        <v>3.1822090148925781</v>
      </c>
      <c r="ER59" s="86">
        <v>2.8140773773193359</v>
      </c>
      <c r="ES59" s="86">
        <v>2.5922417640686035</v>
      </c>
      <c r="ET59" s="86">
        <v>1.721225380897522</v>
      </c>
      <c r="EU59" s="86">
        <v>0.90970772504806519</v>
      </c>
      <c r="EV59" s="86">
        <v>0.43110764026641846</v>
      </c>
      <c r="EW59" s="86">
        <v>66.282241821289063</v>
      </c>
      <c r="EX59" s="86">
        <v>66.244338989257813</v>
      </c>
      <c r="EY59" s="86">
        <v>64.981338500976563</v>
      </c>
      <c r="EZ59" s="86">
        <v>63.890834808349609</v>
      </c>
      <c r="FA59" s="86">
        <v>63.082717895507813</v>
      </c>
      <c r="FB59" s="86">
        <v>62.401317596435547</v>
      </c>
      <c r="FC59" s="86">
        <v>61.573089599609375</v>
      </c>
      <c r="FD59" s="86">
        <v>62.351264953613281</v>
      </c>
      <c r="FE59" s="86">
        <v>65.4324951171875</v>
      </c>
      <c r="FF59" s="86">
        <v>69.234710693359375</v>
      </c>
      <c r="FG59" s="86">
        <v>72.727516174316406</v>
      </c>
      <c r="FH59" s="86">
        <v>75.974853515625</v>
      </c>
      <c r="FI59" s="86">
        <v>79.243659973144531</v>
      </c>
      <c r="FJ59" s="86">
        <v>81.993522644042969</v>
      </c>
      <c r="FK59" s="86">
        <v>84.031791687011719</v>
      </c>
      <c r="FL59" s="86">
        <v>85.335411071777344</v>
      </c>
      <c r="FM59" s="86">
        <v>85.929725646972656</v>
      </c>
      <c r="FN59" s="86">
        <v>85.410354614257813</v>
      </c>
      <c r="FO59" s="86">
        <v>83.765815734863281</v>
      </c>
      <c r="FP59" s="86">
        <v>81.428276062011719</v>
      </c>
      <c r="FQ59" s="86">
        <v>77.448234558105469</v>
      </c>
      <c r="FR59" s="86">
        <v>73.059814453125</v>
      </c>
      <c r="FS59" s="86">
        <v>70.312057495117188</v>
      </c>
      <c r="FT59" s="86">
        <v>68.212104797363281</v>
      </c>
      <c r="FU59" s="86">
        <v>0.63224798440933228</v>
      </c>
      <c r="FV59" s="86">
        <v>0.71574234962463379</v>
      </c>
      <c r="FW59" s="86">
        <v>0.66052466630935669</v>
      </c>
      <c r="FX59" s="86">
        <v>1368.0999755859375</v>
      </c>
      <c r="FY59" s="86">
        <v>1</v>
      </c>
    </row>
    <row r="60" spans="1:181" x14ac:dyDescent="0.25">
      <c r="A60" t="s">
        <v>186</v>
      </c>
      <c r="B60" t="s">
        <v>244</v>
      </c>
      <c r="C60" t="s">
        <v>2</v>
      </c>
      <c r="D60" t="s">
        <v>202</v>
      </c>
      <c r="E60" t="s">
        <v>207</v>
      </c>
      <c r="F60" t="s">
        <v>178</v>
      </c>
      <c r="G60" t="s">
        <v>1</v>
      </c>
      <c r="H60" s="86">
        <v>7652</v>
      </c>
      <c r="I60" s="86">
        <v>6.4964065551757813</v>
      </c>
      <c r="J60" s="86">
        <v>5.8507013320922852</v>
      </c>
      <c r="K60" s="86">
        <v>5.4401273727416992</v>
      </c>
      <c r="L60" s="86">
        <v>5.1977763175964355</v>
      </c>
      <c r="M60" s="86">
        <v>5.0483965873718262</v>
      </c>
      <c r="N60" s="86">
        <v>5.1145906448364258</v>
      </c>
      <c r="O60" s="86">
        <v>5.700251579284668</v>
      </c>
      <c r="P60" s="86">
        <v>6.0809931755065918</v>
      </c>
      <c r="Q60" s="86">
        <v>6.2308254241943359</v>
      </c>
      <c r="R60" s="86">
        <v>6.4644203186035156</v>
      </c>
      <c r="S60" s="86">
        <v>6.8456716537475586</v>
      </c>
      <c r="T60" s="86">
        <v>7.1229057312011719</v>
      </c>
      <c r="U60" s="86">
        <v>7.4767665863037109</v>
      </c>
      <c r="V60" s="86">
        <v>7.603085994720459</v>
      </c>
      <c r="W60" s="86">
        <v>7.799473762512207</v>
      </c>
      <c r="X60" s="86">
        <v>8.1783857345581055</v>
      </c>
      <c r="Y60" s="86">
        <v>8.4684104919433594</v>
      </c>
      <c r="Z60" s="86">
        <v>8.8013687133789063</v>
      </c>
      <c r="AA60" s="86">
        <v>9.2594289779663086</v>
      </c>
      <c r="AB60" s="86">
        <v>9.3240032196044922</v>
      </c>
      <c r="AC60" s="86">
        <v>9.2474956512451172</v>
      </c>
      <c r="AD60" s="86">
        <v>9.3016014099121094</v>
      </c>
      <c r="AE60" s="86">
        <v>8.4853401184082031</v>
      </c>
      <c r="AF60" s="86">
        <v>7.2769355773925781</v>
      </c>
      <c r="AG60" s="86">
        <v>-0.89969938993453979</v>
      </c>
      <c r="AH60" s="86">
        <v>-0.95158624649047852</v>
      </c>
      <c r="AI60" s="86">
        <v>-1.0019156932830811</v>
      </c>
      <c r="AJ60" s="86">
        <v>-1.0633217096328735</v>
      </c>
      <c r="AK60" s="86">
        <v>-1.126219630241394</v>
      </c>
      <c r="AL60" s="86">
        <v>-1.245215892791748</v>
      </c>
      <c r="AM60" s="86">
        <v>-1.119009256362915</v>
      </c>
      <c r="AN60" s="86">
        <v>-1.2272812128067017</v>
      </c>
      <c r="AO60" s="86">
        <v>-1.2102525234222412</v>
      </c>
      <c r="AP60" s="86">
        <v>-0.86192107200622559</v>
      </c>
      <c r="AQ60" s="86">
        <v>-0.55566483736038208</v>
      </c>
      <c r="AR60" s="86">
        <v>-0.59138643741607666</v>
      </c>
      <c r="AS60" s="86">
        <v>-0.38561779260635376</v>
      </c>
      <c r="AT60" s="86">
        <v>-0.36590072512626648</v>
      </c>
      <c r="AU60" s="86">
        <v>-0.31815162301063538</v>
      </c>
      <c r="AV60" s="86">
        <v>-3.5920396447181702E-2</v>
      </c>
      <c r="AW60" s="86">
        <v>0.19683590531349182</v>
      </c>
      <c r="AX60" s="86">
        <v>0.21052739024162292</v>
      </c>
      <c r="AY60" s="86">
        <v>0.3524182140827179</v>
      </c>
      <c r="AZ60" s="86">
        <v>0.42558342218399048</v>
      </c>
      <c r="BA60" s="86">
        <v>0.35872822999954224</v>
      </c>
      <c r="BB60" s="86">
        <v>-0.18012866377830505</v>
      </c>
      <c r="BC60" s="86">
        <v>-0.57813918590545654</v>
      </c>
      <c r="BD60" s="86">
        <v>-0.90568894147872925</v>
      </c>
      <c r="BE60" s="86">
        <v>-0.67735707759857178</v>
      </c>
      <c r="BF60" s="86">
        <v>-0.73543369770050049</v>
      </c>
      <c r="BG60" s="86">
        <v>-0.79164469242095947</v>
      </c>
      <c r="BH60" s="86">
        <v>-0.82804304361343384</v>
      </c>
      <c r="BI60" s="86">
        <v>-0.88843441009521484</v>
      </c>
      <c r="BJ60" s="86">
        <v>-0.9887920618057251</v>
      </c>
      <c r="BK60" s="86">
        <v>-0.87477219104766846</v>
      </c>
      <c r="BL60" s="86">
        <v>-0.98602628707885742</v>
      </c>
      <c r="BM60" s="86">
        <v>-0.97281837463378906</v>
      </c>
      <c r="BN60" s="86">
        <v>-0.65817004442214966</v>
      </c>
      <c r="BO60" s="86">
        <v>-0.35588192939758301</v>
      </c>
      <c r="BP60" s="86">
        <v>-0.39689630270004272</v>
      </c>
      <c r="BQ60" s="86">
        <v>-0.18785597383975983</v>
      </c>
      <c r="BR60" s="86">
        <v>-0.16132780909538269</v>
      </c>
      <c r="BS60" s="86">
        <v>-0.12217810750007629</v>
      </c>
      <c r="BT60" s="86">
        <v>0.14801760017871857</v>
      </c>
      <c r="BU60" s="86">
        <v>0.3791385293006897</v>
      </c>
      <c r="BV60" s="86">
        <v>0.39011627435684204</v>
      </c>
      <c r="BW60" s="86">
        <v>0.56979024410247803</v>
      </c>
      <c r="BX60" s="86">
        <v>0.66093003749847412</v>
      </c>
      <c r="BY60" s="86">
        <v>0.59058243036270142</v>
      </c>
      <c r="BZ60" s="86">
        <v>4.8102576285600662E-2</v>
      </c>
      <c r="CA60" s="86">
        <v>-0.34614303708076477</v>
      </c>
      <c r="CB60" s="86">
        <v>-0.67823415994644165</v>
      </c>
      <c r="CC60" s="86">
        <v>-0.52336347103118896</v>
      </c>
      <c r="CD60" s="86">
        <v>-0.58572715520858765</v>
      </c>
      <c r="CE60" s="86">
        <v>-0.64601165056228638</v>
      </c>
      <c r="CF60" s="86">
        <v>-0.66508972644805908</v>
      </c>
      <c r="CG60" s="86">
        <v>-0.72374504804611206</v>
      </c>
      <c r="CH60" s="86">
        <v>-0.81119370460510254</v>
      </c>
      <c r="CI60" s="86">
        <v>-0.70561432838439941</v>
      </c>
      <c r="CJ60" s="86">
        <v>-0.81893384456634521</v>
      </c>
      <c r="CK60" s="86">
        <v>-0.80837219953536987</v>
      </c>
      <c r="CL60" s="86">
        <v>-0.51705271005630493</v>
      </c>
      <c r="CM60" s="86">
        <v>-0.21751289069652557</v>
      </c>
      <c r="CN60" s="86">
        <v>-0.26219302415847778</v>
      </c>
      <c r="CO60" s="86">
        <v>-5.0886739045381546E-2</v>
      </c>
      <c r="CP60" s="86">
        <v>-1.9641244783997536E-2</v>
      </c>
      <c r="CQ60" s="86">
        <v>1.355255488306284E-2</v>
      </c>
      <c r="CR60" s="86">
        <v>0.27541249990463257</v>
      </c>
      <c r="CS60" s="86">
        <v>0.50540077686309814</v>
      </c>
      <c r="CT60" s="86">
        <v>0.5144990086555481</v>
      </c>
      <c r="CU60" s="86">
        <v>0.72034144401550293</v>
      </c>
      <c r="CV60" s="86">
        <v>0.82393038272857666</v>
      </c>
      <c r="CW60" s="86">
        <v>0.75116389989852905</v>
      </c>
      <c r="CX60" s="86">
        <v>0.20617483556270599</v>
      </c>
      <c r="CY60" s="86">
        <v>-0.18546321988105774</v>
      </c>
      <c r="CZ60" s="86">
        <v>-0.52069967985153198</v>
      </c>
      <c r="DA60" s="86">
        <v>-0.36936986446380615</v>
      </c>
      <c r="DB60" s="86">
        <v>-0.43602058291435242</v>
      </c>
      <c r="DC60" s="86">
        <v>-0.50037860870361328</v>
      </c>
      <c r="DD60" s="86">
        <v>-0.50213640928268433</v>
      </c>
      <c r="DE60" s="86">
        <v>-0.55905568599700928</v>
      </c>
      <c r="DF60" s="86">
        <v>-0.63359534740447998</v>
      </c>
      <c r="DG60" s="86">
        <v>-0.53645646572113037</v>
      </c>
      <c r="DH60" s="86">
        <v>-0.65184140205383301</v>
      </c>
      <c r="DI60" s="86">
        <v>-0.64392602443695068</v>
      </c>
      <c r="DJ60" s="86">
        <v>-0.37593537569046021</v>
      </c>
      <c r="DK60" s="86">
        <v>-7.9143866896629333E-2</v>
      </c>
      <c r="DL60" s="86">
        <v>-0.12748974561691284</v>
      </c>
      <c r="DM60" s="86">
        <v>8.6082503199577332E-2</v>
      </c>
      <c r="DN60" s="86">
        <v>0.12204532325267792</v>
      </c>
      <c r="DO60" s="86">
        <v>0.14928321540355682</v>
      </c>
      <c r="DP60" s="86">
        <v>0.40280738472938538</v>
      </c>
      <c r="DQ60" s="86">
        <v>0.63166302442550659</v>
      </c>
      <c r="DR60" s="86">
        <v>0.63888174295425415</v>
      </c>
      <c r="DS60" s="86">
        <v>0.87089264392852783</v>
      </c>
      <c r="DT60" s="86">
        <v>0.9869307279586792</v>
      </c>
      <c r="DU60" s="86">
        <v>0.91174536943435669</v>
      </c>
      <c r="DV60" s="86">
        <v>0.36424708366394043</v>
      </c>
      <c r="DW60" s="86">
        <v>-2.478339895606041E-2</v>
      </c>
      <c r="DX60" s="86">
        <v>-0.36316519975662231</v>
      </c>
      <c r="DY60" s="86">
        <v>-0.14702753722667694</v>
      </c>
      <c r="DZ60" s="86">
        <v>-0.21986809372901917</v>
      </c>
      <c r="EA60" s="86">
        <v>-0.29010766744613647</v>
      </c>
      <c r="EB60" s="86">
        <v>-0.26685768365859985</v>
      </c>
      <c r="EC60" s="86">
        <v>-0.32127043604850769</v>
      </c>
      <c r="ED60" s="86">
        <v>-0.37717154622077942</v>
      </c>
      <c r="EE60" s="86">
        <v>-0.29221940040588379</v>
      </c>
      <c r="EF60" s="86">
        <v>-0.41058647632598877</v>
      </c>
      <c r="EG60" s="86">
        <v>-0.40649184584617615</v>
      </c>
      <c r="EH60" s="86">
        <v>-0.17218436300754547</v>
      </c>
      <c r="EI60" s="86">
        <v>0.12063903361558914</v>
      </c>
      <c r="EJ60" s="86">
        <v>6.7000396549701691E-2</v>
      </c>
      <c r="EK60" s="86">
        <v>0.28384432196617126</v>
      </c>
      <c r="EL60" s="86">
        <v>0.32661822438240051</v>
      </c>
      <c r="EM60" s="86">
        <v>0.3452567458152771</v>
      </c>
      <c r="EN60" s="86">
        <v>0.58674538135528564</v>
      </c>
      <c r="EO60" s="86">
        <v>0.81396567821502686</v>
      </c>
      <c r="EP60" s="86">
        <v>0.81847065687179565</v>
      </c>
      <c r="EQ60" s="86">
        <v>1.0882647037506104</v>
      </c>
      <c r="ER60" s="86">
        <v>1.2222774028778076</v>
      </c>
      <c r="ES60" s="86">
        <v>1.1435995101928711</v>
      </c>
      <c r="ET60" s="86">
        <v>0.59247833490371704</v>
      </c>
      <c r="EU60" s="86">
        <v>0.20721274614334106</v>
      </c>
      <c r="EV60" s="86">
        <v>-0.13571040332317352</v>
      </c>
      <c r="EW60" s="86">
        <v>62.616546630859375</v>
      </c>
      <c r="EX60" s="86">
        <v>63.035915374755859</v>
      </c>
      <c r="EY60" s="86">
        <v>62.218196868896484</v>
      </c>
      <c r="EZ60" s="86">
        <v>61.479686737060547</v>
      </c>
      <c r="FA60" s="86">
        <v>61.029144287109375</v>
      </c>
      <c r="FB60" s="86">
        <v>60.580986022949219</v>
      </c>
      <c r="FC60" s="86">
        <v>60.078460693359375</v>
      </c>
      <c r="FD60" s="86">
        <v>60.60882568359375</v>
      </c>
      <c r="FE60" s="86">
        <v>62.993106842041016</v>
      </c>
      <c r="FF60" s="86">
        <v>66.279541015625</v>
      </c>
      <c r="FG60" s="86">
        <v>69.409736633300781</v>
      </c>
      <c r="FH60" s="86">
        <v>72.313583374023438</v>
      </c>
      <c r="FI60" s="86">
        <v>75.125328063964844</v>
      </c>
      <c r="FJ60" s="86">
        <v>77.55078125</v>
      </c>
      <c r="FK60" s="86">
        <v>79.299293518066406</v>
      </c>
      <c r="FL60" s="86">
        <v>80.128196716308594</v>
      </c>
      <c r="FM60" s="86">
        <v>80.232795715332031</v>
      </c>
      <c r="FN60" s="86">
        <v>79.145736694335938</v>
      </c>
      <c r="FO60" s="86">
        <v>77.098274230957031</v>
      </c>
      <c r="FP60" s="86">
        <v>74.218032836914063</v>
      </c>
      <c r="FQ60" s="86">
        <v>70.681427001953125</v>
      </c>
      <c r="FR60" s="86">
        <v>67.218124389648438</v>
      </c>
      <c r="FS60" s="86">
        <v>65.144767761230469</v>
      </c>
      <c r="FT60" s="86">
        <v>63.840682983398438</v>
      </c>
      <c r="FU60" s="86">
        <v>0.20069947838783264</v>
      </c>
      <c r="FV60" s="86">
        <v>0.23797765374183655</v>
      </c>
      <c r="FW60" s="86">
        <v>0.22302703559398651</v>
      </c>
      <c r="FX60" s="86">
        <v>840.95001220703125</v>
      </c>
      <c r="FY60" s="86">
        <v>1</v>
      </c>
    </row>
    <row r="61" spans="1:181" x14ac:dyDescent="0.25">
      <c r="A61" t="s">
        <v>186</v>
      </c>
      <c r="B61" t="s">
        <v>244</v>
      </c>
      <c r="C61" t="s">
        <v>2</v>
      </c>
      <c r="D61" t="s">
        <v>202</v>
      </c>
      <c r="E61" t="s">
        <v>207</v>
      </c>
      <c r="F61" t="s">
        <v>179</v>
      </c>
      <c r="G61" t="s">
        <v>1</v>
      </c>
      <c r="H61" s="86">
        <v>1364</v>
      </c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  <c r="X61" s="86"/>
      <c r="Y61" s="86"/>
      <c r="Z61" s="86"/>
      <c r="AA61" s="86"/>
      <c r="AB61" s="86"/>
      <c r="AC61" s="86"/>
      <c r="AD61" s="86"/>
      <c r="AE61" s="86"/>
      <c r="AF61" s="86"/>
      <c r="AG61" s="86"/>
      <c r="AH61" s="86"/>
      <c r="AI61" s="86"/>
      <c r="AJ61" s="86"/>
      <c r="AK61" s="86"/>
      <c r="AL61" s="86"/>
      <c r="AM61" s="86"/>
      <c r="AN61" s="86"/>
      <c r="AO61" s="86"/>
      <c r="AP61" s="86"/>
      <c r="AQ61" s="86"/>
      <c r="AR61" s="86"/>
      <c r="AS61" s="86"/>
      <c r="AT61" s="86"/>
      <c r="AU61" s="86"/>
      <c r="AV61" s="86"/>
      <c r="AW61" s="86"/>
      <c r="AX61" s="86"/>
      <c r="AY61" s="86"/>
      <c r="AZ61" s="86"/>
      <c r="BA61" s="86"/>
      <c r="BB61" s="86"/>
      <c r="BC61" s="86"/>
      <c r="BD61" s="86"/>
      <c r="BE61" s="86"/>
      <c r="BF61" s="86"/>
      <c r="BG61" s="86"/>
      <c r="BH61" s="86"/>
      <c r="BI61" s="86"/>
      <c r="BJ61" s="86"/>
      <c r="BK61" s="86"/>
      <c r="BL61" s="86"/>
      <c r="BM61" s="86"/>
      <c r="BN61" s="86"/>
      <c r="BO61" s="86"/>
      <c r="BP61" s="86"/>
      <c r="BQ61" s="86"/>
      <c r="BR61" s="86"/>
      <c r="BS61" s="86"/>
      <c r="BT61" s="86"/>
      <c r="BU61" s="86"/>
      <c r="BV61" s="86"/>
      <c r="BW61" s="86"/>
      <c r="BX61" s="86"/>
      <c r="BY61" s="86"/>
      <c r="BZ61" s="86"/>
      <c r="CA61" s="86"/>
      <c r="CB61" s="86"/>
      <c r="CC61" s="86"/>
      <c r="CD61" s="86"/>
      <c r="CE61" s="86"/>
      <c r="CF61" s="86"/>
      <c r="CG61" s="86"/>
      <c r="CH61" s="86"/>
      <c r="CI61" s="86"/>
      <c r="CJ61" s="86"/>
      <c r="CK61" s="86"/>
      <c r="CL61" s="86"/>
      <c r="CM61" s="86"/>
      <c r="CN61" s="86"/>
      <c r="CO61" s="86"/>
      <c r="CP61" s="86"/>
      <c r="CQ61" s="86"/>
      <c r="CR61" s="86"/>
      <c r="CS61" s="86"/>
      <c r="CT61" s="86"/>
      <c r="CU61" s="86"/>
      <c r="CV61" s="86"/>
      <c r="CW61" s="86"/>
      <c r="CX61" s="86"/>
      <c r="CY61" s="86"/>
      <c r="CZ61" s="86"/>
      <c r="DA61" s="86"/>
      <c r="DB61" s="86"/>
      <c r="DC61" s="86"/>
      <c r="DD61" s="86"/>
      <c r="DE61" s="86"/>
      <c r="DF61" s="86"/>
      <c r="DG61" s="86"/>
      <c r="DH61" s="86"/>
      <c r="DI61" s="86"/>
      <c r="DJ61" s="86"/>
      <c r="DK61" s="86"/>
      <c r="DL61" s="86"/>
      <c r="DM61" s="86"/>
      <c r="DN61" s="86"/>
      <c r="DO61" s="86"/>
      <c r="DP61" s="86"/>
      <c r="DQ61" s="86"/>
      <c r="DR61" s="86"/>
      <c r="DS61" s="86"/>
      <c r="DT61" s="86"/>
      <c r="DU61" s="86"/>
      <c r="DV61" s="86"/>
      <c r="DW61" s="86"/>
      <c r="DX61" s="86"/>
      <c r="DY61" s="86"/>
      <c r="DZ61" s="86"/>
      <c r="EA61" s="86"/>
      <c r="EB61" s="86"/>
      <c r="EC61" s="86"/>
      <c r="ED61" s="86"/>
      <c r="EE61" s="86"/>
      <c r="EF61" s="86"/>
      <c r="EG61" s="86"/>
      <c r="EH61" s="86"/>
      <c r="EI61" s="86"/>
      <c r="EJ61" s="86"/>
      <c r="EK61" s="86"/>
      <c r="EL61" s="86"/>
      <c r="EM61" s="86"/>
      <c r="EN61" s="86"/>
      <c r="EO61" s="86"/>
      <c r="EP61" s="86"/>
      <c r="EQ61" s="86"/>
      <c r="ER61" s="86"/>
      <c r="ES61" s="86"/>
      <c r="ET61" s="86"/>
      <c r="EU61" s="86"/>
      <c r="EV61" s="86"/>
      <c r="EW61" s="86"/>
      <c r="EX61" s="86"/>
      <c r="EY61" s="86"/>
      <c r="EZ61" s="86"/>
      <c r="FA61" s="86"/>
      <c r="FB61" s="86"/>
      <c r="FC61" s="86"/>
      <c r="FD61" s="86"/>
      <c r="FE61" s="86"/>
      <c r="FF61" s="86"/>
      <c r="FG61" s="86"/>
      <c r="FH61" s="86"/>
      <c r="FI61" s="86"/>
      <c r="FJ61" s="86"/>
      <c r="FK61" s="86"/>
      <c r="FL61" s="86"/>
      <c r="FM61" s="86"/>
      <c r="FN61" s="86"/>
      <c r="FO61" s="86"/>
      <c r="FP61" s="86"/>
      <c r="FQ61" s="86"/>
      <c r="FR61" s="86"/>
      <c r="FS61" s="86"/>
      <c r="FT61" s="86"/>
      <c r="FU61" s="86"/>
      <c r="FV61" s="86"/>
      <c r="FW61" s="86"/>
      <c r="FX61" s="86">
        <v>71.449996948242188</v>
      </c>
      <c r="FY61" s="86">
        <v>0</v>
      </c>
    </row>
    <row r="62" spans="1:181" x14ac:dyDescent="0.25">
      <c r="A62" t="s">
        <v>186</v>
      </c>
      <c r="B62" t="s">
        <v>244</v>
      </c>
      <c r="C62" t="s">
        <v>2</v>
      </c>
      <c r="D62" t="s">
        <v>202</v>
      </c>
      <c r="E62" t="s">
        <v>207</v>
      </c>
      <c r="F62" t="s">
        <v>180</v>
      </c>
      <c r="G62" t="s">
        <v>1</v>
      </c>
      <c r="H62" s="86">
        <v>306</v>
      </c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6"/>
      <c r="Y62" s="86"/>
      <c r="Z62" s="86"/>
      <c r="AA62" s="86"/>
      <c r="AB62" s="86"/>
      <c r="AC62" s="86"/>
      <c r="AD62" s="86"/>
      <c r="AE62" s="86"/>
      <c r="AF62" s="86"/>
      <c r="AG62" s="86"/>
      <c r="AH62" s="86"/>
      <c r="AI62" s="86"/>
      <c r="AJ62" s="86"/>
      <c r="AK62" s="86"/>
      <c r="AL62" s="86"/>
      <c r="AM62" s="86"/>
      <c r="AN62" s="86"/>
      <c r="AO62" s="86"/>
      <c r="AP62" s="86"/>
      <c r="AQ62" s="86"/>
      <c r="AR62" s="86"/>
      <c r="AS62" s="86"/>
      <c r="AT62" s="86"/>
      <c r="AU62" s="86"/>
      <c r="AV62" s="86"/>
      <c r="AW62" s="86"/>
      <c r="AX62" s="86"/>
      <c r="AY62" s="86"/>
      <c r="AZ62" s="86"/>
      <c r="BA62" s="86"/>
      <c r="BB62" s="86"/>
      <c r="BC62" s="86"/>
      <c r="BD62" s="86"/>
      <c r="BE62" s="86"/>
      <c r="BF62" s="86"/>
      <c r="BG62" s="86"/>
      <c r="BH62" s="86"/>
      <c r="BI62" s="86"/>
      <c r="BJ62" s="86"/>
      <c r="BK62" s="86"/>
      <c r="BL62" s="86"/>
      <c r="BM62" s="86"/>
      <c r="BN62" s="86"/>
      <c r="BO62" s="86"/>
      <c r="BP62" s="86"/>
      <c r="BQ62" s="86"/>
      <c r="BR62" s="86"/>
      <c r="BS62" s="86"/>
      <c r="BT62" s="86"/>
      <c r="BU62" s="86"/>
      <c r="BV62" s="86"/>
      <c r="BW62" s="86"/>
      <c r="BX62" s="86"/>
      <c r="BY62" s="86"/>
      <c r="BZ62" s="86"/>
      <c r="CA62" s="86"/>
      <c r="CB62" s="86"/>
      <c r="CC62" s="86"/>
      <c r="CD62" s="86"/>
      <c r="CE62" s="86"/>
      <c r="CF62" s="86"/>
      <c r="CG62" s="86"/>
      <c r="CH62" s="86"/>
      <c r="CI62" s="86"/>
      <c r="CJ62" s="86"/>
      <c r="CK62" s="86"/>
      <c r="CL62" s="86"/>
      <c r="CM62" s="86"/>
      <c r="CN62" s="86"/>
      <c r="CO62" s="86"/>
      <c r="CP62" s="86"/>
      <c r="CQ62" s="86"/>
      <c r="CR62" s="86"/>
      <c r="CS62" s="86"/>
      <c r="CT62" s="86"/>
      <c r="CU62" s="86"/>
      <c r="CV62" s="86"/>
      <c r="CW62" s="86"/>
      <c r="CX62" s="86"/>
      <c r="CY62" s="86"/>
      <c r="CZ62" s="86"/>
      <c r="DA62" s="86"/>
      <c r="DB62" s="86"/>
      <c r="DC62" s="86"/>
      <c r="DD62" s="86"/>
      <c r="DE62" s="86"/>
      <c r="DF62" s="86"/>
      <c r="DG62" s="86"/>
      <c r="DH62" s="86"/>
      <c r="DI62" s="86"/>
      <c r="DJ62" s="86"/>
      <c r="DK62" s="86"/>
      <c r="DL62" s="86"/>
      <c r="DM62" s="86"/>
      <c r="DN62" s="86"/>
      <c r="DO62" s="86"/>
      <c r="DP62" s="86"/>
      <c r="DQ62" s="86"/>
      <c r="DR62" s="86"/>
      <c r="DS62" s="86"/>
      <c r="DT62" s="86"/>
      <c r="DU62" s="86"/>
      <c r="DV62" s="86"/>
      <c r="DW62" s="86"/>
      <c r="DX62" s="86"/>
      <c r="DY62" s="86"/>
      <c r="DZ62" s="86"/>
      <c r="EA62" s="86"/>
      <c r="EB62" s="86"/>
      <c r="EC62" s="86"/>
      <c r="ED62" s="86"/>
      <c r="EE62" s="86"/>
      <c r="EF62" s="86"/>
      <c r="EG62" s="86"/>
      <c r="EH62" s="86"/>
      <c r="EI62" s="86"/>
      <c r="EJ62" s="86"/>
      <c r="EK62" s="86"/>
      <c r="EL62" s="86"/>
      <c r="EM62" s="86"/>
      <c r="EN62" s="86"/>
      <c r="EO62" s="86"/>
      <c r="EP62" s="86"/>
      <c r="EQ62" s="86"/>
      <c r="ER62" s="86"/>
      <c r="ES62" s="86"/>
      <c r="ET62" s="86"/>
      <c r="EU62" s="86"/>
      <c r="EV62" s="86"/>
      <c r="EW62" s="86"/>
      <c r="EX62" s="86"/>
      <c r="EY62" s="86"/>
      <c r="EZ62" s="86"/>
      <c r="FA62" s="86"/>
      <c r="FB62" s="86"/>
      <c r="FC62" s="86"/>
      <c r="FD62" s="86"/>
      <c r="FE62" s="86"/>
      <c r="FF62" s="86"/>
      <c r="FG62" s="86"/>
      <c r="FH62" s="86"/>
      <c r="FI62" s="86"/>
      <c r="FJ62" s="86"/>
      <c r="FK62" s="86"/>
      <c r="FL62" s="86"/>
      <c r="FM62" s="86"/>
      <c r="FN62" s="86"/>
      <c r="FO62" s="86"/>
      <c r="FP62" s="86"/>
      <c r="FQ62" s="86"/>
      <c r="FR62" s="86"/>
      <c r="FS62" s="86"/>
      <c r="FT62" s="86"/>
      <c r="FU62" s="86"/>
      <c r="FV62" s="86"/>
      <c r="FW62" s="86"/>
      <c r="FX62" s="86">
        <v>42.200000762939453</v>
      </c>
      <c r="FY62" s="86">
        <v>0</v>
      </c>
    </row>
    <row r="63" spans="1:181" x14ac:dyDescent="0.25">
      <c r="A63" t="s">
        <v>186</v>
      </c>
      <c r="B63" t="s">
        <v>244</v>
      </c>
      <c r="C63" t="s">
        <v>2</v>
      </c>
      <c r="D63" t="s">
        <v>202</v>
      </c>
      <c r="E63" t="s">
        <v>207</v>
      </c>
      <c r="F63" t="s">
        <v>181</v>
      </c>
      <c r="G63" t="s">
        <v>1</v>
      </c>
      <c r="H63" s="86">
        <v>494</v>
      </c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  <c r="W63" s="86"/>
      <c r="X63" s="86"/>
      <c r="Y63" s="86"/>
      <c r="Z63" s="86"/>
      <c r="AA63" s="86"/>
      <c r="AB63" s="86"/>
      <c r="AC63" s="86"/>
      <c r="AD63" s="86"/>
      <c r="AE63" s="86"/>
      <c r="AF63" s="86"/>
      <c r="AG63" s="86"/>
      <c r="AH63" s="86"/>
      <c r="AI63" s="86"/>
      <c r="AJ63" s="86"/>
      <c r="AK63" s="86"/>
      <c r="AL63" s="86"/>
      <c r="AM63" s="86"/>
      <c r="AN63" s="86"/>
      <c r="AO63" s="86"/>
      <c r="AP63" s="86"/>
      <c r="AQ63" s="86"/>
      <c r="AR63" s="86"/>
      <c r="AS63" s="86"/>
      <c r="AT63" s="86"/>
      <c r="AU63" s="86"/>
      <c r="AV63" s="86"/>
      <c r="AW63" s="86"/>
      <c r="AX63" s="86"/>
      <c r="AY63" s="86"/>
      <c r="AZ63" s="86"/>
      <c r="BA63" s="86"/>
      <c r="BB63" s="86"/>
      <c r="BC63" s="86"/>
      <c r="BD63" s="86"/>
      <c r="BE63" s="86"/>
      <c r="BF63" s="86"/>
      <c r="BG63" s="86"/>
      <c r="BH63" s="86"/>
      <c r="BI63" s="86"/>
      <c r="BJ63" s="86"/>
      <c r="BK63" s="86"/>
      <c r="BL63" s="86"/>
      <c r="BM63" s="86"/>
      <c r="BN63" s="86"/>
      <c r="BO63" s="86"/>
      <c r="BP63" s="86"/>
      <c r="BQ63" s="86"/>
      <c r="BR63" s="86"/>
      <c r="BS63" s="86"/>
      <c r="BT63" s="86"/>
      <c r="BU63" s="86"/>
      <c r="BV63" s="86"/>
      <c r="BW63" s="86"/>
      <c r="BX63" s="86"/>
      <c r="BY63" s="86"/>
      <c r="BZ63" s="86"/>
      <c r="CA63" s="86"/>
      <c r="CB63" s="86"/>
      <c r="CC63" s="86"/>
      <c r="CD63" s="86"/>
      <c r="CE63" s="86"/>
      <c r="CF63" s="86"/>
      <c r="CG63" s="86"/>
      <c r="CH63" s="86"/>
      <c r="CI63" s="86"/>
      <c r="CJ63" s="86"/>
      <c r="CK63" s="86"/>
      <c r="CL63" s="86"/>
      <c r="CM63" s="86"/>
      <c r="CN63" s="86"/>
      <c r="CO63" s="86"/>
      <c r="CP63" s="86"/>
      <c r="CQ63" s="86"/>
      <c r="CR63" s="86"/>
      <c r="CS63" s="86"/>
      <c r="CT63" s="86"/>
      <c r="CU63" s="86"/>
      <c r="CV63" s="86"/>
      <c r="CW63" s="86"/>
      <c r="CX63" s="86"/>
      <c r="CY63" s="86"/>
      <c r="CZ63" s="86"/>
      <c r="DA63" s="86"/>
      <c r="DB63" s="86"/>
      <c r="DC63" s="86"/>
      <c r="DD63" s="86"/>
      <c r="DE63" s="86"/>
      <c r="DF63" s="86"/>
      <c r="DG63" s="86"/>
      <c r="DH63" s="86"/>
      <c r="DI63" s="86"/>
      <c r="DJ63" s="86"/>
      <c r="DK63" s="86"/>
      <c r="DL63" s="86"/>
      <c r="DM63" s="86"/>
      <c r="DN63" s="86"/>
      <c r="DO63" s="86"/>
      <c r="DP63" s="86"/>
      <c r="DQ63" s="86"/>
      <c r="DR63" s="86"/>
      <c r="DS63" s="86"/>
      <c r="DT63" s="86"/>
      <c r="DU63" s="86"/>
      <c r="DV63" s="86"/>
      <c r="DW63" s="86"/>
      <c r="DX63" s="86"/>
      <c r="DY63" s="86"/>
      <c r="DZ63" s="86"/>
      <c r="EA63" s="86"/>
      <c r="EB63" s="86"/>
      <c r="EC63" s="86"/>
      <c r="ED63" s="86"/>
      <c r="EE63" s="86"/>
      <c r="EF63" s="86"/>
      <c r="EG63" s="86"/>
      <c r="EH63" s="86"/>
      <c r="EI63" s="86"/>
      <c r="EJ63" s="86"/>
      <c r="EK63" s="86"/>
      <c r="EL63" s="86"/>
      <c r="EM63" s="86"/>
      <c r="EN63" s="86"/>
      <c r="EO63" s="86"/>
      <c r="EP63" s="86"/>
      <c r="EQ63" s="86"/>
      <c r="ER63" s="86"/>
      <c r="ES63" s="86"/>
      <c r="ET63" s="86"/>
      <c r="EU63" s="86"/>
      <c r="EV63" s="86"/>
      <c r="EW63" s="86"/>
      <c r="EX63" s="86"/>
      <c r="EY63" s="86"/>
      <c r="EZ63" s="86"/>
      <c r="FA63" s="86"/>
      <c r="FB63" s="86"/>
      <c r="FC63" s="86"/>
      <c r="FD63" s="86"/>
      <c r="FE63" s="86"/>
      <c r="FF63" s="86"/>
      <c r="FG63" s="86"/>
      <c r="FH63" s="86"/>
      <c r="FI63" s="86"/>
      <c r="FJ63" s="86"/>
      <c r="FK63" s="86"/>
      <c r="FL63" s="86"/>
      <c r="FM63" s="86"/>
      <c r="FN63" s="86"/>
      <c r="FO63" s="86"/>
      <c r="FP63" s="86"/>
      <c r="FQ63" s="86"/>
      <c r="FR63" s="86"/>
      <c r="FS63" s="86"/>
      <c r="FT63" s="86"/>
      <c r="FU63" s="86"/>
      <c r="FV63" s="86"/>
      <c r="FW63" s="86"/>
      <c r="FX63" s="86">
        <v>23</v>
      </c>
      <c r="FY63" s="86">
        <v>0</v>
      </c>
    </row>
    <row r="64" spans="1:181" x14ac:dyDescent="0.25">
      <c r="A64" t="s">
        <v>186</v>
      </c>
      <c r="B64" t="s">
        <v>244</v>
      </c>
      <c r="C64" t="s">
        <v>2</v>
      </c>
      <c r="D64" t="s">
        <v>202</v>
      </c>
      <c r="E64" t="s">
        <v>207</v>
      </c>
      <c r="F64" t="s">
        <v>182</v>
      </c>
      <c r="G64" t="s">
        <v>1</v>
      </c>
      <c r="H64" s="86">
        <v>1344</v>
      </c>
      <c r="I64" s="86">
        <v>1.0969786643981934</v>
      </c>
      <c r="J64" s="86">
        <v>0.97184646129608154</v>
      </c>
      <c r="K64" s="86">
        <v>0.89394748210906982</v>
      </c>
      <c r="L64" s="86">
        <v>0.86770546436309814</v>
      </c>
      <c r="M64" s="86">
        <v>0.8611413836479187</v>
      </c>
      <c r="N64" s="86">
        <v>0.95387530326843262</v>
      </c>
      <c r="O64" s="86">
        <v>1.0159885883331299</v>
      </c>
      <c r="P64" s="86">
        <v>1.0918474197387695</v>
      </c>
      <c r="Q64" s="86">
        <v>1.1337058544158936</v>
      </c>
      <c r="R64" s="86">
        <v>1.2122180461883545</v>
      </c>
      <c r="S64" s="86">
        <v>1.252355694770813</v>
      </c>
      <c r="T64" s="86">
        <v>1.3100318908691406</v>
      </c>
      <c r="U64" s="86">
        <v>1.3004032373428345</v>
      </c>
      <c r="V64" s="86">
        <v>1.3306238651275635</v>
      </c>
      <c r="W64" s="86">
        <v>1.3895347118377686</v>
      </c>
      <c r="X64" s="86">
        <v>1.400621771812439</v>
      </c>
      <c r="Y64" s="86">
        <v>1.4752087593078613</v>
      </c>
      <c r="Z64" s="86">
        <v>1.6203019618988037</v>
      </c>
      <c r="AA64" s="86">
        <v>1.6520023345947266</v>
      </c>
      <c r="AB64" s="86">
        <v>1.5676591396331787</v>
      </c>
      <c r="AC64" s="86">
        <v>1.6284945011138916</v>
      </c>
      <c r="AD64" s="86">
        <v>1.6017595529556274</v>
      </c>
      <c r="AE64" s="86">
        <v>1.4358656406402588</v>
      </c>
      <c r="AF64" s="86">
        <v>1.2336854934692383</v>
      </c>
      <c r="AG64" s="86">
        <v>-0.17952728271484375</v>
      </c>
      <c r="AH64" s="86">
        <v>-0.16609954833984375</v>
      </c>
      <c r="AI64" s="86">
        <v>-0.17798987030982971</v>
      </c>
      <c r="AJ64" s="86">
        <v>-0.1884506493806839</v>
      </c>
      <c r="AK64" s="86">
        <v>-0.1724601536989212</v>
      </c>
      <c r="AL64" s="86">
        <v>-0.13909569382667542</v>
      </c>
      <c r="AM64" s="86">
        <v>-0.17781876027584076</v>
      </c>
      <c r="AN64" s="86">
        <v>-0.26853978633880615</v>
      </c>
      <c r="AO64" s="86">
        <v>-0.28438806533813477</v>
      </c>
      <c r="AP64" s="86">
        <v>-0.10304714739322662</v>
      </c>
      <c r="AQ64" s="86">
        <v>-9.8710983991622925E-2</v>
      </c>
      <c r="AR64" s="86">
        <v>-6.8328037858009338E-2</v>
      </c>
      <c r="AS64" s="86">
        <v>-8.4644392132759094E-2</v>
      </c>
      <c r="AT64" s="86">
        <v>-8.1341482698917389E-2</v>
      </c>
      <c r="AU64" s="86">
        <v>-3.6467093974351883E-2</v>
      </c>
      <c r="AV64" s="86">
        <v>-8.5790097713470459E-2</v>
      </c>
      <c r="AW64" s="86">
        <v>-4.9787312746047974E-2</v>
      </c>
      <c r="AX64" s="86">
        <v>-2.2424312308430672E-2</v>
      </c>
      <c r="AY64" s="86">
        <v>3.1915206462144852E-2</v>
      </c>
      <c r="AZ64" s="86">
        <v>-3.1446237117052078E-2</v>
      </c>
      <c r="BA64" s="86">
        <v>-1.2681773863732815E-2</v>
      </c>
      <c r="BB64" s="86">
        <v>-0.15875591337680817</v>
      </c>
      <c r="BC64" s="86">
        <v>-0.17490434646606445</v>
      </c>
      <c r="BD64" s="86">
        <v>-0.19197626411914825</v>
      </c>
      <c r="BE64" s="86">
        <v>-9.9697805941104889E-2</v>
      </c>
      <c r="BF64" s="86">
        <v>-9.4114258885383606E-2</v>
      </c>
      <c r="BG64" s="86">
        <v>-0.10914895683526993</v>
      </c>
      <c r="BH64" s="86">
        <v>-0.11974479258060455</v>
      </c>
      <c r="BI64" s="86">
        <v>-0.10385338217020035</v>
      </c>
      <c r="BJ64" s="86">
        <v>-6.8643778562545776E-2</v>
      </c>
      <c r="BK64" s="86">
        <v>-0.10610028356313705</v>
      </c>
      <c r="BL64" s="86">
        <v>-0.19417954981327057</v>
      </c>
      <c r="BM64" s="86">
        <v>-0.19894593954086304</v>
      </c>
      <c r="BN64" s="86">
        <v>-4.6938493847846985E-2</v>
      </c>
      <c r="BO64" s="86">
        <v>-3.9363272488117218E-2</v>
      </c>
      <c r="BP64" s="86">
        <v>-6.8924622610211372E-3</v>
      </c>
      <c r="BQ64" s="86">
        <v>-2.6150133460760117E-2</v>
      </c>
      <c r="BR64" s="86">
        <v>-2.3784700781106949E-2</v>
      </c>
      <c r="BS64" s="86">
        <v>2.1338643506169319E-2</v>
      </c>
      <c r="BT64" s="86">
        <v>-2.3549476638436317E-2</v>
      </c>
      <c r="BU64" s="86">
        <v>1.0742004960775375E-2</v>
      </c>
      <c r="BV64" s="86">
        <v>4.7915380448102951E-2</v>
      </c>
      <c r="BW64" s="86">
        <v>0.10126512497663498</v>
      </c>
      <c r="BX64" s="86">
        <v>4.0213864296674728E-2</v>
      </c>
      <c r="BY64" s="86">
        <v>7.702181488275528E-2</v>
      </c>
      <c r="BZ64" s="86">
        <v>-7.2444930672645569E-2</v>
      </c>
      <c r="CA64" s="86">
        <v>-9.3033298850059509E-2</v>
      </c>
      <c r="CB64" s="86">
        <v>-0.10758467763662338</v>
      </c>
      <c r="CC64" s="86">
        <v>-4.4408150017261505E-2</v>
      </c>
      <c r="CD64" s="86">
        <v>-4.4257458299398422E-2</v>
      </c>
      <c r="CE64" s="86">
        <v>-6.1469949781894684E-2</v>
      </c>
      <c r="CF64" s="86">
        <v>-7.2159320116043091E-2</v>
      </c>
      <c r="CG64" s="86">
        <v>-5.6336548179388046E-2</v>
      </c>
      <c r="CH64" s="86">
        <v>-1.984899491071701E-2</v>
      </c>
      <c r="CI64" s="86">
        <v>-5.6428283452987671E-2</v>
      </c>
      <c r="CJ64" s="86">
        <v>-0.14267787337303162</v>
      </c>
      <c r="CK64" s="86">
        <v>-0.13976898789405823</v>
      </c>
      <c r="CL64" s="86">
        <v>-8.0778161063790321E-3</v>
      </c>
      <c r="CM64" s="86">
        <v>1.7407722771167755E-3</v>
      </c>
      <c r="CN64" s="86">
        <v>3.5657629370689392E-2</v>
      </c>
      <c r="CO64" s="86">
        <v>1.4362811110913754E-2</v>
      </c>
      <c r="CP64" s="86">
        <v>1.6078952699899673E-2</v>
      </c>
      <c r="CQ64" s="86">
        <v>6.1374720185995102E-2</v>
      </c>
      <c r="CR64" s="86">
        <v>1.9558187574148178E-2</v>
      </c>
      <c r="CS64" s="86">
        <v>5.2664425224065781E-2</v>
      </c>
      <c r="CT64" s="86">
        <v>9.6632435917854309E-2</v>
      </c>
      <c r="CU64" s="86">
        <v>0.14929667115211487</v>
      </c>
      <c r="CV64" s="86">
        <v>8.9845433831214905E-2</v>
      </c>
      <c r="CW64" s="86">
        <v>0.13915024697780609</v>
      </c>
      <c r="CX64" s="86">
        <v>-1.2666195631027222E-2</v>
      </c>
      <c r="CY64" s="86">
        <v>-3.6329668015241623E-2</v>
      </c>
      <c r="CZ64" s="86">
        <v>-4.9135316163301468E-2</v>
      </c>
      <c r="DA64" s="86">
        <v>1.0881503112614155E-2</v>
      </c>
      <c r="DB64" s="86">
        <v>5.5993390269577503E-3</v>
      </c>
      <c r="DC64" s="86">
        <v>-1.3790943659842014E-2</v>
      </c>
      <c r="DD64" s="86">
        <v>-2.4573851376771927E-2</v>
      </c>
      <c r="DE64" s="86">
        <v>-8.81971325725317E-3</v>
      </c>
      <c r="DF64" s="86">
        <v>2.8945788741111755E-2</v>
      </c>
      <c r="DG64" s="86">
        <v>-6.7562861368060112E-3</v>
      </c>
      <c r="DH64" s="86">
        <v>-9.117620438337326E-2</v>
      </c>
      <c r="DI64" s="86">
        <v>-8.0592036247253418E-2</v>
      </c>
      <c r="DJ64" s="86">
        <v>3.078286349773407E-2</v>
      </c>
      <c r="DK64" s="86">
        <v>4.2844817042350769E-2</v>
      </c>
      <c r="DL64" s="86">
        <v>7.8207723796367645E-2</v>
      </c>
      <c r="DM64" s="86">
        <v>5.4875757545232773E-2</v>
      </c>
      <c r="DN64" s="86">
        <v>5.5942606180906296E-2</v>
      </c>
      <c r="DO64" s="86">
        <v>0.10141079872846603</v>
      </c>
      <c r="DP64" s="86">
        <v>6.2665849924087524E-2</v>
      </c>
      <c r="DQ64" s="86">
        <v>9.4586849212646484E-2</v>
      </c>
      <c r="DR64" s="86">
        <v>0.14534948766231537</v>
      </c>
      <c r="DS64" s="86">
        <v>0.19732820987701416</v>
      </c>
      <c r="DT64" s="86">
        <v>0.13947699964046478</v>
      </c>
      <c r="DU64" s="86">
        <v>0.2012786865234375</v>
      </c>
      <c r="DV64" s="86">
        <v>4.7112535685300827E-2</v>
      </c>
      <c r="DW64" s="86">
        <v>2.0373966544866562E-2</v>
      </c>
      <c r="DX64" s="86">
        <v>9.3140425160527229E-3</v>
      </c>
      <c r="DY64" s="86">
        <v>9.071098268032074E-2</v>
      </c>
      <c r="DZ64" s="86">
        <v>7.7584639191627502E-2</v>
      </c>
      <c r="EA64" s="86">
        <v>5.5049970746040344E-2</v>
      </c>
      <c r="EB64" s="86">
        <v>4.4132009148597717E-2</v>
      </c>
      <c r="EC64" s="86">
        <v>5.9787049889564514E-2</v>
      </c>
      <c r="ED64" s="86">
        <v>9.9397704005241394E-2</v>
      </c>
      <c r="EE64" s="86">
        <v>6.4962185919284821E-2</v>
      </c>
      <c r="EF64" s="86">
        <v>-1.6815971583127975E-2</v>
      </c>
      <c r="EG64" s="86">
        <v>4.8500862903892994E-3</v>
      </c>
      <c r="EH64" s="86">
        <v>8.6891509592533112E-2</v>
      </c>
      <c r="EI64" s="86">
        <v>0.10219252854585648</v>
      </c>
      <c r="EJ64" s="86">
        <v>0.13964329659938812</v>
      </c>
      <c r="EK64" s="86">
        <v>0.11337001621723175</v>
      </c>
      <c r="EL64" s="86">
        <v>0.11349938809871674</v>
      </c>
      <c r="EM64" s="86">
        <v>0.15921653807163239</v>
      </c>
      <c r="EN64" s="86">
        <v>0.12490647286176682</v>
      </c>
      <c r="EO64" s="86">
        <v>0.15511615574359894</v>
      </c>
      <c r="EP64" s="86">
        <v>0.21568918228149414</v>
      </c>
      <c r="EQ64" s="86">
        <v>0.26667812466621399</v>
      </c>
      <c r="ER64" s="86">
        <v>0.21113710105419159</v>
      </c>
      <c r="ES64" s="86">
        <v>0.29098227620124817</v>
      </c>
      <c r="ET64" s="86">
        <v>0.13342352211475372</v>
      </c>
      <c r="EU64" s="86">
        <v>0.10224501043558121</v>
      </c>
      <c r="EV64" s="86">
        <v>9.3705631792545319E-2</v>
      </c>
      <c r="EW64" s="86">
        <v>61.284969329833984</v>
      </c>
      <c r="EX64" s="86">
        <v>60.506980895996094</v>
      </c>
      <c r="EY64" s="86">
        <v>59.110195159912109</v>
      </c>
      <c r="EZ64" s="86">
        <v>58.320587158203125</v>
      </c>
      <c r="FA64" s="86">
        <v>57.301639556884766</v>
      </c>
      <c r="FB64" s="86">
        <v>56.276863098144531</v>
      </c>
      <c r="FC64" s="86">
        <v>55.628768920898438</v>
      </c>
      <c r="FD64" s="86">
        <v>56.65826416015625</v>
      </c>
      <c r="FE64" s="86">
        <v>60.183425903320313</v>
      </c>
      <c r="FF64" s="86">
        <v>64.598655700683594</v>
      </c>
      <c r="FG64" s="86">
        <v>68.971267700195313</v>
      </c>
      <c r="FH64" s="86">
        <v>73.326492309570313</v>
      </c>
      <c r="FI64" s="86">
        <v>77.323928833007813</v>
      </c>
      <c r="FJ64" s="86">
        <v>80.424003601074219</v>
      </c>
      <c r="FK64" s="86">
        <v>82.305007934570313</v>
      </c>
      <c r="FL64" s="86">
        <v>83.34442138671875</v>
      </c>
      <c r="FM64" s="86">
        <v>83.891067504882813</v>
      </c>
      <c r="FN64" s="86">
        <v>83.134811401367188</v>
      </c>
      <c r="FO64" s="86">
        <v>81.410614013671875</v>
      </c>
      <c r="FP64" s="86">
        <v>78.389923095703125</v>
      </c>
      <c r="FQ64" s="86">
        <v>74.044692993164063</v>
      </c>
      <c r="FR64" s="86">
        <v>68.846969604492188</v>
      </c>
      <c r="FS64" s="86">
        <v>65.298019409179688</v>
      </c>
      <c r="FT64" s="86">
        <v>63.128799438476563</v>
      </c>
      <c r="FU64" s="86">
        <v>7.2136558592319489E-2</v>
      </c>
      <c r="FV64" s="86">
        <v>8.080417662858963E-2</v>
      </c>
      <c r="FW64" s="86">
        <v>7.4378132820129395E-2</v>
      </c>
      <c r="FX64" s="86">
        <v>127.80000305175781</v>
      </c>
      <c r="FY64" s="86">
        <v>1</v>
      </c>
    </row>
    <row r="65" spans="1:181" x14ac:dyDescent="0.25">
      <c r="A65" t="s">
        <v>186</v>
      </c>
      <c r="B65" t="s">
        <v>244</v>
      </c>
      <c r="C65" t="s">
        <v>2</v>
      </c>
      <c r="D65" t="s">
        <v>202</v>
      </c>
      <c r="E65" t="s">
        <v>207</v>
      </c>
      <c r="F65" t="s">
        <v>183</v>
      </c>
      <c r="G65" t="s">
        <v>1</v>
      </c>
      <c r="H65" s="86">
        <v>1926</v>
      </c>
      <c r="I65" s="86">
        <v>2.3648099899291992</v>
      </c>
      <c r="J65" s="86">
        <v>2.1620428562164307</v>
      </c>
      <c r="K65" s="86">
        <v>1.9842617511749268</v>
      </c>
      <c r="L65" s="86">
        <v>1.8856253623962402</v>
      </c>
      <c r="M65" s="86">
        <v>1.792742133140564</v>
      </c>
      <c r="N65" s="86">
        <v>1.63184654712677</v>
      </c>
      <c r="O65" s="86">
        <v>1.8010785579681396</v>
      </c>
      <c r="P65" s="86">
        <v>1.9460444450378418</v>
      </c>
      <c r="Q65" s="86">
        <v>2.150357723236084</v>
      </c>
      <c r="R65" s="86">
        <v>2.0804753303527832</v>
      </c>
      <c r="S65" s="86">
        <v>2.3149914741516113</v>
      </c>
      <c r="T65" s="86">
        <v>2.3508322238922119</v>
      </c>
      <c r="U65" s="86">
        <v>2.5927426815032959</v>
      </c>
      <c r="V65" s="86">
        <v>2.7681560516357422</v>
      </c>
      <c r="W65" s="86">
        <v>2.9241487979888916</v>
      </c>
      <c r="X65" s="86">
        <v>3.0461218357086182</v>
      </c>
      <c r="Y65" s="86">
        <v>3.2241272926330566</v>
      </c>
      <c r="Z65" s="86">
        <v>3.5664281845092773</v>
      </c>
      <c r="AA65" s="86">
        <v>3.654188871383667</v>
      </c>
      <c r="AB65" s="86">
        <v>3.5813674926757813</v>
      </c>
      <c r="AC65" s="86">
        <v>3.4063453674316406</v>
      </c>
      <c r="AD65" s="86">
        <v>3.3049607276916504</v>
      </c>
      <c r="AE65" s="86">
        <v>3.0178091526031494</v>
      </c>
      <c r="AF65" s="86">
        <v>2.6652812957763672</v>
      </c>
      <c r="AG65" s="86">
        <v>-1.4922138452529907</v>
      </c>
      <c r="AH65" s="86">
        <v>-1.4289066791534424</v>
      </c>
      <c r="AI65" s="86">
        <v>-1.4339343309402466</v>
      </c>
      <c r="AJ65" s="86">
        <v>-1.4380954504013062</v>
      </c>
      <c r="AK65" s="86">
        <v>-1.4500420093536377</v>
      </c>
      <c r="AL65" s="86">
        <v>-1.6697075366973877</v>
      </c>
      <c r="AM65" s="86">
        <v>-1.5869945287704468</v>
      </c>
      <c r="AN65" s="86">
        <v>-1.5333845615386963</v>
      </c>
      <c r="AO65" s="86">
        <v>-1.1913477182388306</v>
      </c>
      <c r="AP65" s="86">
        <v>-1.0597062110900879</v>
      </c>
      <c r="AQ65" s="86">
        <v>-0.29607412219047546</v>
      </c>
      <c r="AR65" s="86">
        <v>-0.42729246616363525</v>
      </c>
      <c r="AS65" s="86">
        <v>-0.45930168032646179</v>
      </c>
      <c r="AT65" s="86">
        <v>-0.45138654112815857</v>
      </c>
      <c r="AU65" s="86">
        <v>-0.61595994234085083</v>
      </c>
      <c r="AV65" s="86">
        <v>-0.56797736883163452</v>
      </c>
      <c r="AW65" s="86">
        <v>-0.51876962184906006</v>
      </c>
      <c r="AX65" s="86">
        <v>-0.49049568176269531</v>
      </c>
      <c r="AY65" s="86">
        <v>-0.52762448787689209</v>
      </c>
      <c r="AZ65" s="86">
        <v>-0.5177951455116272</v>
      </c>
      <c r="BA65" s="86">
        <v>-0.47363865375518799</v>
      </c>
      <c r="BB65" s="86">
        <v>-0.7048342227935791</v>
      </c>
      <c r="BC65" s="86">
        <v>-1.5197672843933105</v>
      </c>
      <c r="BD65" s="86">
        <v>-1.5020071268081665</v>
      </c>
      <c r="BE65" s="86">
        <v>-1.0662449598312378</v>
      </c>
      <c r="BF65" s="86">
        <v>-1.0085494518280029</v>
      </c>
      <c r="BG65" s="86">
        <v>-1.0184311866760254</v>
      </c>
      <c r="BH65" s="86">
        <v>-1.02549147605896</v>
      </c>
      <c r="BI65" s="86">
        <v>-1.0324097871780396</v>
      </c>
      <c r="BJ65" s="86">
        <v>-1.235834002494812</v>
      </c>
      <c r="BK65" s="86">
        <v>-1.1657897233963013</v>
      </c>
      <c r="BL65" s="86">
        <v>-1.1273404359817505</v>
      </c>
      <c r="BM65" s="86">
        <v>-0.81031030416488647</v>
      </c>
      <c r="BN65" s="86">
        <v>-0.70973557233810425</v>
      </c>
      <c r="BO65" s="86">
        <v>-0.13988672196865082</v>
      </c>
      <c r="BP65" s="86">
        <v>-0.25667101144790649</v>
      </c>
      <c r="BQ65" s="86">
        <v>-0.29211437702178955</v>
      </c>
      <c r="BR65" s="86">
        <v>-0.28331670165061951</v>
      </c>
      <c r="BS65" s="86">
        <v>-0.42641860246658325</v>
      </c>
      <c r="BT65" s="86">
        <v>-0.38281929492950439</v>
      </c>
      <c r="BU65" s="86">
        <v>-0.33228689432144165</v>
      </c>
      <c r="BV65" s="86">
        <v>-0.21549627184867859</v>
      </c>
      <c r="BW65" s="86">
        <v>-0.28377658128738403</v>
      </c>
      <c r="BX65" s="86">
        <v>-0.32675215601921082</v>
      </c>
      <c r="BY65" s="86">
        <v>-0.30209234356880188</v>
      </c>
      <c r="BZ65" s="86">
        <v>-0.51477259397506714</v>
      </c>
      <c r="CA65" s="86">
        <v>-1.1112395524978638</v>
      </c>
      <c r="CB65" s="86">
        <v>-1.0921071767807007</v>
      </c>
      <c r="CC65" s="86">
        <v>-0.77122020721435547</v>
      </c>
      <c r="CD65" s="86">
        <v>-0.7174113392829895</v>
      </c>
      <c r="CE65" s="86">
        <v>-0.7306550145149231</v>
      </c>
      <c r="CF65" s="86">
        <v>-0.73972326517105103</v>
      </c>
      <c r="CG65" s="86">
        <v>-0.74315893650054932</v>
      </c>
      <c r="CH65" s="86">
        <v>-0.93533456325531006</v>
      </c>
      <c r="CI65" s="86">
        <v>-0.87406456470489502</v>
      </c>
      <c r="CJ65" s="86">
        <v>-0.84611552953720093</v>
      </c>
      <c r="CK65" s="86">
        <v>-0.54640495777130127</v>
      </c>
      <c r="CL65" s="86">
        <v>-0.4673469066619873</v>
      </c>
      <c r="CM65" s="86">
        <v>-3.1711805611848831E-2</v>
      </c>
      <c r="CN65" s="86">
        <v>-0.13849911093711853</v>
      </c>
      <c r="CO65" s="86">
        <v>-0.17632094025611877</v>
      </c>
      <c r="CP65" s="86">
        <v>-0.16691204905509949</v>
      </c>
      <c r="CQ65" s="86">
        <v>-0.29514285922050476</v>
      </c>
      <c r="CR65" s="86">
        <v>-0.25457936525344849</v>
      </c>
      <c r="CS65" s="86">
        <v>-0.20312951505184174</v>
      </c>
      <c r="CT65" s="86">
        <v>-2.5032516568899155E-2</v>
      </c>
      <c r="CU65" s="86">
        <v>-0.1148882731795311</v>
      </c>
      <c r="CV65" s="86">
        <v>-0.19443637132644653</v>
      </c>
      <c r="CW65" s="86">
        <v>-0.18327988684177399</v>
      </c>
      <c r="CX65" s="86">
        <v>-0.38313648104667664</v>
      </c>
      <c r="CY65" s="86">
        <v>-0.82829445600509644</v>
      </c>
      <c r="CZ65" s="86">
        <v>-0.80821174383163452</v>
      </c>
      <c r="DA65" s="86">
        <v>-0.47619545459747314</v>
      </c>
      <c r="DB65" s="86">
        <v>-0.42627319693565369</v>
      </c>
      <c r="DC65" s="86">
        <v>-0.44287881255149841</v>
      </c>
      <c r="DD65" s="86">
        <v>-0.4539550244808197</v>
      </c>
      <c r="DE65" s="86">
        <v>-0.45390811562538147</v>
      </c>
      <c r="DF65" s="86">
        <v>-0.63483506441116333</v>
      </c>
      <c r="DG65" s="86">
        <v>-0.58233940601348877</v>
      </c>
      <c r="DH65" s="86">
        <v>-0.56489062309265137</v>
      </c>
      <c r="DI65" s="86">
        <v>-0.28249961137771606</v>
      </c>
      <c r="DJ65" s="86">
        <v>-0.22495825588703156</v>
      </c>
      <c r="DK65" s="86">
        <v>7.6463110744953156E-2</v>
      </c>
      <c r="DL65" s="86">
        <v>-2.0327208563685417E-2</v>
      </c>
      <c r="DM65" s="86">
        <v>-6.0527510941028595E-2</v>
      </c>
      <c r="DN65" s="86">
        <v>-5.0507389008998871E-2</v>
      </c>
      <c r="DO65" s="86">
        <v>-0.16386711597442627</v>
      </c>
      <c r="DP65" s="86">
        <v>-0.12633943557739258</v>
      </c>
      <c r="DQ65" s="86">
        <v>-7.3972135782241821E-2</v>
      </c>
      <c r="DR65" s="86">
        <v>0.16543123126029968</v>
      </c>
      <c r="DS65" s="86">
        <v>5.4000034928321838E-2</v>
      </c>
      <c r="DT65" s="86">
        <v>-6.2120586633682251E-2</v>
      </c>
      <c r="DU65" s="86">
        <v>-6.4467437565326691E-2</v>
      </c>
      <c r="DV65" s="86">
        <v>-0.25150036811828613</v>
      </c>
      <c r="DW65" s="86">
        <v>-0.5453493595123291</v>
      </c>
      <c r="DX65" s="86">
        <v>-0.52431631088256836</v>
      </c>
      <c r="DY65" s="86">
        <v>-5.0226595252752304E-2</v>
      </c>
      <c r="DZ65" s="86">
        <v>-5.9159672819077969E-3</v>
      </c>
      <c r="EA65" s="86">
        <v>-2.737564779818058E-2</v>
      </c>
      <c r="EB65" s="86">
        <v>-4.1351072490215302E-2</v>
      </c>
      <c r="EC65" s="86">
        <v>-3.6275897175073624E-2</v>
      </c>
      <c r="ED65" s="86">
        <v>-0.20096154510974884</v>
      </c>
      <c r="EE65" s="86">
        <v>-0.16113457083702087</v>
      </c>
      <c r="EF65" s="86">
        <v>-0.15884654223918915</v>
      </c>
      <c r="EG65" s="86">
        <v>9.853779524564743E-2</v>
      </c>
      <c r="EH65" s="86">
        <v>0.12501244246959686</v>
      </c>
      <c r="EI65" s="86">
        <v>0.2326505035161972</v>
      </c>
      <c r="EJ65" s="86">
        <v>0.15029424428939819</v>
      </c>
      <c r="EK65" s="86">
        <v>0.10665980726480484</v>
      </c>
      <c r="EL65" s="86">
        <v>0.11756245046854019</v>
      </c>
      <c r="EM65" s="86">
        <v>2.5674222037196159E-2</v>
      </c>
      <c r="EN65" s="86">
        <v>5.8818642050027847E-2</v>
      </c>
      <c r="EO65" s="86">
        <v>0.11251061409711838</v>
      </c>
      <c r="EP65" s="86">
        <v>0.44043064117431641</v>
      </c>
      <c r="EQ65" s="86">
        <v>0.2978479266166687</v>
      </c>
      <c r="ER65" s="86">
        <v>0.12892238795757294</v>
      </c>
      <c r="ES65" s="86">
        <v>0.10707886517047882</v>
      </c>
      <c r="ET65" s="86">
        <v>-6.1438731849193573E-2</v>
      </c>
      <c r="EU65" s="86">
        <v>-0.13682161271572113</v>
      </c>
      <c r="EV65" s="86">
        <v>-0.11441632360219955</v>
      </c>
      <c r="EW65" s="86">
        <v>70.251266479492188</v>
      </c>
      <c r="EX65" s="86">
        <v>70.049064636230469</v>
      </c>
      <c r="EY65" s="86">
        <v>68.512069702148438</v>
      </c>
      <c r="EZ65" s="86">
        <v>67.021492004394531</v>
      </c>
      <c r="FA65" s="86">
        <v>66.01251220703125</v>
      </c>
      <c r="FB65" s="86">
        <v>65.114471435546875</v>
      </c>
      <c r="FC65" s="86">
        <v>63.964954376220703</v>
      </c>
      <c r="FD65" s="86">
        <v>65.322944641113281</v>
      </c>
      <c r="FE65" s="86">
        <v>68.953926086425781</v>
      </c>
      <c r="FF65" s="86">
        <v>72.7330322265625</v>
      </c>
      <c r="FG65" s="86">
        <v>76.259231567382813</v>
      </c>
      <c r="FH65" s="86">
        <v>79.749229431152344</v>
      </c>
      <c r="FI65" s="86">
        <v>83.022117614746094</v>
      </c>
      <c r="FJ65" s="86">
        <v>85.752349853515625</v>
      </c>
      <c r="FK65" s="86">
        <v>87.744758605957031</v>
      </c>
      <c r="FL65" s="86">
        <v>89.297714233398438</v>
      </c>
      <c r="FM65" s="86">
        <v>90.018951416015625</v>
      </c>
      <c r="FN65" s="86">
        <v>90.072402954101563</v>
      </c>
      <c r="FO65" s="86">
        <v>88.891395568847656</v>
      </c>
      <c r="FP65" s="86">
        <v>87.247200012207031</v>
      </c>
      <c r="FQ65" s="86">
        <v>83.263114929199219</v>
      </c>
      <c r="FR65" s="86">
        <v>78.869926452636719</v>
      </c>
      <c r="FS65" s="86">
        <v>75.348068237304688</v>
      </c>
      <c r="FT65" s="86">
        <v>72.581222534179688</v>
      </c>
      <c r="FU65" s="86">
        <v>0.31875801086425781</v>
      </c>
      <c r="FV65" s="86">
        <v>0.25259968638420105</v>
      </c>
      <c r="FW65" s="86">
        <v>0.37039816379547119</v>
      </c>
      <c r="FX65" s="86">
        <v>135.94999694824219</v>
      </c>
      <c r="FY65" s="86">
        <v>1</v>
      </c>
    </row>
    <row r="66" spans="1:181" x14ac:dyDescent="0.25">
      <c r="A66" t="s">
        <v>186</v>
      </c>
      <c r="B66" t="s">
        <v>244</v>
      </c>
      <c r="C66" t="s">
        <v>2</v>
      </c>
      <c r="D66" t="s">
        <v>202</v>
      </c>
      <c r="E66" t="s">
        <v>207</v>
      </c>
      <c r="F66" t="s">
        <v>184</v>
      </c>
      <c r="G66" t="s">
        <v>1</v>
      </c>
      <c r="H66" s="86">
        <v>1167</v>
      </c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  <c r="X66" s="86"/>
      <c r="Y66" s="86"/>
      <c r="Z66" s="86"/>
      <c r="AA66" s="86"/>
      <c r="AB66" s="86"/>
      <c r="AC66" s="86"/>
      <c r="AD66" s="86"/>
      <c r="AE66" s="86"/>
      <c r="AF66" s="86"/>
      <c r="AG66" s="86"/>
      <c r="AH66" s="86"/>
      <c r="AI66" s="86"/>
      <c r="AJ66" s="86"/>
      <c r="AK66" s="86"/>
      <c r="AL66" s="86"/>
      <c r="AM66" s="86"/>
      <c r="AN66" s="86"/>
      <c r="AO66" s="86"/>
      <c r="AP66" s="86"/>
      <c r="AQ66" s="86"/>
      <c r="AR66" s="86"/>
      <c r="AS66" s="86"/>
      <c r="AT66" s="86"/>
      <c r="AU66" s="86"/>
      <c r="AV66" s="86"/>
      <c r="AW66" s="86"/>
      <c r="AX66" s="86"/>
      <c r="AY66" s="86"/>
      <c r="AZ66" s="86"/>
      <c r="BA66" s="86"/>
      <c r="BB66" s="86"/>
      <c r="BC66" s="86"/>
      <c r="BD66" s="86"/>
      <c r="BE66" s="86"/>
      <c r="BF66" s="86"/>
      <c r="BG66" s="86"/>
      <c r="BH66" s="86"/>
      <c r="BI66" s="86"/>
      <c r="BJ66" s="86"/>
      <c r="BK66" s="86"/>
      <c r="BL66" s="86"/>
      <c r="BM66" s="86"/>
      <c r="BN66" s="86"/>
      <c r="BO66" s="86"/>
      <c r="BP66" s="86"/>
      <c r="BQ66" s="86"/>
      <c r="BR66" s="86"/>
      <c r="BS66" s="86"/>
      <c r="BT66" s="86"/>
      <c r="BU66" s="86"/>
      <c r="BV66" s="86"/>
      <c r="BW66" s="86"/>
      <c r="BX66" s="86"/>
      <c r="BY66" s="86"/>
      <c r="BZ66" s="86"/>
      <c r="CA66" s="86"/>
      <c r="CB66" s="86"/>
      <c r="CC66" s="86"/>
      <c r="CD66" s="86"/>
      <c r="CE66" s="86"/>
      <c r="CF66" s="86"/>
      <c r="CG66" s="86"/>
      <c r="CH66" s="86"/>
      <c r="CI66" s="86"/>
      <c r="CJ66" s="86"/>
      <c r="CK66" s="86"/>
      <c r="CL66" s="86"/>
      <c r="CM66" s="86"/>
      <c r="CN66" s="86"/>
      <c r="CO66" s="86"/>
      <c r="CP66" s="86"/>
      <c r="CQ66" s="86"/>
      <c r="CR66" s="86"/>
      <c r="CS66" s="86"/>
      <c r="CT66" s="86"/>
      <c r="CU66" s="86"/>
      <c r="CV66" s="86"/>
      <c r="CW66" s="86"/>
      <c r="CX66" s="86"/>
      <c r="CY66" s="86"/>
      <c r="CZ66" s="86"/>
      <c r="DA66" s="86"/>
      <c r="DB66" s="86"/>
      <c r="DC66" s="86"/>
      <c r="DD66" s="86"/>
      <c r="DE66" s="86"/>
      <c r="DF66" s="86"/>
      <c r="DG66" s="86"/>
      <c r="DH66" s="86"/>
      <c r="DI66" s="86"/>
      <c r="DJ66" s="86"/>
      <c r="DK66" s="86"/>
      <c r="DL66" s="86"/>
      <c r="DM66" s="86"/>
      <c r="DN66" s="86"/>
      <c r="DO66" s="86"/>
      <c r="DP66" s="86"/>
      <c r="DQ66" s="86"/>
      <c r="DR66" s="86"/>
      <c r="DS66" s="86"/>
      <c r="DT66" s="86"/>
      <c r="DU66" s="86"/>
      <c r="DV66" s="86"/>
      <c r="DW66" s="86"/>
      <c r="DX66" s="86"/>
      <c r="DY66" s="86"/>
      <c r="DZ66" s="86"/>
      <c r="EA66" s="86"/>
      <c r="EB66" s="86"/>
      <c r="EC66" s="86"/>
      <c r="ED66" s="86"/>
      <c r="EE66" s="86"/>
      <c r="EF66" s="86"/>
      <c r="EG66" s="86"/>
      <c r="EH66" s="86"/>
      <c r="EI66" s="86"/>
      <c r="EJ66" s="86"/>
      <c r="EK66" s="86"/>
      <c r="EL66" s="86"/>
      <c r="EM66" s="86"/>
      <c r="EN66" s="86"/>
      <c r="EO66" s="86"/>
      <c r="EP66" s="86"/>
      <c r="EQ66" s="86"/>
      <c r="ER66" s="86"/>
      <c r="ES66" s="86"/>
      <c r="ET66" s="86"/>
      <c r="EU66" s="86"/>
      <c r="EV66" s="86"/>
      <c r="EW66" s="86"/>
      <c r="EX66" s="86"/>
      <c r="EY66" s="86"/>
      <c r="EZ66" s="86"/>
      <c r="FA66" s="86"/>
      <c r="FB66" s="86"/>
      <c r="FC66" s="86"/>
      <c r="FD66" s="86"/>
      <c r="FE66" s="86"/>
      <c r="FF66" s="86"/>
      <c r="FG66" s="86"/>
      <c r="FH66" s="86"/>
      <c r="FI66" s="86"/>
      <c r="FJ66" s="86"/>
      <c r="FK66" s="86"/>
      <c r="FL66" s="86"/>
      <c r="FM66" s="86"/>
      <c r="FN66" s="86"/>
      <c r="FO66" s="86"/>
      <c r="FP66" s="86"/>
      <c r="FQ66" s="86"/>
      <c r="FR66" s="86"/>
      <c r="FS66" s="86"/>
      <c r="FT66" s="86"/>
      <c r="FU66" s="86"/>
      <c r="FV66" s="86"/>
      <c r="FW66" s="86"/>
      <c r="FX66" s="86">
        <v>91.099998474121094</v>
      </c>
      <c r="FY66" s="86">
        <v>0</v>
      </c>
    </row>
    <row r="67" spans="1:181" x14ac:dyDescent="0.25">
      <c r="A67" t="s">
        <v>186</v>
      </c>
      <c r="B67" t="s">
        <v>244</v>
      </c>
      <c r="C67" t="s">
        <v>2</v>
      </c>
      <c r="D67" t="s">
        <v>202</v>
      </c>
      <c r="E67" t="s">
        <v>207</v>
      </c>
      <c r="F67" t="s">
        <v>185</v>
      </c>
      <c r="G67" t="s">
        <v>1</v>
      </c>
      <c r="H67" s="86">
        <v>525</v>
      </c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86"/>
      <c r="U67" s="86"/>
      <c r="V67" s="86"/>
      <c r="W67" s="86"/>
      <c r="X67" s="86"/>
      <c r="Y67" s="86"/>
      <c r="Z67" s="86"/>
      <c r="AA67" s="86"/>
      <c r="AB67" s="86"/>
      <c r="AC67" s="86"/>
      <c r="AD67" s="86"/>
      <c r="AE67" s="86"/>
      <c r="AF67" s="86"/>
      <c r="AG67" s="86"/>
      <c r="AH67" s="86"/>
      <c r="AI67" s="86"/>
      <c r="AJ67" s="86"/>
      <c r="AK67" s="86"/>
      <c r="AL67" s="86"/>
      <c r="AM67" s="86"/>
      <c r="AN67" s="86"/>
      <c r="AO67" s="86"/>
      <c r="AP67" s="86"/>
      <c r="AQ67" s="86"/>
      <c r="AR67" s="86"/>
      <c r="AS67" s="86"/>
      <c r="AT67" s="86"/>
      <c r="AU67" s="86"/>
      <c r="AV67" s="86"/>
      <c r="AW67" s="86"/>
      <c r="AX67" s="86"/>
      <c r="AY67" s="86"/>
      <c r="AZ67" s="86"/>
      <c r="BA67" s="86"/>
      <c r="BB67" s="86"/>
      <c r="BC67" s="86"/>
      <c r="BD67" s="86"/>
      <c r="BE67" s="86"/>
      <c r="BF67" s="86"/>
      <c r="BG67" s="86"/>
      <c r="BH67" s="86"/>
      <c r="BI67" s="86"/>
      <c r="BJ67" s="86"/>
      <c r="BK67" s="86"/>
      <c r="BL67" s="86"/>
      <c r="BM67" s="86"/>
      <c r="BN67" s="86"/>
      <c r="BO67" s="86"/>
      <c r="BP67" s="86"/>
      <c r="BQ67" s="86"/>
      <c r="BR67" s="86"/>
      <c r="BS67" s="86"/>
      <c r="BT67" s="86"/>
      <c r="BU67" s="86"/>
      <c r="BV67" s="86"/>
      <c r="BW67" s="86"/>
      <c r="BX67" s="86"/>
      <c r="BY67" s="86"/>
      <c r="BZ67" s="86"/>
      <c r="CA67" s="86"/>
      <c r="CB67" s="86"/>
      <c r="CC67" s="86"/>
      <c r="CD67" s="86"/>
      <c r="CE67" s="86"/>
      <c r="CF67" s="86"/>
      <c r="CG67" s="86"/>
      <c r="CH67" s="86"/>
      <c r="CI67" s="86"/>
      <c r="CJ67" s="86"/>
      <c r="CK67" s="86"/>
      <c r="CL67" s="86"/>
      <c r="CM67" s="86"/>
      <c r="CN67" s="86"/>
      <c r="CO67" s="86"/>
      <c r="CP67" s="86"/>
      <c r="CQ67" s="86"/>
      <c r="CR67" s="86"/>
      <c r="CS67" s="86"/>
      <c r="CT67" s="86"/>
      <c r="CU67" s="86"/>
      <c r="CV67" s="86"/>
      <c r="CW67" s="86"/>
      <c r="CX67" s="86"/>
      <c r="CY67" s="86"/>
      <c r="CZ67" s="86"/>
      <c r="DA67" s="86"/>
      <c r="DB67" s="86"/>
      <c r="DC67" s="86"/>
      <c r="DD67" s="86"/>
      <c r="DE67" s="86"/>
      <c r="DF67" s="86"/>
      <c r="DG67" s="86"/>
      <c r="DH67" s="86"/>
      <c r="DI67" s="86"/>
      <c r="DJ67" s="86"/>
      <c r="DK67" s="86"/>
      <c r="DL67" s="86"/>
      <c r="DM67" s="86"/>
      <c r="DN67" s="86"/>
      <c r="DO67" s="86"/>
      <c r="DP67" s="86"/>
      <c r="DQ67" s="86"/>
      <c r="DR67" s="86"/>
      <c r="DS67" s="86"/>
      <c r="DT67" s="86"/>
      <c r="DU67" s="86"/>
      <c r="DV67" s="86"/>
      <c r="DW67" s="86"/>
      <c r="DX67" s="86"/>
      <c r="DY67" s="86"/>
      <c r="DZ67" s="86"/>
      <c r="EA67" s="86"/>
      <c r="EB67" s="86"/>
      <c r="EC67" s="86"/>
      <c r="ED67" s="86"/>
      <c r="EE67" s="86"/>
      <c r="EF67" s="86"/>
      <c r="EG67" s="86"/>
      <c r="EH67" s="86"/>
      <c r="EI67" s="86"/>
      <c r="EJ67" s="86"/>
      <c r="EK67" s="86"/>
      <c r="EL67" s="86"/>
      <c r="EM67" s="86"/>
      <c r="EN67" s="86"/>
      <c r="EO67" s="86"/>
      <c r="EP67" s="86"/>
      <c r="EQ67" s="86"/>
      <c r="ER67" s="86"/>
      <c r="ES67" s="86"/>
      <c r="ET67" s="86"/>
      <c r="EU67" s="86"/>
      <c r="EV67" s="86"/>
      <c r="EW67" s="86"/>
      <c r="EX67" s="86"/>
      <c r="EY67" s="86"/>
      <c r="EZ67" s="86"/>
      <c r="FA67" s="86"/>
      <c r="FB67" s="86"/>
      <c r="FC67" s="86"/>
      <c r="FD67" s="86"/>
      <c r="FE67" s="86"/>
      <c r="FF67" s="86"/>
      <c r="FG67" s="86"/>
      <c r="FH67" s="86"/>
      <c r="FI67" s="86"/>
      <c r="FJ67" s="86"/>
      <c r="FK67" s="86"/>
      <c r="FL67" s="86"/>
      <c r="FM67" s="86"/>
      <c r="FN67" s="86"/>
      <c r="FO67" s="86"/>
      <c r="FP67" s="86"/>
      <c r="FQ67" s="86"/>
      <c r="FR67" s="86"/>
      <c r="FS67" s="86"/>
      <c r="FT67" s="86"/>
      <c r="FU67" s="86"/>
      <c r="FV67" s="86"/>
      <c r="FW67" s="86"/>
      <c r="FX67" s="86">
        <v>35.650001525878906</v>
      </c>
      <c r="FY67" s="86">
        <v>0</v>
      </c>
    </row>
    <row r="68" spans="1:181" x14ac:dyDescent="0.25">
      <c r="A68" t="s">
        <v>186</v>
      </c>
      <c r="B68" t="s">
        <v>244</v>
      </c>
      <c r="C68" t="s">
        <v>2</v>
      </c>
      <c r="D68" t="s">
        <v>202</v>
      </c>
      <c r="E68" t="s">
        <v>208</v>
      </c>
      <c r="F68" t="s">
        <v>1</v>
      </c>
      <c r="G68" t="s">
        <v>198</v>
      </c>
      <c r="H68" s="86">
        <v>13099</v>
      </c>
      <c r="I68" s="86">
        <v>12.962440490722656</v>
      </c>
      <c r="J68" s="86">
        <v>11.517877578735352</v>
      </c>
      <c r="K68" s="86">
        <v>10.791085243225098</v>
      </c>
      <c r="L68" s="86">
        <v>10.341935157775879</v>
      </c>
      <c r="M68" s="86">
        <v>10.055432319641113</v>
      </c>
      <c r="N68" s="86">
        <v>9.6984224319458008</v>
      </c>
      <c r="O68" s="86">
        <v>10.539194107055664</v>
      </c>
      <c r="P68" s="86">
        <v>11.56081485748291</v>
      </c>
      <c r="Q68" s="86">
        <v>12.188787460327148</v>
      </c>
      <c r="R68" s="86">
        <v>12.954248428344727</v>
      </c>
      <c r="S68" s="86">
        <v>13.92153263092041</v>
      </c>
      <c r="T68" s="86">
        <v>14.370213508605957</v>
      </c>
      <c r="U68" s="86">
        <v>15.104595184326172</v>
      </c>
      <c r="V68" s="86">
        <v>15.977149963378906</v>
      </c>
      <c r="W68" s="86">
        <v>16.901819229125977</v>
      </c>
      <c r="X68" s="86">
        <v>18.115821838378906</v>
      </c>
      <c r="Y68" s="86">
        <v>18.848024368286133</v>
      </c>
      <c r="Z68" s="86">
        <v>20.056879043579102</v>
      </c>
      <c r="AA68" s="86">
        <v>20.135366439819336</v>
      </c>
      <c r="AB68" s="86">
        <v>19.633817672729492</v>
      </c>
      <c r="AC68" s="86">
        <v>18.894634246826172</v>
      </c>
      <c r="AD68" s="86">
        <v>18.698236465454102</v>
      </c>
      <c r="AE68" s="86">
        <v>17.113853454589844</v>
      </c>
      <c r="AF68" s="86">
        <v>14.813862800598145</v>
      </c>
      <c r="AG68" s="86">
        <v>-1.4758371114730835</v>
      </c>
      <c r="AH68" s="86">
        <v>-1.7152996063232422</v>
      </c>
      <c r="AI68" s="86">
        <v>-1.529903769493103</v>
      </c>
      <c r="AJ68" s="86">
        <v>-1.5918450355529785</v>
      </c>
      <c r="AK68" s="86">
        <v>-1.7485034465789795</v>
      </c>
      <c r="AL68" s="86">
        <v>-2.6045653820037842</v>
      </c>
      <c r="AM68" s="86">
        <v>-2.3839833736419678</v>
      </c>
      <c r="AN68" s="86">
        <v>-2.3765618801116943</v>
      </c>
      <c r="AO68" s="86">
        <v>-2.3010365962982178</v>
      </c>
      <c r="AP68" s="86">
        <v>-1.209429144859314</v>
      </c>
      <c r="AQ68" s="86">
        <v>-0.79545694589614868</v>
      </c>
      <c r="AR68" s="86">
        <v>-1.0892226696014404</v>
      </c>
      <c r="AS68" s="86">
        <v>-1.0062735080718994</v>
      </c>
      <c r="AT68" s="86">
        <v>-0.65322667360305786</v>
      </c>
      <c r="AU68" s="86">
        <v>-0.34966263175010681</v>
      </c>
      <c r="AV68" s="86">
        <v>3.8680131547152996E-3</v>
      </c>
      <c r="AW68" s="86">
        <v>0.43899232149124146</v>
      </c>
      <c r="AX68" s="86">
        <v>0.93482625484466553</v>
      </c>
      <c r="AY68" s="86">
        <v>0.64320164918899536</v>
      </c>
      <c r="AZ68" s="86">
        <v>0.21906571090221405</v>
      </c>
      <c r="BA68" s="86">
        <v>7.3665447533130646E-2</v>
      </c>
      <c r="BB68" s="86">
        <v>-0.87682175636291504</v>
      </c>
      <c r="BC68" s="86">
        <v>-1.3734126091003418</v>
      </c>
      <c r="BD68" s="86">
        <v>-1.6584016084671021</v>
      </c>
      <c r="BE68" s="86">
        <v>-1.0621014833450317</v>
      </c>
      <c r="BF68" s="86">
        <v>-1.3168257474899292</v>
      </c>
      <c r="BG68" s="86">
        <v>-1.1390752792358398</v>
      </c>
      <c r="BH68" s="86">
        <v>-1.2052476406097412</v>
      </c>
      <c r="BI68" s="86">
        <v>-1.3530073165893555</v>
      </c>
      <c r="BJ68" s="86">
        <v>-2.0763454437255859</v>
      </c>
      <c r="BK68" s="86">
        <v>-1.9184302091598511</v>
      </c>
      <c r="BL68" s="86">
        <v>-1.8938665390014648</v>
      </c>
      <c r="BM68" s="86">
        <v>-1.8167855739593506</v>
      </c>
      <c r="BN68" s="86">
        <v>-0.78299462795257568</v>
      </c>
      <c r="BO68" s="86">
        <v>-0.35727578401565552</v>
      </c>
      <c r="BP68" s="86">
        <v>-0.64303994178771973</v>
      </c>
      <c r="BQ68" s="86">
        <v>-0.545462965965271</v>
      </c>
      <c r="BR68" s="86">
        <v>-0.16287003457546234</v>
      </c>
      <c r="BS68" s="86">
        <v>0.1558045893907547</v>
      </c>
      <c r="BT68" s="86">
        <v>0.53962421417236328</v>
      </c>
      <c r="BU68" s="86">
        <v>0.99799388647079468</v>
      </c>
      <c r="BV68" s="86">
        <v>1.3932514190673828</v>
      </c>
      <c r="BW68" s="86">
        <v>1.1332511901855469</v>
      </c>
      <c r="BX68" s="86">
        <v>0.70613384246826172</v>
      </c>
      <c r="BY68" s="86">
        <v>0.55686354637145996</v>
      </c>
      <c r="BZ68" s="86">
        <v>-0.40883469581604004</v>
      </c>
      <c r="CA68" s="86">
        <v>-0.89290070533752441</v>
      </c>
      <c r="CB68" s="86">
        <v>-1.2153607606887817</v>
      </c>
      <c r="CC68" s="86">
        <v>-0.77554935216903687</v>
      </c>
      <c r="CD68" s="86">
        <v>-1.0408439636230469</v>
      </c>
      <c r="CE68" s="86">
        <v>-0.86838871240615845</v>
      </c>
      <c r="CF68" s="86">
        <v>-0.93749135732650757</v>
      </c>
      <c r="CG68" s="86">
        <v>-1.0790878534317017</v>
      </c>
      <c r="CH68" s="86">
        <v>-1.7105021476745605</v>
      </c>
      <c r="CI68" s="86">
        <v>-1.5959893465042114</v>
      </c>
      <c r="CJ68" s="86">
        <v>-1.5595531463623047</v>
      </c>
      <c r="CK68" s="86">
        <v>-1.48139488697052</v>
      </c>
      <c r="CL68" s="86">
        <v>-0.48764735460281372</v>
      </c>
      <c r="CM68" s="86">
        <v>-5.3792819380760193E-2</v>
      </c>
      <c r="CN68" s="86">
        <v>-0.33401519060134888</v>
      </c>
      <c r="CO68" s="86">
        <v>-0.22630698978900909</v>
      </c>
      <c r="CP68" s="86">
        <v>0.17674948275089264</v>
      </c>
      <c r="CQ68" s="86">
        <v>0.5058896541595459</v>
      </c>
      <c r="CR68" s="86">
        <v>0.91068732738494873</v>
      </c>
      <c r="CS68" s="86">
        <v>1.3851566314697266</v>
      </c>
      <c r="CT68" s="86">
        <v>1.7107553482055664</v>
      </c>
      <c r="CU68" s="86">
        <v>1.4726580381393433</v>
      </c>
      <c r="CV68" s="86">
        <v>1.0434757471084595</v>
      </c>
      <c r="CW68" s="86">
        <v>0.89152508974075317</v>
      </c>
      <c r="CX68" s="86">
        <v>-8.4708273410797119E-2</v>
      </c>
      <c r="CY68" s="86">
        <v>-0.56009960174560547</v>
      </c>
      <c r="CZ68" s="86">
        <v>-0.90851199626922607</v>
      </c>
      <c r="DA68" s="86">
        <v>-0.48899728059768677</v>
      </c>
      <c r="DB68" s="86">
        <v>-0.76486217975616455</v>
      </c>
      <c r="DC68" s="86">
        <v>-0.59770214557647705</v>
      </c>
      <c r="DD68" s="86">
        <v>-0.6697351336479187</v>
      </c>
      <c r="DE68" s="86">
        <v>-0.80516844987869263</v>
      </c>
      <c r="DF68" s="86">
        <v>-1.3446587324142456</v>
      </c>
      <c r="DG68" s="86">
        <v>-1.2735484838485718</v>
      </c>
      <c r="DH68" s="86">
        <v>-1.2252397537231445</v>
      </c>
      <c r="DI68" s="86">
        <v>-1.1460041999816895</v>
      </c>
      <c r="DJ68" s="86">
        <v>-0.19230006635189056</v>
      </c>
      <c r="DK68" s="86">
        <v>0.24969014525413513</v>
      </c>
      <c r="DL68" s="86">
        <v>-2.4990413337945938E-2</v>
      </c>
      <c r="DM68" s="86">
        <v>9.2848986387252808E-2</v>
      </c>
      <c r="DN68" s="86">
        <v>0.51636898517608643</v>
      </c>
      <c r="DO68" s="86">
        <v>0.85597473382949829</v>
      </c>
      <c r="DP68" s="86">
        <v>1.2817504405975342</v>
      </c>
      <c r="DQ68" s="86">
        <v>1.7723194360733032</v>
      </c>
      <c r="DR68" s="86">
        <v>2.02825927734375</v>
      </c>
      <c r="DS68" s="86">
        <v>1.8120648860931396</v>
      </c>
      <c r="DT68" s="86">
        <v>1.3808176517486572</v>
      </c>
      <c r="DU68" s="86">
        <v>1.2261866331100464</v>
      </c>
      <c r="DV68" s="86">
        <v>0.23941813409328461</v>
      </c>
      <c r="DW68" s="86">
        <v>-0.22729851305484772</v>
      </c>
      <c r="DX68" s="86">
        <v>-0.60166323184967041</v>
      </c>
      <c r="DY68" s="86">
        <v>-7.5261592864990234E-2</v>
      </c>
      <c r="DZ68" s="86">
        <v>-0.36638835072517395</v>
      </c>
      <c r="EA68" s="86">
        <v>-0.20687368512153625</v>
      </c>
      <c r="EB68" s="86">
        <v>-0.28313767910003662</v>
      </c>
      <c r="EC68" s="86">
        <v>-0.4096723198890686</v>
      </c>
      <c r="ED68" s="86">
        <v>-0.81643903255462646</v>
      </c>
      <c r="EE68" s="86">
        <v>-0.80799520015716553</v>
      </c>
      <c r="EF68" s="86">
        <v>-0.74254435300827026</v>
      </c>
      <c r="EG68" s="86">
        <v>-0.66175323724746704</v>
      </c>
      <c r="EH68" s="86">
        <v>0.2341344952583313</v>
      </c>
      <c r="EI68" s="86">
        <v>0.68787133693695068</v>
      </c>
      <c r="EJ68" s="86">
        <v>0.42119228839874268</v>
      </c>
      <c r="EK68" s="86">
        <v>0.55365955829620361</v>
      </c>
      <c r="EL68" s="86">
        <v>1.0067256689071655</v>
      </c>
      <c r="EM68" s="86">
        <v>1.361441969871521</v>
      </c>
      <c r="EN68" s="86">
        <v>1.8175066709518433</v>
      </c>
      <c r="EO68" s="86">
        <v>2.3313210010528564</v>
      </c>
      <c r="EP68" s="86">
        <v>2.4866845607757568</v>
      </c>
      <c r="EQ68" s="86">
        <v>2.3021144866943359</v>
      </c>
      <c r="ER68" s="86">
        <v>1.8678858280181885</v>
      </c>
      <c r="ES68" s="86">
        <v>1.7093846797943115</v>
      </c>
      <c r="ET68" s="86">
        <v>0.7074052095413208</v>
      </c>
      <c r="EU68" s="86">
        <v>0.25321340560913086</v>
      </c>
      <c r="EV68" s="86">
        <v>-0.15862239897251129</v>
      </c>
      <c r="EW68" s="86">
        <v>65.742820739746094</v>
      </c>
      <c r="EX68" s="86">
        <v>64.954887390136719</v>
      </c>
      <c r="EY68" s="86">
        <v>63.847114562988281</v>
      </c>
      <c r="EZ68" s="86">
        <v>62.957427978515625</v>
      </c>
      <c r="FA68" s="86">
        <v>62.219524383544922</v>
      </c>
      <c r="FB68" s="86">
        <v>61.670806884765625</v>
      </c>
      <c r="FC68" s="86">
        <v>60.941383361816406</v>
      </c>
      <c r="FD68" s="86">
        <v>61.469860076904297</v>
      </c>
      <c r="FE68" s="86">
        <v>64.281463623046875</v>
      </c>
      <c r="FF68" s="86">
        <v>67.961563110351563</v>
      </c>
      <c r="FG68" s="86">
        <v>71.777786254882813</v>
      </c>
      <c r="FH68" s="86">
        <v>75.252731323242188</v>
      </c>
      <c r="FI68" s="86">
        <v>78.587074279785156</v>
      </c>
      <c r="FJ68" s="86">
        <v>81.38714599609375</v>
      </c>
      <c r="FK68" s="86">
        <v>83.518409729003906</v>
      </c>
      <c r="FL68" s="86">
        <v>84.761917114257813</v>
      </c>
      <c r="FM68" s="86">
        <v>85.337364196777344</v>
      </c>
      <c r="FN68" s="86">
        <v>84.798042297363281</v>
      </c>
      <c r="FO68" s="86">
        <v>83.315071105957031</v>
      </c>
      <c r="FP68" s="86">
        <v>80.782798767089844</v>
      </c>
      <c r="FQ68" s="86">
        <v>76.613365173339844</v>
      </c>
      <c r="FR68" s="86">
        <v>71.884071350097656</v>
      </c>
      <c r="FS68" s="86">
        <v>69.233436584472656</v>
      </c>
      <c r="FT68" s="86">
        <v>67.28369140625</v>
      </c>
      <c r="FU68" s="86">
        <v>0.46046626567840576</v>
      </c>
      <c r="FV68" s="86">
        <v>0.58533930778503418</v>
      </c>
      <c r="FW68" s="86">
        <v>0.47622320055961609</v>
      </c>
      <c r="FX68" s="86">
        <v>865.04547119140625</v>
      </c>
      <c r="FY68" s="86">
        <v>1</v>
      </c>
    </row>
    <row r="69" spans="1:181" x14ac:dyDescent="0.25">
      <c r="A69" t="s">
        <v>186</v>
      </c>
      <c r="B69" t="s">
        <v>244</v>
      </c>
      <c r="C69" t="s">
        <v>2</v>
      </c>
      <c r="D69" t="s">
        <v>202</v>
      </c>
      <c r="E69" t="s">
        <v>208</v>
      </c>
      <c r="F69" t="s">
        <v>1</v>
      </c>
      <c r="G69" t="s">
        <v>200</v>
      </c>
      <c r="H69" s="86">
        <v>2996</v>
      </c>
      <c r="I69" s="86">
        <v>2.6698882579803467</v>
      </c>
      <c r="J69" s="86">
        <v>2.2989287376403809</v>
      </c>
      <c r="K69" s="86">
        <v>2.1353631019592285</v>
      </c>
      <c r="L69" s="86">
        <v>1.9384281635284424</v>
      </c>
      <c r="M69" s="86">
        <v>1.8280589580535889</v>
      </c>
      <c r="N69" s="86">
        <v>1.7638949155807495</v>
      </c>
      <c r="O69" s="86">
        <v>1.9261196851730347</v>
      </c>
      <c r="P69" s="86">
        <v>2.1404056549072266</v>
      </c>
      <c r="Q69" s="86">
        <v>2.210019588470459</v>
      </c>
      <c r="R69" s="86">
        <v>2.4917173385620117</v>
      </c>
      <c r="S69" s="86">
        <v>2.7986781597137451</v>
      </c>
      <c r="T69" s="86">
        <v>3.2002577781677246</v>
      </c>
      <c r="U69" s="86">
        <v>3.5896027088165283</v>
      </c>
      <c r="V69" s="86">
        <v>3.9554479122161865</v>
      </c>
      <c r="W69" s="86">
        <v>4.3038835525512695</v>
      </c>
      <c r="X69" s="86">
        <v>4.7076525688171387</v>
      </c>
      <c r="Y69" s="86">
        <v>5.0589408874511719</v>
      </c>
      <c r="Z69" s="86">
        <v>5.1565122604370117</v>
      </c>
      <c r="AA69" s="86">
        <v>5.0852913856506348</v>
      </c>
      <c r="AB69" s="86">
        <v>4.7565827369689941</v>
      </c>
      <c r="AC69" s="86">
        <v>4.4172353744506836</v>
      </c>
      <c r="AD69" s="86">
        <v>4.2321176528930664</v>
      </c>
      <c r="AE69" s="86">
        <v>3.716883659362793</v>
      </c>
      <c r="AF69" s="86">
        <v>3.1311771869659424</v>
      </c>
      <c r="AG69" s="86">
        <v>-0.26807099580764771</v>
      </c>
      <c r="AH69" s="86">
        <v>-0.33226287364959717</v>
      </c>
      <c r="AI69" s="86">
        <v>-0.30976054072380066</v>
      </c>
      <c r="AJ69" s="86">
        <v>-0.34952574968338013</v>
      </c>
      <c r="AK69" s="86">
        <v>-0.36403578519821167</v>
      </c>
      <c r="AL69" s="86">
        <v>-0.38670316338539124</v>
      </c>
      <c r="AM69" s="86">
        <v>-0.35663139820098877</v>
      </c>
      <c r="AN69" s="86">
        <v>-0.32603919506072998</v>
      </c>
      <c r="AO69" s="86">
        <v>-0.41936486959457397</v>
      </c>
      <c r="AP69" s="86">
        <v>-0.27989387512207031</v>
      </c>
      <c r="AQ69" s="86">
        <v>-0.16450731456279755</v>
      </c>
      <c r="AR69" s="86">
        <v>-0.109730564057827</v>
      </c>
      <c r="AS69" s="86">
        <v>-0.11773159354925156</v>
      </c>
      <c r="AT69" s="86">
        <v>-9.7439132630825043E-2</v>
      </c>
      <c r="AU69" s="86">
        <v>-0.10262063145637512</v>
      </c>
      <c r="AV69" s="86">
        <v>-7.8747376799583435E-2</v>
      </c>
      <c r="AW69" s="86">
        <v>7.2174683213233948E-2</v>
      </c>
      <c r="AX69" s="86">
        <v>0.13867238163948059</v>
      </c>
      <c r="AY69" s="86">
        <v>0.11246076226234436</v>
      </c>
      <c r="AZ69" s="86">
        <v>6.4796403050422668E-2</v>
      </c>
      <c r="BA69" s="86">
        <v>2.5320354849100113E-2</v>
      </c>
      <c r="BB69" s="86">
        <v>-4.4532522559165955E-2</v>
      </c>
      <c r="BC69" s="86">
        <v>-0.14530652761459351</v>
      </c>
      <c r="BD69" s="86">
        <v>-0.22999373078346252</v>
      </c>
      <c r="BE69" s="86">
        <v>-0.18221557140350342</v>
      </c>
      <c r="BF69" s="86">
        <v>-0.25289729237556458</v>
      </c>
      <c r="BG69" s="86">
        <v>-0.23127828538417816</v>
      </c>
      <c r="BH69" s="86">
        <v>-0.27199780941009521</v>
      </c>
      <c r="BI69" s="86">
        <v>-0.286937415599823</v>
      </c>
      <c r="BJ69" s="86">
        <v>-0.31096813082695007</v>
      </c>
      <c r="BK69" s="86">
        <v>-0.27840355038642883</v>
      </c>
      <c r="BL69" s="86">
        <v>-0.24540816247463226</v>
      </c>
      <c r="BM69" s="86">
        <v>-0.34090948104858398</v>
      </c>
      <c r="BN69" s="86">
        <v>-0.20489923655986786</v>
      </c>
      <c r="BO69" s="86">
        <v>-9.1934464871883392E-2</v>
      </c>
      <c r="BP69" s="86">
        <v>-2.8792649507522583E-2</v>
      </c>
      <c r="BQ69" s="86">
        <v>-2.8661211952567101E-2</v>
      </c>
      <c r="BR69" s="86">
        <v>-6.5225581638514996E-3</v>
      </c>
      <c r="BS69" s="86">
        <v>-6.3383458182215691E-3</v>
      </c>
      <c r="BT69" s="86">
        <v>1.9307645037770271E-2</v>
      </c>
      <c r="BU69" s="86">
        <v>0.17211006581783295</v>
      </c>
      <c r="BV69" s="86">
        <v>0.23831205070018768</v>
      </c>
      <c r="BW69" s="86">
        <v>0.21191836893558502</v>
      </c>
      <c r="BX69" s="86">
        <v>0.16220226883888245</v>
      </c>
      <c r="BY69" s="86">
        <v>0.11490496248006821</v>
      </c>
      <c r="BZ69" s="86">
        <v>4.364994540810585E-2</v>
      </c>
      <c r="CA69" s="86">
        <v>-5.3518295288085938E-2</v>
      </c>
      <c r="CB69" s="86">
        <v>-0.14060840010643005</v>
      </c>
      <c r="CC69" s="86">
        <v>-0.1227523609995842</v>
      </c>
      <c r="CD69" s="86">
        <v>-0.19792892038822174</v>
      </c>
      <c r="CE69" s="86">
        <v>-0.17692171037197113</v>
      </c>
      <c r="CF69" s="86">
        <v>-0.21830222010612488</v>
      </c>
      <c r="CG69" s="86">
        <v>-0.23353931307792664</v>
      </c>
      <c r="CH69" s="86">
        <v>-0.25851425528526306</v>
      </c>
      <c r="CI69" s="86">
        <v>-0.22422318160533905</v>
      </c>
      <c r="CJ69" s="86">
        <v>-0.18956336379051208</v>
      </c>
      <c r="CK69" s="86">
        <v>-0.28657150268554688</v>
      </c>
      <c r="CL69" s="86">
        <v>-0.15295816957950592</v>
      </c>
      <c r="CM69" s="86">
        <v>-4.1670728474855423E-2</v>
      </c>
      <c r="CN69" s="86">
        <v>2.7264704927802086E-2</v>
      </c>
      <c r="CO69" s="86">
        <v>3.3028662204742432E-2</v>
      </c>
      <c r="CP69" s="86">
        <v>5.6445982307195663E-2</v>
      </c>
      <c r="CQ69" s="86">
        <v>6.0346469283103943E-2</v>
      </c>
      <c r="CR69" s="86">
        <v>8.7220251560211182E-2</v>
      </c>
      <c r="CS69" s="86">
        <v>0.2413250058889389</v>
      </c>
      <c r="CT69" s="86">
        <v>0.3073221743106842</v>
      </c>
      <c r="CU69" s="86">
        <v>0.2808023989200592</v>
      </c>
      <c r="CV69" s="86">
        <v>0.22966526448726654</v>
      </c>
      <c r="CW69" s="86">
        <v>0.17695099115371704</v>
      </c>
      <c r="CX69" s="86">
        <v>0.10472485423088074</v>
      </c>
      <c r="CY69" s="86">
        <v>1.0053955018520355E-2</v>
      </c>
      <c r="CZ69" s="86">
        <v>-7.8700393438339233E-2</v>
      </c>
      <c r="DA69" s="86">
        <v>-6.3289150595664978E-2</v>
      </c>
      <c r="DB69" s="86">
        <v>-0.14296054840087891</v>
      </c>
      <c r="DC69" s="86">
        <v>-0.1225651353597641</v>
      </c>
      <c r="DD69" s="86">
        <v>-0.16460661590099335</v>
      </c>
      <c r="DE69" s="86">
        <v>-0.18014121055603027</v>
      </c>
      <c r="DF69" s="86">
        <v>-0.20606039464473724</v>
      </c>
      <c r="DG69" s="86">
        <v>-0.17004281282424927</v>
      </c>
      <c r="DH69" s="86">
        <v>-0.13371856510639191</v>
      </c>
      <c r="DI69" s="86">
        <v>-0.23223353922367096</v>
      </c>
      <c r="DJ69" s="86">
        <v>-0.10101710259914398</v>
      </c>
      <c r="DK69" s="86">
        <v>8.5930079221725464E-3</v>
      </c>
      <c r="DL69" s="86">
        <v>8.3322063088417053E-2</v>
      </c>
      <c r="DM69" s="86">
        <v>9.4718538224697113E-2</v>
      </c>
      <c r="DN69" s="86">
        <v>0.11941452324390411</v>
      </c>
      <c r="DO69" s="86">
        <v>0.12703128159046173</v>
      </c>
      <c r="DP69" s="86">
        <v>0.15513285994529724</v>
      </c>
      <c r="DQ69" s="86">
        <v>0.31053996086120605</v>
      </c>
      <c r="DR69" s="86">
        <v>0.37633231282234192</v>
      </c>
      <c r="DS69" s="86">
        <v>0.34968644380569458</v>
      </c>
      <c r="DT69" s="86">
        <v>0.29712826013565063</v>
      </c>
      <c r="DU69" s="86">
        <v>0.23899701237678528</v>
      </c>
      <c r="DV69" s="86">
        <v>0.16579976677894592</v>
      </c>
      <c r="DW69" s="86">
        <v>7.3626205325126648E-2</v>
      </c>
      <c r="DX69" s="86">
        <v>-1.6792384907603264E-2</v>
      </c>
      <c r="DY69" s="86">
        <v>2.2566286846995354E-2</v>
      </c>
      <c r="DZ69" s="86">
        <v>-6.3594967126846313E-2</v>
      </c>
      <c r="EA69" s="86">
        <v>-4.4082872569561005E-2</v>
      </c>
      <c r="EB69" s="86">
        <v>-8.7078690528869629E-2</v>
      </c>
      <c r="EC69" s="86">
        <v>-0.103042833507061</v>
      </c>
      <c r="ED69" s="86">
        <v>-0.13032534718513489</v>
      </c>
      <c r="EE69" s="86">
        <v>-9.1814965009689331E-2</v>
      </c>
      <c r="EF69" s="86">
        <v>-5.3087539970874786E-2</v>
      </c>
      <c r="EG69" s="86">
        <v>-0.15377815067768097</v>
      </c>
      <c r="EH69" s="86">
        <v>-2.6022452861070633E-2</v>
      </c>
      <c r="EI69" s="86">
        <v>8.11658576130867E-2</v>
      </c>
      <c r="EJ69" s="86">
        <v>0.16425997018814087</v>
      </c>
      <c r="EK69" s="86">
        <v>0.18378891050815582</v>
      </c>
      <c r="EL69" s="86">
        <v>0.21033109724521637</v>
      </c>
      <c r="EM69" s="86">
        <v>0.22331357002258301</v>
      </c>
      <c r="EN69" s="86">
        <v>0.2531878650188446</v>
      </c>
      <c r="EO69" s="86">
        <v>0.41047534346580505</v>
      </c>
      <c r="EP69" s="86">
        <v>0.47597196698188782</v>
      </c>
      <c r="EQ69" s="86">
        <v>0.44914403557777405</v>
      </c>
      <c r="ER69" s="86">
        <v>0.39453414082527161</v>
      </c>
      <c r="ES69" s="86">
        <v>0.32858163118362427</v>
      </c>
      <c r="ET69" s="86">
        <v>0.25398224592208862</v>
      </c>
      <c r="EU69" s="86">
        <v>0.16541443765163422</v>
      </c>
      <c r="EV69" s="86">
        <v>7.2592943906784058E-2</v>
      </c>
      <c r="EW69" s="86">
        <v>71.704307556152344</v>
      </c>
      <c r="EX69" s="86">
        <v>70.528755187988281</v>
      </c>
      <c r="EY69" s="86">
        <v>68.963424682617188</v>
      </c>
      <c r="EZ69" s="86">
        <v>67.745872497558594</v>
      </c>
      <c r="FA69" s="86">
        <v>66.569297790527344</v>
      </c>
      <c r="FB69" s="86">
        <v>65.742408752441406</v>
      </c>
      <c r="FC69" s="86">
        <v>64.723907470703125</v>
      </c>
      <c r="FD69" s="86">
        <v>65.213432312011719</v>
      </c>
      <c r="FE69" s="86">
        <v>68.286659240722656</v>
      </c>
      <c r="FF69" s="86">
        <v>72.272598266601563</v>
      </c>
      <c r="FG69" s="86">
        <v>76.242767333984375</v>
      </c>
      <c r="FH69" s="86">
        <v>80.001243591308594</v>
      </c>
      <c r="FI69" s="86">
        <v>83.256690979003906</v>
      </c>
      <c r="FJ69" s="86">
        <v>86.181419372558594</v>
      </c>
      <c r="FK69" s="86">
        <v>88.425773620605469</v>
      </c>
      <c r="FL69" s="86">
        <v>90.039436340332031</v>
      </c>
      <c r="FM69" s="86">
        <v>90.849990844726563</v>
      </c>
      <c r="FN69" s="86">
        <v>90.730079650878906</v>
      </c>
      <c r="FO69" s="86">
        <v>89.589370727539063</v>
      </c>
      <c r="FP69" s="86">
        <v>87.268875122070313</v>
      </c>
      <c r="FQ69" s="86">
        <v>83.562110900878906</v>
      </c>
      <c r="FR69" s="86">
        <v>79.276687622070313</v>
      </c>
      <c r="FS69" s="86">
        <v>76.184669494628906</v>
      </c>
      <c r="FT69" s="86">
        <v>73.846099853515625</v>
      </c>
      <c r="FU69" s="86">
        <v>8.6463227868080139E-2</v>
      </c>
      <c r="FV69" s="86">
        <v>0.11852453649044037</v>
      </c>
      <c r="FW69" s="86">
        <v>8.6532443761825562E-2</v>
      </c>
      <c r="FX69" s="86">
        <v>544.81817626953125</v>
      </c>
      <c r="FY69" s="86">
        <v>1</v>
      </c>
    </row>
    <row r="70" spans="1:181" x14ac:dyDescent="0.25">
      <c r="A70" t="s">
        <v>186</v>
      </c>
      <c r="B70" t="s">
        <v>244</v>
      </c>
      <c r="C70" t="s">
        <v>2</v>
      </c>
      <c r="D70" t="s">
        <v>202</v>
      </c>
      <c r="E70" t="s">
        <v>208</v>
      </c>
      <c r="F70" t="s">
        <v>1</v>
      </c>
      <c r="G70" t="s">
        <v>1</v>
      </c>
      <c r="H70" s="86">
        <v>16095</v>
      </c>
      <c r="I70" s="86">
        <v>15.632328033447266</v>
      </c>
      <c r="J70" s="86">
        <v>13.816806793212891</v>
      </c>
      <c r="K70" s="86">
        <v>12.926448822021484</v>
      </c>
      <c r="L70" s="86">
        <v>12.280363082885742</v>
      </c>
      <c r="M70" s="86">
        <v>11.883491516113281</v>
      </c>
      <c r="N70" s="86">
        <v>11.46231746673584</v>
      </c>
      <c r="O70" s="86">
        <v>12.465313911437988</v>
      </c>
      <c r="P70" s="86">
        <v>13.701220512390137</v>
      </c>
      <c r="Q70" s="86">
        <v>14.398806571960449</v>
      </c>
      <c r="R70" s="86">
        <v>15.445965766906738</v>
      </c>
      <c r="S70" s="86">
        <v>16.720211029052734</v>
      </c>
      <c r="T70" s="86">
        <v>17.570470809936523</v>
      </c>
      <c r="U70" s="86">
        <v>18.694198608398438</v>
      </c>
      <c r="V70" s="86">
        <v>19.932598114013672</v>
      </c>
      <c r="W70" s="86">
        <v>21.205703735351563</v>
      </c>
      <c r="X70" s="86">
        <v>22.82347297668457</v>
      </c>
      <c r="Y70" s="86">
        <v>23.906967163085938</v>
      </c>
      <c r="Z70" s="86">
        <v>25.21339225769043</v>
      </c>
      <c r="AA70" s="86">
        <v>25.220659255981445</v>
      </c>
      <c r="AB70" s="86">
        <v>24.390399932861328</v>
      </c>
      <c r="AC70" s="86">
        <v>23.311870574951172</v>
      </c>
      <c r="AD70" s="86">
        <v>22.930355072021484</v>
      </c>
      <c r="AE70" s="86">
        <v>20.83073616027832</v>
      </c>
      <c r="AF70" s="86">
        <v>17.945039749145508</v>
      </c>
      <c r="AG70" s="86">
        <v>-1.6135083436965942</v>
      </c>
      <c r="AH70" s="86">
        <v>-1.9264762401580811</v>
      </c>
      <c r="AI70" s="86">
        <v>-1.7200312614440918</v>
      </c>
      <c r="AJ70" s="86">
        <v>-1.823175311088562</v>
      </c>
      <c r="AK70" s="86">
        <v>-1.9946436882019043</v>
      </c>
      <c r="AL70" s="86">
        <v>-2.8722224235534668</v>
      </c>
      <c r="AM70" s="86">
        <v>-2.6192536354064941</v>
      </c>
      <c r="AN70" s="86">
        <v>-2.5774455070495605</v>
      </c>
      <c r="AO70" s="86">
        <v>-2.5982954502105713</v>
      </c>
      <c r="AP70" s="86">
        <v>-1.3734641075134277</v>
      </c>
      <c r="AQ70" s="86">
        <v>-0.84723114967346191</v>
      </c>
      <c r="AR70" s="86">
        <v>-1.0742828845977783</v>
      </c>
      <c r="AS70" s="86">
        <v>-0.98768150806427002</v>
      </c>
      <c r="AT70" s="86">
        <v>-0.61092597246170044</v>
      </c>
      <c r="AU70" s="86">
        <v>-0.30469900369644165</v>
      </c>
      <c r="AV70" s="86">
        <v>7.6025523245334625E-2</v>
      </c>
      <c r="AW70" s="86">
        <v>0.66531634330749512</v>
      </c>
      <c r="AX70" s="86">
        <v>1.2240318059921265</v>
      </c>
      <c r="AY70" s="86">
        <v>0.90709364414215088</v>
      </c>
      <c r="AZ70" s="86">
        <v>0.43240702152252197</v>
      </c>
      <c r="BA70" s="86">
        <v>0.2366790771484375</v>
      </c>
      <c r="BB70" s="86">
        <v>-0.78603649139404297</v>
      </c>
      <c r="BC70" s="86">
        <v>-1.3780642747879028</v>
      </c>
      <c r="BD70" s="86">
        <v>-1.7522118091583252</v>
      </c>
      <c r="BE70" s="86">
        <v>-1.1909584999084473</v>
      </c>
      <c r="BF70" s="86">
        <v>-1.520175576210022</v>
      </c>
      <c r="BG70" s="86">
        <v>-1.3214006423950195</v>
      </c>
      <c r="BH70" s="86">
        <v>-1.4288806915283203</v>
      </c>
      <c r="BI70" s="86">
        <v>-1.5917028188705444</v>
      </c>
      <c r="BJ70" s="86">
        <v>-2.3386008739471436</v>
      </c>
      <c r="BK70" s="86">
        <v>-2.1471736431121826</v>
      </c>
      <c r="BL70" s="86">
        <v>-2.088062047958374</v>
      </c>
      <c r="BM70" s="86">
        <v>-2.1077303886413574</v>
      </c>
      <c r="BN70" s="86">
        <v>-0.94048529863357544</v>
      </c>
      <c r="BO70" s="86">
        <v>-0.40308076143264771</v>
      </c>
      <c r="BP70" s="86">
        <v>-0.62081855535507202</v>
      </c>
      <c r="BQ70" s="86">
        <v>-0.51834166049957275</v>
      </c>
      <c r="BR70" s="86">
        <v>-0.11221219599246979</v>
      </c>
      <c r="BS70" s="86">
        <v>0.2098565399646759</v>
      </c>
      <c r="BT70" s="86">
        <v>0.62068092823028564</v>
      </c>
      <c r="BU70" s="86">
        <v>1.2331806421279907</v>
      </c>
      <c r="BV70" s="86">
        <v>1.6931605339050293</v>
      </c>
      <c r="BW70" s="86">
        <v>1.4071340560913086</v>
      </c>
      <c r="BX70" s="86">
        <v>0.92911946773529053</v>
      </c>
      <c r="BY70" s="86">
        <v>0.72811150550842285</v>
      </c>
      <c r="BZ70" s="86">
        <v>-0.30981379747390747</v>
      </c>
      <c r="CA70" s="86">
        <v>-0.88886415958404541</v>
      </c>
      <c r="CB70" s="86">
        <v>-1.3002438545227051</v>
      </c>
      <c r="CC70" s="86">
        <v>-0.89830172061920166</v>
      </c>
      <c r="CD70" s="86">
        <v>-1.2387728691101074</v>
      </c>
      <c r="CE70" s="86">
        <v>-1.045310378074646</v>
      </c>
      <c r="CF70" s="86">
        <v>-1.1557935476303101</v>
      </c>
      <c r="CG70" s="86">
        <v>-1.3126271963119507</v>
      </c>
      <c r="CH70" s="86">
        <v>-1.9690163135528564</v>
      </c>
      <c r="CI70" s="86">
        <v>-1.8202126026153564</v>
      </c>
      <c r="CJ70" s="86">
        <v>-1.7491164207458496</v>
      </c>
      <c r="CK70" s="86">
        <v>-1.7679663896560669</v>
      </c>
      <c r="CL70" s="86">
        <v>-0.64060550928115845</v>
      </c>
      <c r="CM70" s="86">
        <v>-9.5463544130325317E-2</v>
      </c>
      <c r="CN70" s="86">
        <v>-0.30675047636032104</v>
      </c>
      <c r="CO70" s="86">
        <v>-0.19327832758426666</v>
      </c>
      <c r="CP70" s="86">
        <v>0.2331954687833786</v>
      </c>
      <c r="CQ70" s="86">
        <v>0.56623613834381104</v>
      </c>
      <c r="CR70" s="86">
        <v>0.99790757894515991</v>
      </c>
      <c r="CS70" s="86">
        <v>1.6264816522598267</v>
      </c>
      <c r="CT70" s="86">
        <v>2.0180776119232178</v>
      </c>
      <c r="CU70" s="86">
        <v>1.7534605264663696</v>
      </c>
      <c r="CV70" s="86">
        <v>1.2731410264968872</v>
      </c>
      <c r="CW70" s="86">
        <v>1.0684760808944702</v>
      </c>
      <c r="CX70" s="86">
        <v>2.0016586408019066E-2</v>
      </c>
      <c r="CY70" s="86">
        <v>-0.55004560947418213</v>
      </c>
      <c r="CZ70" s="86">
        <v>-0.98721235990524292</v>
      </c>
      <c r="DA70" s="86">
        <v>-0.60564500093460083</v>
      </c>
      <c r="DB70" s="86">
        <v>-0.95737022161483765</v>
      </c>
      <c r="DC70" s="86">
        <v>-0.76922005414962769</v>
      </c>
      <c r="DD70" s="86">
        <v>-0.88270634412765503</v>
      </c>
      <c r="DE70" s="86">
        <v>-1.0335515737533569</v>
      </c>
      <c r="DF70" s="86">
        <v>-1.5994317531585693</v>
      </c>
      <c r="DG70" s="86">
        <v>-1.4932514429092407</v>
      </c>
      <c r="DH70" s="86">
        <v>-1.4101709127426147</v>
      </c>
      <c r="DI70" s="86">
        <v>-1.4282023906707764</v>
      </c>
      <c r="DJ70" s="86">
        <v>-0.34072571992874146</v>
      </c>
      <c r="DK70" s="86">
        <v>0.21215367317199707</v>
      </c>
      <c r="DL70" s="86">
        <v>7.3175737634301186E-3</v>
      </c>
      <c r="DM70" s="86">
        <v>0.13178502023220062</v>
      </c>
      <c r="DN70" s="86">
        <v>0.57860314846038818</v>
      </c>
      <c r="DO70" s="86">
        <v>0.92261570692062378</v>
      </c>
      <c r="DP70" s="86">
        <v>1.3751342296600342</v>
      </c>
      <c r="DQ70" s="86">
        <v>2.0197827816009521</v>
      </c>
      <c r="DR70" s="86">
        <v>2.3429946899414063</v>
      </c>
      <c r="DS70" s="86">
        <v>2.0997869968414307</v>
      </c>
      <c r="DT70" s="86">
        <v>1.6171625852584839</v>
      </c>
      <c r="DU70" s="86">
        <v>1.4088406562805176</v>
      </c>
      <c r="DV70" s="86">
        <v>0.34984695911407471</v>
      </c>
      <c r="DW70" s="86">
        <v>-0.21122707426548004</v>
      </c>
      <c r="DX70" s="86">
        <v>-0.67418080568313599</v>
      </c>
      <c r="DY70" s="86">
        <v>-0.18309514224529266</v>
      </c>
      <c r="DZ70" s="86">
        <v>-0.55106943845748901</v>
      </c>
      <c r="EA70" s="86">
        <v>-0.3705894947052002</v>
      </c>
      <c r="EB70" s="86">
        <v>-0.48841181397438049</v>
      </c>
      <c r="EC70" s="86">
        <v>-0.63061070442199707</v>
      </c>
      <c r="ED70" s="86">
        <v>-1.0658102035522461</v>
      </c>
      <c r="EE70" s="86">
        <v>-1.0211714506149292</v>
      </c>
      <c r="EF70" s="86">
        <v>-0.92078739404678345</v>
      </c>
      <c r="EG70" s="86">
        <v>-0.93763720989227295</v>
      </c>
      <c r="EH70" s="86">
        <v>9.2253081500530243E-2</v>
      </c>
      <c r="EI70" s="86">
        <v>0.65630406141281128</v>
      </c>
      <c r="EJ70" s="86">
        <v>0.46078196167945862</v>
      </c>
      <c r="EK70" s="86">
        <v>0.60112488269805908</v>
      </c>
      <c r="EL70" s="86">
        <v>1.0773168802261353</v>
      </c>
      <c r="EM70" s="86">
        <v>1.4371712207794189</v>
      </c>
      <c r="EN70" s="86">
        <v>1.9197896718978882</v>
      </c>
      <c r="EO70" s="86">
        <v>2.5876469612121582</v>
      </c>
      <c r="EP70" s="86">
        <v>2.8121235370635986</v>
      </c>
      <c r="EQ70" s="86">
        <v>2.5998272895812988</v>
      </c>
      <c r="ER70" s="86">
        <v>2.1138749122619629</v>
      </c>
      <c r="ES70" s="86">
        <v>1.9002730846405029</v>
      </c>
      <c r="ET70" s="86">
        <v>0.82606965303421021</v>
      </c>
      <c r="EU70" s="86">
        <v>0.27797305583953857</v>
      </c>
      <c r="EV70" s="86">
        <v>-0.22221295535564423</v>
      </c>
      <c r="EW70" s="86">
        <v>66.74993896484375</v>
      </c>
      <c r="EX70" s="86">
        <v>65.8792724609375</v>
      </c>
      <c r="EY70" s="86">
        <v>64.69384765625</v>
      </c>
      <c r="EZ70" s="86">
        <v>63.726055145263672</v>
      </c>
      <c r="FA70" s="86">
        <v>62.899078369140625</v>
      </c>
      <c r="FB70" s="86">
        <v>62.283885955810547</v>
      </c>
      <c r="FC70" s="86">
        <v>61.510749816894531</v>
      </c>
      <c r="FD70" s="86">
        <v>62.034404754638672</v>
      </c>
      <c r="FE70" s="86">
        <v>64.899971008300781</v>
      </c>
      <c r="FF70" s="86">
        <v>68.670310974121094</v>
      </c>
      <c r="FG70" s="86">
        <v>72.531967163085938</v>
      </c>
      <c r="FH70" s="86">
        <v>76.095535278320313</v>
      </c>
      <c r="FI70" s="86">
        <v>79.466377258300781</v>
      </c>
      <c r="FJ70" s="86">
        <v>82.336051940917969</v>
      </c>
      <c r="FK70" s="86">
        <v>84.527374267578125</v>
      </c>
      <c r="FL70" s="86">
        <v>85.879158020019531</v>
      </c>
      <c r="FM70" s="86">
        <v>86.529335021972656</v>
      </c>
      <c r="FN70" s="86">
        <v>86.038192749023438</v>
      </c>
      <c r="FO70" s="86">
        <v>84.599617004394531</v>
      </c>
      <c r="FP70" s="86">
        <v>82.052925109863281</v>
      </c>
      <c r="FQ70" s="86">
        <v>77.938011169433594</v>
      </c>
      <c r="FR70" s="86">
        <v>73.21588134765625</v>
      </c>
      <c r="FS70" s="86">
        <v>70.438583374023438</v>
      </c>
      <c r="FT70" s="86">
        <v>68.396324157714844</v>
      </c>
      <c r="FU70" s="86">
        <v>0.46851366758346558</v>
      </c>
      <c r="FV70" s="86">
        <v>0.59721869230270386</v>
      </c>
      <c r="FW70" s="86">
        <v>0.48402106761932373</v>
      </c>
      <c r="FX70" s="86">
        <v>1409.8636474609375</v>
      </c>
      <c r="FY70" s="86">
        <v>1</v>
      </c>
    </row>
    <row r="71" spans="1:181" x14ac:dyDescent="0.25">
      <c r="A71" t="s">
        <v>186</v>
      </c>
      <c r="B71" t="s">
        <v>244</v>
      </c>
      <c r="C71" t="s">
        <v>2</v>
      </c>
      <c r="D71" t="s">
        <v>202</v>
      </c>
      <c r="E71" t="s">
        <v>208</v>
      </c>
      <c r="F71" t="s">
        <v>178</v>
      </c>
      <c r="G71" t="s">
        <v>1</v>
      </c>
      <c r="H71" s="86">
        <v>8357</v>
      </c>
      <c r="I71" s="86">
        <v>6.9944157600402832</v>
      </c>
      <c r="J71" s="86">
        <v>6.3080806732177734</v>
      </c>
      <c r="K71" s="86">
        <v>5.9594511985778809</v>
      </c>
      <c r="L71" s="86">
        <v>5.7323164939880371</v>
      </c>
      <c r="M71" s="86">
        <v>5.5998783111572266</v>
      </c>
      <c r="N71" s="86">
        <v>5.4575328826904297</v>
      </c>
      <c r="O71" s="86">
        <v>5.9103894233703613</v>
      </c>
      <c r="P71" s="86">
        <v>6.5189347267150879</v>
      </c>
      <c r="Q71" s="86">
        <v>6.7377529144287109</v>
      </c>
      <c r="R71" s="86">
        <v>6.8217620849609375</v>
      </c>
      <c r="S71" s="86">
        <v>7.2675886154174805</v>
      </c>
      <c r="T71" s="86">
        <v>7.4355716705322266</v>
      </c>
      <c r="U71" s="86">
        <v>7.6964826583862305</v>
      </c>
      <c r="V71" s="86">
        <v>7.873621940612793</v>
      </c>
      <c r="W71" s="86">
        <v>8.1163921356201172</v>
      </c>
      <c r="X71" s="86">
        <v>8.6356105804443359</v>
      </c>
      <c r="Y71" s="86">
        <v>8.9337501525878906</v>
      </c>
      <c r="Z71" s="86">
        <v>9.3718595504760742</v>
      </c>
      <c r="AA71" s="86">
        <v>9.6569623947143555</v>
      </c>
      <c r="AB71" s="86">
        <v>9.8364133834838867</v>
      </c>
      <c r="AC71" s="86">
        <v>9.7722768783569336</v>
      </c>
      <c r="AD71" s="86">
        <v>9.9437665939331055</v>
      </c>
      <c r="AE71" s="86">
        <v>9.1022214889526367</v>
      </c>
      <c r="AF71" s="86">
        <v>7.8446335792541504</v>
      </c>
      <c r="AG71" s="86">
        <v>-1.138250470161438</v>
      </c>
      <c r="AH71" s="86">
        <v>-1.2367211580276489</v>
      </c>
      <c r="AI71" s="86">
        <v>-1.1258327960968018</v>
      </c>
      <c r="AJ71" s="86">
        <v>-1.1682555675506592</v>
      </c>
      <c r="AK71" s="86">
        <v>-1.2242535352706909</v>
      </c>
      <c r="AL71" s="86">
        <v>-1.490149974822998</v>
      </c>
      <c r="AM71" s="86">
        <v>-1.5156229734420776</v>
      </c>
      <c r="AN71" s="86">
        <v>-1.386681079864502</v>
      </c>
      <c r="AO71" s="86">
        <v>-1.3313661813735962</v>
      </c>
      <c r="AP71" s="86">
        <v>-0.82447999715805054</v>
      </c>
      <c r="AQ71" s="86">
        <v>-0.46079021692276001</v>
      </c>
      <c r="AR71" s="86">
        <v>-0.61114555597305298</v>
      </c>
      <c r="AS71" s="86">
        <v>-0.50903934240341187</v>
      </c>
      <c r="AT71" s="86">
        <v>-0.33576056361198425</v>
      </c>
      <c r="AU71" s="86">
        <v>-0.17616763710975647</v>
      </c>
      <c r="AV71" s="86">
        <v>-1.6966661438345909E-2</v>
      </c>
      <c r="AW71" s="86">
        <v>7.7476091682910919E-2</v>
      </c>
      <c r="AX71" s="86">
        <v>0.13607455790042877</v>
      </c>
      <c r="AY71" s="86">
        <v>6.7971281707286835E-2</v>
      </c>
      <c r="AZ71" s="86">
        <v>0.27601525187492371</v>
      </c>
      <c r="BA71" s="86">
        <v>0.26485612988471985</v>
      </c>
      <c r="BB71" s="86">
        <v>-0.3525141179561615</v>
      </c>
      <c r="BC71" s="86">
        <v>-0.84742164611816406</v>
      </c>
      <c r="BD71" s="86">
        <v>-1.2180531024932861</v>
      </c>
      <c r="BE71" s="86">
        <v>-0.86814612150192261</v>
      </c>
      <c r="BF71" s="86">
        <v>-0.9698939323425293</v>
      </c>
      <c r="BG71" s="86">
        <v>-0.85792118310928345</v>
      </c>
      <c r="BH71" s="86">
        <v>-0.90170180797576904</v>
      </c>
      <c r="BI71" s="86">
        <v>-0.9516792893409729</v>
      </c>
      <c r="BJ71" s="86">
        <v>-1.1807135343551636</v>
      </c>
      <c r="BK71" s="86">
        <v>-1.2093425989151001</v>
      </c>
      <c r="BL71" s="86">
        <v>-1.0934635400772095</v>
      </c>
      <c r="BM71" s="86">
        <v>-1.0452971458435059</v>
      </c>
      <c r="BN71" s="86">
        <v>-0.62100273370742798</v>
      </c>
      <c r="BO71" s="86">
        <v>-0.27314198017120361</v>
      </c>
      <c r="BP71" s="86">
        <v>-0.42281851172447205</v>
      </c>
      <c r="BQ71" s="86">
        <v>-0.31209620833396912</v>
      </c>
      <c r="BR71" s="86">
        <v>-0.12657269835472107</v>
      </c>
      <c r="BS71" s="86">
        <v>4.4352937489748001E-2</v>
      </c>
      <c r="BT71" s="86">
        <v>0.19357572495937347</v>
      </c>
      <c r="BU71" s="86">
        <v>0.30798530578613281</v>
      </c>
      <c r="BV71" s="86">
        <v>0.37819331884384155</v>
      </c>
      <c r="BW71" s="86">
        <v>0.34818845987319946</v>
      </c>
      <c r="BX71" s="86">
        <v>0.55398029088973999</v>
      </c>
      <c r="BY71" s="86">
        <v>0.53346055746078491</v>
      </c>
      <c r="BZ71" s="86">
        <v>-8.41173455119133E-2</v>
      </c>
      <c r="CA71" s="86">
        <v>-0.57068175077438354</v>
      </c>
      <c r="CB71" s="86">
        <v>-0.94140404462814331</v>
      </c>
      <c r="CC71" s="86">
        <v>-0.6810726523399353</v>
      </c>
      <c r="CD71" s="86">
        <v>-0.78509020805358887</v>
      </c>
      <c r="CE71" s="86">
        <v>-0.67236649990081787</v>
      </c>
      <c r="CF71" s="86">
        <v>-0.7170875072479248</v>
      </c>
      <c r="CG71" s="86">
        <v>-0.76289516687393188</v>
      </c>
      <c r="CH71" s="86">
        <v>-0.96639883518218994</v>
      </c>
      <c r="CI71" s="86">
        <v>-0.99721366167068481</v>
      </c>
      <c r="CJ71" s="86">
        <v>-0.89038193225860596</v>
      </c>
      <c r="CK71" s="86">
        <v>-0.84716671705245972</v>
      </c>
      <c r="CL71" s="86">
        <v>-0.48007500171661377</v>
      </c>
      <c r="CM71" s="86">
        <v>-0.14317737519741058</v>
      </c>
      <c r="CN71" s="86">
        <v>-0.29238376021385193</v>
      </c>
      <c r="CO71" s="86">
        <v>-0.17569397389888763</v>
      </c>
      <c r="CP71" s="86">
        <v>1.8310187384486198E-2</v>
      </c>
      <c r="CQ71" s="86">
        <v>0.19708481431007385</v>
      </c>
      <c r="CR71" s="86">
        <v>0.33939674496650696</v>
      </c>
      <c r="CS71" s="86">
        <v>0.46763527393341064</v>
      </c>
      <c r="CT71" s="86">
        <v>0.54588401317596436</v>
      </c>
      <c r="CU71" s="86">
        <v>0.54226601123809814</v>
      </c>
      <c r="CV71" s="86">
        <v>0.7464979887008667</v>
      </c>
      <c r="CW71" s="86">
        <v>0.71949511766433716</v>
      </c>
      <c r="CX71" s="86">
        <v>0.10177342593669891</v>
      </c>
      <c r="CY71" s="86">
        <v>-0.3790125846862793</v>
      </c>
      <c r="CZ71" s="86">
        <v>-0.74979770183563232</v>
      </c>
      <c r="DA71" s="86">
        <v>-0.493999183177948</v>
      </c>
      <c r="DB71" s="86">
        <v>-0.60028648376464844</v>
      </c>
      <c r="DC71" s="86">
        <v>-0.48681178689002991</v>
      </c>
      <c r="DD71" s="86">
        <v>-0.53247320652008057</v>
      </c>
      <c r="DE71" s="86">
        <v>-0.57411104440689087</v>
      </c>
      <c r="DF71" s="86">
        <v>-0.75208407640457153</v>
      </c>
      <c r="DG71" s="86">
        <v>-0.78508478403091431</v>
      </c>
      <c r="DH71" s="86">
        <v>-0.68730032444000244</v>
      </c>
      <c r="DI71" s="86">
        <v>-0.6490362286567688</v>
      </c>
      <c r="DJ71" s="86">
        <v>-0.33914726972579956</v>
      </c>
      <c r="DK71" s="86">
        <v>-1.3212773017585278E-2</v>
      </c>
      <c r="DL71" s="86">
        <v>-0.16194902360439301</v>
      </c>
      <c r="DM71" s="86">
        <v>-3.9291743189096451E-2</v>
      </c>
      <c r="DN71" s="86">
        <v>0.16319307684898376</v>
      </c>
      <c r="DO71" s="86">
        <v>0.34981667995452881</v>
      </c>
      <c r="DP71" s="86">
        <v>0.48521775007247925</v>
      </c>
      <c r="DQ71" s="86">
        <v>0.62728524208068848</v>
      </c>
      <c r="DR71" s="86">
        <v>0.71357470750808716</v>
      </c>
      <c r="DS71" s="86">
        <v>0.73634356260299683</v>
      </c>
      <c r="DT71" s="86">
        <v>0.93901568651199341</v>
      </c>
      <c r="DU71" s="86">
        <v>0.9055296778678894</v>
      </c>
      <c r="DV71" s="86">
        <v>0.28766420483589172</v>
      </c>
      <c r="DW71" s="86">
        <v>-0.18734338879585266</v>
      </c>
      <c r="DX71" s="86">
        <v>-0.55819135904312134</v>
      </c>
      <c r="DY71" s="86">
        <v>-0.22389477491378784</v>
      </c>
      <c r="DZ71" s="86">
        <v>-0.33345931768417358</v>
      </c>
      <c r="EA71" s="86">
        <v>-0.21890024840831757</v>
      </c>
      <c r="EB71" s="86">
        <v>-0.26591947674751282</v>
      </c>
      <c r="EC71" s="86">
        <v>-0.30153676867485046</v>
      </c>
      <c r="ED71" s="86">
        <v>-0.44264766573905945</v>
      </c>
      <c r="EE71" s="86">
        <v>-0.47880434989929199</v>
      </c>
      <c r="EF71" s="86">
        <v>-0.39408278465270996</v>
      </c>
      <c r="EG71" s="86">
        <v>-0.36296728253364563</v>
      </c>
      <c r="EH71" s="86">
        <v>-0.13567003607749939</v>
      </c>
      <c r="EI71" s="86">
        <v>0.17443546652793884</v>
      </c>
      <c r="EJ71" s="86">
        <v>2.6378026232123375E-2</v>
      </c>
      <c r="EK71" s="86">
        <v>0.15765140950679779</v>
      </c>
      <c r="EL71" s="86">
        <v>0.37238094210624695</v>
      </c>
      <c r="EM71" s="86">
        <v>0.57033723592758179</v>
      </c>
      <c r="EN71" s="86">
        <v>0.69576013088226318</v>
      </c>
      <c r="EO71" s="86">
        <v>0.85779446363449097</v>
      </c>
      <c r="EP71" s="86">
        <v>0.95569348335266113</v>
      </c>
      <c r="EQ71" s="86">
        <v>1.0165607929229736</v>
      </c>
      <c r="ER71" s="86">
        <v>1.2169806957244873</v>
      </c>
      <c r="ES71" s="86">
        <v>1.1741341352462769</v>
      </c>
      <c r="ET71" s="86">
        <v>0.55606096982955933</v>
      </c>
      <c r="EU71" s="86">
        <v>8.9396484196186066E-2</v>
      </c>
      <c r="EV71" s="86">
        <v>-0.28154227137565613</v>
      </c>
      <c r="EW71" s="86">
        <v>61.620613098144531</v>
      </c>
      <c r="EX71" s="86">
        <v>61.426044464111328</v>
      </c>
      <c r="EY71" s="86">
        <v>60.763343811035156</v>
      </c>
      <c r="EZ71" s="86">
        <v>60.220619201660156</v>
      </c>
      <c r="FA71" s="86">
        <v>59.715999603271484</v>
      </c>
      <c r="FB71" s="86">
        <v>59.441097259521484</v>
      </c>
      <c r="FC71" s="86">
        <v>59.052867889404297</v>
      </c>
      <c r="FD71" s="86">
        <v>59.437114715576172</v>
      </c>
      <c r="FE71" s="86">
        <v>61.32574462890625</v>
      </c>
      <c r="FF71" s="86">
        <v>64.105186462402344</v>
      </c>
      <c r="FG71" s="86">
        <v>67.220848083496094</v>
      </c>
      <c r="FH71" s="86">
        <v>70.198654174804688</v>
      </c>
      <c r="FI71" s="86">
        <v>73.149543762207031</v>
      </c>
      <c r="FJ71" s="86">
        <v>75.582862854003906</v>
      </c>
      <c r="FK71" s="86">
        <v>77.243095397949219</v>
      </c>
      <c r="FL71" s="86">
        <v>78.118080139160156</v>
      </c>
      <c r="FM71" s="86">
        <v>78.356521606445313</v>
      </c>
      <c r="FN71" s="86">
        <v>77.324409484863281</v>
      </c>
      <c r="FO71" s="86">
        <v>75.499252319335938</v>
      </c>
      <c r="FP71" s="86">
        <v>72.673675537109375</v>
      </c>
      <c r="FQ71" s="86">
        <v>69.020195007324219</v>
      </c>
      <c r="FR71" s="86">
        <v>65.678428649902344</v>
      </c>
      <c r="FS71" s="86">
        <v>63.760879516601563</v>
      </c>
      <c r="FT71" s="86">
        <v>62.587318420410156</v>
      </c>
      <c r="FU71" s="86">
        <v>0.24239565432071686</v>
      </c>
      <c r="FV71" s="86">
        <v>0.30655926465988159</v>
      </c>
      <c r="FW71" s="86">
        <v>0.26770222187042236</v>
      </c>
      <c r="FX71" s="86">
        <v>870.6363525390625</v>
      </c>
      <c r="FY71" s="86">
        <v>1</v>
      </c>
    </row>
    <row r="72" spans="1:181" x14ac:dyDescent="0.25">
      <c r="A72" t="s">
        <v>186</v>
      </c>
      <c r="B72" t="s">
        <v>244</v>
      </c>
      <c r="C72" t="s">
        <v>2</v>
      </c>
      <c r="D72" t="s">
        <v>202</v>
      </c>
      <c r="E72" t="s">
        <v>208</v>
      </c>
      <c r="F72" t="s">
        <v>179</v>
      </c>
      <c r="G72" t="s">
        <v>1</v>
      </c>
      <c r="H72" s="86">
        <v>1480</v>
      </c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6"/>
      <c r="X72" s="86"/>
      <c r="Y72" s="86"/>
      <c r="Z72" s="86"/>
      <c r="AA72" s="86"/>
      <c r="AB72" s="86"/>
      <c r="AC72" s="86"/>
      <c r="AD72" s="86"/>
      <c r="AE72" s="86"/>
      <c r="AF72" s="86"/>
      <c r="AG72" s="86"/>
      <c r="AH72" s="86"/>
      <c r="AI72" s="86"/>
      <c r="AJ72" s="86"/>
      <c r="AK72" s="86"/>
      <c r="AL72" s="86"/>
      <c r="AM72" s="86"/>
      <c r="AN72" s="86"/>
      <c r="AO72" s="86"/>
      <c r="AP72" s="86"/>
      <c r="AQ72" s="86"/>
      <c r="AR72" s="86"/>
      <c r="AS72" s="86"/>
      <c r="AT72" s="86"/>
      <c r="AU72" s="86"/>
      <c r="AV72" s="86"/>
      <c r="AW72" s="86"/>
      <c r="AX72" s="86"/>
      <c r="AY72" s="86"/>
      <c r="AZ72" s="86"/>
      <c r="BA72" s="86"/>
      <c r="BB72" s="86"/>
      <c r="BC72" s="86"/>
      <c r="BD72" s="86"/>
      <c r="BE72" s="86"/>
      <c r="BF72" s="86"/>
      <c r="BG72" s="86"/>
      <c r="BH72" s="86"/>
      <c r="BI72" s="86"/>
      <c r="BJ72" s="86"/>
      <c r="BK72" s="86"/>
      <c r="BL72" s="86"/>
      <c r="BM72" s="86"/>
      <c r="BN72" s="86"/>
      <c r="BO72" s="86"/>
      <c r="BP72" s="86"/>
      <c r="BQ72" s="86"/>
      <c r="BR72" s="86"/>
      <c r="BS72" s="86"/>
      <c r="BT72" s="86"/>
      <c r="BU72" s="86"/>
      <c r="BV72" s="86"/>
      <c r="BW72" s="86"/>
      <c r="BX72" s="86"/>
      <c r="BY72" s="86"/>
      <c r="BZ72" s="86"/>
      <c r="CA72" s="86"/>
      <c r="CB72" s="86"/>
      <c r="CC72" s="86"/>
      <c r="CD72" s="86"/>
      <c r="CE72" s="86"/>
      <c r="CF72" s="86"/>
      <c r="CG72" s="86"/>
      <c r="CH72" s="86"/>
      <c r="CI72" s="86"/>
      <c r="CJ72" s="86"/>
      <c r="CK72" s="86"/>
      <c r="CL72" s="86"/>
      <c r="CM72" s="86"/>
      <c r="CN72" s="86"/>
      <c r="CO72" s="86"/>
      <c r="CP72" s="86"/>
      <c r="CQ72" s="86"/>
      <c r="CR72" s="86"/>
      <c r="CS72" s="86"/>
      <c r="CT72" s="86"/>
      <c r="CU72" s="86"/>
      <c r="CV72" s="86"/>
      <c r="CW72" s="86"/>
      <c r="CX72" s="86"/>
      <c r="CY72" s="86"/>
      <c r="CZ72" s="86"/>
      <c r="DA72" s="86"/>
      <c r="DB72" s="86"/>
      <c r="DC72" s="86"/>
      <c r="DD72" s="86"/>
      <c r="DE72" s="86"/>
      <c r="DF72" s="86"/>
      <c r="DG72" s="86"/>
      <c r="DH72" s="86"/>
      <c r="DI72" s="86"/>
      <c r="DJ72" s="86"/>
      <c r="DK72" s="86"/>
      <c r="DL72" s="86"/>
      <c r="DM72" s="86"/>
      <c r="DN72" s="86"/>
      <c r="DO72" s="86"/>
      <c r="DP72" s="86"/>
      <c r="DQ72" s="86"/>
      <c r="DR72" s="86"/>
      <c r="DS72" s="86"/>
      <c r="DT72" s="86"/>
      <c r="DU72" s="86"/>
      <c r="DV72" s="86"/>
      <c r="DW72" s="86"/>
      <c r="DX72" s="86"/>
      <c r="DY72" s="86"/>
      <c r="DZ72" s="86"/>
      <c r="EA72" s="86"/>
      <c r="EB72" s="86"/>
      <c r="EC72" s="86"/>
      <c r="ED72" s="86"/>
      <c r="EE72" s="86"/>
      <c r="EF72" s="86"/>
      <c r="EG72" s="86"/>
      <c r="EH72" s="86"/>
      <c r="EI72" s="86"/>
      <c r="EJ72" s="86"/>
      <c r="EK72" s="86"/>
      <c r="EL72" s="86"/>
      <c r="EM72" s="86"/>
      <c r="EN72" s="86"/>
      <c r="EO72" s="86"/>
      <c r="EP72" s="86"/>
      <c r="EQ72" s="86"/>
      <c r="ER72" s="86"/>
      <c r="ES72" s="86"/>
      <c r="ET72" s="86"/>
      <c r="EU72" s="86"/>
      <c r="EV72" s="86"/>
      <c r="EW72" s="86"/>
      <c r="EX72" s="86"/>
      <c r="EY72" s="86"/>
      <c r="EZ72" s="86"/>
      <c r="FA72" s="86"/>
      <c r="FB72" s="86"/>
      <c r="FC72" s="86"/>
      <c r="FD72" s="86"/>
      <c r="FE72" s="86"/>
      <c r="FF72" s="86"/>
      <c r="FG72" s="86"/>
      <c r="FH72" s="86"/>
      <c r="FI72" s="86"/>
      <c r="FJ72" s="86"/>
      <c r="FK72" s="86"/>
      <c r="FL72" s="86"/>
      <c r="FM72" s="86"/>
      <c r="FN72" s="86"/>
      <c r="FO72" s="86"/>
      <c r="FP72" s="86"/>
      <c r="FQ72" s="86"/>
      <c r="FR72" s="86"/>
      <c r="FS72" s="86"/>
      <c r="FT72" s="86"/>
      <c r="FU72" s="86"/>
      <c r="FV72" s="86"/>
      <c r="FW72" s="86"/>
      <c r="FX72" s="86">
        <v>73.863639831542969</v>
      </c>
      <c r="FY72" s="86">
        <v>0</v>
      </c>
    </row>
    <row r="73" spans="1:181" x14ac:dyDescent="0.25">
      <c r="A73" t="s">
        <v>186</v>
      </c>
      <c r="B73" t="s">
        <v>244</v>
      </c>
      <c r="C73" t="s">
        <v>2</v>
      </c>
      <c r="D73" t="s">
        <v>202</v>
      </c>
      <c r="E73" t="s">
        <v>208</v>
      </c>
      <c r="F73" t="s">
        <v>180</v>
      </c>
      <c r="G73" t="s">
        <v>1</v>
      </c>
      <c r="H73" s="86">
        <v>334</v>
      </c>
      <c r="I73" s="86"/>
      <c r="J73" s="86"/>
      <c r="K73" s="86"/>
      <c r="L73" s="86"/>
      <c r="M73" s="86"/>
      <c r="N73" s="86"/>
      <c r="O73" s="86"/>
      <c r="P73" s="86"/>
      <c r="Q73" s="86"/>
      <c r="R73" s="86"/>
      <c r="S73" s="86"/>
      <c r="T73" s="86"/>
      <c r="U73" s="86"/>
      <c r="V73" s="86"/>
      <c r="W73" s="86"/>
      <c r="X73" s="86"/>
      <c r="Y73" s="86"/>
      <c r="Z73" s="86"/>
      <c r="AA73" s="86"/>
      <c r="AB73" s="86"/>
      <c r="AC73" s="86"/>
      <c r="AD73" s="86"/>
      <c r="AE73" s="86"/>
      <c r="AF73" s="86"/>
      <c r="AG73" s="86"/>
      <c r="AH73" s="86"/>
      <c r="AI73" s="86"/>
      <c r="AJ73" s="86"/>
      <c r="AK73" s="86"/>
      <c r="AL73" s="86"/>
      <c r="AM73" s="86"/>
      <c r="AN73" s="86"/>
      <c r="AO73" s="86"/>
      <c r="AP73" s="86"/>
      <c r="AQ73" s="86"/>
      <c r="AR73" s="86"/>
      <c r="AS73" s="86"/>
      <c r="AT73" s="86"/>
      <c r="AU73" s="86"/>
      <c r="AV73" s="86"/>
      <c r="AW73" s="86"/>
      <c r="AX73" s="86"/>
      <c r="AY73" s="86"/>
      <c r="AZ73" s="86"/>
      <c r="BA73" s="86"/>
      <c r="BB73" s="86"/>
      <c r="BC73" s="86"/>
      <c r="BD73" s="86"/>
      <c r="BE73" s="86"/>
      <c r="BF73" s="86"/>
      <c r="BG73" s="86"/>
      <c r="BH73" s="86"/>
      <c r="BI73" s="86"/>
      <c r="BJ73" s="86"/>
      <c r="BK73" s="86"/>
      <c r="BL73" s="86"/>
      <c r="BM73" s="86"/>
      <c r="BN73" s="86"/>
      <c r="BO73" s="86"/>
      <c r="BP73" s="86"/>
      <c r="BQ73" s="86"/>
      <c r="BR73" s="86"/>
      <c r="BS73" s="86"/>
      <c r="BT73" s="86"/>
      <c r="BU73" s="86"/>
      <c r="BV73" s="86"/>
      <c r="BW73" s="86"/>
      <c r="BX73" s="86"/>
      <c r="BY73" s="86"/>
      <c r="BZ73" s="86"/>
      <c r="CA73" s="86"/>
      <c r="CB73" s="86"/>
      <c r="CC73" s="86"/>
      <c r="CD73" s="86"/>
      <c r="CE73" s="86"/>
      <c r="CF73" s="86"/>
      <c r="CG73" s="86"/>
      <c r="CH73" s="86"/>
      <c r="CI73" s="86"/>
      <c r="CJ73" s="86"/>
      <c r="CK73" s="86"/>
      <c r="CL73" s="86"/>
      <c r="CM73" s="86"/>
      <c r="CN73" s="86"/>
      <c r="CO73" s="86"/>
      <c r="CP73" s="86"/>
      <c r="CQ73" s="86"/>
      <c r="CR73" s="86"/>
      <c r="CS73" s="86"/>
      <c r="CT73" s="86"/>
      <c r="CU73" s="86"/>
      <c r="CV73" s="86"/>
      <c r="CW73" s="86"/>
      <c r="CX73" s="86"/>
      <c r="CY73" s="86"/>
      <c r="CZ73" s="86"/>
      <c r="DA73" s="86"/>
      <c r="DB73" s="86"/>
      <c r="DC73" s="86"/>
      <c r="DD73" s="86"/>
      <c r="DE73" s="86"/>
      <c r="DF73" s="86"/>
      <c r="DG73" s="86"/>
      <c r="DH73" s="86"/>
      <c r="DI73" s="86"/>
      <c r="DJ73" s="86"/>
      <c r="DK73" s="86"/>
      <c r="DL73" s="86"/>
      <c r="DM73" s="86"/>
      <c r="DN73" s="86"/>
      <c r="DO73" s="86"/>
      <c r="DP73" s="86"/>
      <c r="DQ73" s="86"/>
      <c r="DR73" s="86"/>
      <c r="DS73" s="86"/>
      <c r="DT73" s="86"/>
      <c r="DU73" s="86"/>
      <c r="DV73" s="86"/>
      <c r="DW73" s="86"/>
      <c r="DX73" s="86"/>
      <c r="DY73" s="86"/>
      <c r="DZ73" s="86"/>
      <c r="EA73" s="86"/>
      <c r="EB73" s="86"/>
      <c r="EC73" s="86"/>
      <c r="ED73" s="86"/>
      <c r="EE73" s="86"/>
      <c r="EF73" s="86"/>
      <c r="EG73" s="86"/>
      <c r="EH73" s="86"/>
      <c r="EI73" s="86"/>
      <c r="EJ73" s="86"/>
      <c r="EK73" s="86"/>
      <c r="EL73" s="86"/>
      <c r="EM73" s="86"/>
      <c r="EN73" s="86"/>
      <c r="EO73" s="86"/>
      <c r="EP73" s="86"/>
      <c r="EQ73" s="86"/>
      <c r="ER73" s="86"/>
      <c r="ES73" s="86"/>
      <c r="ET73" s="86"/>
      <c r="EU73" s="86"/>
      <c r="EV73" s="86"/>
      <c r="EW73" s="86"/>
      <c r="EX73" s="86"/>
      <c r="EY73" s="86"/>
      <c r="EZ73" s="86"/>
      <c r="FA73" s="86"/>
      <c r="FB73" s="86"/>
      <c r="FC73" s="86"/>
      <c r="FD73" s="86"/>
      <c r="FE73" s="86"/>
      <c r="FF73" s="86"/>
      <c r="FG73" s="86"/>
      <c r="FH73" s="86"/>
      <c r="FI73" s="86"/>
      <c r="FJ73" s="86"/>
      <c r="FK73" s="86"/>
      <c r="FL73" s="86"/>
      <c r="FM73" s="86"/>
      <c r="FN73" s="86"/>
      <c r="FO73" s="86"/>
      <c r="FP73" s="86"/>
      <c r="FQ73" s="86"/>
      <c r="FR73" s="86"/>
      <c r="FS73" s="86"/>
      <c r="FT73" s="86"/>
      <c r="FU73" s="86"/>
      <c r="FV73" s="86"/>
      <c r="FW73" s="86"/>
      <c r="FX73" s="86">
        <v>45.045455932617188</v>
      </c>
      <c r="FY73" s="86">
        <v>0</v>
      </c>
    </row>
    <row r="74" spans="1:181" x14ac:dyDescent="0.25">
      <c r="A74" t="s">
        <v>186</v>
      </c>
      <c r="B74" t="s">
        <v>244</v>
      </c>
      <c r="C74" t="s">
        <v>2</v>
      </c>
      <c r="D74" t="s">
        <v>202</v>
      </c>
      <c r="E74" t="s">
        <v>208</v>
      </c>
      <c r="F74" t="s">
        <v>181</v>
      </c>
      <c r="G74" t="s">
        <v>1</v>
      </c>
      <c r="H74" s="86">
        <v>524</v>
      </c>
      <c r="I74" s="86"/>
      <c r="J74" s="86"/>
      <c r="K74" s="86"/>
      <c r="L74" s="86"/>
      <c r="M74" s="86"/>
      <c r="N74" s="86"/>
      <c r="O74" s="86"/>
      <c r="P74" s="86"/>
      <c r="Q74" s="86"/>
      <c r="R74" s="86"/>
      <c r="S74" s="86"/>
      <c r="T74" s="86"/>
      <c r="U74" s="86"/>
      <c r="V74" s="86"/>
      <c r="W74" s="86"/>
      <c r="X74" s="86"/>
      <c r="Y74" s="86"/>
      <c r="Z74" s="86"/>
      <c r="AA74" s="86"/>
      <c r="AB74" s="86"/>
      <c r="AC74" s="86"/>
      <c r="AD74" s="86"/>
      <c r="AE74" s="86"/>
      <c r="AF74" s="86"/>
      <c r="AG74" s="86"/>
      <c r="AH74" s="86"/>
      <c r="AI74" s="86"/>
      <c r="AJ74" s="86"/>
      <c r="AK74" s="86"/>
      <c r="AL74" s="86"/>
      <c r="AM74" s="86"/>
      <c r="AN74" s="86"/>
      <c r="AO74" s="86"/>
      <c r="AP74" s="86"/>
      <c r="AQ74" s="86"/>
      <c r="AR74" s="86"/>
      <c r="AS74" s="86"/>
      <c r="AT74" s="86"/>
      <c r="AU74" s="86"/>
      <c r="AV74" s="86"/>
      <c r="AW74" s="86"/>
      <c r="AX74" s="86"/>
      <c r="AY74" s="86"/>
      <c r="AZ74" s="86"/>
      <c r="BA74" s="86"/>
      <c r="BB74" s="86"/>
      <c r="BC74" s="86"/>
      <c r="BD74" s="86"/>
      <c r="BE74" s="86"/>
      <c r="BF74" s="86"/>
      <c r="BG74" s="86"/>
      <c r="BH74" s="86"/>
      <c r="BI74" s="86"/>
      <c r="BJ74" s="86"/>
      <c r="BK74" s="86"/>
      <c r="BL74" s="86"/>
      <c r="BM74" s="86"/>
      <c r="BN74" s="86"/>
      <c r="BO74" s="86"/>
      <c r="BP74" s="86"/>
      <c r="BQ74" s="86"/>
      <c r="BR74" s="86"/>
      <c r="BS74" s="86"/>
      <c r="BT74" s="86"/>
      <c r="BU74" s="86"/>
      <c r="BV74" s="86"/>
      <c r="BW74" s="86"/>
      <c r="BX74" s="86"/>
      <c r="BY74" s="86"/>
      <c r="BZ74" s="86"/>
      <c r="CA74" s="86"/>
      <c r="CB74" s="86"/>
      <c r="CC74" s="86"/>
      <c r="CD74" s="86"/>
      <c r="CE74" s="86"/>
      <c r="CF74" s="86"/>
      <c r="CG74" s="86"/>
      <c r="CH74" s="86"/>
      <c r="CI74" s="86"/>
      <c r="CJ74" s="86"/>
      <c r="CK74" s="86"/>
      <c r="CL74" s="86"/>
      <c r="CM74" s="86"/>
      <c r="CN74" s="86"/>
      <c r="CO74" s="86"/>
      <c r="CP74" s="86"/>
      <c r="CQ74" s="86"/>
      <c r="CR74" s="86"/>
      <c r="CS74" s="86"/>
      <c r="CT74" s="86"/>
      <c r="CU74" s="86"/>
      <c r="CV74" s="86"/>
      <c r="CW74" s="86"/>
      <c r="CX74" s="86"/>
      <c r="CY74" s="86"/>
      <c r="CZ74" s="86"/>
      <c r="DA74" s="86"/>
      <c r="DB74" s="86"/>
      <c r="DC74" s="86"/>
      <c r="DD74" s="86"/>
      <c r="DE74" s="86"/>
      <c r="DF74" s="86"/>
      <c r="DG74" s="86"/>
      <c r="DH74" s="86"/>
      <c r="DI74" s="86"/>
      <c r="DJ74" s="86"/>
      <c r="DK74" s="86"/>
      <c r="DL74" s="86"/>
      <c r="DM74" s="86"/>
      <c r="DN74" s="86"/>
      <c r="DO74" s="86"/>
      <c r="DP74" s="86"/>
      <c r="DQ74" s="86"/>
      <c r="DR74" s="86"/>
      <c r="DS74" s="86"/>
      <c r="DT74" s="86"/>
      <c r="DU74" s="86"/>
      <c r="DV74" s="86"/>
      <c r="DW74" s="86"/>
      <c r="DX74" s="86"/>
      <c r="DY74" s="86"/>
      <c r="DZ74" s="86"/>
      <c r="EA74" s="86"/>
      <c r="EB74" s="86"/>
      <c r="EC74" s="86"/>
      <c r="ED74" s="86"/>
      <c r="EE74" s="86"/>
      <c r="EF74" s="86"/>
      <c r="EG74" s="86"/>
      <c r="EH74" s="86"/>
      <c r="EI74" s="86"/>
      <c r="EJ74" s="86"/>
      <c r="EK74" s="86"/>
      <c r="EL74" s="86"/>
      <c r="EM74" s="86"/>
      <c r="EN74" s="86"/>
      <c r="EO74" s="86"/>
      <c r="EP74" s="86"/>
      <c r="EQ74" s="86"/>
      <c r="ER74" s="86"/>
      <c r="ES74" s="86"/>
      <c r="ET74" s="86"/>
      <c r="EU74" s="86"/>
      <c r="EV74" s="86"/>
      <c r="EW74" s="86"/>
      <c r="EX74" s="86"/>
      <c r="EY74" s="86"/>
      <c r="EZ74" s="86"/>
      <c r="FA74" s="86"/>
      <c r="FB74" s="86"/>
      <c r="FC74" s="86"/>
      <c r="FD74" s="86"/>
      <c r="FE74" s="86"/>
      <c r="FF74" s="86"/>
      <c r="FG74" s="86"/>
      <c r="FH74" s="86"/>
      <c r="FI74" s="86"/>
      <c r="FJ74" s="86"/>
      <c r="FK74" s="86"/>
      <c r="FL74" s="86"/>
      <c r="FM74" s="86"/>
      <c r="FN74" s="86"/>
      <c r="FO74" s="86"/>
      <c r="FP74" s="86"/>
      <c r="FQ74" s="86"/>
      <c r="FR74" s="86"/>
      <c r="FS74" s="86"/>
      <c r="FT74" s="86"/>
      <c r="FU74" s="86"/>
      <c r="FV74" s="86"/>
      <c r="FW74" s="86"/>
      <c r="FX74" s="86">
        <v>21.681818008422852</v>
      </c>
      <c r="FY74" s="86">
        <v>0</v>
      </c>
    </row>
    <row r="75" spans="1:181" x14ac:dyDescent="0.25">
      <c r="A75" t="s">
        <v>186</v>
      </c>
      <c r="B75" t="s">
        <v>244</v>
      </c>
      <c r="C75" t="s">
        <v>2</v>
      </c>
      <c r="D75" t="s">
        <v>202</v>
      </c>
      <c r="E75" t="s">
        <v>208</v>
      </c>
      <c r="F75" t="s">
        <v>182</v>
      </c>
      <c r="G75" t="s">
        <v>1</v>
      </c>
      <c r="H75" s="86">
        <v>1500</v>
      </c>
      <c r="I75" s="86">
        <v>1.1143912076950073</v>
      </c>
      <c r="J75" s="86">
        <v>1.0127836465835571</v>
      </c>
      <c r="K75" s="86">
        <v>0.9181445837020874</v>
      </c>
      <c r="L75" s="86">
        <v>0.88096320629119873</v>
      </c>
      <c r="M75" s="86">
        <v>0.86548340320587158</v>
      </c>
      <c r="N75" s="86">
        <v>0.92781913280487061</v>
      </c>
      <c r="O75" s="86">
        <v>0.93974959850311279</v>
      </c>
      <c r="P75" s="86">
        <v>1.0801488161087036</v>
      </c>
      <c r="Q75" s="86">
        <v>1.1428335905075073</v>
      </c>
      <c r="R75" s="86">
        <v>1.245356559753418</v>
      </c>
      <c r="S75" s="86">
        <v>1.2583057880401611</v>
      </c>
      <c r="T75" s="86">
        <v>1.3206082582473755</v>
      </c>
      <c r="U75" s="86">
        <v>1.3954811096191406</v>
      </c>
      <c r="V75" s="86">
        <v>1.4171689748764038</v>
      </c>
      <c r="W75" s="86">
        <v>1.469463586807251</v>
      </c>
      <c r="X75" s="86">
        <v>1.560853123664856</v>
      </c>
      <c r="Y75" s="86">
        <v>1.615079402923584</v>
      </c>
      <c r="Z75" s="86">
        <v>1.6882480382919312</v>
      </c>
      <c r="AA75" s="86">
        <v>1.7237104177474976</v>
      </c>
      <c r="AB75" s="86">
        <v>1.6027559041976929</v>
      </c>
      <c r="AC75" s="86">
        <v>1.7097281217575073</v>
      </c>
      <c r="AD75" s="86">
        <v>1.6976683139801025</v>
      </c>
      <c r="AE75" s="86">
        <v>1.4681838750839233</v>
      </c>
      <c r="AF75" s="86">
        <v>1.2782102823257446</v>
      </c>
      <c r="AG75" s="86">
        <v>-0.24234133958816528</v>
      </c>
      <c r="AH75" s="86">
        <v>-0.22382612526416779</v>
      </c>
      <c r="AI75" s="86">
        <v>-0.24979694187641144</v>
      </c>
      <c r="AJ75" s="86">
        <v>-0.26120033860206604</v>
      </c>
      <c r="AK75" s="86">
        <v>-0.25258862972259521</v>
      </c>
      <c r="AL75" s="86">
        <v>-0.24900007247924805</v>
      </c>
      <c r="AM75" s="86">
        <v>-0.27743324637413025</v>
      </c>
      <c r="AN75" s="86">
        <v>-0.30444625020027161</v>
      </c>
      <c r="AO75" s="86">
        <v>-0.3516116738319397</v>
      </c>
      <c r="AP75" s="86">
        <v>-0.131275475025177</v>
      </c>
      <c r="AQ75" s="86">
        <v>-0.14604386687278748</v>
      </c>
      <c r="AR75" s="86">
        <v>-0.14805707335472107</v>
      </c>
      <c r="AS75" s="86">
        <v>-8.9665494859218597E-2</v>
      </c>
      <c r="AT75" s="86">
        <v>-0.11395484209060669</v>
      </c>
      <c r="AU75" s="86">
        <v>-0.13814049959182739</v>
      </c>
      <c r="AV75" s="86">
        <v>-0.13394983112812042</v>
      </c>
      <c r="AW75" s="86">
        <v>-0.12113786488771439</v>
      </c>
      <c r="AX75" s="86">
        <v>-0.15592177212238312</v>
      </c>
      <c r="AY75" s="86">
        <v>-0.15580233931541443</v>
      </c>
      <c r="AZ75" s="86">
        <v>-0.22344809770584106</v>
      </c>
      <c r="BA75" s="86">
        <v>-9.6003100275993347E-2</v>
      </c>
      <c r="BB75" s="86">
        <v>-0.25981777906417847</v>
      </c>
      <c r="BC75" s="86">
        <v>-0.30380469560623169</v>
      </c>
      <c r="BD75" s="86">
        <v>-0.28943929076194763</v>
      </c>
      <c r="BE75" s="86">
        <v>-0.14982084929943085</v>
      </c>
      <c r="BF75" s="86">
        <v>-0.13367176055908203</v>
      </c>
      <c r="BG75" s="86">
        <v>-0.16372284293174744</v>
      </c>
      <c r="BH75" s="86">
        <v>-0.17719882726669312</v>
      </c>
      <c r="BI75" s="86">
        <v>-0.17024382948875427</v>
      </c>
      <c r="BJ75" s="86">
        <v>-0.16455467045307159</v>
      </c>
      <c r="BK75" s="86">
        <v>-0.20726406574249268</v>
      </c>
      <c r="BL75" s="86">
        <v>-0.22802585363388062</v>
      </c>
      <c r="BM75" s="86">
        <v>-0.25577205419540405</v>
      </c>
      <c r="BN75" s="86">
        <v>-6.9184713065624237E-2</v>
      </c>
      <c r="BO75" s="86">
        <v>-7.9458728432655334E-2</v>
      </c>
      <c r="BP75" s="86">
        <v>-7.9491913318634033E-2</v>
      </c>
      <c r="BQ75" s="86">
        <v>-2.4451855570077896E-2</v>
      </c>
      <c r="BR75" s="86">
        <v>-4.6749010682106018E-2</v>
      </c>
      <c r="BS75" s="86">
        <v>-6.8586289882659912E-2</v>
      </c>
      <c r="BT75" s="86">
        <v>-5.6938409805297852E-2</v>
      </c>
      <c r="BU75" s="86">
        <v>-4.2442023754119873E-2</v>
      </c>
      <c r="BV75" s="86">
        <v>-7.3522068560123444E-2</v>
      </c>
      <c r="BW75" s="86">
        <v>-5.9445295482873917E-2</v>
      </c>
      <c r="BX75" s="86">
        <v>-0.12983186542987823</v>
      </c>
      <c r="BY75" s="86">
        <v>-3.2399436458945274E-3</v>
      </c>
      <c r="BZ75" s="86">
        <v>-0.1580025851726532</v>
      </c>
      <c r="CA75" s="86">
        <v>-0.19982247054576874</v>
      </c>
      <c r="CB75" s="86">
        <v>-0.18837971985340118</v>
      </c>
      <c r="CC75" s="86">
        <v>-8.5741452872753143E-2</v>
      </c>
      <c r="CD75" s="86">
        <v>-7.1231119334697723E-2</v>
      </c>
      <c r="CE75" s="86">
        <v>-0.10410817712545395</v>
      </c>
      <c r="CF75" s="86">
        <v>-0.11901964247226715</v>
      </c>
      <c r="CG75" s="86">
        <v>-0.11321207880973816</v>
      </c>
      <c r="CH75" s="86">
        <v>-0.10606802999973297</v>
      </c>
      <c r="CI75" s="86">
        <v>-0.15866512060165405</v>
      </c>
      <c r="CJ75" s="86">
        <v>-0.17509731650352478</v>
      </c>
      <c r="CK75" s="86">
        <v>-0.18939381837844849</v>
      </c>
      <c r="CL75" s="86">
        <v>-2.6180841028690338E-2</v>
      </c>
      <c r="CM75" s="86">
        <v>-3.3342067152261734E-2</v>
      </c>
      <c r="CN75" s="86">
        <v>-3.2003886997699738E-2</v>
      </c>
      <c r="CO75" s="86">
        <v>2.0714912563562393E-2</v>
      </c>
      <c r="CP75" s="86">
        <v>-2.0245456835255027E-4</v>
      </c>
      <c r="CQ75" s="86">
        <v>-2.0413247868418694E-2</v>
      </c>
      <c r="CR75" s="86">
        <v>-3.6005305591970682E-3</v>
      </c>
      <c r="CS75" s="86">
        <v>1.2062476947903633E-2</v>
      </c>
      <c r="CT75" s="86">
        <v>-1.6452282667160034E-2</v>
      </c>
      <c r="CU75" s="86">
        <v>7.2912964969873428E-3</v>
      </c>
      <c r="CV75" s="86">
        <v>-6.4993537962436676E-2</v>
      </c>
      <c r="CW75" s="86">
        <v>6.1007536947727203E-2</v>
      </c>
      <c r="CX75" s="86">
        <v>-8.7485693395137787E-2</v>
      </c>
      <c r="CY75" s="86">
        <v>-0.12780468165874481</v>
      </c>
      <c r="CZ75" s="86">
        <v>-0.11838617920875549</v>
      </c>
      <c r="DA75" s="86">
        <v>-2.1662048995494843E-2</v>
      </c>
      <c r="DB75" s="86">
        <v>-8.7904790416359901E-3</v>
      </c>
      <c r="DC75" s="86">
        <v>-4.449351504445076E-2</v>
      </c>
      <c r="DD75" s="86">
        <v>-6.0840457677841187E-2</v>
      </c>
      <c r="DE75" s="86">
        <v>-5.6180328130722046E-2</v>
      </c>
      <c r="DF75" s="86">
        <v>-4.7581396996974945E-2</v>
      </c>
      <c r="DG75" s="86">
        <v>-0.11006616801023483</v>
      </c>
      <c r="DH75" s="86">
        <v>-0.12216877937316895</v>
      </c>
      <c r="DI75" s="86">
        <v>-0.12301559001207352</v>
      </c>
      <c r="DJ75" s="86">
        <v>1.6823031008243561E-2</v>
      </c>
      <c r="DK75" s="86">
        <v>1.2774595059454441E-2</v>
      </c>
      <c r="DL75" s="86">
        <v>1.5484138391911983E-2</v>
      </c>
      <c r="DM75" s="86">
        <v>6.5881684422492981E-2</v>
      </c>
      <c r="DN75" s="86">
        <v>4.6344101428985596E-2</v>
      </c>
      <c r="DO75" s="86">
        <v>2.7759792283177376E-2</v>
      </c>
      <c r="DP75" s="86">
        <v>4.9737349152565002E-2</v>
      </c>
      <c r="DQ75" s="86">
        <v>6.6566981375217438E-2</v>
      </c>
      <c r="DR75" s="86">
        <v>4.0617503225803375E-2</v>
      </c>
      <c r="DS75" s="86">
        <v>7.4027888476848602E-2</v>
      </c>
      <c r="DT75" s="86">
        <v>-1.5521768364124E-4</v>
      </c>
      <c r="DU75" s="86">
        <v>0.12525501847267151</v>
      </c>
      <c r="DV75" s="86">
        <v>-1.6968805342912674E-2</v>
      </c>
      <c r="DW75" s="86">
        <v>-5.5786896497011185E-2</v>
      </c>
      <c r="DX75" s="86">
        <v>-4.8392631113529205E-2</v>
      </c>
      <c r="DY75" s="86">
        <v>7.0858433842658997E-2</v>
      </c>
      <c r="DZ75" s="86">
        <v>8.1363886594772339E-2</v>
      </c>
      <c r="EA75" s="86">
        <v>4.1580591350793839E-2</v>
      </c>
      <c r="EB75" s="86">
        <v>2.3161040619015694E-2</v>
      </c>
      <c r="EC75" s="86">
        <v>2.61644646525383E-2</v>
      </c>
      <c r="ED75" s="86">
        <v>3.6864012479782104E-2</v>
      </c>
      <c r="EE75" s="86">
        <v>-3.9897006005048752E-2</v>
      </c>
      <c r="EF75" s="86">
        <v>-4.5748382806777954E-2</v>
      </c>
      <c r="EG75" s="86">
        <v>-2.7175974100828171E-2</v>
      </c>
      <c r="EH75" s="86">
        <v>7.8913792967796326E-2</v>
      </c>
      <c r="EI75" s="86">
        <v>7.9359732568264008E-2</v>
      </c>
      <c r="EJ75" s="86">
        <v>8.4049306809902191E-2</v>
      </c>
      <c r="EK75" s="86">
        <v>0.13109531998634338</v>
      </c>
      <c r="EL75" s="86">
        <v>0.11354993283748627</v>
      </c>
      <c r="EM75" s="86">
        <v>9.7314007580280304E-2</v>
      </c>
      <c r="EN75" s="86">
        <v>0.12674877047538757</v>
      </c>
      <c r="EO75" s="86">
        <v>0.14526282250881195</v>
      </c>
      <c r="EP75" s="86">
        <v>0.12301720678806305</v>
      </c>
      <c r="EQ75" s="86">
        <v>0.17038492858409882</v>
      </c>
      <c r="ER75" s="86">
        <v>9.3461021780967712E-2</v>
      </c>
      <c r="ES75" s="86">
        <v>0.21801817417144775</v>
      </c>
      <c r="ET75" s="86">
        <v>8.4846384823322296E-2</v>
      </c>
      <c r="EU75" s="86">
        <v>4.8195343464612961E-2</v>
      </c>
      <c r="EV75" s="86">
        <v>5.2666932344436646E-2</v>
      </c>
      <c r="EW75" s="86">
        <v>61.297859191894531</v>
      </c>
      <c r="EX75" s="86">
        <v>60.386924743652344</v>
      </c>
      <c r="EY75" s="86">
        <v>59.207496643066406</v>
      </c>
      <c r="EZ75" s="86">
        <v>58.220527648925781</v>
      </c>
      <c r="FA75" s="86">
        <v>57.297512054443359</v>
      </c>
      <c r="FB75" s="86">
        <v>56.456447601318359</v>
      </c>
      <c r="FC75" s="86">
        <v>55.882419586181641</v>
      </c>
      <c r="FD75" s="86">
        <v>56.635826110839844</v>
      </c>
      <c r="FE75" s="86">
        <v>59.803333282470703</v>
      </c>
      <c r="FF75" s="86">
        <v>64.281288146972656</v>
      </c>
      <c r="FG75" s="86">
        <v>68.690513610839844</v>
      </c>
      <c r="FH75" s="86">
        <v>73.101211547851563</v>
      </c>
      <c r="FI75" s="86">
        <v>77.333732604980469</v>
      </c>
      <c r="FJ75" s="86">
        <v>81.406639099121094</v>
      </c>
      <c r="FK75" s="86">
        <v>83.631103515625</v>
      </c>
      <c r="FL75" s="86">
        <v>84.796722412109375</v>
      </c>
      <c r="FM75" s="86">
        <v>84.771392822265625</v>
      </c>
      <c r="FN75" s="86">
        <v>83.396682739257813</v>
      </c>
      <c r="FO75" s="86">
        <v>81.293251037597656</v>
      </c>
      <c r="FP75" s="86">
        <v>78.07415771484375</v>
      </c>
      <c r="FQ75" s="86">
        <v>73.654014587402344</v>
      </c>
      <c r="FR75" s="86">
        <v>68.285667419433594</v>
      </c>
      <c r="FS75" s="86">
        <v>65.334396362304688</v>
      </c>
      <c r="FT75" s="86">
        <v>63.134738922119141</v>
      </c>
      <c r="FU75" s="86">
        <v>8.8407166302204132E-2</v>
      </c>
      <c r="FV75" s="86">
        <v>0.10420532524585724</v>
      </c>
      <c r="FW75" s="86">
        <v>8.8864810764789581E-2</v>
      </c>
      <c r="FX75" s="86">
        <v>128.68182373046875</v>
      </c>
      <c r="FY75" s="86">
        <v>1</v>
      </c>
    </row>
    <row r="76" spans="1:181" x14ac:dyDescent="0.25">
      <c r="A76" t="s">
        <v>186</v>
      </c>
      <c r="B76" t="s">
        <v>244</v>
      </c>
      <c r="C76" t="s">
        <v>2</v>
      </c>
      <c r="D76" t="s">
        <v>202</v>
      </c>
      <c r="E76" t="s">
        <v>208</v>
      </c>
      <c r="F76" t="s">
        <v>183</v>
      </c>
      <c r="G76" t="s">
        <v>1</v>
      </c>
      <c r="H76" s="86">
        <v>2094</v>
      </c>
      <c r="I76" s="86">
        <v>2.7306642532348633</v>
      </c>
      <c r="J76" s="86">
        <v>2.4415445327758789</v>
      </c>
      <c r="K76" s="86">
        <v>2.3062484264373779</v>
      </c>
      <c r="L76" s="86">
        <v>2.1678295135498047</v>
      </c>
      <c r="M76" s="86">
        <v>1.9863343238830566</v>
      </c>
      <c r="N76" s="86">
        <v>1.6423722505569458</v>
      </c>
      <c r="O76" s="86">
        <v>1.8221577405929565</v>
      </c>
      <c r="P76" s="86">
        <v>1.9774162769317627</v>
      </c>
      <c r="Q76" s="86">
        <v>2.1279060840606689</v>
      </c>
      <c r="R76" s="86">
        <v>2.2399692535400391</v>
      </c>
      <c r="S76" s="86">
        <v>2.4170198440551758</v>
      </c>
      <c r="T76" s="86">
        <v>2.5949814319610596</v>
      </c>
      <c r="U76" s="86">
        <v>2.8777158260345459</v>
      </c>
      <c r="V76" s="86">
        <v>3.1528506278991699</v>
      </c>
      <c r="W76" s="86">
        <v>3.3809037208557129</v>
      </c>
      <c r="X76" s="86">
        <v>3.706963062286377</v>
      </c>
      <c r="Y76" s="86">
        <v>4.0784115791320801</v>
      </c>
      <c r="Z76" s="86">
        <v>4.5075664520263672</v>
      </c>
      <c r="AA76" s="86">
        <v>4.5138702392578125</v>
      </c>
      <c r="AB76" s="86">
        <v>4.2372751235961914</v>
      </c>
      <c r="AC76" s="86">
        <v>3.9253451824188232</v>
      </c>
      <c r="AD76" s="86">
        <v>3.8051507472991943</v>
      </c>
      <c r="AE76" s="86">
        <v>3.4724631309509277</v>
      </c>
      <c r="AF76" s="86">
        <v>3.1294467449188232</v>
      </c>
      <c r="AG76" s="86">
        <v>-0.48577621579170227</v>
      </c>
      <c r="AH76" s="86">
        <v>-0.46805781126022339</v>
      </c>
      <c r="AI76" s="86">
        <v>-0.42404097318649292</v>
      </c>
      <c r="AJ76" s="86">
        <v>-0.43754494190216064</v>
      </c>
      <c r="AK76" s="86">
        <v>-0.6168091893196106</v>
      </c>
      <c r="AL76" s="86">
        <v>-1.2922724485397339</v>
      </c>
      <c r="AM76" s="86">
        <v>-1.0013810396194458</v>
      </c>
      <c r="AN76" s="86">
        <v>-1.0610741376876831</v>
      </c>
      <c r="AO76" s="86">
        <v>-0.9870603084564209</v>
      </c>
      <c r="AP76" s="86">
        <v>-0.91387873888015747</v>
      </c>
      <c r="AQ76" s="86">
        <v>-0.84325361251831055</v>
      </c>
      <c r="AR76" s="86">
        <v>-0.89914107322692871</v>
      </c>
      <c r="AS76" s="86">
        <v>-0.95498138666152954</v>
      </c>
      <c r="AT76" s="86">
        <v>-0.93676155805587769</v>
      </c>
      <c r="AU76" s="86">
        <v>-0.97345638275146484</v>
      </c>
      <c r="AV76" s="86">
        <v>-0.87733417749404907</v>
      </c>
      <c r="AW76" s="86">
        <v>-0.63404130935668945</v>
      </c>
      <c r="AX76" s="86">
        <v>-9.365805983543396E-2</v>
      </c>
      <c r="AY76" s="86">
        <v>-4.2692441493272781E-2</v>
      </c>
      <c r="AZ76" s="86">
        <v>-0.31460493803024292</v>
      </c>
      <c r="BA76" s="86">
        <v>-0.37335836887359619</v>
      </c>
      <c r="BB76" s="86">
        <v>-0.54464292526245117</v>
      </c>
      <c r="BC76" s="86">
        <v>-0.5639488697052002</v>
      </c>
      <c r="BD76" s="86">
        <v>-0.53757482767105103</v>
      </c>
      <c r="BE76" s="86">
        <v>-0.31245920062065125</v>
      </c>
      <c r="BF76" s="86">
        <v>-0.29908347129821777</v>
      </c>
      <c r="BG76" s="86">
        <v>-0.25745591521263123</v>
      </c>
      <c r="BH76" s="86">
        <v>-0.27411374449729919</v>
      </c>
      <c r="BI76" s="86">
        <v>-0.44518443942070007</v>
      </c>
      <c r="BJ76" s="86">
        <v>-0.9340674877166748</v>
      </c>
      <c r="BK76" s="86">
        <v>-0.72661072015762329</v>
      </c>
      <c r="BL76" s="86">
        <v>-0.75978964567184448</v>
      </c>
      <c r="BM76" s="86">
        <v>-0.67010551691055298</v>
      </c>
      <c r="BN76" s="86">
        <v>-0.6066204309463501</v>
      </c>
      <c r="BO76" s="86">
        <v>-0.52553319931030273</v>
      </c>
      <c r="BP76" s="86">
        <v>-0.57887864112854004</v>
      </c>
      <c r="BQ76" s="86">
        <v>-0.6330406665802002</v>
      </c>
      <c r="BR76" s="86">
        <v>-0.60562264919281006</v>
      </c>
      <c r="BS76" s="86">
        <v>-0.63380181789398193</v>
      </c>
      <c r="BT76" s="86">
        <v>-0.52508836984634399</v>
      </c>
      <c r="BU76" s="86">
        <v>-0.2711181640625</v>
      </c>
      <c r="BV76" s="86">
        <v>0.10622215270996094</v>
      </c>
      <c r="BW76" s="86">
        <v>0.14034561812877655</v>
      </c>
      <c r="BX76" s="86">
        <v>-0.11737124621868134</v>
      </c>
      <c r="BY76" s="86">
        <v>-0.18327617645263672</v>
      </c>
      <c r="BZ76" s="86">
        <v>-0.34055465459823608</v>
      </c>
      <c r="CA76" s="86">
        <v>-0.36508271098136902</v>
      </c>
      <c r="CB76" s="86">
        <v>-0.35866737365722656</v>
      </c>
      <c r="CC76" s="86">
        <v>-0.19242033362388611</v>
      </c>
      <c r="CD76" s="86">
        <v>-0.18205238878726959</v>
      </c>
      <c r="CE76" s="86">
        <v>-0.14207960665225983</v>
      </c>
      <c r="CF76" s="86">
        <v>-0.16092178225517273</v>
      </c>
      <c r="CG76" s="86">
        <v>-0.32631766796112061</v>
      </c>
      <c r="CH76" s="86">
        <v>-0.68597579002380371</v>
      </c>
      <c r="CI76" s="86">
        <v>-0.53630566596984863</v>
      </c>
      <c r="CJ76" s="86">
        <v>-0.55112093687057495</v>
      </c>
      <c r="CK76" s="86">
        <v>-0.45058363676071167</v>
      </c>
      <c r="CL76" s="86">
        <v>-0.39381420612335205</v>
      </c>
      <c r="CM76" s="86">
        <v>-0.30548101663589478</v>
      </c>
      <c r="CN76" s="86">
        <v>-0.35706585645675659</v>
      </c>
      <c r="CO76" s="86">
        <v>-0.41006544232368469</v>
      </c>
      <c r="CP76" s="86">
        <v>-0.37627685070037842</v>
      </c>
      <c r="CQ76" s="86">
        <v>-0.39855813980102539</v>
      </c>
      <c r="CR76" s="86">
        <v>-0.28112402558326721</v>
      </c>
      <c r="CS76" s="86">
        <v>-1.9758682698011398E-2</v>
      </c>
      <c r="CT76" s="86">
        <v>0.24465857446193695</v>
      </c>
      <c r="CU76" s="86">
        <v>0.26711723208427429</v>
      </c>
      <c r="CV76" s="86">
        <v>1.9232222810387611E-2</v>
      </c>
      <c r="CW76" s="86">
        <v>-5.1625829190015793E-2</v>
      </c>
      <c r="CX76" s="86">
        <v>-0.1992037445306778</v>
      </c>
      <c r="CY76" s="86">
        <v>-0.22734864056110382</v>
      </c>
      <c r="CZ76" s="86">
        <v>-0.23475661873817444</v>
      </c>
      <c r="DA76" s="86">
        <v>-7.2381481528282166E-2</v>
      </c>
      <c r="DB76" s="86">
        <v>-6.5021291375160217E-2</v>
      </c>
      <c r="DC76" s="86">
        <v>-2.6703301817178726E-2</v>
      </c>
      <c r="DD76" s="86">
        <v>-4.7729823738336563E-2</v>
      </c>
      <c r="DE76" s="86">
        <v>-0.20745088160037994</v>
      </c>
      <c r="DF76" s="86">
        <v>-0.43788409233093262</v>
      </c>
      <c r="DG76" s="86">
        <v>-0.34600061178207397</v>
      </c>
      <c r="DH76" s="86">
        <v>-0.34245222806930542</v>
      </c>
      <c r="DI76" s="86">
        <v>-0.23106174170970917</v>
      </c>
      <c r="DJ76" s="86">
        <v>-0.18100801110267639</v>
      </c>
      <c r="DK76" s="86">
        <v>-8.5428826510906219E-2</v>
      </c>
      <c r="DL76" s="86">
        <v>-0.13525305688381195</v>
      </c>
      <c r="DM76" s="86">
        <v>-0.18709024786949158</v>
      </c>
      <c r="DN76" s="86">
        <v>-0.14693105220794678</v>
      </c>
      <c r="DO76" s="86">
        <v>-0.16331444680690765</v>
      </c>
      <c r="DP76" s="86">
        <v>-3.7159666419029236E-2</v>
      </c>
      <c r="DQ76" s="86">
        <v>0.23160079121589661</v>
      </c>
      <c r="DR76" s="86">
        <v>0.38309499621391296</v>
      </c>
      <c r="DS76" s="86">
        <v>0.39388883113861084</v>
      </c>
      <c r="DT76" s="86">
        <v>0.15583568811416626</v>
      </c>
      <c r="DU76" s="86">
        <v>8.0024518072605133E-2</v>
      </c>
      <c r="DV76" s="86">
        <v>-5.7852823287248611E-2</v>
      </c>
      <c r="DW76" s="86">
        <v>-8.9614562690258026E-2</v>
      </c>
      <c r="DX76" s="86">
        <v>-0.11084587126970291</v>
      </c>
      <c r="DY76" s="86">
        <v>0.10093556344509125</v>
      </c>
      <c r="DZ76" s="86">
        <v>0.10395301878452301</v>
      </c>
      <c r="EA76" s="86">
        <v>0.13988175988197327</v>
      </c>
      <c r="EB76" s="86">
        <v>0.11570138484239578</v>
      </c>
      <c r="EC76" s="86">
        <v>-3.5826131701469421E-2</v>
      </c>
      <c r="ED76" s="86">
        <v>-7.9679109156131744E-2</v>
      </c>
      <c r="EE76" s="86">
        <v>-7.123035192489624E-2</v>
      </c>
      <c r="EF76" s="86">
        <v>-4.1167739778757095E-2</v>
      </c>
      <c r="EG76" s="86">
        <v>8.5893020033836365E-2</v>
      </c>
      <c r="EH76" s="86">
        <v>0.12625034153461456</v>
      </c>
      <c r="EI76" s="86">
        <v>0.23229159414768219</v>
      </c>
      <c r="EJ76" s="86">
        <v>0.18500937521457672</v>
      </c>
      <c r="EK76" s="86">
        <v>0.13485053181648254</v>
      </c>
      <c r="EL76" s="86">
        <v>0.18420784175395966</v>
      </c>
      <c r="EM76" s="86">
        <v>0.17634008824825287</v>
      </c>
      <c r="EN76" s="86">
        <v>0.31508612632751465</v>
      </c>
      <c r="EO76" s="86">
        <v>0.59452396631240845</v>
      </c>
      <c r="EP76" s="86">
        <v>0.58297520875930786</v>
      </c>
      <c r="EQ76" s="86">
        <v>0.57692688703536987</v>
      </c>
      <c r="ER76" s="86">
        <v>0.35306939482688904</v>
      </c>
      <c r="ES76" s="86">
        <v>0.27010670304298401</v>
      </c>
      <c r="ET76" s="86">
        <v>0.14623546600341797</v>
      </c>
      <c r="EU76" s="86">
        <v>0.10925157368183136</v>
      </c>
      <c r="EV76" s="86">
        <v>6.8061567842960358E-2</v>
      </c>
      <c r="EW76" s="86">
        <v>72.644065856933594</v>
      </c>
      <c r="EX76" s="86">
        <v>71.464599609375</v>
      </c>
      <c r="EY76" s="86">
        <v>70.047111511230469</v>
      </c>
      <c r="EZ76" s="86">
        <v>68.643508911132813</v>
      </c>
      <c r="FA76" s="86">
        <v>67.576377868652344</v>
      </c>
      <c r="FB76" s="86">
        <v>66.311119079589844</v>
      </c>
      <c r="FC76" s="86">
        <v>64.854621887207031</v>
      </c>
      <c r="FD76" s="86">
        <v>65.669021606445313</v>
      </c>
      <c r="FE76" s="86">
        <v>69.005203247070313</v>
      </c>
      <c r="FF76" s="86">
        <v>72.586044311523438</v>
      </c>
      <c r="FG76" s="86">
        <v>76.640907287597656</v>
      </c>
      <c r="FH76" s="86">
        <v>80.679924011230469</v>
      </c>
      <c r="FI76" s="86">
        <v>84.158149719238281</v>
      </c>
      <c r="FJ76" s="86">
        <v>87.097320556640625</v>
      </c>
      <c r="FK76" s="86">
        <v>89.294059753417969</v>
      </c>
      <c r="FL76" s="86">
        <v>90.802513122558594</v>
      </c>
      <c r="FM76" s="86">
        <v>91.686424255371094</v>
      </c>
      <c r="FN76" s="86">
        <v>91.657432556152344</v>
      </c>
      <c r="FO76" s="86">
        <v>90.441520690917969</v>
      </c>
      <c r="FP76" s="86">
        <v>88.519935607910156</v>
      </c>
      <c r="FQ76" s="86">
        <v>84.539726257324219</v>
      </c>
      <c r="FR76" s="86">
        <v>79.919914245605469</v>
      </c>
      <c r="FS76" s="86">
        <v>76.875389099121094</v>
      </c>
      <c r="FT76" s="86">
        <v>74.380996704101563</v>
      </c>
      <c r="FU76" s="86">
        <v>0.27326300740242004</v>
      </c>
      <c r="FV76" s="86">
        <v>0.26343774795532227</v>
      </c>
      <c r="FW76" s="86">
        <v>0.29263165593147278</v>
      </c>
      <c r="FX76" s="86">
        <v>138.40908813476563</v>
      </c>
      <c r="FY76" s="86">
        <v>1</v>
      </c>
    </row>
    <row r="77" spans="1:181" x14ac:dyDescent="0.25">
      <c r="A77" t="s">
        <v>186</v>
      </c>
      <c r="B77" t="s">
        <v>244</v>
      </c>
      <c r="C77" t="s">
        <v>2</v>
      </c>
      <c r="D77" t="s">
        <v>202</v>
      </c>
      <c r="E77" t="s">
        <v>208</v>
      </c>
      <c r="F77" t="s">
        <v>184</v>
      </c>
      <c r="G77" t="s">
        <v>1</v>
      </c>
      <c r="H77" s="86">
        <v>1244</v>
      </c>
      <c r="I77" s="86"/>
      <c r="J77" s="86"/>
      <c r="K77" s="86"/>
      <c r="L77" s="86"/>
      <c r="M77" s="86"/>
      <c r="N77" s="86"/>
      <c r="O77" s="86"/>
      <c r="P77" s="86"/>
      <c r="Q77" s="86"/>
      <c r="R77" s="86"/>
      <c r="S77" s="86"/>
      <c r="T77" s="86"/>
      <c r="U77" s="86"/>
      <c r="V77" s="86"/>
      <c r="W77" s="86"/>
      <c r="X77" s="86"/>
      <c r="Y77" s="86"/>
      <c r="Z77" s="86"/>
      <c r="AA77" s="86"/>
      <c r="AB77" s="86"/>
      <c r="AC77" s="86"/>
      <c r="AD77" s="86"/>
      <c r="AE77" s="86"/>
      <c r="AF77" s="86"/>
      <c r="AG77" s="86"/>
      <c r="AH77" s="86"/>
      <c r="AI77" s="86"/>
      <c r="AJ77" s="86"/>
      <c r="AK77" s="86"/>
      <c r="AL77" s="86"/>
      <c r="AM77" s="86"/>
      <c r="AN77" s="86"/>
      <c r="AO77" s="86"/>
      <c r="AP77" s="86"/>
      <c r="AQ77" s="86"/>
      <c r="AR77" s="86"/>
      <c r="AS77" s="86"/>
      <c r="AT77" s="86"/>
      <c r="AU77" s="86"/>
      <c r="AV77" s="86"/>
      <c r="AW77" s="86"/>
      <c r="AX77" s="86"/>
      <c r="AY77" s="86"/>
      <c r="AZ77" s="86"/>
      <c r="BA77" s="86"/>
      <c r="BB77" s="86"/>
      <c r="BC77" s="86"/>
      <c r="BD77" s="86"/>
      <c r="BE77" s="86"/>
      <c r="BF77" s="86"/>
      <c r="BG77" s="86"/>
      <c r="BH77" s="86"/>
      <c r="BI77" s="86"/>
      <c r="BJ77" s="86"/>
      <c r="BK77" s="86"/>
      <c r="BL77" s="86"/>
      <c r="BM77" s="86"/>
      <c r="BN77" s="86"/>
      <c r="BO77" s="86"/>
      <c r="BP77" s="86"/>
      <c r="BQ77" s="86"/>
      <c r="BR77" s="86"/>
      <c r="BS77" s="86"/>
      <c r="BT77" s="86"/>
      <c r="BU77" s="86"/>
      <c r="BV77" s="86"/>
      <c r="BW77" s="86"/>
      <c r="BX77" s="86"/>
      <c r="BY77" s="86"/>
      <c r="BZ77" s="86"/>
      <c r="CA77" s="86"/>
      <c r="CB77" s="86"/>
      <c r="CC77" s="86"/>
      <c r="CD77" s="86"/>
      <c r="CE77" s="86"/>
      <c r="CF77" s="86"/>
      <c r="CG77" s="86"/>
      <c r="CH77" s="86"/>
      <c r="CI77" s="86"/>
      <c r="CJ77" s="86"/>
      <c r="CK77" s="86"/>
      <c r="CL77" s="86"/>
      <c r="CM77" s="86"/>
      <c r="CN77" s="86"/>
      <c r="CO77" s="86"/>
      <c r="CP77" s="86"/>
      <c r="CQ77" s="86"/>
      <c r="CR77" s="86"/>
      <c r="CS77" s="86"/>
      <c r="CT77" s="86"/>
      <c r="CU77" s="86"/>
      <c r="CV77" s="86"/>
      <c r="CW77" s="86"/>
      <c r="CX77" s="86"/>
      <c r="CY77" s="86"/>
      <c r="CZ77" s="86"/>
      <c r="DA77" s="86"/>
      <c r="DB77" s="86"/>
      <c r="DC77" s="86"/>
      <c r="DD77" s="86"/>
      <c r="DE77" s="86"/>
      <c r="DF77" s="86"/>
      <c r="DG77" s="86"/>
      <c r="DH77" s="86"/>
      <c r="DI77" s="86"/>
      <c r="DJ77" s="86"/>
      <c r="DK77" s="86"/>
      <c r="DL77" s="86"/>
      <c r="DM77" s="86"/>
      <c r="DN77" s="86"/>
      <c r="DO77" s="86"/>
      <c r="DP77" s="86"/>
      <c r="DQ77" s="86"/>
      <c r="DR77" s="86"/>
      <c r="DS77" s="86"/>
      <c r="DT77" s="86"/>
      <c r="DU77" s="86"/>
      <c r="DV77" s="86"/>
      <c r="DW77" s="86"/>
      <c r="DX77" s="86"/>
      <c r="DY77" s="86"/>
      <c r="DZ77" s="86"/>
      <c r="EA77" s="86"/>
      <c r="EB77" s="86"/>
      <c r="EC77" s="86"/>
      <c r="ED77" s="86"/>
      <c r="EE77" s="86"/>
      <c r="EF77" s="86"/>
      <c r="EG77" s="86"/>
      <c r="EH77" s="86"/>
      <c r="EI77" s="86"/>
      <c r="EJ77" s="86"/>
      <c r="EK77" s="86"/>
      <c r="EL77" s="86"/>
      <c r="EM77" s="86"/>
      <c r="EN77" s="86"/>
      <c r="EO77" s="86"/>
      <c r="EP77" s="86"/>
      <c r="EQ77" s="86"/>
      <c r="ER77" s="86"/>
      <c r="ES77" s="86"/>
      <c r="ET77" s="86"/>
      <c r="EU77" s="86"/>
      <c r="EV77" s="86"/>
      <c r="EW77" s="86"/>
      <c r="EX77" s="86"/>
      <c r="EY77" s="86"/>
      <c r="EZ77" s="86"/>
      <c r="FA77" s="86"/>
      <c r="FB77" s="86"/>
      <c r="FC77" s="86"/>
      <c r="FD77" s="86"/>
      <c r="FE77" s="86"/>
      <c r="FF77" s="86"/>
      <c r="FG77" s="86"/>
      <c r="FH77" s="86"/>
      <c r="FI77" s="86"/>
      <c r="FJ77" s="86"/>
      <c r="FK77" s="86"/>
      <c r="FL77" s="86"/>
      <c r="FM77" s="86"/>
      <c r="FN77" s="86"/>
      <c r="FO77" s="86"/>
      <c r="FP77" s="86"/>
      <c r="FQ77" s="86"/>
      <c r="FR77" s="86"/>
      <c r="FS77" s="86"/>
      <c r="FT77" s="86"/>
      <c r="FU77" s="86"/>
      <c r="FV77" s="86"/>
      <c r="FW77" s="86"/>
      <c r="FX77" s="86">
        <v>95.545455932617188</v>
      </c>
      <c r="FY77" s="86">
        <v>0</v>
      </c>
    </row>
    <row r="78" spans="1:181" x14ac:dyDescent="0.25">
      <c r="A78" t="s">
        <v>186</v>
      </c>
      <c r="B78" t="s">
        <v>244</v>
      </c>
      <c r="C78" t="s">
        <v>2</v>
      </c>
      <c r="D78" t="s">
        <v>202</v>
      </c>
      <c r="E78" t="s">
        <v>208</v>
      </c>
      <c r="F78" t="s">
        <v>185</v>
      </c>
      <c r="G78" t="s">
        <v>1</v>
      </c>
      <c r="H78" s="86">
        <v>562</v>
      </c>
      <c r="I78" s="86"/>
      <c r="J78" s="86"/>
      <c r="K78" s="86"/>
      <c r="L78" s="86"/>
      <c r="M78" s="86"/>
      <c r="N78" s="86"/>
      <c r="O78" s="86"/>
      <c r="P78" s="86"/>
      <c r="Q78" s="86"/>
      <c r="R78" s="86"/>
      <c r="S78" s="86"/>
      <c r="T78" s="86"/>
      <c r="U78" s="86"/>
      <c r="V78" s="86"/>
      <c r="W78" s="86"/>
      <c r="X78" s="86"/>
      <c r="Y78" s="86"/>
      <c r="Z78" s="86"/>
      <c r="AA78" s="86"/>
      <c r="AB78" s="86"/>
      <c r="AC78" s="86"/>
      <c r="AD78" s="86"/>
      <c r="AE78" s="86"/>
      <c r="AF78" s="86"/>
      <c r="AG78" s="86"/>
      <c r="AH78" s="86"/>
      <c r="AI78" s="86"/>
      <c r="AJ78" s="86"/>
      <c r="AK78" s="86"/>
      <c r="AL78" s="86"/>
      <c r="AM78" s="86"/>
      <c r="AN78" s="86"/>
      <c r="AO78" s="86"/>
      <c r="AP78" s="86"/>
      <c r="AQ78" s="86"/>
      <c r="AR78" s="86"/>
      <c r="AS78" s="86"/>
      <c r="AT78" s="86"/>
      <c r="AU78" s="86"/>
      <c r="AV78" s="86"/>
      <c r="AW78" s="86"/>
      <c r="AX78" s="86"/>
      <c r="AY78" s="86"/>
      <c r="AZ78" s="86"/>
      <c r="BA78" s="86"/>
      <c r="BB78" s="86"/>
      <c r="BC78" s="86"/>
      <c r="BD78" s="86"/>
      <c r="BE78" s="86"/>
      <c r="BF78" s="86"/>
      <c r="BG78" s="86"/>
      <c r="BH78" s="86"/>
      <c r="BI78" s="86"/>
      <c r="BJ78" s="86"/>
      <c r="BK78" s="86"/>
      <c r="BL78" s="86"/>
      <c r="BM78" s="86"/>
      <c r="BN78" s="86"/>
      <c r="BO78" s="86"/>
      <c r="BP78" s="86"/>
      <c r="BQ78" s="86"/>
      <c r="BR78" s="86"/>
      <c r="BS78" s="86"/>
      <c r="BT78" s="86"/>
      <c r="BU78" s="86"/>
      <c r="BV78" s="86"/>
      <c r="BW78" s="86"/>
      <c r="BX78" s="86"/>
      <c r="BY78" s="86"/>
      <c r="BZ78" s="86"/>
      <c r="CA78" s="86"/>
      <c r="CB78" s="86"/>
      <c r="CC78" s="86"/>
      <c r="CD78" s="86"/>
      <c r="CE78" s="86"/>
      <c r="CF78" s="86"/>
      <c r="CG78" s="86"/>
      <c r="CH78" s="86"/>
      <c r="CI78" s="86"/>
      <c r="CJ78" s="86"/>
      <c r="CK78" s="86"/>
      <c r="CL78" s="86"/>
      <c r="CM78" s="86"/>
      <c r="CN78" s="86"/>
      <c r="CO78" s="86"/>
      <c r="CP78" s="86"/>
      <c r="CQ78" s="86"/>
      <c r="CR78" s="86"/>
      <c r="CS78" s="86"/>
      <c r="CT78" s="86"/>
      <c r="CU78" s="86"/>
      <c r="CV78" s="86"/>
      <c r="CW78" s="86"/>
      <c r="CX78" s="86"/>
      <c r="CY78" s="86"/>
      <c r="CZ78" s="86"/>
      <c r="DA78" s="86"/>
      <c r="DB78" s="86"/>
      <c r="DC78" s="86"/>
      <c r="DD78" s="86"/>
      <c r="DE78" s="86"/>
      <c r="DF78" s="86"/>
      <c r="DG78" s="86"/>
      <c r="DH78" s="86"/>
      <c r="DI78" s="86"/>
      <c r="DJ78" s="86"/>
      <c r="DK78" s="86"/>
      <c r="DL78" s="86"/>
      <c r="DM78" s="86"/>
      <c r="DN78" s="86"/>
      <c r="DO78" s="86"/>
      <c r="DP78" s="86"/>
      <c r="DQ78" s="86"/>
      <c r="DR78" s="86"/>
      <c r="DS78" s="86"/>
      <c r="DT78" s="86"/>
      <c r="DU78" s="86"/>
      <c r="DV78" s="86"/>
      <c r="DW78" s="86"/>
      <c r="DX78" s="86"/>
      <c r="DY78" s="86"/>
      <c r="DZ78" s="86"/>
      <c r="EA78" s="86"/>
      <c r="EB78" s="86"/>
      <c r="EC78" s="86"/>
      <c r="ED78" s="86"/>
      <c r="EE78" s="86"/>
      <c r="EF78" s="86"/>
      <c r="EG78" s="86"/>
      <c r="EH78" s="86"/>
      <c r="EI78" s="86"/>
      <c r="EJ78" s="86"/>
      <c r="EK78" s="86"/>
      <c r="EL78" s="86"/>
      <c r="EM78" s="86"/>
      <c r="EN78" s="86"/>
      <c r="EO78" s="86"/>
      <c r="EP78" s="86"/>
      <c r="EQ78" s="86"/>
      <c r="ER78" s="86"/>
      <c r="ES78" s="86"/>
      <c r="ET78" s="86"/>
      <c r="EU78" s="86"/>
      <c r="EV78" s="86"/>
      <c r="EW78" s="86"/>
      <c r="EX78" s="86"/>
      <c r="EY78" s="86"/>
      <c r="EZ78" s="86"/>
      <c r="FA78" s="86"/>
      <c r="FB78" s="86"/>
      <c r="FC78" s="86"/>
      <c r="FD78" s="86"/>
      <c r="FE78" s="86"/>
      <c r="FF78" s="86"/>
      <c r="FG78" s="86"/>
      <c r="FH78" s="86"/>
      <c r="FI78" s="86"/>
      <c r="FJ78" s="86"/>
      <c r="FK78" s="86"/>
      <c r="FL78" s="86"/>
      <c r="FM78" s="86"/>
      <c r="FN78" s="86"/>
      <c r="FO78" s="86"/>
      <c r="FP78" s="86"/>
      <c r="FQ78" s="86"/>
      <c r="FR78" s="86"/>
      <c r="FS78" s="86"/>
      <c r="FT78" s="86"/>
      <c r="FU78" s="86"/>
      <c r="FV78" s="86"/>
      <c r="FW78" s="86"/>
      <c r="FX78" s="86">
        <v>36</v>
      </c>
      <c r="FY78" s="86">
        <v>0</v>
      </c>
    </row>
    <row r="79" spans="1:181" x14ac:dyDescent="0.25">
      <c r="A79" t="s">
        <v>186</v>
      </c>
      <c r="B79" t="s">
        <v>244</v>
      </c>
      <c r="C79" t="s">
        <v>2</v>
      </c>
      <c r="D79" t="s">
        <v>202</v>
      </c>
      <c r="E79" t="s">
        <v>209</v>
      </c>
      <c r="F79" t="s">
        <v>1</v>
      </c>
      <c r="G79" t="s">
        <v>198</v>
      </c>
      <c r="H79" s="86">
        <v>12759</v>
      </c>
      <c r="I79" s="86">
        <v>13.611586570739746</v>
      </c>
      <c r="J79" s="86">
        <v>12.184165954589844</v>
      </c>
      <c r="K79" s="86">
        <v>11.40397834777832</v>
      </c>
      <c r="L79" s="86">
        <v>10.796439170837402</v>
      </c>
      <c r="M79" s="86">
        <v>10.590659141540527</v>
      </c>
      <c r="N79" s="86">
        <v>10.776714324951172</v>
      </c>
      <c r="O79" s="86">
        <v>11.799308776855469</v>
      </c>
      <c r="P79" s="86">
        <v>12.612071990966797</v>
      </c>
      <c r="Q79" s="86">
        <v>13.159192085266113</v>
      </c>
      <c r="R79" s="86">
        <v>13.580342292785645</v>
      </c>
      <c r="S79" s="86">
        <v>14.688151359558105</v>
      </c>
      <c r="T79" s="86">
        <v>15.561041831970215</v>
      </c>
      <c r="U79" s="86">
        <v>16.553485870361328</v>
      </c>
      <c r="V79" s="86">
        <v>17.404464721679688</v>
      </c>
      <c r="W79" s="86">
        <v>18.378036499023438</v>
      </c>
      <c r="X79" s="86">
        <v>19.783668518066406</v>
      </c>
      <c r="Y79" s="86">
        <v>20.947483062744141</v>
      </c>
      <c r="Z79" s="86">
        <v>21.990665435791016</v>
      </c>
      <c r="AA79" s="86">
        <v>22.156265258789063</v>
      </c>
      <c r="AB79" s="86">
        <v>21.642932891845703</v>
      </c>
      <c r="AC79" s="86">
        <v>21.28233528137207</v>
      </c>
      <c r="AD79" s="86">
        <v>20.57402229309082</v>
      </c>
      <c r="AE79" s="86">
        <v>18.314920425415039</v>
      </c>
      <c r="AF79" s="86">
        <v>15.68494987487793</v>
      </c>
      <c r="AG79" s="86">
        <v>-1.0389002561569214</v>
      </c>
      <c r="AH79" s="86">
        <v>-1.343748927116394</v>
      </c>
      <c r="AI79" s="86">
        <v>-1.0398819446563721</v>
      </c>
      <c r="AJ79" s="86">
        <v>-1.168636679649353</v>
      </c>
      <c r="AK79" s="86">
        <v>-1.1919139623641968</v>
      </c>
      <c r="AL79" s="86">
        <v>-1.3690685033798218</v>
      </c>
      <c r="AM79" s="86">
        <v>-0.99977606534957886</v>
      </c>
      <c r="AN79" s="86">
        <v>-1.1860342025756836</v>
      </c>
      <c r="AO79" s="86">
        <v>-0.87892001867294312</v>
      </c>
      <c r="AP79" s="86">
        <v>-0.53049612045288086</v>
      </c>
      <c r="AQ79" s="86">
        <v>-7.2109460830688477E-2</v>
      </c>
      <c r="AR79" s="86">
        <v>-0.1712258905172348</v>
      </c>
      <c r="AS79" s="86">
        <v>-0.11385443061590195</v>
      </c>
      <c r="AT79" s="86">
        <v>-0.10423701256513596</v>
      </c>
      <c r="AU79" s="86">
        <v>5.7311307638883591E-2</v>
      </c>
      <c r="AV79" s="86">
        <v>0.3066997230052948</v>
      </c>
      <c r="AW79" s="86">
        <v>1.0288561582565308</v>
      </c>
      <c r="AX79" s="86">
        <v>1.0862108469009399</v>
      </c>
      <c r="AY79" s="86">
        <v>0.8779492974281311</v>
      </c>
      <c r="AZ79" s="86">
        <v>0.48287114500999451</v>
      </c>
      <c r="BA79" s="86">
        <v>0.69013679027557373</v>
      </c>
      <c r="BB79" s="86">
        <v>-3.8073593750596046E-3</v>
      </c>
      <c r="BC79" s="86">
        <v>-0.53821468353271484</v>
      </c>
      <c r="BD79" s="86">
        <v>-0.94684189558029175</v>
      </c>
      <c r="BE79" s="86">
        <v>-0.61830806732177734</v>
      </c>
      <c r="BF79" s="86">
        <v>-0.92136490345001221</v>
      </c>
      <c r="BG79" s="86">
        <v>-0.62420397996902466</v>
      </c>
      <c r="BH79" s="86">
        <v>-0.76690220832824707</v>
      </c>
      <c r="BI79" s="86">
        <v>-0.77137994766235352</v>
      </c>
      <c r="BJ79" s="86">
        <v>-0.90386420488357544</v>
      </c>
      <c r="BK79" s="86">
        <v>-0.58002513647079468</v>
      </c>
      <c r="BL79" s="86">
        <v>-0.78561347723007202</v>
      </c>
      <c r="BM79" s="86">
        <v>-0.48796966671943665</v>
      </c>
      <c r="BN79" s="86">
        <v>-0.15364748239517212</v>
      </c>
      <c r="BO79" s="86">
        <v>0.29398965835571289</v>
      </c>
      <c r="BP79" s="86">
        <v>0.22033359110355377</v>
      </c>
      <c r="BQ79" s="86">
        <v>0.27703848481178284</v>
      </c>
      <c r="BR79" s="86">
        <v>0.3009006679058075</v>
      </c>
      <c r="BS79" s="86">
        <v>0.48240166902542114</v>
      </c>
      <c r="BT79" s="86">
        <v>0.75295281410217285</v>
      </c>
      <c r="BU79" s="86">
        <v>1.4937237501144409</v>
      </c>
      <c r="BV79" s="86">
        <v>1.5198440551757813</v>
      </c>
      <c r="BW79" s="86">
        <v>1.3291184902191162</v>
      </c>
      <c r="BX79" s="86">
        <v>0.94963467121124268</v>
      </c>
      <c r="BY79" s="86">
        <v>1.1455447673797607</v>
      </c>
      <c r="BZ79" s="86">
        <v>0.45888650417327881</v>
      </c>
      <c r="CA79" s="86">
        <v>-9.1256752610206604E-2</v>
      </c>
      <c r="CB79" s="86">
        <v>-0.52235126495361328</v>
      </c>
      <c r="CC79" s="86">
        <v>-0.3270072340965271</v>
      </c>
      <c r="CD79" s="86">
        <v>-0.62882304191589355</v>
      </c>
      <c r="CE79" s="86">
        <v>-0.33630663156509399</v>
      </c>
      <c r="CF79" s="86">
        <v>-0.48866212368011475</v>
      </c>
      <c r="CG79" s="86">
        <v>-0.48011931777000427</v>
      </c>
      <c r="CH79" s="86">
        <v>-0.58166515827178955</v>
      </c>
      <c r="CI79" s="86">
        <v>-0.28930690884590149</v>
      </c>
      <c r="CJ79" s="86">
        <v>-0.50828337669372559</v>
      </c>
      <c r="CK79" s="86">
        <v>-0.21719865500926971</v>
      </c>
      <c r="CL79" s="86">
        <v>0.10735673457384109</v>
      </c>
      <c r="CM79" s="86">
        <v>0.54754877090454102</v>
      </c>
      <c r="CN79" s="86">
        <v>0.49152648448944092</v>
      </c>
      <c r="CO79" s="86">
        <v>0.54776972532272339</v>
      </c>
      <c r="CP79" s="86">
        <v>0.58149778842926025</v>
      </c>
      <c r="CQ79" s="86">
        <v>0.77681797742843628</v>
      </c>
      <c r="CR79" s="86">
        <v>1.0620263814926147</v>
      </c>
      <c r="CS79" s="86">
        <v>1.8156895637512207</v>
      </c>
      <c r="CT79" s="86">
        <v>1.8201770782470703</v>
      </c>
      <c r="CU79" s="86">
        <v>1.6415969133377075</v>
      </c>
      <c r="CV79" s="86">
        <v>1.2729136943817139</v>
      </c>
      <c r="CW79" s="86">
        <v>1.4609589576721191</v>
      </c>
      <c r="CX79" s="86">
        <v>0.77934688329696655</v>
      </c>
      <c r="CY79" s="86">
        <v>0.21830493211746216</v>
      </c>
      <c r="CZ79" s="86">
        <v>-0.22835035622119904</v>
      </c>
      <c r="DA79" s="86">
        <v>-3.5706382244825363E-2</v>
      </c>
      <c r="DB79" s="86">
        <v>-0.3362811803817749</v>
      </c>
      <c r="DC79" s="86">
        <v>-4.8409309238195419E-2</v>
      </c>
      <c r="DD79" s="86">
        <v>-0.21042205393314362</v>
      </c>
      <c r="DE79" s="86">
        <v>-0.18885871767997742</v>
      </c>
      <c r="DF79" s="86">
        <v>-0.25946608185768127</v>
      </c>
      <c r="DG79" s="86">
        <v>1.411300734616816E-3</v>
      </c>
      <c r="DH79" s="86">
        <v>-0.23095324635505676</v>
      </c>
      <c r="DI79" s="86">
        <v>5.3572364151477814E-2</v>
      </c>
      <c r="DJ79" s="86">
        <v>0.36836093664169312</v>
      </c>
      <c r="DK79" s="86">
        <v>0.80110788345336914</v>
      </c>
      <c r="DL79" s="86">
        <v>0.76271939277648926</v>
      </c>
      <c r="DM79" s="86">
        <v>0.81850099563598633</v>
      </c>
      <c r="DN79" s="86">
        <v>0.8620949387550354</v>
      </c>
      <c r="DO79" s="86">
        <v>1.0712342262268066</v>
      </c>
      <c r="DP79" s="86">
        <v>1.3710999488830566</v>
      </c>
      <c r="DQ79" s="86">
        <v>2.13765549659729</v>
      </c>
      <c r="DR79" s="86">
        <v>2.1205101013183594</v>
      </c>
      <c r="DS79" s="86">
        <v>1.9540753364562988</v>
      </c>
      <c r="DT79" s="86">
        <v>1.5961927175521851</v>
      </c>
      <c r="DU79" s="86">
        <v>1.7763731479644775</v>
      </c>
      <c r="DV79" s="86">
        <v>1.0998072624206543</v>
      </c>
      <c r="DW79" s="86">
        <v>0.52786660194396973</v>
      </c>
      <c r="DX79" s="86">
        <v>6.565055251121521E-2</v>
      </c>
      <c r="DY79" s="86">
        <v>0.38488578796386719</v>
      </c>
      <c r="DZ79" s="86">
        <v>8.6102783679962158E-2</v>
      </c>
      <c r="EA79" s="86">
        <v>0.36726871132850647</v>
      </c>
      <c r="EB79" s="86">
        <v>0.19131240248680115</v>
      </c>
      <c r="EC79" s="86">
        <v>0.23167534172534943</v>
      </c>
      <c r="ED79" s="86">
        <v>0.20573818683624268</v>
      </c>
      <c r="EE79" s="86">
        <v>0.42116221785545349</v>
      </c>
      <c r="EF79" s="86">
        <v>0.16946740448474884</v>
      </c>
      <c r="EG79" s="86">
        <v>0.44452270865440369</v>
      </c>
      <c r="EH79" s="86">
        <v>0.74520957469940186</v>
      </c>
      <c r="EI79" s="86">
        <v>1.1672070026397705</v>
      </c>
      <c r="EJ79" s="86">
        <v>1.1542788743972778</v>
      </c>
      <c r="EK79" s="86">
        <v>1.2093938589096069</v>
      </c>
      <c r="EL79" s="86">
        <v>1.2672325372695923</v>
      </c>
      <c r="EM79" s="86">
        <v>1.4963246583938599</v>
      </c>
      <c r="EN79" s="86">
        <v>1.8173530101776123</v>
      </c>
      <c r="EO79" s="86">
        <v>2.6025230884552002</v>
      </c>
      <c r="EP79" s="86">
        <v>2.5541434288024902</v>
      </c>
      <c r="EQ79" s="86">
        <v>2.4052445888519287</v>
      </c>
      <c r="ER79" s="86">
        <v>2.0629563331604004</v>
      </c>
      <c r="ES79" s="86">
        <v>2.2317812442779541</v>
      </c>
      <c r="ET79" s="86">
        <v>1.562501072883606</v>
      </c>
      <c r="EU79" s="86">
        <v>0.97482454776763916</v>
      </c>
      <c r="EV79" s="86">
        <v>0.49014115333557129</v>
      </c>
      <c r="EW79" s="86">
        <v>69.026023864746094</v>
      </c>
      <c r="EX79" s="86">
        <v>67.573516845703125</v>
      </c>
      <c r="EY79" s="86">
        <v>66.636093139648438</v>
      </c>
      <c r="EZ79" s="86">
        <v>65.618118286132813</v>
      </c>
      <c r="FA79" s="86">
        <v>64.931419372558594</v>
      </c>
      <c r="FB79" s="86">
        <v>64.384719848632813</v>
      </c>
      <c r="FC79" s="86">
        <v>63.598335266113281</v>
      </c>
      <c r="FD79" s="86">
        <v>63.183422088623047</v>
      </c>
      <c r="FE79" s="86">
        <v>65.816650390625</v>
      </c>
      <c r="FF79" s="86">
        <v>69.661422729492188</v>
      </c>
      <c r="FG79" s="86">
        <v>73.836967468261719</v>
      </c>
      <c r="FH79" s="86">
        <v>77.861686706542969</v>
      </c>
      <c r="FI79" s="86">
        <v>81.461204528808594</v>
      </c>
      <c r="FJ79" s="86">
        <v>84.426658630371094</v>
      </c>
      <c r="FK79" s="86">
        <v>86.759048461914063</v>
      </c>
      <c r="FL79" s="86">
        <v>88.379859924316406</v>
      </c>
      <c r="FM79" s="86">
        <v>88.832565307617188</v>
      </c>
      <c r="FN79" s="86">
        <v>88.269790649414063</v>
      </c>
      <c r="FO79" s="86">
        <v>86.691749572753906</v>
      </c>
      <c r="FP79" s="86">
        <v>83.717735290527344</v>
      </c>
      <c r="FQ79" s="86">
        <v>78.939582824707031</v>
      </c>
      <c r="FR79" s="86">
        <v>74.855514526367188</v>
      </c>
      <c r="FS79" s="86">
        <v>72.334175109863281</v>
      </c>
      <c r="FT79" s="86">
        <v>70.557975769042969</v>
      </c>
      <c r="FU79" s="86">
        <v>0.45120236277580261</v>
      </c>
      <c r="FV79" s="86">
        <v>0.54320025444030762</v>
      </c>
      <c r="FW79" s="86">
        <v>0.46258491277694702</v>
      </c>
      <c r="FX79" s="86">
        <v>938.1363525390625</v>
      </c>
      <c r="FY79" s="86">
        <v>1</v>
      </c>
    </row>
    <row r="80" spans="1:181" x14ac:dyDescent="0.25">
      <c r="A80" t="s">
        <v>186</v>
      </c>
      <c r="B80" t="s">
        <v>244</v>
      </c>
      <c r="C80" t="s">
        <v>2</v>
      </c>
      <c r="D80" t="s">
        <v>202</v>
      </c>
      <c r="E80" t="s">
        <v>209</v>
      </c>
      <c r="F80" t="s">
        <v>1</v>
      </c>
      <c r="G80" t="s">
        <v>200</v>
      </c>
      <c r="H80" s="86">
        <v>3059</v>
      </c>
      <c r="I80" s="86">
        <v>2.9137375354766846</v>
      </c>
      <c r="J80" s="86">
        <v>2.570662260055542</v>
      </c>
      <c r="K80" s="86">
        <v>2.355679988861084</v>
      </c>
      <c r="L80" s="86">
        <v>2.155447244644165</v>
      </c>
      <c r="M80" s="86">
        <v>2.0137476921081543</v>
      </c>
      <c r="N80" s="86">
        <v>2.0176019668579102</v>
      </c>
      <c r="O80" s="86">
        <v>2.1951911449432373</v>
      </c>
      <c r="P80" s="86">
        <v>2.3566544055938721</v>
      </c>
      <c r="Q80" s="86">
        <v>2.427105188369751</v>
      </c>
      <c r="R80" s="86">
        <v>2.5998833179473877</v>
      </c>
      <c r="S80" s="86">
        <v>2.8738455772399902</v>
      </c>
      <c r="T80" s="86">
        <v>3.2906603813171387</v>
      </c>
      <c r="U80" s="86">
        <v>3.8331141471862793</v>
      </c>
      <c r="V80" s="86">
        <v>4.2204751968383789</v>
      </c>
      <c r="W80" s="86">
        <v>4.649838924407959</v>
      </c>
      <c r="X80" s="86">
        <v>5.0787487030029297</v>
      </c>
      <c r="Y80" s="86">
        <v>5.488426685333252</v>
      </c>
      <c r="Z80" s="86">
        <v>5.6048474311828613</v>
      </c>
      <c r="AA80" s="86">
        <v>5.4541492462158203</v>
      </c>
      <c r="AB80" s="86">
        <v>5.1020045280456543</v>
      </c>
      <c r="AC80" s="86">
        <v>4.865086555480957</v>
      </c>
      <c r="AD80" s="86">
        <v>4.5124897956848145</v>
      </c>
      <c r="AE80" s="86">
        <v>3.9729785919189453</v>
      </c>
      <c r="AF80" s="86">
        <v>3.3761491775512695</v>
      </c>
      <c r="AG80" s="86">
        <v>-0.16837908327579498</v>
      </c>
      <c r="AH80" s="86">
        <v>-0.20129306614398956</v>
      </c>
      <c r="AI80" s="86">
        <v>-0.18184608221054077</v>
      </c>
      <c r="AJ80" s="86">
        <v>-0.22948628664016724</v>
      </c>
      <c r="AK80" s="86">
        <v>-0.27376914024353027</v>
      </c>
      <c r="AL80" s="86">
        <v>-0.27736988663673401</v>
      </c>
      <c r="AM80" s="86">
        <v>-0.25655850768089294</v>
      </c>
      <c r="AN80" s="86">
        <v>-0.25413709878921509</v>
      </c>
      <c r="AO80" s="86">
        <v>-0.24424970149993896</v>
      </c>
      <c r="AP80" s="86">
        <v>-0.25479385256767273</v>
      </c>
      <c r="AQ80" s="86">
        <v>-0.25477361679077148</v>
      </c>
      <c r="AR80" s="86">
        <v>-0.24549883604049683</v>
      </c>
      <c r="AS80" s="86">
        <v>-0.12771785259246826</v>
      </c>
      <c r="AT80" s="86">
        <v>-0.22764791548252106</v>
      </c>
      <c r="AU80" s="86">
        <v>-0.25887224078178406</v>
      </c>
      <c r="AV80" s="86">
        <v>-0.25803714990615845</v>
      </c>
      <c r="AW80" s="86">
        <v>-0.14828754961490631</v>
      </c>
      <c r="AX80" s="86">
        <v>-8.8282279670238495E-2</v>
      </c>
      <c r="AY80" s="86">
        <v>-0.11221829056739807</v>
      </c>
      <c r="AZ80" s="86">
        <v>-6.9892570376396179E-2</v>
      </c>
      <c r="BA80" s="86">
        <v>-6.9344654679298401E-2</v>
      </c>
      <c r="BB80" s="86">
        <v>-0.12738229334354401</v>
      </c>
      <c r="BC80" s="86">
        <v>-0.17733833193778992</v>
      </c>
      <c r="BD80" s="86">
        <v>-0.17513281106948853</v>
      </c>
      <c r="BE80" s="86">
        <v>-8.8551662862300873E-2</v>
      </c>
      <c r="BF80" s="86">
        <v>-0.13203603029251099</v>
      </c>
      <c r="BG80" s="86">
        <v>-0.11586251854896545</v>
      </c>
      <c r="BH80" s="86">
        <v>-0.16389058530330658</v>
      </c>
      <c r="BI80" s="86">
        <v>-0.20885846018791199</v>
      </c>
      <c r="BJ80" s="86">
        <v>-0.21281623840332031</v>
      </c>
      <c r="BK80" s="86">
        <v>-0.19030238687992096</v>
      </c>
      <c r="BL80" s="86">
        <v>-0.18868950009346008</v>
      </c>
      <c r="BM80" s="86">
        <v>-0.17752055823802948</v>
      </c>
      <c r="BN80" s="86">
        <v>-0.18708211183547974</v>
      </c>
      <c r="BO80" s="86">
        <v>-0.1858137845993042</v>
      </c>
      <c r="BP80" s="86">
        <v>-0.16702465713024139</v>
      </c>
      <c r="BQ80" s="86">
        <v>-4.3491113930940628E-2</v>
      </c>
      <c r="BR80" s="86">
        <v>-0.136007159948349</v>
      </c>
      <c r="BS80" s="86">
        <v>-0.1597198098897934</v>
      </c>
      <c r="BT80" s="86">
        <v>-0.15515312552452087</v>
      </c>
      <c r="BU80" s="86">
        <v>-4.2704105377197266E-2</v>
      </c>
      <c r="BV80" s="86">
        <v>1.259155385196209E-2</v>
      </c>
      <c r="BW80" s="86">
        <v>-1.1002783663570881E-2</v>
      </c>
      <c r="BX80" s="86">
        <v>2.8007296845316887E-2</v>
      </c>
      <c r="BY80" s="86">
        <v>2.4097518995404243E-2</v>
      </c>
      <c r="BZ80" s="86">
        <v>-4.0199942886829376E-2</v>
      </c>
      <c r="CA80" s="86">
        <v>-8.936551958322525E-2</v>
      </c>
      <c r="CB80" s="86">
        <v>-9.4736121594905853E-2</v>
      </c>
      <c r="CC80" s="86">
        <v>-3.32634337246418E-2</v>
      </c>
      <c r="CD80" s="86">
        <v>-8.4068812429904938E-2</v>
      </c>
      <c r="CE80" s="86">
        <v>-7.0162497460842133E-2</v>
      </c>
      <c r="CF80" s="86">
        <v>-0.11845920234918594</v>
      </c>
      <c r="CG80" s="86">
        <v>-0.16390150785446167</v>
      </c>
      <c r="CH80" s="86">
        <v>-0.1681065708398819</v>
      </c>
      <c r="CI80" s="86">
        <v>-0.14441360533237457</v>
      </c>
      <c r="CJ80" s="86">
        <v>-0.1433606892824173</v>
      </c>
      <c r="CK80" s="86">
        <v>-0.13130415976047516</v>
      </c>
      <c r="CL80" s="86">
        <v>-0.1401851624250412</v>
      </c>
      <c r="CM80" s="86">
        <v>-0.13805241882801056</v>
      </c>
      <c r="CN80" s="86">
        <v>-0.11267368495464325</v>
      </c>
      <c r="CO80" s="86">
        <v>1.4844071120023727E-2</v>
      </c>
      <c r="CP80" s="86">
        <v>-7.2537042200565338E-2</v>
      </c>
      <c r="CQ80" s="86">
        <v>-9.1047130525112152E-2</v>
      </c>
      <c r="CR80" s="86">
        <v>-8.3895958960056305E-2</v>
      </c>
      <c r="CS80" s="86">
        <v>3.0422665178775787E-2</v>
      </c>
      <c r="CT80" s="86">
        <v>8.245646208524704E-2</v>
      </c>
      <c r="CU80" s="86">
        <v>5.9098768979310989E-2</v>
      </c>
      <c r="CV80" s="86">
        <v>9.5812447369098663E-2</v>
      </c>
      <c r="CW80" s="86">
        <v>8.8815286755561829E-2</v>
      </c>
      <c r="CX80" s="86">
        <v>2.0182292908430099E-2</v>
      </c>
      <c r="CY80" s="86">
        <v>-2.8435820713639259E-2</v>
      </c>
      <c r="CZ80" s="86">
        <v>-3.905361145734787E-2</v>
      </c>
      <c r="DA80" s="86">
        <v>2.2024791687726974E-2</v>
      </c>
      <c r="DB80" s="86">
        <v>-3.6101598292589188E-2</v>
      </c>
      <c r="DC80" s="86">
        <v>-2.4462480098009109E-2</v>
      </c>
      <c r="DD80" s="86">
        <v>-7.3027819395065308E-2</v>
      </c>
      <c r="DE80" s="86">
        <v>-0.11894456297159195</v>
      </c>
      <c r="DF80" s="86">
        <v>-0.12339690327644348</v>
      </c>
      <c r="DG80" s="86">
        <v>-9.8524816334247589E-2</v>
      </c>
      <c r="DH80" s="86">
        <v>-9.8031878471374512E-2</v>
      </c>
      <c r="DI80" s="86">
        <v>-8.5087761282920837E-2</v>
      </c>
      <c r="DJ80" s="86">
        <v>-9.3288213014602661E-2</v>
      </c>
      <c r="DK80" s="86">
        <v>-9.0291045606136322E-2</v>
      </c>
      <c r="DL80" s="86">
        <v>-5.8322709053754807E-2</v>
      </c>
      <c r="DM80" s="86">
        <v>7.3179252445697784E-2</v>
      </c>
      <c r="DN80" s="86">
        <v>-9.0669291093945503E-3</v>
      </c>
      <c r="DO80" s="86">
        <v>-2.2374456748366356E-2</v>
      </c>
      <c r="DP80" s="86">
        <v>-1.2638797052204609E-2</v>
      </c>
      <c r="DQ80" s="86">
        <v>0.10354943573474884</v>
      </c>
      <c r="DR80" s="86">
        <v>0.15232136845588684</v>
      </c>
      <c r="DS80" s="86">
        <v>0.12920032441616058</v>
      </c>
      <c r="DT80" s="86">
        <v>0.16361759603023529</v>
      </c>
      <c r="DU80" s="86">
        <v>0.15353305637836456</v>
      </c>
      <c r="DV80" s="86">
        <v>8.0564528703689575E-2</v>
      </c>
      <c r="DW80" s="86">
        <v>3.2493878155946732E-2</v>
      </c>
      <c r="DX80" s="86">
        <v>1.6628896817564964E-2</v>
      </c>
      <c r="DY80" s="86">
        <v>0.10185220837593079</v>
      </c>
      <c r="DZ80" s="86">
        <v>3.3155441284179688E-2</v>
      </c>
      <c r="EA80" s="86">
        <v>4.1521087288856506E-2</v>
      </c>
      <c r="EB80" s="86">
        <v>-7.4321143329143524E-3</v>
      </c>
      <c r="EC80" s="86">
        <v>-5.4033875465393066E-2</v>
      </c>
      <c r="ED80" s="86">
        <v>-5.8843247592449188E-2</v>
      </c>
      <c r="EE80" s="86">
        <v>-3.2268699258565903E-2</v>
      </c>
      <c r="EF80" s="86">
        <v>-3.258427232503891E-2</v>
      </c>
      <c r="EG80" s="86">
        <v>-1.8358614295721054E-2</v>
      </c>
      <c r="EH80" s="86">
        <v>-2.5576457381248474E-2</v>
      </c>
      <c r="EI80" s="86">
        <v>-2.1331215277314186E-2</v>
      </c>
      <c r="EJ80" s="86">
        <v>2.0151464268565178E-2</v>
      </c>
      <c r="EK80" s="86">
        <v>0.15740598738193512</v>
      </c>
      <c r="EL80" s="86">
        <v>8.2573831081390381E-2</v>
      </c>
      <c r="EM80" s="86">
        <v>7.6777979731559753E-2</v>
      </c>
      <c r="EN80" s="86">
        <v>9.024522453546524E-2</v>
      </c>
      <c r="EO80" s="86">
        <v>0.20913287997245789</v>
      </c>
      <c r="EP80" s="86">
        <v>0.25319519639015198</v>
      </c>
      <c r="EQ80" s="86">
        <v>0.23041583597660065</v>
      </c>
      <c r="ER80" s="86">
        <v>0.26151746511459351</v>
      </c>
      <c r="ES80" s="86">
        <v>0.24697522819042206</v>
      </c>
      <c r="ET80" s="86">
        <v>0.1677468866109848</v>
      </c>
      <c r="EU80" s="86">
        <v>0.1204666867852211</v>
      </c>
      <c r="EV80" s="86">
        <v>9.7025595605373383E-2</v>
      </c>
      <c r="EW80" s="86">
        <v>73.838661193847656</v>
      </c>
      <c r="EX80" s="86">
        <v>72.303916931152344</v>
      </c>
      <c r="EY80" s="86">
        <v>71.035179138183594</v>
      </c>
      <c r="EZ80" s="86">
        <v>69.531562805175781</v>
      </c>
      <c r="FA80" s="86">
        <v>68.399711608886719</v>
      </c>
      <c r="FB80" s="86">
        <v>67.627220153808594</v>
      </c>
      <c r="FC80" s="86">
        <v>66.774017333984375</v>
      </c>
      <c r="FD80" s="86">
        <v>66.365402221679688</v>
      </c>
      <c r="FE80" s="86">
        <v>69.0552978515625</v>
      </c>
      <c r="FF80" s="86">
        <v>73.158088684082031</v>
      </c>
      <c r="FG80" s="86">
        <v>77.398239135742188</v>
      </c>
      <c r="FH80" s="86">
        <v>81.439125061035156</v>
      </c>
      <c r="FI80" s="86">
        <v>85.135871887207031</v>
      </c>
      <c r="FJ80" s="86">
        <v>88.088775634765625</v>
      </c>
      <c r="FK80" s="86">
        <v>90.7615966796875</v>
      </c>
      <c r="FL80" s="86">
        <v>92.473251342773438</v>
      </c>
      <c r="FM80" s="86">
        <v>93.339614868164063</v>
      </c>
      <c r="FN80" s="86">
        <v>93.146484375</v>
      </c>
      <c r="FO80" s="86">
        <v>91.910606384277344</v>
      </c>
      <c r="FP80" s="86">
        <v>89.205421447753906</v>
      </c>
      <c r="FQ80" s="86">
        <v>84.903221130371094</v>
      </c>
      <c r="FR80" s="86">
        <v>81.189476013183594</v>
      </c>
      <c r="FS80" s="86">
        <v>78.36474609375</v>
      </c>
      <c r="FT80" s="86">
        <v>76.002944946289063</v>
      </c>
      <c r="FU80" s="86">
        <v>7.9823806881904602E-2</v>
      </c>
      <c r="FV80" s="86">
        <v>0.12071679532527924</v>
      </c>
      <c r="FW80" s="86">
        <v>7.6470136642456055E-2</v>
      </c>
      <c r="FX80" s="86">
        <v>571.227294921875</v>
      </c>
      <c r="FY80" s="86">
        <v>1</v>
      </c>
    </row>
    <row r="81" spans="1:181" x14ac:dyDescent="0.25">
      <c r="A81" t="s">
        <v>186</v>
      </c>
      <c r="B81" t="s">
        <v>244</v>
      </c>
      <c r="C81" t="s">
        <v>2</v>
      </c>
      <c r="D81" t="s">
        <v>202</v>
      </c>
      <c r="E81" t="s">
        <v>209</v>
      </c>
      <c r="F81" t="s">
        <v>1</v>
      </c>
      <c r="G81" t="s">
        <v>1</v>
      </c>
      <c r="H81" s="86">
        <v>15818</v>
      </c>
      <c r="I81" s="86">
        <v>16.525323867797852</v>
      </c>
      <c r="J81" s="86">
        <v>14.754828453063965</v>
      </c>
      <c r="K81" s="86">
        <v>13.759657859802246</v>
      </c>
      <c r="L81" s="86">
        <v>12.951886177062988</v>
      </c>
      <c r="M81" s="86">
        <v>12.60440731048584</v>
      </c>
      <c r="N81" s="86">
        <v>12.794316291809082</v>
      </c>
      <c r="O81" s="86">
        <v>13.994500160217285</v>
      </c>
      <c r="P81" s="86">
        <v>14.96872615814209</v>
      </c>
      <c r="Q81" s="86">
        <v>15.586297035217285</v>
      </c>
      <c r="R81" s="86">
        <v>16.180225372314453</v>
      </c>
      <c r="S81" s="86">
        <v>17.561996459960938</v>
      </c>
      <c r="T81" s="86">
        <v>18.851701736450195</v>
      </c>
      <c r="U81" s="86">
        <v>20.386600494384766</v>
      </c>
      <c r="V81" s="86">
        <v>21.62493896484375</v>
      </c>
      <c r="W81" s="86">
        <v>23.027875900268555</v>
      </c>
      <c r="X81" s="86">
        <v>24.862417221069336</v>
      </c>
      <c r="Y81" s="86">
        <v>26.435911178588867</v>
      </c>
      <c r="Z81" s="86">
        <v>27.595512390136719</v>
      </c>
      <c r="AA81" s="86">
        <v>27.610414505004883</v>
      </c>
      <c r="AB81" s="86">
        <v>26.744935989379883</v>
      </c>
      <c r="AC81" s="86">
        <v>26.147420883178711</v>
      </c>
      <c r="AD81" s="86">
        <v>25.086511611938477</v>
      </c>
      <c r="AE81" s="86">
        <v>22.287897109985352</v>
      </c>
      <c r="AF81" s="86">
        <v>19.061098098754883</v>
      </c>
      <c r="AG81" s="86">
        <v>-1.0848726034164429</v>
      </c>
      <c r="AH81" s="86">
        <v>-1.4373643398284912</v>
      </c>
      <c r="AI81" s="86">
        <v>-1.1188534498214722</v>
      </c>
      <c r="AJ81" s="86">
        <v>-1.2961006164550781</v>
      </c>
      <c r="AK81" s="86">
        <v>-1.3642446994781494</v>
      </c>
      <c r="AL81" s="86">
        <v>-1.544719934463501</v>
      </c>
      <c r="AM81" s="86">
        <v>-1.1529860496520996</v>
      </c>
      <c r="AN81" s="86">
        <v>-1.338388204574585</v>
      </c>
      <c r="AO81" s="86">
        <v>-1.0197939872741699</v>
      </c>
      <c r="AP81" s="86">
        <v>-0.68089586496353149</v>
      </c>
      <c r="AQ81" s="86">
        <v>-0.22105906903743744</v>
      </c>
      <c r="AR81" s="86">
        <v>-0.29707860946655273</v>
      </c>
      <c r="AS81" s="86">
        <v>-0.11419522017240524</v>
      </c>
      <c r="AT81" s="86">
        <v>-0.19409796595573425</v>
      </c>
      <c r="AU81" s="86">
        <v>-5.304921418428421E-2</v>
      </c>
      <c r="AV81" s="86">
        <v>0.20298944413661957</v>
      </c>
      <c r="AW81" s="86">
        <v>1.0392390489578247</v>
      </c>
      <c r="AX81" s="86">
        <v>1.1490699052810669</v>
      </c>
      <c r="AY81" s="86">
        <v>0.91806721687316895</v>
      </c>
      <c r="AZ81" s="86">
        <v>0.56149297952651978</v>
      </c>
      <c r="BA81" s="86">
        <v>0.76289337873458862</v>
      </c>
      <c r="BB81" s="86">
        <v>2.5938323233276606E-3</v>
      </c>
      <c r="BC81" s="86">
        <v>-0.5811651349067688</v>
      </c>
      <c r="BD81" s="86">
        <v>-0.998668372631073</v>
      </c>
      <c r="BE81" s="86">
        <v>-0.65677189826965332</v>
      </c>
      <c r="BF81" s="86">
        <v>-1.0093401670455933</v>
      </c>
      <c r="BG81" s="86">
        <v>-0.69797104597091675</v>
      </c>
      <c r="BH81" s="86">
        <v>-0.8890460729598999</v>
      </c>
      <c r="BI81" s="86">
        <v>-0.93873059749603271</v>
      </c>
      <c r="BJ81" s="86">
        <v>-1.0750581026077271</v>
      </c>
      <c r="BK81" s="86">
        <v>-0.72803813219070435</v>
      </c>
      <c r="BL81" s="86">
        <v>-0.93265420198440552</v>
      </c>
      <c r="BM81" s="86">
        <v>-0.62318974733352661</v>
      </c>
      <c r="BN81" s="86">
        <v>-0.298012375831604</v>
      </c>
      <c r="BO81" s="86">
        <v>0.15147818624973297</v>
      </c>
      <c r="BP81" s="86">
        <v>0.10226713865995407</v>
      </c>
      <c r="BQ81" s="86">
        <v>0.28566902875900269</v>
      </c>
      <c r="BR81" s="86">
        <v>0.22127483785152435</v>
      </c>
      <c r="BS81" s="86">
        <v>0.3834516704082489</v>
      </c>
      <c r="BT81" s="86">
        <v>0.6609489917755127</v>
      </c>
      <c r="BU81" s="86">
        <v>1.5159461498260498</v>
      </c>
      <c r="BV81" s="86">
        <v>1.5942814350128174</v>
      </c>
      <c r="BW81" s="86">
        <v>1.3804504871368408</v>
      </c>
      <c r="BX81" s="86">
        <v>1.0384129285812378</v>
      </c>
      <c r="BY81" s="86">
        <v>1.2277889251708984</v>
      </c>
      <c r="BZ81" s="86">
        <v>0.47342967987060547</v>
      </c>
      <c r="CA81" s="86">
        <v>-0.12563185393810272</v>
      </c>
      <c r="CB81" s="86">
        <v>-0.56663143634796143</v>
      </c>
      <c r="CC81" s="86">
        <v>-0.36027067899703979</v>
      </c>
      <c r="CD81" s="86">
        <v>-0.71289181709289551</v>
      </c>
      <c r="CE81" s="86">
        <v>-0.40646913647651672</v>
      </c>
      <c r="CF81" s="86">
        <v>-0.60712134838104248</v>
      </c>
      <c r="CG81" s="86">
        <v>-0.64402079582214355</v>
      </c>
      <c r="CH81" s="86">
        <v>-0.74977177381515503</v>
      </c>
      <c r="CI81" s="86">
        <v>-0.43372049927711487</v>
      </c>
      <c r="CJ81" s="86">
        <v>-0.65164405107498169</v>
      </c>
      <c r="CK81" s="86">
        <v>-0.34850281476974487</v>
      </c>
      <c r="CL81" s="86">
        <v>-3.2828439027070999E-2</v>
      </c>
      <c r="CM81" s="86">
        <v>0.40949636697769165</v>
      </c>
      <c r="CN81" s="86">
        <v>0.37885278463363647</v>
      </c>
      <c r="CO81" s="86">
        <v>0.56261378526687622</v>
      </c>
      <c r="CP81" s="86">
        <v>0.5089607834815979</v>
      </c>
      <c r="CQ81" s="86">
        <v>0.68577086925506592</v>
      </c>
      <c r="CR81" s="86">
        <v>0.97813040018081665</v>
      </c>
      <c r="CS81" s="86">
        <v>1.8461121320724487</v>
      </c>
      <c r="CT81" s="86">
        <v>1.9026335477828979</v>
      </c>
      <c r="CU81" s="86">
        <v>1.7006956338882446</v>
      </c>
      <c r="CV81" s="86">
        <v>1.3687261343002319</v>
      </c>
      <c r="CW81" s="86">
        <v>1.549774169921875</v>
      </c>
      <c r="CX81" s="86">
        <v>0.79952913522720337</v>
      </c>
      <c r="CY81" s="86">
        <v>0.18986912071704865</v>
      </c>
      <c r="CZ81" s="86">
        <v>-0.26740396022796631</v>
      </c>
      <c r="DA81" s="86">
        <v>-6.376945972442627E-2</v>
      </c>
      <c r="DB81" s="86">
        <v>-0.41644352674484253</v>
      </c>
      <c r="DC81" s="86">
        <v>-0.1149672344326973</v>
      </c>
      <c r="DD81" s="86">
        <v>-0.32519662380218506</v>
      </c>
      <c r="DE81" s="86">
        <v>-0.34931099414825439</v>
      </c>
      <c r="DF81" s="86">
        <v>-0.42448544502258301</v>
      </c>
      <c r="DG81" s="86">
        <v>-0.13940288126468658</v>
      </c>
      <c r="DH81" s="86">
        <v>-0.37063390016555786</v>
      </c>
      <c r="DI81" s="86">
        <v>-7.3815904557704926E-2</v>
      </c>
      <c r="DJ81" s="86">
        <v>0.2323555052280426</v>
      </c>
      <c r="DK81" s="86">
        <v>0.66751456260681152</v>
      </c>
      <c r="DL81" s="86">
        <v>0.65543842315673828</v>
      </c>
      <c r="DM81" s="86">
        <v>0.83955854177474976</v>
      </c>
      <c r="DN81" s="86">
        <v>0.79664671421051025</v>
      </c>
      <c r="DO81" s="86">
        <v>0.98809003829956055</v>
      </c>
      <c r="DP81" s="86">
        <v>1.2953118085861206</v>
      </c>
      <c r="DQ81" s="86">
        <v>2.1762781143188477</v>
      </c>
      <c r="DR81" s="86">
        <v>2.2109856605529785</v>
      </c>
      <c r="DS81" s="86">
        <v>2.0209407806396484</v>
      </c>
      <c r="DT81" s="86">
        <v>1.6990393400192261</v>
      </c>
      <c r="DU81" s="86">
        <v>1.8717594146728516</v>
      </c>
      <c r="DV81" s="86">
        <v>1.1256285905838013</v>
      </c>
      <c r="DW81" s="86">
        <v>0.50537008047103882</v>
      </c>
      <c r="DX81" s="86">
        <v>3.1823504716157913E-2</v>
      </c>
      <c r="DY81" s="86">
        <v>0.36433121562004089</v>
      </c>
      <c r="DZ81" s="86">
        <v>1.1580726131796837E-2</v>
      </c>
      <c r="EA81" s="86">
        <v>0.30591520667076111</v>
      </c>
      <c r="EB81" s="86">
        <v>8.1857874989509583E-2</v>
      </c>
      <c r="EC81" s="86">
        <v>7.6203145086765289E-2</v>
      </c>
      <c r="ED81" s="86">
        <v>4.517633467912674E-2</v>
      </c>
      <c r="EE81" s="86">
        <v>0.2855449914932251</v>
      </c>
      <c r="EF81" s="86">
        <v>3.510010614991188E-2</v>
      </c>
      <c r="EG81" s="86">
        <v>0.32278838753700256</v>
      </c>
      <c r="EH81" s="86">
        <v>0.61523902416229248</v>
      </c>
      <c r="EI81" s="86">
        <v>1.0400518178939819</v>
      </c>
      <c r="EJ81" s="86">
        <v>1.0547841787338257</v>
      </c>
      <c r="EK81" s="86">
        <v>1.2394227981567383</v>
      </c>
      <c r="EL81" s="86">
        <v>1.2120195627212524</v>
      </c>
      <c r="EM81" s="86">
        <v>1.4245909452438354</v>
      </c>
      <c r="EN81" s="86">
        <v>1.7532713413238525</v>
      </c>
      <c r="EO81" s="86">
        <v>2.6529853343963623</v>
      </c>
      <c r="EP81" s="86">
        <v>2.6561970710754395</v>
      </c>
      <c r="EQ81" s="86">
        <v>2.4833240509033203</v>
      </c>
      <c r="ER81" s="86">
        <v>2.1759593486785889</v>
      </c>
      <c r="ES81" s="86">
        <v>2.3366549015045166</v>
      </c>
      <c r="ET81" s="86">
        <v>1.5964643955230713</v>
      </c>
      <c r="EU81" s="86">
        <v>0.96090340614318848</v>
      </c>
      <c r="EV81" s="86">
        <v>0.46386045217514038</v>
      </c>
      <c r="EW81" s="86">
        <v>69.865966796875</v>
      </c>
      <c r="EX81" s="86">
        <v>68.385398864746094</v>
      </c>
      <c r="EY81" s="86">
        <v>67.389404296875</v>
      </c>
      <c r="EZ81" s="86">
        <v>66.274421691894531</v>
      </c>
      <c r="FA81" s="86">
        <v>65.501502990722656</v>
      </c>
      <c r="FB81" s="86">
        <v>64.907989501953125</v>
      </c>
      <c r="FC81" s="86">
        <v>64.113288879394531</v>
      </c>
      <c r="FD81" s="86">
        <v>63.692691802978516</v>
      </c>
      <c r="FE81" s="86">
        <v>66.336631774902344</v>
      </c>
      <c r="FF81" s="86">
        <v>70.252372741699219</v>
      </c>
      <c r="FG81" s="86">
        <v>74.462310791015625</v>
      </c>
      <c r="FH81" s="86">
        <v>78.520774841308594</v>
      </c>
      <c r="FI81" s="86">
        <v>82.168975830078125</v>
      </c>
      <c r="FJ81" s="86">
        <v>85.171188354492188</v>
      </c>
      <c r="FK81" s="86">
        <v>87.608367919921875</v>
      </c>
      <c r="FL81" s="86">
        <v>89.264656066894531</v>
      </c>
      <c r="FM81" s="86">
        <v>89.832954406738281</v>
      </c>
      <c r="FN81" s="86">
        <v>89.317985534667969</v>
      </c>
      <c r="FO81" s="86">
        <v>87.778450012207031</v>
      </c>
      <c r="FP81" s="86">
        <v>84.800338745117188</v>
      </c>
      <c r="FQ81" s="86">
        <v>80.097579956054688</v>
      </c>
      <c r="FR81" s="86">
        <v>76.027091979980469</v>
      </c>
      <c r="FS81" s="86">
        <v>73.426170349121094</v>
      </c>
      <c r="FT81" s="86">
        <v>71.520057678222656</v>
      </c>
      <c r="FU81" s="86">
        <v>0.45820891857147217</v>
      </c>
      <c r="FV81" s="86">
        <v>0.55645221471786499</v>
      </c>
      <c r="FW81" s="86">
        <v>0.46886298060417175</v>
      </c>
      <c r="FX81" s="86">
        <v>1509.3636474609375</v>
      </c>
      <c r="FY81" s="86">
        <v>1</v>
      </c>
    </row>
    <row r="82" spans="1:181" x14ac:dyDescent="0.25">
      <c r="A82" t="s">
        <v>186</v>
      </c>
      <c r="B82" t="s">
        <v>244</v>
      </c>
      <c r="C82" t="s">
        <v>2</v>
      </c>
      <c r="D82" t="s">
        <v>202</v>
      </c>
      <c r="E82" t="s">
        <v>209</v>
      </c>
      <c r="F82" t="s">
        <v>178</v>
      </c>
      <c r="G82" t="s">
        <v>1</v>
      </c>
      <c r="H82" s="86">
        <v>8214</v>
      </c>
      <c r="I82" s="86">
        <v>7.1820163726806641</v>
      </c>
      <c r="J82" s="86">
        <v>6.5411667823791504</v>
      </c>
      <c r="K82" s="86">
        <v>6.1597771644592285</v>
      </c>
      <c r="L82" s="86">
        <v>5.876248836517334</v>
      </c>
      <c r="M82" s="86">
        <v>5.7589926719665527</v>
      </c>
      <c r="N82" s="86">
        <v>5.8494329452514648</v>
      </c>
      <c r="O82" s="86">
        <v>6.3927669525146484</v>
      </c>
      <c r="P82" s="86">
        <v>6.954775333404541</v>
      </c>
      <c r="Q82" s="86">
        <v>7.1452250480651855</v>
      </c>
      <c r="R82" s="86">
        <v>7.2000422477722168</v>
      </c>
      <c r="S82" s="86">
        <v>7.5754218101501465</v>
      </c>
      <c r="T82" s="86">
        <v>7.9510865211486816</v>
      </c>
      <c r="U82" s="86">
        <v>8.4867782592773438</v>
      </c>
      <c r="V82" s="86">
        <v>8.6589250564575195</v>
      </c>
      <c r="W82" s="86">
        <v>9.0491762161254883</v>
      </c>
      <c r="X82" s="86">
        <v>9.5849065780639648</v>
      </c>
      <c r="Y82" s="86">
        <v>10.008788108825684</v>
      </c>
      <c r="Z82" s="86">
        <v>10.358724594116211</v>
      </c>
      <c r="AA82" s="86">
        <v>10.492828369140625</v>
      </c>
      <c r="AB82" s="86">
        <v>10.771748542785645</v>
      </c>
      <c r="AC82" s="86">
        <v>10.761416435241699</v>
      </c>
      <c r="AD82" s="86">
        <v>10.494410514831543</v>
      </c>
      <c r="AE82" s="86">
        <v>9.5198993682861328</v>
      </c>
      <c r="AF82" s="86">
        <v>8.2606611251831055</v>
      </c>
      <c r="AG82" s="86">
        <v>-0.91734534502029419</v>
      </c>
      <c r="AH82" s="86">
        <v>-0.94947582483291626</v>
      </c>
      <c r="AI82" s="86">
        <v>-0.79759907722473145</v>
      </c>
      <c r="AJ82" s="86">
        <v>-0.79360443353652954</v>
      </c>
      <c r="AK82" s="86">
        <v>-0.78284686803817749</v>
      </c>
      <c r="AL82" s="86">
        <v>-0.77955442667007446</v>
      </c>
      <c r="AM82" s="86">
        <v>-0.68323326110839844</v>
      </c>
      <c r="AN82" s="86">
        <v>-0.66400206089019775</v>
      </c>
      <c r="AO82" s="86">
        <v>-0.56402665376663208</v>
      </c>
      <c r="AP82" s="86">
        <v>-0.41400465369224548</v>
      </c>
      <c r="AQ82" s="86">
        <v>-0.24171142280101776</v>
      </c>
      <c r="AR82" s="86">
        <v>-0.26471170783042908</v>
      </c>
      <c r="AS82" s="86">
        <v>-6.1663035303354263E-3</v>
      </c>
      <c r="AT82" s="86">
        <v>-7.8947462141513824E-2</v>
      </c>
      <c r="AU82" s="86">
        <v>5.6498903781175613E-2</v>
      </c>
      <c r="AV82" s="86">
        <v>4.0955081582069397E-2</v>
      </c>
      <c r="AW82" s="86">
        <v>0.21579337120056152</v>
      </c>
      <c r="AX82" s="86">
        <v>4.0099028497934341E-2</v>
      </c>
      <c r="AY82" s="86">
        <v>-3.6579817533493042E-2</v>
      </c>
      <c r="AZ82" s="86">
        <v>0.27771487832069397</v>
      </c>
      <c r="BA82" s="86">
        <v>0.19873493909835815</v>
      </c>
      <c r="BB82" s="86">
        <v>-0.3593449592590332</v>
      </c>
      <c r="BC82" s="86">
        <v>-0.66196525096893311</v>
      </c>
      <c r="BD82" s="86">
        <v>-0.8372759222984314</v>
      </c>
      <c r="BE82" s="86">
        <v>-0.69465065002441406</v>
      </c>
      <c r="BF82" s="86">
        <v>-0.7310144305229187</v>
      </c>
      <c r="BG82" s="86">
        <v>-0.58005654811859131</v>
      </c>
      <c r="BH82" s="86">
        <v>-0.59151911735534668</v>
      </c>
      <c r="BI82" s="86">
        <v>-0.571921706199646</v>
      </c>
      <c r="BJ82" s="86">
        <v>-0.54516297578811646</v>
      </c>
      <c r="BK82" s="86">
        <v>-0.45251369476318359</v>
      </c>
      <c r="BL82" s="86">
        <v>-0.43928727507591248</v>
      </c>
      <c r="BM82" s="86">
        <v>-0.34381264448165894</v>
      </c>
      <c r="BN82" s="86">
        <v>-0.2382926344871521</v>
      </c>
      <c r="BO82" s="86">
        <v>-7.290128618478775E-2</v>
      </c>
      <c r="BP82" s="86">
        <v>-9.6180930733680725E-2</v>
      </c>
      <c r="BQ82" s="86">
        <v>0.16598159074783325</v>
      </c>
      <c r="BR82" s="86">
        <v>0.10126151889562607</v>
      </c>
      <c r="BS82" s="86">
        <v>0.2534669041633606</v>
      </c>
      <c r="BT82" s="86">
        <v>0.24492982029914856</v>
      </c>
      <c r="BU82" s="86">
        <v>0.4278569221496582</v>
      </c>
      <c r="BV82" s="86">
        <v>0.2639477550983429</v>
      </c>
      <c r="BW82" s="86">
        <v>0.20322719216346741</v>
      </c>
      <c r="BX82" s="86">
        <v>0.51699167490005493</v>
      </c>
      <c r="BY82" s="86">
        <v>0.43769475817680359</v>
      </c>
      <c r="BZ82" s="86">
        <v>-0.13550782203674316</v>
      </c>
      <c r="CA82" s="86">
        <v>-0.43821325898170471</v>
      </c>
      <c r="CB82" s="86">
        <v>-0.61513704061508179</v>
      </c>
      <c r="CC82" s="86">
        <v>-0.5404130220413208</v>
      </c>
      <c r="CD82" s="86">
        <v>-0.57970869541168213</v>
      </c>
      <c r="CE82" s="86">
        <v>-0.42938724160194397</v>
      </c>
      <c r="CF82" s="86">
        <v>-0.45155540108680725</v>
      </c>
      <c r="CG82" s="86">
        <v>-0.42583557963371277</v>
      </c>
      <c r="CH82" s="86">
        <v>-0.38282418251037598</v>
      </c>
      <c r="CI82" s="86">
        <v>-0.29271802306175232</v>
      </c>
      <c r="CJ82" s="86">
        <v>-0.28365048766136169</v>
      </c>
      <c r="CK82" s="86">
        <v>-0.19129307568073273</v>
      </c>
      <c r="CL82" s="86">
        <v>-0.11659503728151321</v>
      </c>
      <c r="CM82" s="86">
        <v>4.4016096740961075E-2</v>
      </c>
      <c r="CN82" s="86">
        <v>2.0542964339256287E-2</v>
      </c>
      <c r="CO82" s="86">
        <v>0.28521069884300232</v>
      </c>
      <c r="CP82" s="86">
        <v>0.22607371211051941</v>
      </c>
      <c r="CQ82" s="86">
        <v>0.38988634943962097</v>
      </c>
      <c r="CR82" s="86">
        <v>0.38620209693908691</v>
      </c>
      <c r="CS82" s="86">
        <v>0.57473146915435791</v>
      </c>
      <c r="CT82" s="86">
        <v>0.41898468136787415</v>
      </c>
      <c r="CU82" s="86">
        <v>0.36931678652763367</v>
      </c>
      <c r="CV82" s="86">
        <v>0.68271404504776001</v>
      </c>
      <c r="CW82" s="86">
        <v>0.60319757461547852</v>
      </c>
      <c r="CX82" s="86">
        <v>1.952110230922699E-2</v>
      </c>
      <c r="CY82" s="86">
        <v>-0.283243328332901</v>
      </c>
      <c r="CZ82" s="86">
        <v>-0.46128427982330322</v>
      </c>
      <c r="DA82" s="86">
        <v>-0.38617536425590515</v>
      </c>
      <c r="DB82" s="86">
        <v>-0.42840299010276794</v>
      </c>
      <c r="DC82" s="86">
        <v>-0.27871793508529663</v>
      </c>
      <c r="DD82" s="86">
        <v>-0.31159171462059021</v>
      </c>
      <c r="DE82" s="86">
        <v>-0.27974945306777954</v>
      </c>
      <c r="DF82" s="86">
        <v>-0.2204853892326355</v>
      </c>
      <c r="DG82" s="86">
        <v>-0.13292235136032104</v>
      </c>
      <c r="DH82" s="86">
        <v>-0.12801370024681091</v>
      </c>
      <c r="DI82" s="86">
        <v>-3.8773518055677414E-2</v>
      </c>
      <c r="DJ82" s="86">
        <v>5.1025641150772572E-3</v>
      </c>
      <c r="DK82" s="86">
        <v>0.1609334796667099</v>
      </c>
      <c r="DL82" s="86">
        <v>0.1372668594121933</v>
      </c>
      <c r="DM82" s="86">
        <v>0.40443980693817139</v>
      </c>
      <c r="DN82" s="86">
        <v>0.35088589787483215</v>
      </c>
      <c r="DO82" s="86">
        <v>0.52630579471588135</v>
      </c>
      <c r="DP82" s="86">
        <v>0.52747440338134766</v>
      </c>
      <c r="DQ82" s="86">
        <v>0.72160601615905762</v>
      </c>
      <c r="DR82" s="86">
        <v>0.57402163743972778</v>
      </c>
      <c r="DS82" s="86">
        <v>0.53540641069412231</v>
      </c>
      <c r="DT82" s="86">
        <v>0.84843641519546509</v>
      </c>
      <c r="DU82" s="86">
        <v>0.76870042085647583</v>
      </c>
      <c r="DV82" s="86">
        <v>0.17455002665519714</v>
      </c>
      <c r="DW82" s="86">
        <v>-0.12827339768409729</v>
      </c>
      <c r="DX82" s="86">
        <v>-0.30743154883384705</v>
      </c>
      <c r="DY82" s="86">
        <v>-0.16348069906234741</v>
      </c>
      <c r="DZ82" s="86">
        <v>-0.20994158089160919</v>
      </c>
      <c r="EA82" s="86">
        <v>-6.1175402253866196E-2</v>
      </c>
      <c r="EB82" s="86">
        <v>-0.10950635373592377</v>
      </c>
      <c r="EC82" s="86">
        <v>-6.8824306130409241E-2</v>
      </c>
      <c r="ED82" s="86">
        <v>1.3906043954193592E-2</v>
      </c>
      <c r="EE82" s="86">
        <v>9.7797207534313202E-2</v>
      </c>
      <c r="EF82" s="86">
        <v>9.6701115369796753E-2</v>
      </c>
      <c r="EG82" s="86">
        <v>0.18144050240516663</v>
      </c>
      <c r="EH82" s="86">
        <v>0.18081457912921906</v>
      </c>
      <c r="EI82" s="86">
        <v>0.32974362373352051</v>
      </c>
      <c r="EJ82" s="86">
        <v>0.30579763650894165</v>
      </c>
      <c r="EK82" s="86">
        <v>0.57658767700195313</v>
      </c>
      <c r="EL82" s="86">
        <v>0.53109490871429443</v>
      </c>
      <c r="EM82" s="86">
        <v>0.72327381372451782</v>
      </c>
      <c r="EN82" s="86">
        <v>0.73144912719726563</v>
      </c>
      <c r="EO82" s="86">
        <v>0.9336695671081543</v>
      </c>
      <c r="EP82" s="86">
        <v>0.79787033796310425</v>
      </c>
      <c r="EQ82" s="86">
        <v>0.77521336078643799</v>
      </c>
      <c r="ER82" s="86">
        <v>1.0877132415771484</v>
      </c>
      <c r="ES82" s="86">
        <v>1.0076601505279541</v>
      </c>
      <c r="ET82" s="86">
        <v>0.39838716387748718</v>
      </c>
      <c r="EU82" s="86">
        <v>9.5478564500808716E-2</v>
      </c>
      <c r="EV82" s="86">
        <v>-8.5292607545852661E-2</v>
      </c>
      <c r="EW82" s="86">
        <v>65.606834411621094</v>
      </c>
      <c r="EX82" s="86">
        <v>64.642372131347656</v>
      </c>
      <c r="EY82" s="86">
        <v>64.070274353027344</v>
      </c>
      <c r="EZ82" s="86">
        <v>63.262073516845703</v>
      </c>
      <c r="FA82" s="86">
        <v>62.720314025878906</v>
      </c>
      <c r="FB82" s="86">
        <v>62.429183959960938</v>
      </c>
      <c r="FC82" s="86">
        <v>62.084953308105469</v>
      </c>
      <c r="FD82" s="86">
        <v>61.915359497070313</v>
      </c>
      <c r="FE82" s="86">
        <v>63.781734466552734</v>
      </c>
      <c r="FF82" s="86">
        <v>66.634300231933594</v>
      </c>
      <c r="FG82" s="86">
        <v>70.115615844726563</v>
      </c>
      <c r="FH82" s="86">
        <v>73.742683410644531</v>
      </c>
      <c r="FI82" s="86">
        <v>76.887596130371094</v>
      </c>
      <c r="FJ82" s="86">
        <v>79.615821838378906</v>
      </c>
      <c r="FK82" s="86">
        <v>81.63714599609375</v>
      </c>
      <c r="FL82" s="86">
        <v>83.197868347167969</v>
      </c>
      <c r="FM82" s="86">
        <v>83.309318542480469</v>
      </c>
      <c r="FN82" s="86">
        <v>82.195091247558594</v>
      </c>
      <c r="FO82" s="86">
        <v>80.021530151367188</v>
      </c>
      <c r="FP82" s="86">
        <v>76.542686462402344</v>
      </c>
      <c r="FQ82" s="86">
        <v>72.40301513671875</v>
      </c>
      <c r="FR82" s="86">
        <v>69.470687866210938</v>
      </c>
      <c r="FS82" s="86">
        <v>67.730171203613281</v>
      </c>
      <c r="FT82" s="86">
        <v>66.568534851074219</v>
      </c>
      <c r="FU82" s="86">
        <v>0.20394819974899292</v>
      </c>
      <c r="FV82" s="86">
        <v>0.26743966341018677</v>
      </c>
      <c r="FW82" s="86">
        <v>0.21692517399787903</v>
      </c>
      <c r="FX82" s="86">
        <v>937.54547119140625</v>
      </c>
      <c r="FY82" s="86">
        <v>1</v>
      </c>
    </row>
    <row r="83" spans="1:181" x14ac:dyDescent="0.25">
      <c r="A83" t="s">
        <v>186</v>
      </c>
      <c r="B83" t="s">
        <v>244</v>
      </c>
      <c r="C83" t="s">
        <v>2</v>
      </c>
      <c r="D83" t="s">
        <v>202</v>
      </c>
      <c r="E83" t="s">
        <v>209</v>
      </c>
      <c r="F83" t="s">
        <v>179</v>
      </c>
      <c r="G83" t="s">
        <v>1</v>
      </c>
      <c r="H83" s="86">
        <v>1441</v>
      </c>
      <c r="I83" s="86"/>
      <c r="J83" s="86"/>
      <c r="K83" s="86"/>
      <c r="L83" s="86"/>
      <c r="M83" s="86"/>
      <c r="N83" s="86"/>
      <c r="O83" s="86"/>
      <c r="P83" s="86"/>
      <c r="Q83" s="86"/>
      <c r="R83" s="86"/>
      <c r="S83" s="86"/>
      <c r="T83" s="86"/>
      <c r="U83" s="86"/>
      <c r="V83" s="86"/>
      <c r="W83" s="86"/>
      <c r="X83" s="86"/>
      <c r="Y83" s="86"/>
      <c r="Z83" s="86"/>
      <c r="AA83" s="86"/>
      <c r="AB83" s="86"/>
      <c r="AC83" s="86"/>
      <c r="AD83" s="86"/>
      <c r="AE83" s="86"/>
      <c r="AF83" s="86"/>
      <c r="AG83" s="86"/>
      <c r="AH83" s="86"/>
      <c r="AI83" s="86"/>
      <c r="AJ83" s="86"/>
      <c r="AK83" s="86"/>
      <c r="AL83" s="86"/>
      <c r="AM83" s="86"/>
      <c r="AN83" s="86"/>
      <c r="AO83" s="86"/>
      <c r="AP83" s="86"/>
      <c r="AQ83" s="86"/>
      <c r="AR83" s="86"/>
      <c r="AS83" s="86"/>
      <c r="AT83" s="86"/>
      <c r="AU83" s="86"/>
      <c r="AV83" s="86"/>
      <c r="AW83" s="86"/>
      <c r="AX83" s="86"/>
      <c r="AY83" s="86"/>
      <c r="AZ83" s="86"/>
      <c r="BA83" s="86"/>
      <c r="BB83" s="86"/>
      <c r="BC83" s="86"/>
      <c r="BD83" s="86"/>
      <c r="BE83" s="86"/>
      <c r="BF83" s="86"/>
      <c r="BG83" s="86"/>
      <c r="BH83" s="86"/>
      <c r="BI83" s="86"/>
      <c r="BJ83" s="86"/>
      <c r="BK83" s="86"/>
      <c r="BL83" s="86"/>
      <c r="BM83" s="86"/>
      <c r="BN83" s="86"/>
      <c r="BO83" s="86"/>
      <c r="BP83" s="86"/>
      <c r="BQ83" s="86"/>
      <c r="BR83" s="86"/>
      <c r="BS83" s="86"/>
      <c r="BT83" s="86"/>
      <c r="BU83" s="86"/>
      <c r="BV83" s="86"/>
      <c r="BW83" s="86"/>
      <c r="BX83" s="86"/>
      <c r="BY83" s="86"/>
      <c r="BZ83" s="86"/>
      <c r="CA83" s="86"/>
      <c r="CB83" s="86"/>
      <c r="CC83" s="86"/>
      <c r="CD83" s="86"/>
      <c r="CE83" s="86"/>
      <c r="CF83" s="86"/>
      <c r="CG83" s="86"/>
      <c r="CH83" s="86"/>
      <c r="CI83" s="86"/>
      <c r="CJ83" s="86"/>
      <c r="CK83" s="86"/>
      <c r="CL83" s="86"/>
      <c r="CM83" s="86"/>
      <c r="CN83" s="86"/>
      <c r="CO83" s="86"/>
      <c r="CP83" s="86"/>
      <c r="CQ83" s="86"/>
      <c r="CR83" s="86"/>
      <c r="CS83" s="86"/>
      <c r="CT83" s="86"/>
      <c r="CU83" s="86"/>
      <c r="CV83" s="86"/>
      <c r="CW83" s="86"/>
      <c r="CX83" s="86"/>
      <c r="CY83" s="86"/>
      <c r="CZ83" s="86"/>
      <c r="DA83" s="86"/>
      <c r="DB83" s="86"/>
      <c r="DC83" s="86"/>
      <c r="DD83" s="86"/>
      <c r="DE83" s="86"/>
      <c r="DF83" s="86"/>
      <c r="DG83" s="86"/>
      <c r="DH83" s="86"/>
      <c r="DI83" s="86"/>
      <c r="DJ83" s="86"/>
      <c r="DK83" s="86"/>
      <c r="DL83" s="86"/>
      <c r="DM83" s="86"/>
      <c r="DN83" s="86"/>
      <c r="DO83" s="86"/>
      <c r="DP83" s="86"/>
      <c r="DQ83" s="86"/>
      <c r="DR83" s="86"/>
      <c r="DS83" s="86"/>
      <c r="DT83" s="86"/>
      <c r="DU83" s="86"/>
      <c r="DV83" s="86"/>
      <c r="DW83" s="86"/>
      <c r="DX83" s="86"/>
      <c r="DY83" s="86"/>
      <c r="DZ83" s="86"/>
      <c r="EA83" s="86"/>
      <c r="EB83" s="86"/>
      <c r="EC83" s="86"/>
      <c r="ED83" s="86"/>
      <c r="EE83" s="86"/>
      <c r="EF83" s="86"/>
      <c r="EG83" s="86"/>
      <c r="EH83" s="86"/>
      <c r="EI83" s="86"/>
      <c r="EJ83" s="86"/>
      <c r="EK83" s="86"/>
      <c r="EL83" s="86"/>
      <c r="EM83" s="86"/>
      <c r="EN83" s="86"/>
      <c r="EO83" s="86"/>
      <c r="EP83" s="86"/>
      <c r="EQ83" s="86"/>
      <c r="ER83" s="86"/>
      <c r="ES83" s="86"/>
      <c r="ET83" s="86"/>
      <c r="EU83" s="86"/>
      <c r="EV83" s="86"/>
      <c r="EW83" s="86"/>
      <c r="EX83" s="86"/>
      <c r="EY83" s="86"/>
      <c r="EZ83" s="86"/>
      <c r="FA83" s="86"/>
      <c r="FB83" s="86"/>
      <c r="FC83" s="86"/>
      <c r="FD83" s="86"/>
      <c r="FE83" s="86"/>
      <c r="FF83" s="86"/>
      <c r="FG83" s="86"/>
      <c r="FH83" s="86"/>
      <c r="FI83" s="86"/>
      <c r="FJ83" s="86"/>
      <c r="FK83" s="86"/>
      <c r="FL83" s="86"/>
      <c r="FM83" s="86"/>
      <c r="FN83" s="86"/>
      <c r="FO83" s="86"/>
      <c r="FP83" s="86"/>
      <c r="FQ83" s="86"/>
      <c r="FR83" s="86"/>
      <c r="FS83" s="86"/>
      <c r="FT83" s="86"/>
      <c r="FU83" s="86"/>
      <c r="FV83" s="86"/>
      <c r="FW83" s="86"/>
      <c r="FX83" s="86">
        <v>78.409088134765625</v>
      </c>
      <c r="FY83" s="86">
        <v>0</v>
      </c>
    </row>
    <row r="84" spans="1:181" x14ac:dyDescent="0.25">
      <c r="A84" t="s">
        <v>186</v>
      </c>
      <c r="B84" t="s">
        <v>244</v>
      </c>
      <c r="C84" t="s">
        <v>2</v>
      </c>
      <c r="D84" t="s">
        <v>202</v>
      </c>
      <c r="E84" t="s">
        <v>209</v>
      </c>
      <c r="F84" t="s">
        <v>180</v>
      </c>
      <c r="G84" t="s">
        <v>1</v>
      </c>
      <c r="H84" s="86">
        <v>318</v>
      </c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  <c r="AE84" s="86"/>
      <c r="AF84" s="86"/>
      <c r="AG84" s="86"/>
      <c r="AH84" s="86"/>
      <c r="AI84" s="86"/>
      <c r="AJ84" s="86"/>
      <c r="AK84" s="86"/>
      <c r="AL84" s="86"/>
      <c r="AM84" s="86"/>
      <c r="AN84" s="86"/>
      <c r="AO84" s="86"/>
      <c r="AP84" s="86"/>
      <c r="AQ84" s="86"/>
      <c r="AR84" s="86"/>
      <c r="AS84" s="86"/>
      <c r="AT84" s="86"/>
      <c r="AU84" s="86"/>
      <c r="AV84" s="86"/>
      <c r="AW84" s="86"/>
      <c r="AX84" s="86"/>
      <c r="AY84" s="86"/>
      <c r="AZ84" s="86"/>
      <c r="BA84" s="86"/>
      <c r="BB84" s="86"/>
      <c r="BC84" s="86"/>
      <c r="BD84" s="86"/>
      <c r="BE84" s="86"/>
      <c r="BF84" s="86"/>
      <c r="BG84" s="86"/>
      <c r="BH84" s="86"/>
      <c r="BI84" s="86"/>
      <c r="BJ84" s="86"/>
      <c r="BK84" s="86"/>
      <c r="BL84" s="86"/>
      <c r="BM84" s="86"/>
      <c r="BN84" s="86"/>
      <c r="BO84" s="86"/>
      <c r="BP84" s="86"/>
      <c r="BQ84" s="86"/>
      <c r="BR84" s="86"/>
      <c r="BS84" s="86"/>
      <c r="BT84" s="86"/>
      <c r="BU84" s="86"/>
      <c r="BV84" s="86"/>
      <c r="BW84" s="86"/>
      <c r="BX84" s="86"/>
      <c r="BY84" s="86"/>
      <c r="BZ84" s="86"/>
      <c r="CA84" s="86"/>
      <c r="CB84" s="86"/>
      <c r="CC84" s="86"/>
      <c r="CD84" s="86"/>
      <c r="CE84" s="86"/>
      <c r="CF84" s="86"/>
      <c r="CG84" s="86"/>
      <c r="CH84" s="86"/>
      <c r="CI84" s="86"/>
      <c r="CJ84" s="86"/>
      <c r="CK84" s="86"/>
      <c r="CL84" s="86"/>
      <c r="CM84" s="86"/>
      <c r="CN84" s="86"/>
      <c r="CO84" s="86"/>
      <c r="CP84" s="86"/>
      <c r="CQ84" s="86"/>
      <c r="CR84" s="86"/>
      <c r="CS84" s="86"/>
      <c r="CT84" s="86"/>
      <c r="CU84" s="86"/>
      <c r="CV84" s="86"/>
      <c r="CW84" s="86"/>
      <c r="CX84" s="86"/>
      <c r="CY84" s="86"/>
      <c r="CZ84" s="86"/>
      <c r="DA84" s="86"/>
      <c r="DB84" s="86"/>
      <c r="DC84" s="86"/>
      <c r="DD84" s="86"/>
      <c r="DE84" s="86"/>
      <c r="DF84" s="86"/>
      <c r="DG84" s="86"/>
      <c r="DH84" s="86"/>
      <c r="DI84" s="86"/>
      <c r="DJ84" s="86"/>
      <c r="DK84" s="86"/>
      <c r="DL84" s="86"/>
      <c r="DM84" s="86"/>
      <c r="DN84" s="86"/>
      <c r="DO84" s="86"/>
      <c r="DP84" s="86"/>
      <c r="DQ84" s="86"/>
      <c r="DR84" s="86"/>
      <c r="DS84" s="86"/>
      <c r="DT84" s="86"/>
      <c r="DU84" s="86"/>
      <c r="DV84" s="86"/>
      <c r="DW84" s="86"/>
      <c r="DX84" s="86"/>
      <c r="DY84" s="86"/>
      <c r="DZ84" s="86"/>
      <c r="EA84" s="86"/>
      <c r="EB84" s="86"/>
      <c r="EC84" s="86"/>
      <c r="ED84" s="86"/>
      <c r="EE84" s="86"/>
      <c r="EF84" s="86"/>
      <c r="EG84" s="86"/>
      <c r="EH84" s="86"/>
      <c r="EI84" s="86"/>
      <c r="EJ84" s="86"/>
      <c r="EK84" s="86"/>
      <c r="EL84" s="86"/>
      <c r="EM84" s="86"/>
      <c r="EN84" s="86"/>
      <c r="EO84" s="86"/>
      <c r="EP84" s="86"/>
      <c r="EQ84" s="86"/>
      <c r="ER84" s="86"/>
      <c r="ES84" s="86"/>
      <c r="ET84" s="86"/>
      <c r="EU84" s="86"/>
      <c r="EV84" s="86"/>
      <c r="EW84" s="86"/>
      <c r="EX84" s="86"/>
      <c r="EY84" s="86"/>
      <c r="EZ84" s="86"/>
      <c r="FA84" s="86"/>
      <c r="FB84" s="86"/>
      <c r="FC84" s="86"/>
      <c r="FD84" s="86"/>
      <c r="FE84" s="86"/>
      <c r="FF84" s="86"/>
      <c r="FG84" s="86"/>
      <c r="FH84" s="86"/>
      <c r="FI84" s="86"/>
      <c r="FJ84" s="86"/>
      <c r="FK84" s="86"/>
      <c r="FL84" s="86"/>
      <c r="FM84" s="86"/>
      <c r="FN84" s="86"/>
      <c r="FO84" s="86"/>
      <c r="FP84" s="86"/>
      <c r="FQ84" s="86"/>
      <c r="FR84" s="86"/>
      <c r="FS84" s="86"/>
      <c r="FT84" s="86"/>
      <c r="FU84" s="86"/>
      <c r="FV84" s="86"/>
      <c r="FW84" s="86"/>
      <c r="FX84" s="86">
        <v>50.727272033691406</v>
      </c>
      <c r="FY84" s="86">
        <v>0</v>
      </c>
    </row>
    <row r="85" spans="1:181" x14ac:dyDescent="0.25">
      <c r="A85" t="s">
        <v>186</v>
      </c>
      <c r="B85" t="s">
        <v>244</v>
      </c>
      <c r="C85" t="s">
        <v>2</v>
      </c>
      <c r="D85" t="s">
        <v>202</v>
      </c>
      <c r="E85" t="s">
        <v>209</v>
      </c>
      <c r="F85" t="s">
        <v>181</v>
      </c>
      <c r="G85" t="s">
        <v>1</v>
      </c>
      <c r="H85" s="86">
        <v>541</v>
      </c>
      <c r="I85" s="86"/>
      <c r="J85" s="86"/>
      <c r="K85" s="86"/>
      <c r="L85" s="86"/>
      <c r="M85" s="86"/>
      <c r="N85" s="86"/>
      <c r="O85" s="86"/>
      <c r="P85" s="86"/>
      <c r="Q85" s="86"/>
      <c r="R85" s="86"/>
      <c r="S85" s="86"/>
      <c r="T85" s="86"/>
      <c r="U85" s="86"/>
      <c r="V85" s="86"/>
      <c r="W85" s="86"/>
      <c r="X85" s="86"/>
      <c r="Y85" s="86"/>
      <c r="Z85" s="86"/>
      <c r="AA85" s="86"/>
      <c r="AB85" s="86"/>
      <c r="AC85" s="86"/>
      <c r="AD85" s="86"/>
      <c r="AE85" s="86"/>
      <c r="AF85" s="86"/>
      <c r="AG85" s="86"/>
      <c r="AH85" s="86"/>
      <c r="AI85" s="86"/>
      <c r="AJ85" s="86"/>
      <c r="AK85" s="86"/>
      <c r="AL85" s="86"/>
      <c r="AM85" s="86"/>
      <c r="AN85" s="86"/>
      <c r="AO85" s="86"/>
      <c r="AP85" s="86"/>
      <c r="AQ85" s="86"/>
      <c r="AR85" s="86"/>
      <c r="AS85" s="86"/>
      <c r="AT85" s="86"/>
      <c r="AU85" s="86"/>
      <c r="AV85" s="86"/>
      <c r="AW85" s="86"/>
      <c r="AX85" s="86"/>
      <c r="AY85" s="86"/>
      <c r="AZ85" s="86"/>
      <c r="BA85" s="86"/>
      <c r="BB85" s="86"/>
      <c r="BC85" s="86"/>
      <c r="BD85" s="86"/>
      <c r="BE85" s="86"/>
      <c r="BF85" s="86"/>
      <c r="BG85" s="86"/>
      <c r="BH85" s="86"/>
      <c r="BI85" s="86"/>
      <c r="BJ85" s="86"/>
      <c r="BK85" s="86"/>
      <c r="BL85" s="86"/>
      <c r="BM85" s="86"/>
      <c r="BN85" s="86"/>
      <c r="BO85" s="86"/>
      <c r="BP85" s="86"/>
      <c r="BQ85" s="86"/>
      <c r="BR85" s="86"/>
      <c r="BS85" s="86"/>
      <c r="BT85" s="86"/>
      <c r="BU85" s="86"/>
      <c r="BV85" s="86"/>
      <c r="BW85" s="86"/>
      <c r="BX85" s="86"/>
      <c r="BY85" s="86"/>
      <c r="BZ85" s="86"/>
      <c r="CA85" s="86"/>
      <c r="CB85" s="86"/>
      <c r="CC85" s="86"/>
      <c r="CD85" s="86"/>
      <c r="CE85" s="86"/>
      <c r="CF85" s="86"/>
      <c r="CG85" s="86"/>
      <c r="CH85" s="86"/>
      <c r="CI85" s="86"/>
      <c r="CJ85" s="86"/>
      <c r="CK85" s="86"/>
      <c r="CL85" s="86"/>
      <c r="CM85" s="86"/>
      <c r="CN85" s="86"/>
      <c r="CO85" s="86"/>
      <c r="CP85" s="86"/>
      <c r="CQ85" s="86"/>
      <c r="CR85" s="86"/>
      <c r="CS85" s="86"/>
      <c r="CT85" s="86"/>
      <c r="CU85" s="86"/>
      <c r="CV85" s="86"/>
      <c r="CW85" s="86"/>
      <c r="CX85" s="86"/>
      <c r="CY85" s="86"/>
      <c r="CZ85" s="86"/>
      <c r="DA85" s="86"/>
      <c r="DB85" s="86"/>
      <c r="DC85" s="86"/>
      <c r="DD85" s="86"/>
      <c r="DE85" s="86"/>
      <c r="DF85" s="86"/>
      <c r="DG85" s="86"/>
      <c r="DH85" s="86"/>
      <c r="DI85" s="86"/>
      <c r="DJ85" s="86"/>
      <c r="DK85" s="86"/>
      <c r="DL85" s="86"/>
      <c r="DM85" s="86"/>
      <c r="DN85" s="86"/>
      <c r="DO85" s="86"/>
      <c r="DP85" s="86"/>
      <c r="DQ85" s="86"/>
      <c r="DR85" s="86"/>
      <c r="DS85" s="86"/>
      <c r="DT85" s="86"/>
      <c r="DU85" s="86"/>
      <c r="DV85" s="86"/>
      <c r="DW85" s="86"/>
      <c r="DX85" s="86"/>
      <c r="DY85" s="86"/>
      <c r="DZ85" s="86"/>
      <c r="EA85" s="86"/>
      <c r="EB85" s="86"/>
      <c r="EC85" s="86"/>
      <c r="ED85" s="86"/>
      <c r="EE85" s="86"/>
      <c r="EF85" s="86"/>
      <c r="EG85" s="86"/>
      <c r="EH85" s="86"/>
      <c r="EI85" s="86"/>
      <c r="EJ85" s="86"/>
      <c r="EK85" s="86"/>
      <c r="EL85" s="86"/>
      <c r="EM85" s="86"/>
      <c r="EN85" s="86"/>
      <c r="EO85" s="86"/>
      <c r="EP85" s="86"/>
      <c r="EQ85" s="86"/>
      <c r="ER85" s="86"/>
      <c r="ES85" s="86"/>
      <c r="ET85" s="86"/>
      <c r="EU85" s="86"/>
      <c r="EV85" s="86"/>
      <c r="EW85" s="86"/>
      <c r="EX85" s="86"/>
      <c r="EY85" s="86"/>
      <c r="EZ85" s="86"/>
      <c r="FA85" s="86"/>
      <c r="FB85" s="86"/>
      <c r="FC85" s="86"/>
      <c r="FD85" s="86"/>
      <c r="FE85" s="86"/>
      <c r="FF85" s="86"/>
      <c r="FG85" s="86"/>
      <c r="FH85" s="86"/>
      <c r="FI85" s="86"/>
      <c r="FJ85" s="86"/>
      <c r="FK85" s="86"/>
      <c r="FL85" s="86"/>
      <c r="FM85" s="86"/>
      <c r="FN85" s="86"/>
      <c r="FO85" s="86"/>
      <c r="FP85" s="86"/>
      <c r="FQ85" s="86"/>
      <c r="FR85" s="86"/>
      <c r="FS85" s="86"/>
      <c r="FT85" s="86"/>
      <c r="FU85" s="86"/>
      <c r="FV85" s="86"/>
      <c r="FW85" s="86"/>
      <c r="FX85" s="86">
        <v>21.363636016845703</v>
      </c>
      <c r="FY85" s="86">
        <v>0</v>
      </c>
    </row>
    <row r="86" spans="1:181" x14ac:dyDescent="0.25">
      <c r="A86" t="s">
        <v>186</v>
      </c>
      <c r="B86" t="s">
        <v>244</v>
      </c>
      <c r="C86" t="s">
        <v>2</v>
      </c>
      <c r="D86" t="s">
        <v>202</v>
      </c>
      <c r="E86" t="s">
        <v>209</v>
      </c>
      <c r="F86" t="s">
        <v>182</v>
      </c>
      <c r="G86" t="s">
        <v>1</v>
      </c>
      <c r="H86" s="86">
        <v>1414</v>
      </c>
      <c r="I86" s="86">
        <v>1.1590453386306763</v>
      </c>
      <c r="J86" s="86">
        <v>1.0500147342681885</v>
      </c>
      <c r="K86" s="86">
        <v>0.9833340048789978</v>
      </c>
      <c r="L86" s="86">
        <v>0.95185446739196777</v>
      </c>
      <c r="M86" s="86">
        <v>0.94324463605880737</v>
      </c>
      <c r="N86" s="86">
        <v>1.0053874254226685</v>
      </c>
      <c r="O86" s="86">
        <v>1.0551542043685913</v>
      </c>
      <c r="P86" s="86">
        <v>1.1695855855941772</v>
      </c>
      <c r="Q86" s="86">
        <v>1.2158468961715698</v>
      </c>
      <c r="R86" s="86">
        <v>1.3323379755020142</v>
      </c>
      <c r="S86" s="86">
        <v>1.4019196033477783</v>
      </c>
      <c r="T86" s="86">
        <v>1.4764235019683838</v>
      </c>
      <c r="U86" s="86">
        <v>1.523126482963562</v>
      </c>
      <c r="V86" s="86">
        <v>1.602789044380188</v>
      </c>
      <c r="W86" s="86">
        <v>1.7399704456329346</v>
      </c>
      <c r="X86" s="86">
        <v>1.8250570297241211</v>
      </c>
      <c r="Y86" s="86">
        <v>1.9469726085662842</v>
      </c>
      <c r="Z86" s="86">
        <v>1.9959721565246582</v>
      </c>
      <c r="AA86" s="86">
        <v>1.9992855787277222</v>
      </c>
      <c r="AB86" s="86">
        <v>1.9101464748382568</v>
      </c>
      <c r="AC86" s="86">
        <v>1.9618047475814819</v>
      </c>
      <c r="AD86" s="86">
        <v>1.8675323724746704</v>
      </c>
      <c r="AE86" s="86">
        <v>1.554165244102478</v>
      </c>
      <c r="AF86" s="86">
        <v>1.3225438594818115</v>
      </c>
      <c r="AG86" s="86">
        <v>-8.31318199634552E-2</v>
      </c>
      <c r="AH86" s="86">
        <v>-8.6428537964820862E-2</v>
      </c>
      <c r="AI86" s="86">
        <v>-4.4702745974063873E-2</v>
      </c>
      <c r="AJ86" s="86">
        <v>-1.0495767928659916E-2</v>
      </c>
      <c r="AK86" s="86">
        <v>-9.1722253710031509E-3</v>
      </c>
      <c r="AL86" s="86">
        <v>1.2910546734929085E-2</v>
      </c>
      <c r="AM86" s="86">
        <v>-3.7518292665481567E-2</v>
      </c>
      <c r="AN86" s="86">
        <v>-8.8859476149082184E-2</v>
      </c>
      <c r="AO86" s="86">
        <v>-0.14359644055366516</v>
      </c>
      <c r="AP86" s="86">
        <v>-5.0777077674865723E-2</v>
      </c>
      <c r="AQ86" s="86">
        <v>-2.36649289727211E-2</v>
      </c>
      <c r="AR86" s="86">
        <v>-4.3458782136440277E-2</v>
      </c>
      <c r="AS86" s="86">
        <v>-2.2268904373049736E-2</v>
      </c>
      <c r="AT86" s="86">
        <v>-4.3306104838848114E-2</v>
      </c>
      <c r="AU86" s="86">
        <v>1.8346518278121948E-2</v>
      </c>
      <c r="AV86" s="86">
        <v>2.1758124232292175E-2</v>
      </c>
      <c r="AW86" s="86">
        <v>7.3720097541809082E-2</v>
      </c>
      <c r="AX86" s="86">
        <v>2.84397192299366E-2</v>
      </c>
      <c r="AY86" s="86">
        <v>7.8851333819329739E-4</v>
      </c>
      <c r="AZ86" s="86">
        <v>-3.8043763488531113E-2</v>
      </c>
      <c r="BA86" s="86">
        <v>5.893978476524353E-2</v>
      </c>
      <c r="BB86" s="86">
        <v>3.3276557922363281E-2</v>
      </c>
      <c r="BC86" s="86">
        <v>-7.2367116808891296E-2</v>
      </c>
      <c r="BD86" s="86">
        <v>-0.10614173859357834</v>
      </c>
      <c r="BE86" s="86">
        <v>-1.0003232397139072E-2</v>
      </c>
      <c r="BF86" s="86">
        <v>-1.5209629200398922E-2</v>
      </c>
      <c r="BG86" s="86">
        <v>2.0493520423769951E-2</v>
      </c>
      <c r="BH86" s="86">
        <v>5.100732296705246E-2</v>
      </c>
      <c r="BI86" s="86">
        <v>5.1646538078784943E-2</v>
      </c>
      <c r="BJ86" s="86">
        <v>7.1092784404754639E-2</v>
      </c>
      <c r="BK86" s="86">
        <v>1.3986332342028618E-2</v>
      </c>
      <c r="BL86" s="86">
        <v>-3.4661415964365005E-2</v>
      </c>
      <c r="BM86" s="86">
        <v>-8.1881746649742126E-2</v>
      </c>
      <c r="BN86" s="86">
        <v>1.1261642910540104E-2</v>
      </c>
      <c r="BO86" s="86">
        <v>3.9751410484313965E-2</v>
      </c>
      <c r="BP86" s="86">
        <v>2.7839682996273041E-2</v>
      </c>
      <c r="BQ86" s="86">
        <v>4.8307821154594421E-2</v>
      </c>
      <c r="BR86" s="86">
        <v>2.901102602481842E-2</v>
      </c>
      <c r="BS86" s="86">
        <v>8.9746125042438507E-2</v>
      </c>
      <c r="BT86" s="86">
        <v>9.6232369542121887E-2</v>
      </c>
      <c r="BU86" s="86">
        <v>0.14790287613868713</v>
      </c>
      <c r="BV86" s="86">
        <v>0.10215086489915848</v>
      </c>
      <c r="BW86" s="86">
        <v>8.246273547410965E-2</v>
      </c>
      <c r="BX86" s="86">
        <v>3.9212074130773544E-2</v>
      </c>
      <c r="BY86" s="86">
        <v>0.13527829945087433</v>
      </c>
      <c r="BZ86" s="86">
        <v>0.10884222388267517</v>
      </c>
      <c r="CA86" s="86">
        <v>3.5355023574084044E-3</v>
      </c>
      <c r="CB86" s="86">
        <v>-2.818167582154274E-2</v>
      </c>
      <c r="CC86" s="86">
        <v>4.0645401924848557E-2</v>
      </c>
      <c r="CD86" s="86">
        <v>3.4116372466087341E-2</v>
      </c>
      <c r="CE86" s="86">
        <v>6.5648257732391357E-2</v>
      </c>
      <c r="CF86" s="86">
        <v>9.3604177236557007E-2</v>
      </c>
      <c r="CG86" s="86">
        <v>9.3769431114196777E-2</v>
      </c>
      <c r="CH86" s="86">
        <v>0.11138962209224701</v>
      </c>
      <c r="CI86" s="86">
        <v>4.9658279865980148E-2</v>
      </c>
      <c r="CJ86" s="86">
        <v>2.8759955894201994E-3</v>
      </c>
      <c r="CK86" s="86">
        <v>-3.9138335734605789E-2</v>
      </c>
      <c r="CL86" s="86">
        <v>5.4229471832513809E-2</v>
      </c>
      <c r="CM86" s="86">
        <v>8.3673372864723206E-2</v>
      </c>
      <c r="CN86" s="86">
        <v>7.722078263759613E-2</v>
      </c>
      <c r="CO86" s="86">
        <v>9.7189046442508698E-2</v>
      </c>
      <c r="CP86" s="86">
        <v>7.9097650945186615E-2</v>
      </c>
      <c r="CQ86" s="86">
        <v>0.13919727504253387</v>
      </c>
      <c r="CR86" s="86">
        <v>0.14781300723552704</v>
      </c>
      <c r="CS86" s="86">
        <v>0.19928164780139923</v>
      </c>
      <c r="CT86" s="86">
        <v>0.15320298075675964</v>
      </c>
      <c r="CU86" s="86">
        <v>0.13903005421161652</v>
      </c>
      <c r="CV86" s="86">
        <v>9.2719234526157379E-2</v>
      </c>
      <c r="CW86" s="86">
        <v>0.18815012276172638</v>
      </c>
      <c r="CX86" s="86">
        <v>0.16117876768112183</v>
      </c>
      <c r="CY86" s="86">
        <v>5.6105423718690872E-2</v>
      </c>
      <c r="CZ86" s="86">
        <v>2.5813225656747818E-2</v>
      </c>
      <c r="DA86" s="86">
        <v>9.1294035315513611E-2</v>
      </c>
      <c r="DB86" s="86">
        <v>8.3442375063896179E-2</v>
      </c>
      <c r="DC86" s="86">
        <v>0.11080299317836761</v>
      </c>
      <c r="DD86" s="86">
        <v>0.13620102405548096</v>
      </c>
      <c r="DE86" s="86">
        <v>0.13589231669902802</v>
      </c>
      <c r="DF86" s="86">
        <v>0.15168645977973938</v>
      </c>
      <c r="DG86" s="86">
        <v>8.533022552728653E-2</v>
      </c>
      <c r="DH86" s="86">
        <v>4.0413405746221542E-2</v>
      </c>
      <c r="DI86" s="86">
        <v>3.6050749476999044E-3</v>
      </c>
      <c r="DJ86" s="86">
        <v>9.7197301685810089E-2</v>
      </c>
      <c r="DK86" s="86">
        <v>0.12759533524513245</v>
      </c>
      <c r="DL86" s="86">
        <v>0.12660188972949982</v>
      </c>
      <c r="DM86" s="86">
        <v>0.14607027173042297</v>
      </c>
      <c r="DN86" s="86">
        <v>0.12918427586555481</v>
      </c>
      <c r="DO86" s="86">
        <v>0.18864841759204865</v>
      </c>
      <c r="DP86" s="86">
        <v>0.19939364492893219</v>
      </c>
      <c r="DQ86" s="86">
        <v>0.25066041946411133</v>
      </c>
      <c r="DR86" s="86">
        <v>0.20425508916378021</v>
      </c>
      <c r="DS86" s="86">
        <v>0.19559736549854279</v>
      </c>
      <c r="DT86" s="86">
        <v>0.14622639119625092</v>
      </c>
      <c r="DU86" s="86">
        <v>0.24102194607257843</v>
      </c>
      <c r="DV86" s="86">
        <v>0.21351531147956848</v>
      </c>
      <c r="DW86" s="86">
        <v>0.10867534577846527</v>
      </c>
      <c r="DX86" s="86">
        <v>7.9808130860328674E-2</v>
      </c>
      <c r="DY86" s="86">
        <v>0.16442261636257172</v>
      </c>
      <c r="DZ86" s="86">
        <v>0.15466128289699554</v>
      </c>
      <c r="EA86" s="86">
        <v>0.17599926888942719</v>
      </c>
      <c r="EB86" s="86">
        <v>0.19770412147045135</v>
      </c>
      <c r="EC86" s="86">
        <v>0.19671109318733215</v>
      </c>
      <c r="ED86" s="86">
        <v>0.20986869931221008</v>
      </c>
      <c r="EE86" s="86">
        <v>0.13683485984802246</v>
      </c>
      <c r="EF86" s="86">
        <v>9.4611465930938721E-2</v>
      </c>
      <c r="EG86" s="86">
        <v>6.5319769084453583E-2</v>
      </c>
      <c r="EH86" s="86">
        <v>0.15923602879047394</v>
      </c>
      <c r="EI86" s="86">
        <v>0.19101168215274811</v>
      </c>
      <c r="EJ86" s="86">
        <v>0.19790035486221313</v>
      </c>
      <c r="EK86" s="86">
        <v>0.21664699912071228</v>
      </c>
      <c r="EL86" s="86">
        <v>0.20150139927864075</v>
      </c>
      <c r="EM86" s="86">
        <v>0.2600480318069458</v>
      </c>
      <c r="EN86" s="86">
        <v>0.27386787533760071</v>
      </c>
      <c r="EO86" s="86">
        <v>0.32484319806098938</v>
      </c>
      <c r="EP86" s="86">
        <v>0.27796623110771179</v>
      </c>
      <c r="EQ86" s="86">
        <v>0.27727159857749939</v>
      </c>
      <c r="ER86" s="86">
        <v>0.22348223626613617</v>
      </c>
      <c r="ES86" s="86">
        <v>0.31736046075820923</v>
      </c>
      <c r="ET86" s="86">
        <v>0.28908097743988037</v>
      </c>
      <c r="EU86" s="86">
        <v>0.18457795679569244</v>
      </c>
      <c r="EV86" s="86">
        <v>0.15776818990707397</v>
      </c>
      <c r="EW86" s="86">
        <v>64.671699523925781</v>
      </c>
      <c r="EX86" s="86">
        <v>63.073276519775391</v>
      </c>
      <c r="EY86" s="86">
        <v>61.667026519775391</v>
      </c>
      <c r="EZ86" s="86">
        <v>60.612739562988281</v>
      </c>
      <c r="FA86" s="86">
        <v>59.914806365966797</v>
      </c>
      <c r="FB86" s="86">
        <v>59.159072875976563</v>
      </c>
      <c r="FC86" s="86">
        <v>58.428001403808594</v>
      </c>
      <c r="FD86" s="86">
        <v>58.332836151123047</v>
      </c>
      <c r="FE86" s="86">
        <v>61.332748413085938</v>
      </c>
      <c r="FF86" s="86">
        <v>65.6136474609375</v>
      </c>
      <c r="FG86" s="86">
        <v>70.171241760253906</v>
      </c>
      <c r="FH86" s="86">
        <v>75.281105041503906</v>
      </c>
      <c r="FI86" s="86">
        <v>80.3602294921875</v>
      </c>
      <c r="FJ86" s="86">
        <v>84.784469604492188</v>
      </c>
      <c r="FK86" s="86">
        <v>87.691841125488281</v>
      </c>
      <c r="FL86" s="86">
        <v>89.230743408203125</v>
      </c>
      <c r="FM86" s="86">
        <v>88.864540100097656</v>
      </c>
      <c r="FN86" s="86">
        <v>87.415992736816406</v>
      </c>
      <c r="FO86" s="86">
        <v>84.82745361328125</v>
      </c>
      <c r="FP86" s="86">
        <v>81.559402465820313</v>
      </c>
      <c r="FQ86" s="86">
        <v>76.266471862792969</v>
      </c>
      <c r="FR86" s="86">
        <v>71.747169494628906</v>
      </c>
      <c r="FS86" s="86">
        <v>68.832122802734375</v>
      </c>
      <c r="FT86" s="86">
        <v>66.636520385742188</v>
      </c>
      <c r="FU86" s="86">
        <v>7.2461478412151337E-2</v>
      </c>
      <c r="FV86" s="86">
        <v>9.0562760829925537E-2</v>
      </c>
      <c r="FW86" s="86">
        <v>7.1261435747146606E-2</v>
      </c>
      <c r="FX86" s="86">
        <v>133.22727966308594</v>
      </c>
      <c r="FY86" s="86">
        <v>1</v>
      </c>
    </row>
    <row r="87" spans="1:181" x14ac:dyDescent="0.25">
      <c r="A87" t="s">
        <v>186</v>
      </c>
      <c r="B87" t="s">
        <v>244</v>
      </c>
      <c r="C87" t="s">
        <v>2</v>
      </c>
      <c r="D87" t="s">
        <v>202</v>
      </c>
      <c r="E87" t="s">
        <v>209</v>
      </c>
      <c r="F87" t="s">
        <v>183</v>
      </c>
      <c r="G87" t="s">
        <v>1</v>
      </c>
      <c r="H87" s="86">
        <v>2078</v>
      </c>
      <c r="I87" s="86">
        <v>2.4060685634613037</v>
      </c>
      <c r="J87" s="86">
        <v>2.200364351272583</v>
      </c>
      <c r="K87" s="86">
        <v>2.0359673500061035</v>
      </c>
      <c r="L87" s="86">
        <v>1.9011200666427612</v>
      </c>
      <c r="M87" s="86">
        <v>1.8395324945449829</v>
      </c>
      <c r="N87" s="86">
        <v>1.7919561862945557</v>
      </c>
      <c r="O87" s="86">
        <v>1.9888365268707275</v>
      </c>
      <c r="P87" s="86">
        <v>2.090165376663208</v>
      </c>
      <c r="Q87" s="86">
        <v>2.2096521854400635</v>
      </c>
      <c r="R87" s="86">
        <v>2.2868227958679199</v>
      </c>
      <c r="S87" s="86">
        <v>2.4636299610137939</v>
      </c>
      <c r="T87" s="86">
        <v>2.7285168170928955</v>
      </c>
      <c r="U87" s="86">
        <v>2.9909188747406006</v>
      </c>
      <c r="V87" s="86">
        <v>3.3196477890014648</v>
      </c>
      <c r="W87" s="86">
        <v>3.5488851070404053</v>
      </c>
      <c r="X87" s="86">
        <v>3.921229362487793</v>
      </c>
      <c r="Y87" s="86">
        <v>4.3050775527954102</v>
      </c>
      <c r="Z87" s="86">
        <v>4.4212155342102051</v>
      </c>
      <c r="AA87" s="86">
        <v>4.397221565246582</v>
      </c>
      <c r="AB87" s="86">
        <v>4.0804967880249023</v>
      </c>
      <c r="AC87" s="86">
        <v>3.9330682754516602</v>
      </c>
      <c r="AD87" s="86">
        <v>3.6162154674530029</v>
      </c>
      <c r="AE87" s="86">
        <v>3.1849915981292725</v>
      </c>
      <c r="AF87" s="86">
        <v>2.7588455677032471</v>
      </c>
      <c r="AG87" s="86">
        <v>-1.0373086929321289</v>
      </c>
      <c r="AH87" s="86">
        <v>-0.98776596784591675</v>
      </c>
      <c r="AI87" s="86">
        <v>-0.92780590057373047</v>
      </c>
      <c r="AJ87" s="86">
        <v>-0.92755007743835449</v>
      </c>
      <c r="AK87" s="86">
        <v>-0.97726702690124512</v>
      </c>
      <c r="AL87" s="86">
        <v>-1.1267515420913696</v>
      </c>
      <c r="AM87" s="86">
        <v>-0.90826928615570068</v>
      </c>
      <c r="AN87" s="86">
        <v>-0.92039883136749268</v>
      </c>
      <c r="AO87" s="86">
        <v>-0.73586565256118774</v>
      </c>
      <c r="AP87" s="86">
        <v>-0.80615633726119995</v>
      </c>
      <c r="AQ87" s="86">
        <v>-0.74163812398910522</v>
      </c>
      <c r="AR87" s="86">
        <v>-0.77767312526702881</v>
      </c>
      <c r="AS87" s="86">
        <v>-0.89687788486480713</v>
      </c>
      <c r="AT87" s="86">
        <v>-0.90952509641647339</v>
      </c>
      <c r="AU87" s="86">
        <v>-0.91896826028823853</v>
      </c>
      <c r="AV87" s="86">
        <v>-0.82477658987045288</v>
      </c>
      <c r="AW87" s="86">
        <v>-0.60995280742645264</v>
      </c>
      <c r="AX87" s="86">
        <v>-0.51084476709365845</v>
      </c>
      <c r="AY87" s="86">
        <v>-0.61524146795272827</v>
      </c>
      <c r="AZ87" s="86">
        <v>-0.86546730995178223</v>
      </c>
      <c r="BA87" s="86">
        <v>-0.69634413719177246</v>
      </c>
      <c r="BB87" s="86">
        <v>-1.0285075902938843</v>
      </c>
      <c r="BC87" s="86">
        <v>-1.0725735425949097</v>
      </c>
      <c r="BD87" s="86">
        <v>-1.09248948097229</v>
      </c>
      <c r="BE87" s="86">
        <v>-0.73697841167449951</v>
      </c>
      <c r="BF87" s="86">
        <v>-0.69282442331314087</v>
      </c>
      <c r="BG87" s="86">
        <v>-0.63906222581863403</v>
      </c>
      <c r="BH87" s="86">
        <v>-0.64092934131622314</v>
      </c>
      <c r="BI87" s="86">
        <v>-0.6757853627204895</v>
      </c>
      <c r="BJ87" s="86">
        <v>-0.77659422159194946</v>
      </c>
      <c r="BK87" s="86">
        <v>-0.61038041114807129</v>
      </c>
      <c r="BL87" s="86">
        <v>-0.64684712886810303</v>
      </c>
      <c r="BM87" s="86">
        <v>-0.4735429584980011</v>
      </c>
      <c r="BN87" s="86">
        <v>-0.52561098337173462</v>
      </c>
      <c r="BO87" s="86">
        <v>-0.4719851016998291</v>
      </c>
      <c r="BP87" s="86">
        <v>-0.49001437425613403</v>
      </c>
      <c r="BQ87" s="86">
        <v>-0.61103683710098267</v>
      </c>
      <c r="BR87" s="86">
        <v>-0.61816322803497314</v>
      </c>
      <c r="BS87" s="86">
        <v>-0.61594706773757935</v>
      </c>
      <c r="BT87" s="86">
        <v>-0.52633786201477051</v>
      </c>
      <c r="BU87" s="86">
        <v>-0.29661709070205688</v>
      </c>
      <c r="BV87" s="86">
        <v>-0.27327471971511841</v>
      </c>
      <c r="BW87" s="86">
        <v>-0.37521597743034363</v>
      </c>
      <c r="BX87" s="86">
        <v>-0.58035421371459961</v>
      </c>
      <c r="BY87" s="86">
        <v>-0.41966515779495239</v>
      </c>
      <c r="BZ87" s="86">
        <v>-0.73282474279403687</v>
      </c>
      <c r="CA87" s="86">
        <v>-0.78643518686294556</v>
      </c>
      <c r="CB87" s="86">
        <v>-0.81068819761276245</v>
      </c>
      <c r="CC87" s="86">
        <v>-0.52897059917449951</v>
      </c>
      <c r="CD87" s="86">
        <v>-0.48854884505271912</v>
      </c>
      <c r="CE87" s="86">
        <v>-0.43907925486564636</v>
      </c>
      <c r="CF87" s="86">
        <v>-0.44241666793823242</v>
      </c>
      <c r="CG87" s="86">
        <v>-0.46698012948036194</v>
      </c>
      <c r="CH87" s="86">
        <v>-0.53407633304595947</v>
      </c>
      <c r="CI87" s="86">
        <v>-0.40406349301338196</v>
      </c>
      <c r="CJ87" s="86">
        <v>-0.45738604664802551</v>
      </c>
      <c r="CK87" s="86">
        <v>-0.29185906052589417</v>
      </c>
      <c r="CL87" s="86">
        <v>-0.3313060998916626</v>
      </c>
      <c r="CM87" s="86">
        <v>-0.28522425889968872</v>
      </c>
      <c r="CN87" s="86">
        <v>-0.29078280925750732</v>
      </c>
      <c r="CO87" s="86">
        <v>-0.41306424140930176</v>
      </c>
      <c r="CP87" s="86">
        <v>-0.41636684536933899</v>
      </c>
      <c r="CQ87" s="86">
        <v>-0.40607550740242004</v>
      </c>
      <c r="CR87" s="86">
        <v>-0.31964007019996643</v>
      </c>
      <c r="CS87" s="86">
        <v>-7.96017125248909E-2</v>
      </c>
      <c r="CT87" s="86">
        <v>-0.10873444378376007</v>
      </c>
      <c r="CU87" s="86">
        <v>-0.20897504687309265</v>
      </c>
      <c r="CV87" s="86">
        <v>-0.38288575410842896</v>
      </c>
      <c r="CW87" s="86">
        <v>-0.22803813219070435</v>
      </c>
      <c r="CX87" s="86">
        <v>-0.52803564071655273</v>
      </c>
      <c r="CY87" s="86">
        <v>-0.58825665712356567</v>
      </c>
      <c r="CZ87" s="86">
        <v>-0.61551356315612793</v>
      </c>
      <c r="DA87" s="86">
        <v>-0.32096275687217712</v>
      </c>
      <c r="DB87" s="86">
        <v>-0.28427326679229736</v>
      </c>
      <c r="DC87" s="86">
        <v>-0.2390962690114975</v>
      </c>
      <c r="DD87" s="86">
        <v>-0.24390400946140289</v>
      </c>
      <c r="DE87" s="86">
        <v>-0.25817486643791199</v>
      </c>
      <c r="DF87" s="86">
        <v>-0.29155847430229187</v>
      </c>
      <c r="DG87" s="86">
        <v>-0.19774657487869263</v>
      </c>
      <c r="DH87" s="86">
        <v>-0.267924964427948</v>
      </c>
      <c r="DI87" s="86">
        <v>-0.11017516255378723</v>
      </c>
      <c r="DJ87" s="86">
        <v>-0.13700123131275177</v>
      </c>
      <c r="DK87" s="86">
        <v>-9.8463408648967743E-2</v>
      </c>
      <c r="DL87" s="86">
        <v>-9.1551229357719421E-2</v>
      </c>
      <c r="DM87" s="86">
        <v>-0.21509163081645966</v>
      </c>
      <c r="DN87" s="86">
        <v>-0.21457049250602722</v>
      </c>
      <c r="DO87" s="86">
        <v>-0.19620394706726074</v>
      </c>
      <c r="DP87" s="86">
        <v>-0.11294229328632355</v>
      </c>
      <c r="DQ87" s="86">
        <v>0.13741365075111389</v>
      </c>
      <c r="DR87" s="86">
        <v>5.5805832147598267E-2</v>
      </c>
      <c r="DS87" s="86">
        <v>-4.2734116315841675E-2</v>
      </c>
      <c r="DT87" s="86">
        <v>-0.18541727960109711</v>
      </c>
      <c r="DU87" s="86">
        <v>-3.6411114037036896E-2</v>
      </c>
      <c r="DV87" s="86">
        <v>-0.32324656844139099</v>
      </c>
      <c r="DW87" s="86">
        <v>-0.39007812738418579</v>
      </c>
      <c r="DX87" s="86">
        <v>-0.42033889889717102</v>
      </c>
      <c r="DY87" s="86">
        <v>-2.0632479339838028E-2</v>
      </c>
      <c r="DZ87" s="86">
        <v>1.0668255388736725E-2</v>
      </c>
      <c r="EA87" s="86">
        <v>4.9647387117147446E-2</v>
      </c>
      <c r="EB87" s="86">
        <v>4.2716741561889648E-2</v>
      </c>
      <c r="EC87" s="86">
        <v>4.3306749314069748E-2</v>
      </c>
      <c r="ED87" s="86">
        <v>5.8598831295967102E-2</v>
      </c>
      <c r="EE87" s="86">
        <v>0.10014228522777557</v>
      </c>
      <c r="EF87" s="86">
        <v>5.6267431937158108E-3</v>
      </c>
      <c r="EG87" s="86">
        <v>0.15214753150939941</v>
      </c>
      <c r="EH87" s="86">
        <v>0.14354415237903595</v>
      </c>
      <c r="EI87" s="86">
        <v>0.17118960618972778</v>
      </c>
      <c r="EJ87" s="86">
        <v>0.19610752165317535</v>
      </c>
      <c r="EK87" s="86">
        <v>7.0749394595623016E-2</v>
      </c>
      <c r="EL87" s="86">
        <v>7.6791398227214813E-2</v>
      </c>
      <c r="EM87" s="86">
        <v>0.10681724548339844</v>
      </c>
      <c r="EN87" s="86">
        <v>0.18549646437168121</v>
      </c>
      <c r="EO87" s="86">
        <v>0.45074936747550964</v>
      </c>
      <c r="EP87" s="86">
        <v>0.29337584972381592</v>
      </c>
      <c r="EQ87" s="86">
        <v>0.19729138910770416</v>
      </c>
      <c r="ER87" s="86">
        <v>9.9695824086666107E-2</v>
      </c>
      <c r="ES87" s="86">
        <v>0.24026785790920258</v>
      </c>
      <c r="ET87" s="86">
        <v>-2.7563665062189102E-2</v>
      </c>
      <c r="EU87" s="86">
        <v>-0.10393980145454407</v>
      </c>
      <c r="EV87" s="86">
        <v>-0.1385376900434494</v>
      </c>
      <c r="EW87" s="86">
        <v>73.94207763671875</v>
      </c>
      <c r="EX87" s="86">
        <v>72.447181701660156</v>
      </c>
      <c r="EY87" s="86">
        <v>71.095726013183594</v>
      </c>
      <c r="EZ87" s="86">
        <v>69.589599609375</v>
      </c>
      <c r="FA87" s="86">
        <v>68.683517456054688</v>
      </c>
      <c r="FB87" s="86">
        <v>67.629585266113281</v>
      </c>
      <c r="FC87" s="86">
        <v>66.458961486816406</v>
      </c>
      <c r="FD87" s="86">
        <v>65.821968078613281</v>
      </c>
      <c r="FE87" s="86">
        <v>68.888648986816406</v>
      </c>
      <c r="FF87" s="86">
        <v>72.931617736816406</v>
      </c>
      <c r="FG87" s="86">
        <v>77.158493041992188</v>
      </c>
      <c r="FH87" s="86">
        <v>81.511077880859375</v>
      </c>
      <c r="FI87" s="86">
        <v>85.316551208496094</v>
      </c>
      <c r="FJ87" s="86">
        <v>88.419029235839844</v>
      </c>
      <c r="FK87" s="86">
        <v>91.036727905273438</v>
      </c>
      <c r="FL87" s="86">
        <v>92.738212585449219</v>
      </c>
      <c r="FM87" s="86">
        <v>93.302658081054688</v>
      </c>
      <c r="FN87" s="86">
        <v>93.202064514160156</v>
      </c>
      <c r="FO87" s="86">
        <v>92.244903564453125</v>
      </c>
      <c r="FP87" s="86">
        <v>89.897956848144531</v>
      </c>
      <c r="FQ87" s="86">
        <v>85.061576843261719</v>
      </c>
      <c r="FR87" s="86">
        <v>80.855690002441406</v>
      </c>
      <c r="FS87" s="86">
        <v>78.135826110839844</v>
      </c>
      <c r="FT87" s="86">
        <v>75.890419006347656</v>
      </c>
      <c r="FU87" s="86">
        <v>0.34641745686531067</v>
      </c>
      <c r="FV87" s="86">
        <v>0.33955928683280945</v>
      </c>
      <c r="FW87" s="86">
        <v>0.35925760865211487</v>
      </c>
      <c r="FX87" s="86">
        <v>148.13636779785156</v>
      </c>
      <c r="FY87" s="86">
        <v>1</v>
      </c>
    </row>
    <row r="88" spans="1:181" x14ac:dyDescent="0.25">
      <c r="A88" t="s">
        <v>186</v>
      </c>
      <c r="B88" t="s">
        <v>244</v>
      </c>
      <c r="C88" t="s">
        <v>2</v>
      </c>
      <c r="D88" t="s">
        <v>202</v>
      </c>
      <c r="E88" t="s">
        <v>209</v>
      </c>
      <c r="F88" t="s">
        <v>184</v>
      </c>
      <c r="G88" t="s">
        <v>1</v>
      </c>
      <c r="H88" s="86">
        <v>1244</v>
      </c>
      <c r="I88" s="86">
        <v>1.6426776647567749</v>
      </c>
      <c r="J88" s="86">
        <v>1.4651311635971069</v>
      </c>
      <c r="K88" s="86">
        <v>1.4391361474990845</v>
      </c>
      <c r="L88" s="86">
        <v>1.3760808706283569</v>
      </c>
      <c r="M88" s="86">
        <v>1.2581924200057983</v>
      </c>
      <c r="N88" s="86">
        <v>1.3134957551956177</v>
      </c>
      <c r="O88" s="86">
        <v>1.532178521156311</v>
      </c>
      <c r="P88" s="86">
        <v>1.7535562515258789</v>
      </c>
      <c r="Q88" s="86">
        <v>1.7417696714401245</v>
      </c>
      <c r="R88" s="86">
        <v>1.784632682800293</v>
      </c>
      <c r="S88" s="86">
        <v>2.0380697250366211</v>
      </c>
      <c r="T88" s="86">
        <v>1.9988815784454346</v>
      </c>
      <c r="U88" s="86">
        <v>2.1965279579162598</v>
      </c>
      <c r="V88" s="86">
        <v>2.4322476387023926</v>
      </c>
      <c r="W88" s="86">
        <v>2.7570493221282959</v>
      </c>
      <c r="X88" s="86">
        <v>2.9707911014556885</v>
      </c>
      <c r="Y88" s="86">
        <v>3.1056172847747803</v>
      </c>
      <c r="Z88" s="86">
        <v>3.2873249053955078</v>
      </c>
      <c r="AA88" s="86">
        <v>3.3192076683044434</v>
      </c>
      <c r="AB88" s="86">
        <v>3.1079356670379639</v>
      </c>
      <c r="AC88" s="86">
        <v>2.9341199398040771</v>
      </c>
      <c r="AD88" s="86">
        <v>2.5956532955169678</v>
      </c>
      <c r="AE88" s="86">
        <v>2.2673606872558594</v>
      </c>
      <c r="AF88" s="86">
        <v>1.9505006074905396</v>
      </c>
      <c r="AG88" s="86">
        <v>-0.22383899986743927</v>
      </c>
      <c r="AH88" s="86">
        <v>-0.35831353068351746</v>
      </c>
      <c r="AI88" s="86">
        <v>-0.24869085848331451</v>
      </c>
      <c r="AJ88" s="86">
        <v>-0.30358141660690308</v>
      </c>
      <c r="AK88" s="86">
        <v>-0.36628305912017822</v>
      </c>
      <c r="AL88" s="86">
        <v>-0.41010436415672302</v>
      </c>
      <c r="AM88" s="86">
        <v>-0.38358449935913086</v>
      </c>
      <c r="AN88" s="86">
        <v>-0.49426928162574768</v>
      </c>
      <c r="AO88" s="86">
        <v>-0.54334485530853271</v>
      </c>
      <c r="AP88" s="86">
        <v>-0.40930160880088806</v>
      </c>
      <c r="AQ88" s="86">
        <v>-0.28134256601333618</v>
      </c>
      <c r="AR88" s="86">
        <v>-0.39705601334571838</v>
      </c>
      <c r="AS88" s="86">
        <v>-0.35842415690422058</v>
      </c>
      <c r="AT88" s="86">
        <v>-0.38254404067993164</v>
      </c>
      <c r="AU88" s="86">
        <v>-0.27702593803405762</v>
      </c>
      <c r="AV88" s="86">
        <v>-0.28586596250534058</v>
      </c>
      <c r="AW88" s="86">
        <v>-0.23944835364818573</v>
      </c>
      <c r="AX88" s="86">
        <v>-0.25070005655288696</v>
      </c>
      <c r="AY88" s="86">
        <v>-0.13349743187427521</v>
      </c>
      <c r="AZ88" s="86">
        <v>-0.13700039684772491</v>
      </c>
      <c r="BA88" s="86">
        <v>-7.9557254910469055E-2</v>
      </c>
      <c r="BB88" s="86">
        <v>-0.19762298464775085</v>
      </c>
      <c r="BC88" s="86">
        <v>-0.26602613925933838</v>
      </c>
      <c r="BD88" s="86">
        <v>-0.18391138315200806</v>
      </c>
      <c r="BE88" s="86">
        <v>-0.11623058468103409</v>
      </c>
      <c r="BF88" s="86">
        <v>-0.23102506995201111</v>
      </c>
      <c r="BG88" s="86">
        <v>-0.12746559083461761</v>
      </c>
      <c r="BH88" s="86">
        <v>-0.18464270234107971</v>
      </c>
      <c r="BI88" s="86">
        <v>-0.24848395586013794</v>
      </c>
      <c r="BJ88" s="86">
        <v>-0.29287886619567871</v>
      </c>
      <c r="BK88" s="86">
        <v>-0.26112315058708191</v>
      </c>
      <c r="BL88" s="86">
        <v>-0.35279750823974609</v>
      </c>
      <c r="BM88" s="86">
        <v>-0.41421782970428467</v>
      </c>
      <c r="BN88" s="86">
        <v>-0.29822543263435364</v>
      </c>
      <c r="BO88" s="86">
        <v>-0.17771099507808685</v>
      </c>
      <c r="BP88" s="86">
        <v>-0.30317747592926025</v>
      </c>
      <c r="BQ88" s="86">
        <v>-0.26070395112037659</v>
      </c>
      <c r="BR88" s="86">
        <v>-0.27325272560119629</v>
      </c>
      <c r="BS88" s="86">
        <v>-0.15944288671016693</v>
      </c>
      <c r="BT88" s="86">
        <v>-0.15326830744743347</v>
      </c>
      <c r="BU88" s="86">
        <v>-9.7215130925178528E-2</v>
      </c>
      <c r="BV88" s="86">
        <v>-0.11095070838928223</v>
      </c>
      <c r="BW88" s="86">
        <v>-7.0335366763174534E-3</v>
      </c>
      <c r="BX88" s="86">
        <v>-1.7876593396067619E-2</v>
      </c>
      <c r="BY88" s="86">
        <v>3.429543599486351E-2</v>
      </c>
      <c r="BZ88" s="86">
        <v>-0.10948086529970169</v>
      </c>
      <c r="CA88" s="86">
        <v>-0.15852068364620209</v>
      </c>
      <c r="CB88" s="86">
        <v>-8.4178909659385681E-2</v>
      </c>
      <c r="CC88" s="86">
        <v>-4.1701324284076691E-2</v>
      </c>
      <c r="CD88" s="86">
        <v>-0.14286547899246216</v>
      </c>
      <c r="CE88" s="86">
        <v>-4.3505337089300156E-2</v>
      </c>
      <c r="CF88" s="86">
        <v>-0.1022661030292511</v>
      </c>
      <c r="CG88" s="86">
        <v>-0.16689665615558624</v>
      </c>
      <c r="CH88" s="86">
        <v>-0.21168884634971619</v>
      </c>
      <c r="CI88" s="86">
        <v>-0.17630678415298462</v>
      </c>
      <c r="CJ88" s="86">
        <v>-0.25481459498405457</v>
      </c>
      <c r="CK88" s="86">
        <v>-0.32478484511375427</v>
      </c>
      <c r="CL88" s="86">
        <v>-0.22129443287849426</v>
      </c>
      <c r="CM88" s="86">
        <v>-0.10593608021736145</v>
      </c>
      <c r="CN88" s="86">
        <v>-0.2381574958562851</v>
      </c>
      <c r="CO88" s="86">
        <v>-0.19302321970462799</v>
      </c>
      <c r="CP88" s="86">
        <v>-0.19755791127681732</v>
      </c>
      <c r="CQ88" s="86">
        <v>-7.8005209565162659E-2</v>
      </c>
      <c r="CR88" s="86">
        <v>-6.1431564390659332E-2</v>
      </c>
      <c r="CS88" s="86">
        <v>1.2951602693647146E-3</v>
      </c>
      <c r="CT88" s="86">
        <v>-1.4160738326609135E-2</v>
      </c>
      <c r="CU88" s="86">
        <v>8.0554969608783722E-2</v>
      </c>
      <c r="CV88" s="86">
        <v>6.4628191292285919E-2</v>
      </c>
      <c r="CW88" s="86">
        <v>0.11314946413040161</v>
      </c>
      <c r="CX88" s="86">
        <v>-4.8433907330036163E-2</v>
      </c>
      <c r="CY88" s="86">
        <v>-8.4062725305557251E-2</v>
      </c>
      <c r="CZ88" s="86">
        <v>-1.5104502439498901E-2</v>
      </c>
      <c r="DA88" s="86">
        <v>3.2827939838171005E-2</v>
      </c>
      <c r="DB88" s="86">
        <v>-5.4705888032913208E-2</v>
      </c>
      <c r="DC88" s="86">
        <v>4.0454916656017303E-2</v>
      </c>
      <c r="DD88" s="86">
        <v>-1.9889503717422485E-2</v>
      </c>
      <c r="DE88" s="86">
        <v>-8.5309349000453949E-2</v>
      </c>
      <c r="DF88" s="86">
        <v>-0.13049882650375366</v>
      </c>
      <c r="DG88" s="86">
        <v>-9.1490417718887329E-2</v>
      </c>
      <c r="DH88" s="86">
        <v>-0.15683168172836304</v>
      </c>
      <c r="DI88" s="86">
        <v>-0.23535187542438507</v>
      </c>
      <c r="DJ88" s="86">
        <v>-0.14436341822147369</v>
      </c>
      <c r="DK88" s="86">
        <v>-3.4161172807216644E-2</v>
      </c>
      <c r="DL88" s="86">
        <v>-0.17313751578330994</v>
      </c>
      <c r="DM88" s="86">
        <v>-0.12534248828887939</v>
      </c>
      <c r="DN88" s="86">
        <v>-0.12186308950185776</v>
      </c>
      <c r="DO88" s="86">
        <v>3.4324612934142351E-3</v>
      </c>
      <c r="DP88" s="86">
        <v>3.0405173078179359E-2</v>
      </c>
      <c r="DQ88" s="86">
        <v>9.9805451929569244E-2</v>
      </c>
      <c r="DR88" s="86">
        <v>8.2629233598709106E-2</v>
      </c>
      <c r="DS88" s="86">
        <v>0.16814348101615906</v>
      </c>
      <c r="DT88" s="86">
        <v>0.14713297784328461</v>
      </c>
      <c r="DU88" s="86">
        <v>0.19200348854064941</v>
      </c>
      <c r="DV88" s="86">
        <v>1.2613053433597088E-2</v>
      </c>
      <c r="DW88" s="86">
        <v>-9.6047744154930115E-3</v>
      </c>
      <c r="DX88" s="86">
        <v>5.3969904780387878E-2</v>
      </c>
      <c r="DY88" s="86">
        <v>0.14043635129928589</v>
      </c>
      <c r="DZ88" s="86">
        <v>7.2582565248012543E-2</v>
      </c>
      <c r="EA88" s="86">
        <v>0.1616801917552948</v>
      </c>
      <c r="EB88" s="86">
        <v>9.9049217998981476E-2</v>
      </c>
      <c r="EC88" s="86">
        <v>3.2489757984876633E-2</v>
      </c>
      <c r="ED88" s="86">
        <v>-1.3273319229483604E-2</v>
      </c>
      <c r="EE88" s="86">
        <v>3.0970940366387367E-2</v>
      </c>
      <c r="EF88" s="86">
        <v>-1.5359912998974323E-2</v>
      </c>
      <c r="EG88" s="86">
        <v>-0.10622486472129822</v>
      </c>
      <c r="EH88" s="86">
        <v>-3.3287268131971359E-2</v>
      </c>
      <c r="EI88" s="86">
        <v>6.9470398128032684E-2</v>
      </c>
      <c r="EJ88" s="86">
        <v>-7.9258985817432404E-2</v>
      </c>
      <c r="EK88" s="86">
        <v>-2.7622276917099953E-2</v>
      </c>
      <c r="EL88" s="86">
        <v>-1.25717893242836E-2</v>
      </c>
      <c r="EM88" s="86">
        <v>0.1210155263543129</v>
      </c>
      <c r="EN88" s="86">
        <v>0.16300283372402191</v>
      </c>
      <c r="EO88" s="86">
        <v>0.24203868210315704</v>
      </c>
      <c r="EP88" s="86">
        <v>0.22237858176231384</v>
      </c>
      <c r="EQ88" s="86">
        <v>0.29460737109184265</v>
      </c>
      <c r="ER88" s="86">
        <v>0.26625677943229675</v>
      </c>
      <c r="ES88" s="86">
        <v>0.30585616827011108</v>
      </c>
      <c r="ET88" s="86">
        <v>0.10075516998767853</v>
      </c>
      <c r="EU88" s="86">
        <v>9.790068119764328E-2</v>
      </c>
      <c r="EV88" s="86">
        <v>0.15370237827301025</v>
      </c>
      <c r="EW88" s="86">
        <v>69.881805419921875</v>
      </c>
      <c r="EX88" s="86">
        <v>68.525405883789063</v>
      </c>
      <c r="EY88" s="86">
        <v>67.588623046875</v>
      </c>
      <c r="EZ88" s="86">
        <v>66.688156127929688</v>
      </c>
      <c r="FA88" s="86">
        <v>65.918647766113281</v>
      </c>
      <c r="FB88" s="86">
        <v>65.447120666503906</v>
      </c>
      <c r="FC88" s="86">
        <v>64.591361999511719</v>
      </c>
      <c r="FD88" s="86">
        <v>64.210502624511719</v>
      </c>
      <c r="FE88" s="86">
        <v>68.961906433105469</v>
      </c>
      <c r="FF88" s="86">
        <v>75.051780700683594</v>
      </c>
      <c r="FG88" s="86">
        <v>80.167259216308594</v>
      </c>
      <c r="FH88" s="86">
        <v>83.801261901855469</v>
      </c>
      <c r="FI88" s="86">
        <v>86.626235961914063</v>
      </c>
      <c r="FJ88" s="86">
        <v>88.847663879394531</v>
      </c>
      <c r="FK88" s="86">
        <v>90.770492553710938</v>
      </c>
      <c r="FL88" s="86">
        <v>92.197654724121094</v>
      </c>
      <c r="FM88" s="86">
        <v>93.38238525390625</v>
      </c>
      <c r="FN88" s="86">
        <v>93.55535888671875</v>
      </c>
      <c r="FO88" s="86">
        <v>92.858451843261719</v>
      </c>
      <c r="FP88" s="86">
        <v>90.141349792480469</v>
      </c>
      <c r="FQ88" s="86">
        <v>83.426666259765625</v>
      </c>
      <c r="FR88" s="86">
        <v>77.291007995605469</v>
      </c>
      <c r="FS88" s="86">
        <v>73.912223815917969</v>
      </c>
      <c r="FT88" s="86">
        <v>71.359703063964844</v>
      </c>
      <c r="FU88" s="86">
        <v>9.8648518323898315E-2</v>
      </c>
      <c r="FV88" s="86">
        <v>0.14588041603565216</v>
      </c>
      <c r="FW88" s="86">
        <v>0.10677837580442429</v>
      </c>
      <c r="FX88" s="86">
        <v>102.5</v>
      </c>
      <c r="FY88" s="86">
        <v>1</v>
      </c>
    </row>
    <row r="89" spans="1:181" x14ac:dyDescent="0.25">
      <c r="A89" t="s">
        <v>186</v>
      </c>
      <c r="B89" t="s">
        <v>244</v>
      </c>
      <c r="C89" t="s">
        <v>2</v>
      </c>
      <c r="D89" t="s">
        <v>202</v>
      </c>
      <c r="E89" t="s">
        <v>209</v>
      </c>
      <c r="F89" t="s">
        <v>185</v>
      </c>
      <c r="G89" t="s">
        <v>1</v>
      </c>
      <c r="H89" s="86">
        <v>568</v>
      </c>
      <c r="I89" s="86"/>
      <c r="J89" s="86"/>
      <c r="K89" s="86"/>
      <c r="L89" s="86"/>
      <c r="M89" s="86"/>
      <c r="N89" s="86"/>
      <c r="O89" s="86"/>
      <c r="P89" s="86"/>
      <c r="Q89" s="86"/>
      <c r="R89" s="86"/>
      <c r="S89" s="86"/>
      <c r="T89" s="86"/>
      <c r="U89" s="86"/>
      <c r="V89" s="86"/>
      <c r="W89" s="86"/>
      <c r="X89" s="86"/>
      <c r="Y89" s="86"/>
      <c r="Z89" s="86"/>
      <c r="AA89" s="86"/>
      <c r="AB89" s="86"/>
      <c r="AC89" s="86"/>
      <c r="AD89" s="86"/>
      <c r="AE89" s="86"/>
      <c r="AF89" s="86"/>
      <c r="AG89" s="86"/>
      <c r="AH89" s="86"/>
      <c r="AI89" s="86"/>
      <c r="AJ89" s="86"/>
      <c r="AK89" s="86"/>
      <c r="AL89" s="86"/>
      <c r="AM89" s="86"/>
      <c r="AN89" s="86"/>
      <c r="AO89" s="86"/>
      <c r="AP89" s="86"/>
      <c r="AQ89" s="86"/>
      <c r="AR89" s="86"/>
      <c r="AS89" s="86"/>
      <c r="AT89" s="86"/>
      <c r="AU89" s="86"/>
      <c r="AV89" s="86"/>
      <c r="AW89" s="86"/>
      <c r="AX89" s="86"/>
      <c r="AY89" s="86"/>
      <c r="AZ89" s="86"/>
      <c r="BA89" s="86"/>
      <c r="BB89" s="86"/>
      <c r="BC89" s="86"/>
      <c r="BD89" s="86"/>
      <c r="BE89" s="86"/>
      <c r="BF89" s="86"/>
      <c r="BG89" s="86"/>
      <c r="BH89" s="86"/>
      <c r="BI89" s="86"/>
      <c r="BJ89" s="86"/>
      <c r="BK89" s="86"/>
      <c r="BL89" s="86"/>
      <c r="BM89" s="86"/>
      <c r="BN89" s="86"/>
      <c r="BO89" s="86"/>
      <c r="BP89" s="86"/>
      <c r="BQ89" s="86"/>
      <c r="BR89" s="86"/>
      <c r="BS89" s="86"/>
      <c r="BT89" s="86"/>
      <c r="BU89" s="86"/>
      <c r="BV89" s="86"/>
      <c r="BW89" s="86"/>
      <c r="BX89" s="86"/>
      <c r="BY89" s="86"/>
      <c r="BZ89" s="86"/>
      <c r="CA89" s="86"/>
      <c r="CB89" s="86"/>
      <c r="CC89" s="86"/>
      <c r="CD89" s="86"/>
      <c r="CE89" s="86"/>
      <c r="CF89" s="86"/>
      <c r="CG89" s="86"/>
      <c r="CH89" s="86"/>
      <c r="CI89" s="86"/>
      <c r="CJ89" s="86"/>
      <c r="CK89" s="86"/>
      <c r="CL89" s="86"/>
      <c r="CM89" s="86"/>
      <c r="CN89" s="86"/>
      <c r="CO89" s="86"/>
      <c r="CP89" s="86"/>
      <c r="CQ89" s="86"/>
      <c r="CR89" s="86"/>
      <c r="CS89" s="86"/>
      <c r="CT89" s="86"/>
      <c r="CU89" s="86"/>
      <c r="CV89" s="86"/>
      <c r="CW89" s="86"/>
      <c r="CX89" s="86"/>
      <c r="CY89" s="86"/>
      <c r="CZ89" s="86"/>
      <c r="DA89" s="86"/>
      <c r="DB89" s="86"/>
      <c r="DC89" s="86"/>
      <c r="DD89" s="86"/>
      <c r="DE89" s="86"/>
      <c r="DF89" s="86"/>
      <c r="DG89" s="86"/>
      <c r="DH89" s="86"/>
      <c r="DI89" s="86"/>
      <c r="DJ89" s="86"/>
      <c r="DK89" s="86"/>
      <c r="DL89" s="86"/>
      <c r="DM89" s="86"/>
      <c r="DN89" s="86"/>
      <c r="DO89" s="86"/>
      <c r="DP89" s="86"/>
      <c r="DQ89" s="86"/>
      <c r="DR89" s="86"/>
      <c r="DS89" s="86"/>
      <c r="DT89" s="86"/>
      <c r="DU89" s="86"/>
      <c r="DV89" s="86"/>
      <c r="DW89" s="86"/>
      <c r="DX89" s="86"/>
      <c r="DY89" s="86"/>
      <c r="DZ89" s="86"/>
      <c r="EA89" s="86"/>
      <c r="EB89" s="86"/>
      <c r="EC89" s="86"/>
      <c r="ED89" s="86"/>
      <c r="EE89" s="86"/>
      <c r="EF89" s="86"/>
      <c r="EG89" s="86"/>
      <c r="EH89" s="86"/>
      <c r="EI89" s="86"/>
      <c r="EJ89" s="86"/>
      <c r="EK89" s="86"/>
      <c r="EL89" s="86"/>
      <c r="EM89" s="86"/>
      <c r="EN89" s="86"/>
      <c r="EO89" s="86"/>
      <c r="EP89" s="86"/>
      <c r="EQ89" s="86"/>
      <c r="ER89" s="86"/>
      <c r="ES89" s="86"/>
      <c r="ET89" s="86"/>
      <c r="EU89" s="86"/>
      <c r="EV89" s="86"/>
      <c r="EW89" s="86"/>
      <c r="EX89" s="86"/>
      <c r="EY89" s="86"/>
      <c r="EZ89" s="86"/>
      <c r="FA89" s="86"/>
      <c r="FB89" s="86"/>
      <c r="FC89" s="86"/>
      <c r="FD89" s="86"/>
      <c r="FE89" s="86"/>
      <c r="FF89" s="86"/>
      <c r="FG89" s="86"/>
      <c r="FH89" s="86"/>
      <c r="FI89" s="86"/>
      <c r="FJ89" s="86"/>
      <c r="FK89" s="86"/>
      <c r="FL89" s="86"/>
      <c r="FM89" s="86"/>
      <c r="FN89" s="86"/>
      <c r="FO89" s="86"/>
      <c r="FP89" s="86"/>
      <c r="FQ89" s="86"/>
      <c r="FR89" s="86"/>
      <c r="FS89" s="86"/>
      <c r="FT89" s="86"/>
      <c r="FU89" s="86"/>
      <c r="FV89" s="86"/>
      <c r="FW89" s="86"/>
      <c r="FX89" s="86">
        <v>37.454544067382813</v>
      </c>
      <c r="FY89" s="86">
        <v>0</v>
      </c>
    </row>
    <row r="90" spans="1:181" x14ac:dyDescent="0.25">
      <c r="A90" t="s">
        <v>186</v>
      </c>
      <c r="B90" t="s">
        <v>244</v>
      </c>
      <c r="C90" t="s">
        <v>2</v>
      </c>
      <c r="D90" t="s">
        <v>202</v>
      </c>
      <c r="E90" t="s">
        <v>210</v>
      </c>
      <c r="F90" t="s">
        <v>1</v>
      </c>
      <c r="G90" t="s">
        <v>198</v>
      </c>
      <c r="H90" s="86">
        <v>12046</v>
      </c>
      <c r="I90" s="86">
        <v>11.441226959228516</v>
      </c>
      <c r="J90" s="86">
        <v>10.384016036987305</v>
      </c>
      <c r="K90" s="86">
        <v>9.8537664413452148</v>
      </c>
      <c r="L90" s="86">
        <v>9.5810031890869141</v>
      </c>
      <c r="M90" s="86">
        <v>9.5443973541259766</v>
      </c>
      <c r="N90" s="86">
        <v>9.949671745300293</v>
      </c>
      <c r="O90" s="86">
        <v>11.039774894714355</v>
      </c>
      <c r="P90" s="86">
        <v>11.706459045410156</v>
      </c>
      <c r="Q90" s="86">
        <v>11.366929054260254</v>
      </c>
      <c r="R90" s="86">
        <v>11.377082824707031</v>
      </c>
      <c r="S90" s="86">
        <v>11.856220245361328</v>
      </c>
      <c r="T90" s="86">
        <v>12.338115692138672</v>
      </c>
      <c r="U90" s="86">
        <v>12.962589263916016</v>
      </c>
      <c r="V90" s="86">
        <v>13.355849266052246</v>
      </c>
      <c r="W90" s="86">
        <v>13.803857803344727</v>
      </c>
      <c r="X90" s="86">
        <v>14.67844295501709</v>
      </c>
      <c r="Y90" s="86">
        <v>15.461265563964844</v>
      </c>
      <c r="Z90" s="86">
        <v>16.314704895019531</v>
      </c>
      <c r="AA90" s="86">
        <v>16.439516067504883</v>
      </c>
      <c r="AB90" s="86">
        <v>17.131658554077148</v>
      </c>
      <c r="AC90" s="86">
        <v>17.038108825683594</v>
      </c>
      <c r="AD90" s="86">
        <v>16.337507247924805</v>
      </c>
      <c r="AE90" s="86">
        <v>14.697547912597656</v>
      </c>
      <c r="AF90" s="86">
        <v>13.021505355834961</v>
      </c>
      <c r="AG90" s="86">
        <v>-1.5015188455581665</v>
      </c>
      <c r="AH90" s="86">
        <v>-1.7879226207733154</v>
      </c>
      <c r="AI90" s="86">
        <v>-1.5225540399551392</v>
      </c>
      <c r="AJ90" s="86">
        <v>-1.3472816944122314</v>
      </c>
      <c r="AK90" s="86">
        <v>-1.4006471633911133</v>
      </c>
      <c r="AL90" s="86">
        <v>-1.3042919635772705</v>
      </c>
      <c r="AM90" s="86">
        <v>-1.2703210115432739</v>
      </c>
      <c r="AN90" s="86">
        <v>-1.8440771102905273</v>
      </c>
      <c r="AO90" s="86">
        <v>-1.6849522590637207</v>
      </c>
      <c r="AP90" s="86">
        <v>-0.94510841369628906</v>
      </c>
      <c r="AQ90" s="86">
        <v>-0.71022182703018188</v>
      </c>
      <c r="AR90" s="86">
        <v>-0.58554548025131226</v>
      </c>
      <c r="AS90" s="86">
        <v>-0.16961394250392914</v>
      </c>
      <c r="AT90" s="86">
        <v>-0.15832005441188812</v>
      </c>
      <c r="AU90" s="86">
        <v>-0.15713457763195038</v>
      </c>
      <c r="AV90" s="86">
        <v>0.35573026537895203</v>
      </c>
      <c r="AW90" s="86">
        <v>0.60332620143890381</v>
      </c>
      <c r="AX90" s="86">
        <v>0.45413035154342651</v>
      </c>
      <c r="AY90" s="86">
        <v>0.18049411475658417</v>
      </c>
      <c r="AZ90" s="86">
        <v>0.35914343595504761</v>
      </c>
      <c r="BA90" s="86">
        <v>0.29725107550621033</v>
      </c>
      <c r="BB90" s="86">
        <v>-0.74853843450546265</v>
      </c>
      <c r="BC90" s="86">
        <v>-1.3703098297119141</v>
      </c>
      <c r="BD90" s="86">
        <v>-1.4426811933517456</v>
      </c>
      <c r="BE90" s="86">
        <v>-1.0713810920715332</v>
      </c>
      <c r="BF90" s="86">
        <v>-1.3691009283065796</v>
      </c>
      <c r="BG90" s="86">
        <v>-1.1121677160263062</v>
      </c>
      <c r="BH90" s="86">
        <v>-0.94707667827606201</v>
      </c>
      <c r="BI90" s="86">
        <v>-1.0021934509277344</v>
      </c>
      <c r="BJ90" s="86">
        <v>-0.93449258804321289</v>
      </c>
      <c r="BK90" s="86">
        <v>-0.89763015508651733</v>
      </c>
      <c r="BL90" s="86">
        <v>-1.4611140489578247</v>
      </c>
      <c r="BM90" s="86">
        <v>-1.3233715295791626</v>
      </c>
      <c r="BN90" s="86">
        <v>-0.62771403789520264</v>
      </c>
      <c r="BO90" s="86">
        <v>-0.396068274974823</v>
      </c>
      <c r="BP90" s="86">
        <v>-0.30662903189659119</v>
      </c>
      <c r="BQ90" s="86">
        <v>0.11441163718700409</v>
      </c>
      <c r="BR90" s="86">
        <v>0.13253352046012878</v>
      </c>
      <c r="BS90" s="86">
        <v>0.15332898497581482</v>
      </c>
      <c r="BT90" s="86">
        <v>0.6685175895690918</v>
      </c>
      <c r="BU90" s="86">
        <v>0.92721229791641235</v>
      </c>
      <c r="BV90" s="86">
        <v>0.83463567495346069</v>
      </c>
      <c r="BW90" s="86">
        <v>0.63069111108779907</v>
      </c>
      <c r="BX90" s="86">
        <v>0.79104608297348022</v>
      </c>
      <c r="BY90" s="86">
        <v>0.73963648080825806</v>
      </c>
      <c r="BZ90" s="86">
        <v>-0.32110437750816345</v>
      </c>
      <c r="CA90" s="86">
        <v>-0.94393014907836914</v>
      </c>
      <c r="CB90" s="86">
        <v>-1.0150197744369507</v>
      </c>
      <c r="CC90" s="86">
        <v>-0.77346903085708618</v>
      </c>
      <c r="CD90" s="86">
        <v>-1.0790263414382935</v>
      </c>
      <c r="CE90" s="86">
        <v>-0.82793533802032471</v>
      </c>
      <c r="CF90" s="86">
        <v>-0.66989588737487793</v>
      </c>
      <c r="CG90" s="86">
        <v>-0.72622567415237427</v>
      </c>
      <c r="CH90" s="86">
        <v>-0.67837065458297729</v>
      </c>
      <c r="CI90" s="86">
        <v>-0.63950556516647339</v>
      </c>
      <c r="CJ90" s="86">
        <v>-1.1958750486373901</v>
      </c>
      <c r="CK90" s="86">
        <v>-1.072941780090332</v>
      </c>
      <c r="CL90" s="86">
        <v>-0.40788766741752625</v>
      </c>
      <c r="CM90" s="86">
        <v>-0.17848649621009827</v>
      </c>
      <c r="CN90" s="86">
        <v>-0.11345238238573074</v>
      </c>
      <c r="CO90" s="86">
        <v>0.31112688779830933</v>
      </c>
      <c r="CP90" s="86">
        <v>0.33397781848907471</v>
      </c>
      <c r="CQ90" s="86">
        <v>0.36835509538650513</v>
      </c>
      <c r="CR90" s="86">
        <v>0.88515317440032959</v>
      </c>
      <c r="CS90" s="86">
        <v>1.1515347957611084</v>
      </c>
      <c r="CT90" s="86">
        <v>1.0981725454330444</v>
      </c>
      <c r="CU90" s="86">
        <v>0.94249618053436279</v>
      </c>
      <c r="CV90" s="86">
        <v>1.090180516242981</v>
      </c>
      <c r="CW90" s="86">
        <v>1.0460312366485596</v>
      </c>
      <c r="CX90" s="86">
        <v>-2.5064844638109207E-2</v>
      </c>
      <c r="CY90" s="86">
        <v>-0.64862090349197388</v>
      </c>
      <c r="CZ90" s="86">
        <v>-0.71882271766662598</v>
      </c>
      <c r="DA90" s="86">
        <v>-0.47555693984031677</v>
      </c>
      <c r="DB90" s="86">
        <v>-0.78895175457000732</v>
      </c>
      <c r="DC90" s="86">
        <v>-0.54370296001434326</v>
      </c>
      <c r="DD90" s="86">
        <v>-0.39271512627601624</v>
      </c>
      <c r="DE90" s="86">
        <v>-0.45025786757469177</v>
      </c>
      <c r="DF90" s="86">
        <v>-0.4222487211227417</v>
      </c>
      <c r="DG90" s="86">
        <v>-0.38138097524642944</v>
      </c>
      <c r="DH90" s="86">
        <v>-0.93063598871231079</v>
      </c>
      <c r="DI90" s="86">
        <v>-0.82251203060150146</v>
      </c>
      <c r="DJ90" s="86">
        <v>-0.18806128203868866</v>
      </c>
      <c r="DK90" s="86">
        <v>3.9095297455787659E-2</v>
      </c>
      <c r="DL90" s="86">
        <v>7.9724274575710297E-2</v>
      </c>
      <c r="DM90" s="86">
        <v>0.50784212350845337</v>
      </c>
      <c r="DN90" s="86">
        <v>0.53542208671569824</v>
      </c>
      <c r="DO90" s="86">
        <v>0.58338123559951782</v>
      </c>
      <c r="DP90" s="86">
        <v>1.1017887592315674</v>
      </c>
      <c r="DQ90" s="86">
        <v>1.3758573532104492</v>
      </c>
      <c r="DR90" s="86">
        <v>1.3617093563079834</v>
      </c>
      <c r="DS90" s="86">
        <v>1.2543013095855713</v>
      </c>
      <c r="DT90" s="86">
        <v>1.3893150091171265</v>
      </c>
      <c r="DU90" s="86">
        <v>1.3524260520935059</v>
      </c>
      <c r="DV90" s="86">
        <v>0.27097469568252563</v>
      </c>
      <c r="DW90" s="86">
        <v>-0.35331162810325623</v>
      </c>
      <c r="DX90" s="86">
        <v>-0.42262569069862366</v>
      </c>
      <c r="DY90" s="86">
        <v>-4.5419219881296158E-2</v>
      </c>
      <c r="DZ90" s="86">
        <v>-0.37013006210327148</v>
      </c>
      <c r="EA90" s="86">
        <v>-0.13331660628318787</v>
      </c>
      <c r="EB90" s="86">
        <v>7.4898926541209221E-3</v>
      </c>
      <c r="EC90" s="86">
        <v>-5.180421844124794E-2</v>
      </c>
      <c r="ED90" s="86">
        <v>-5.2449364215135574E-2</v>
      </c>
      <c r="EE90" s="86">
        <v>-8.6900796741247177E-3</v>
      </c>
      <c r="EF90" s="86">
        <v>-0.54767292737960815</v>
      </c>
      <c r="EG90" s="86">
        <v>-0.46093130111694336</v>
      </c>
      <c r="EH90" s="86">
        <v>0.12933310866355896</v>
      </c>
      <c r="EI90" s="86">
        <v>0.35324883460998535</v>
      </c>
      <c r="EJ90" s="86">
        <v>0.35864070057868958</v>
      </c>
      <c r="EK90" s="86">
        <v>0.79186773300170898</v>
      </c>
      <c r="EL90" s="86">
        <v>0.82627570629119873</v>
      </c>
      <c r="EM90" s="86">
        <v>0.89384478330612183</v>
      </c>
      <c r="EN90" s="86">
        <v>1.4145760536193848</v>
      </c>
      <c r="EO90" s="86">
        <v>1.699743390083313</v>
      </c>
      <c r="EP90" s="86">
        <v>1.7422147989273071</v>
      </c>
      <c r="EQ90" s="86">
        <v>1.704498291015625</v>
      </c>
      <c r="ER90" s="86">
        <v>1.8212175369262695</v>
      </c>
      <c r="ES90" s="86">
        <v>1.7948113679885864</v>
      </c>
      <c r="ET90" s="86">
        <v>0.69840878248214722</v>
      </c>
      <c r="EU90" s="86">
        <v>7.3068059980869293E-2</v>
      </c>
      <c r="EV90" s="86">
        <v>5.0357435829937458E-3</v>
      </c>
      <c r="EW90" s="86">
        <v>65.332015991210938</v>
      </c>
      <c r="EX90" s="86">
        <v>64.671463012695313</v>
      </c>
      <c r="EY90" s="86">
        <v>63.652935028076172</v>
      </c>
      <c r="EZ90" s="86">
        <v>62.724441528320313</v>
      </c>
      <c r="FA90" s="86">
        <v>61.978275299072266</v>
      </c>
      <c r="FB90" s="86">
        <v>61.395652770996094</v>
      </c>
      <c r="FC90" s="86">
        <v>60.630340576171875</v>
      </c>
      <c r="FD90" s="86">
        <v>60.276454925537109</v>
      </c>
      <c r="FE90" s="86">
        <v>61.870326995849609</v>
      </c>
      <c r="FF90" s="86">
        <v>65.940315246582031</v>
      </c>
      <c r="FG90" s="86">
        <v>69.930259704589844</v>
      </c>
      <c r="FH90" s="86">
        <v>73.610885620117188</v>
      </c>
      <c r="FI90" s="86">
        <v>76.909904479980469</v>
      </c>
      <c r="FJ90" s="86">
        <v>79.735359191894531</v>
      </c>
      <c r="FK90" s="86">
        <v>82.031494140625</v>
      </c>
      <c r="FL90" s="86">
        <v>83.527397155761719</v>
      </c>
      <c r="FM90" s="86">
        <v>83.852630615234375</v>
      </c>
      <c r="FN90" s="86">
        <v>83.293266296386719</v>
      </c>
      <c r="FO90" s="86">
        <v>81.294906616210938</v>
      </c>
      <c r="FP90" s="86">
        <v>77.523651123046875</v>
      </c>
      <c r="FQ90" s="86">
        <v>73.374885559082031</v>
      </c>
      <c r="FR90" s="86">
        <v>70.558158874511719</v>
      </c>
      <c r="FS90" s="86">
        <v>68.683341979980469</v>
      </c>
      <c r="FT90" s="86">
        <v>67.010047912597656</v>
      </c>
      <c r="FU90" s="86">
        <v>0.35953801870346069</v>
      </c>
      <c r="FV90" s="86">
        <v>0.46656873822212219</v>
      </c>
      <c r="FW90" s="86">
        <v>0.3664185106754303</v>
      </c>
      <c r="FX90" s="86">
        <v>999.54998779296875</v>
      </c>
      <c r="FY90" s="86">
        <v>1</v>
      </c>
    </row>
    <row r="91" spans="1:181" x14ac:dyDescent="0.25">
      <c r="A91" t="s">
        <v>186</v>
      </c>
      <c r="B91" t="s">
        <v>244</v>
      </c>
      <c r="C91" t="s">
        <v>2</v>
      </c>
      <c r="D91" t="s">
        <v>202</v>
      </c>
      <c r="E91" t="s">
        <v>210</v>
      </c>
      <c r="F91" t="s">
        <v>1</v>
      </c>
      <c r="G91" t="s">
        <v>200</v>
      </c>
      <c r="H91" s="86">
        <v>2887</v>
      </c>
      <c r="I91" s="86">
        <v>2.2390806674957275</v>
      </c>
      <c r="J91" s="86">
        <v>2.0148968696594238</v>
      </c>
      <c r="K91" s="86">
        <v>1.8524235486984253</v>
      </c>
      <c r="L91" s="86">
        <v>1.7563155889511108</v>
      </c>
      <c r="M91" s="86">
        <v>1.7129783630371094</v>
      </c>
      <c r="N91" s="86">
        <v>1.8072504997253418</v>
      </c>
      <c r="O91" s="86">
        <v>1.9964437484741211</v>
      </c>
      <c r="P91" s="86">
        <v>2.1626477241516113</v>
      </c>
      <c r="Q91" s="86">
        <v>2.1123979091644287</v>
      </c>
      <c r="R91" s="86">
        <v>2.1194837093353271</v>
      </c>
      <c r="S91" s="86">
        <v>2.2402071952819824</v>
      </c>
      <c r="T91" s="86">
        <v>2.4146537780761719</v>
      </c>
      <c r="U91" s="86">
        <v>2.653134822845459</v>
      </c>
      <c r="V91" s="86">
        <v>2.9116184711456299</v>
      </c>
      <c r="W91" s="86">
        <v>3.1492695808410645</v>
      </c>
      <c r="X91" s="86">
        <v>3.4385497570037842</v>
      </c>
      <c r="Y91" s="86">
        <v>3.7326500415802002</v>
      </c>
      <c r="Z91" s="86">
        <v>3.9033911228179932</v>
      </c>
      <c r="AA91" s="86">
        <v>3.881044864654541</v>
      </c>
      <c r="AB91" s="86">
        <v>3.8073804378509521</v>
      </c>
      <c r="AC91" s="86">
        <v>3.7337813377380371</v>
      </c>
      <c r="AD91" s="86">
        <v>3.4092473983764648</v>
      </c>
      <c r="AE91" s="86">
        <v>2.9698636531829834</v>
      </c>
      <c r="AF91" s="86">
        <v>2.5443837642669678</v>
      </c>
      <c r="AG91" s="86">
        <v>-0.19209864735603333</v>
      </c>
      <c r="AH91" s="86">
        <v>-0.18503583967685699</v>
      </c>
      <c r="AI91" s="86">
        <v>-0.19038212299346924</v>
      </c>
      <c r="AJ91" s="86">
        <v>-0.18722900748252869</v>
      </c>
      <c r="AK91" s="86">
        <v>-0.17088811099529266</v>
      </c>
      <c r="AL91" s="86">
        <v>-0.12149622291326523</v>
      </c>
      <c r="AM91" s="86">
        <v>-0.16259303689002991</v>
      </c>
      <c r="AN91" s="86">
        <v>-0.13641694188117981</v>
      </c>
      <c r="AO91" s="86">
        <v>-0.11828862130641937</v>
      </c>
      <c r="AP91" s="86">
        <v>-0.1767764538526535</v>
      </c>
      <c r="AQ91" s="86">
        <v>-0.15578038990497589</v>
      </c>
      <c r="AR91" s="86">
        <v>-0.15340586006641388</v>
      </c>
      <c r="AS91" s="86">
        <v>-0.10668604820966721</v>
      </c>
      <c r="AT91" s="86">
        <v>-0.12444515526294708</v>
      </c>
      <c r="AU91" s="86">
        <v>-0.18689608573913574</v>
      </c>
      <c r="AV91" s="86">
        <v>-0.22816221415996552</v>
      </c>
      <c r="AW91" s="86">
        <v>-6.5631359815597534E-2</v>
      </c>
      <c r="AX91" s="86">
        <v>3.9023231714963913E-2</v>
      </c>
      <c r="AY91" s="86">
        <v>2.6620438322424889E-2</v>
      </c>
      <c r="AZ91" s="86">
        <v>5.1240738481283188E-2</v>
      </c>
      <c r="BA91" s="86">
        <v>5.2064362913370132E-2</v>
      </c>
      <c r="BB91" s="86">
        <v>-5.0943251699209213E-2</v>
      </c>
      <c r="BC91" s="86">
        <v>-0.1326618492603302</v>
      </c>
      <c r="BD91" s="86">
        <v>-0.15666820108890533</v>
      </c>
      <c r="BE91" s="86">
        <v>-0.12699717283248901</v>
      </c>
      <c r="BF91" s="86">
        <v>-0.12794607877731323</v>
      </c>
      <c r="BG91" s="86">
        <v>-0.13658475875854492</v>
      </c>
      <c r="BH91" s="86">
        <v>-0.13549976050853729</v>
      </c>
      <c r="BI91" s="86">
        <v>-0.11737308651208878</v>
      </c>
      <c r="BJ91" s="86">
        <v>-6.691906601190567E-2</v>
      </c>
      <c r="BK91" s="86">
        <v>-0.10644694417715073</v>
      </c>
      <c r="BL91" s="86">
        <v>-8.3020158112049103E-2</v>
      </c>
      <c r="BM91" s="86">
        <v>-6.7134074866771698E-2</v>
      </c>
      <c r="BN91" s="86">
        <v>-0.12712347507476807</v>
      </c>
      <c r="BO91" s="86">
        <v>-0.10303079336881638</v>
      </c>
      <c r="BP91" s="86">
        <v>-9.5461085438728333E-2</v>
      </c>
      <c r="BQ91" s="86">
        <v>-4.5474391430616379E-2</v>
      </c>
      <c r="BR91" s="86">
        <v>-5.8917123824357986E-2</v>
      </c>
      <c r="BS91" s="86">
        <v>-0.11686825007200241</v>
      </c>
      <c r="BT91" s="86">
        <v>-0.14867410063743591</v>
      </c>
      <c r="BU91" s="86">
        <v>1.2060406617820263E-2</v>
      </c>
      <c r="BV91" s="86">
        <v>0.11497580260038376</v>
      </c>
      <c r="BW91" s="86">
        <v>0.10146515816450119</v>
      </c>
      <c r="BX91" s="86">
        <v>0.12838427722454071</v>
      </c>
      <c r="BY91" s="86">
        <v>0.12883347272872925</v>
      </c>
      <c r="BZ91" s="86">
        <v>2.1836478263139725E-2</v>
      </c>
      <c r="CA91" s="86">
        <v>-6.4054742455482483E-2</v>
      </c>
      <c r="CB91" s="86">
        <v>-9.1100722551345825E-2</v>
      </c>
      <c r="CC91" s="86">
        <v>-8.1908091902732849E-2</v>
      </c>
      <c r="CD91" s="86">
        <v>-8.8405884802341461E-2</v>
      </c>
      <c r="CE91" s="86">
        <v>-9.9324852228164673E-2</v>
      </c>
      <c r="CF91" s="86">
        <v>-9.967225044965744E-2</v>
      </c>
      <c r="CG91" s="86">
        <v>-8.0308735370635986E-2</v>
      </c>
      <c r="CH91" s="86">
        <v>-2.9119100421667099E-2</v>
      </c>
      <c r="CI91" s="86">
        <v>-6.7560330033302307E-2</v>
      </c>
      <c r="CJ91" s="86">
        <v>-4.6037707477807999E-2</v>
      </c>
      <c r="CK91" s="86">
        <v>-3.1704597175121307E-2</v>
      </c>
      <c r="CL91" s="86">
        <v>-9.2733956873416901E-2</v>
      </c>
      <c r="CM91" s="86">
        <v>-6.6496588289737701E-2</v>
      </c>
      <c r="CN91" s="86">
        <v>-5.5328711867332458E-2</v>
      </c>
      <c r="CO91" s="86">
        <v>-3.0793861951678991E-3</v>
      </c>
      <c r="CP91" s="86">
        <v>-1.3532611541450024E-2</v>
      </c>
      <c r="CQ91" s="86">
        <v>-6.8367183208465576E-2</v>
      </c>
      <c r="CR91" s="86">
        <v>-9.3620888888835907E-2</v>
      </c>
      <c r="CS91" s="86">
        <v>6.5869487822055817E-2</v>
      </c>
      <c r="CT91" s="86">
        <v>0.16758032143115997</v>
      </c>
      <c r="CU91" s="86">
        <v>0.1533023864030838</v>
      </c>
      <c r="CV91" s="86">
        <v>0.18181365728378296</v>
      </c>
      <c r="CW91" s="86">
        <v>0.18200351297855377</v>
      </c>
      <c r="CX91" s="86">
        <v>7.2243496775627136E-2</v>
      </c>
      <c r="CY91" s="86">
        <v>-1.653767004609108E-2</v>
      </c>
      <c r="CZ91" s="86">
        <v>-4.568888247013092E-2</v>
      </c>
      <c r="DA91" s="86">
        <v>-3.6819010972976685E-2</v>
      </c>
      <c r="DB91" s="86">
        <v>-4.8865694552659988E-2</v>
      </c>
      <c r="DC91" s="86">
        <v>-6.2064953148365021E-2</v>
      </c>
      <c r="DD91" s="86">
        <v>-6.3844732940196991E-2</v>
      </c>
      <c r="DE91" s="86">
        <v>-4.3244387954473495E-2</v>
      </c>
      <c r="DF91" s="86">
        <v>8.680867962539196E-3</v>
      </c>
      <c r="DG91" s="86">
        <v>-2.8673714026808739E-2</v>
      </c>
      <c r="DH91" s="86">
        <v>-9.0552577748894691E-3</v>
      </c>
      <c r="DI91" s="86">
        <v>3.7248833104968071E-3</v>
      </c>
      <c r="DJ91" s="86">
        <v>-5.8344446122646332E-2</v>
      </c>
      <c r="DK91" s="86">
        <v>-2.9962381348013878E-2</v>
      </c>
      <c r="DL91" s="86">
        <v>-1.5196335501968861E-2</v>
      </c>
      <c r="DM91" s="86">
        <v>3.9315622299909592E-2</v>
      </c>
      <c r="DN91" s="86">
        <v>3.1851902604103088E-2</v>
      </c>
      <c r="DO91" s="86">
        <v>-1.9866114482283592E-2</v>
      </c>
      <c r="DP91" s="86">
        <v>-3.8567669689655304E-2</v>
      </c>
      <c r="DQ91" s="86">
        <v>0.11967857182025909</v>
      </c>
      <c r="DR91" s="86">
        <v>0.22018483281135559</v>
      </c>
      <c r="DS91" s="86">
        <v>0.20513960719108582</v>
      </c>
      <c r="DT91" s="86">
        <v>0.23524303734302521</v>
      </c>
      <c r="DU91" s="86">
        <v>0.2351735532283783</v>
      </c>
      <c r="DV91" s="86">
        <v>0.12265051901340485</v>
      </c>
      <c r="DW91" s="86">
        <v>3.0979402363300323E-2</v>
      </c>
      <c r="DX91" s="86">
        <v>-2.7704582316800952E-4</v>
      </c>
      <c r="DY91" s="86">
        <v>2.8282457962632179E-2</v>
      </c>
      <c r="DZ91" s="86">
        <v>8.2240626215934753E-3</v>
      </c>
      <c r="EA91" s="86">
        <v>-8.2675749436020851E-3</v>
      </c>
      <c r="EB91" s="86">
        <v>-1.2115491554141045E-2</v>
      </c>
      <c r="EC91" s="86">
        <v>1.0270643047988415E-2</v>
      </c>
      <c r="ED91" s="86">
        <v>6.325802206993103E-2</v>
      </c>
      <c r="EE91" s="86">
        <v>2.7472382411360741E-2</v>
      </c>
      <c r="EF91" s="86">
        <v>4.4341526925563812E-2</v>
      </c>
      <c r="EG91" s="86">
        <v>5.4879426956176758E-2</v>
      </c>
      <c r="EH91" s="86">
        <v>-8.6914533749222755E-3</v>
      </c>
      <c r="EI91" s="86">
        <v>2.2787211462855339E-2</v>
      </c>
      <c r="EJ91" s="86">
        <v>4.2748440057039261E-2</v>
      </c>
      <c r="EK91" s="86">
        <v>0.10052727907896042</v>
      </c>
      <c r="EL91" s="86">
        <v>9.7379930317401886E-2</v>
      </c>
      <c r="EM91" s="86">
        <v>5.0161723047494888E-2</v>
      </c>
      <c r="EN91" s="86">
        <v>4.0920432657003403E-2</v>
      </c>
      <c r="EO91" s="86">
        <v>0.19737033545970917</v>
      </c>
      <c r="EP91" s="86">
        <v>0.29613742232322693</v>
      </c>
      <c r="EQ91" s="86">
        <v>0.27998432517051697</v>
      </c>
      <c r="ER91" s="86">
        <v>0.31238657236099243</v>
      </c>
      <c r="ES91" s="86">
        <v>0.31194266676902771</v>
      </c>
      <c r="ET91" s="86">
        <v>0.19543024897575378</v>
      </c>
      <c r="EU91" s="86">
        <v>9.9586509168148041E-2</v>
      </c>
      <c r="EV91" s="86">
        <v>6.5290436148643494E-2</v>
      </c>
      <c r="EW91" s="86">
        <v>68.649101257324219</v>
      </c>
      <c r="EX91" s="86">
        <v>67.69708251953125</v>
      </c>
      <c r="EY91" s="86">
        <v>66.529106140136719</v>
      </c>
      <c r="EZ91" s="86">
        <v>65.326133728027344</v>
      </c>
      <c r="FA91" s="86">
        <v>64.29888916015625</v>
      </c>
      <c r="FB91" s="86">
        <v>63.527019500732422</v>
      </c>
      <c r="FC91" s="86">
        <v>62.713691711425781</v>
      </c>
      <c r="FD91" s="86">
        <v>62.053169250488281</v>
      </c>
      <c r="FE91" s="86">
        <v>63.468891143798828</v>
      </c>
      <c r="FF91" s="86">
        <v>67.417320251464844</v>
      </c>
      <c r="FG91" s="86">
        <v>71.412376403808594</v>
      </c>
      <c r="FH91" s="86">
        <v>75.524581909179688</v>
      </c>
      <c r="FI91" s="86">
        <v>79.063522338867188</v>
      </c>
      <c r="FJ91" s="86">
        <v>82.183578491210938</v>
      </c>
      <c r="FK91" s="86">
        <v>84.601547241210938</v>
      </c>
      <c r="FL91" s="86">
        <v>86.260520935058594</v>
      </c>
      <c r="FM91" s="86">
        <v>86.916252136230469</v>
      </c>
      <c r="FN91" s="86">
        <v>86.723701477050781</v>
      </c>
      <c r="FO91" s="86">
        <v>85.01202392578125</v>
      </c>
      <c r="FP91" s="86">
        <v>81.610252380371094</v>
      </c>
      <c r="FQ91" s="86">
        <v>77.512870788574219</v>
      </c>
      <c r="FR91" s="86">
        <v>74.827056884765625</v>
      </c>
      <c r="FS91" s="86">
        <v>72.675270080566406</v>
      </c>
      <c r="FT91" s="86">
        <v>70.563453674316406</v>
      </c>
      <c r="FU91" s="86">
        <v>5.7523541152477264E-2</v>
      </c>
      <c r="FV91" s="86">
        <v>8.7535999715328217E-2</v>
      </c>
      <c r="FW91" s="86">
        <v>5.5829409509897232E-2</v>
      </c>
      <c r="FX91" s="86">
        <v>592.29998779296875</v>
      </c>
      <c r="FY91" s="86">
        <v>1</v>
      </c>
    </row>
    <row r="92" spans="1:181" x14ac:dyDescent="0.25">
      <c r="A92" t="s">
        <v>186</v>
      </c>
      <c r="B92" t="s">
        <v>244</v>
      </c>
      <c r="C92" t="s">
        <v>2</v>
      </c>
      <c r="D92" t="s">
        <v>202</v>
      </c>
      <c r="E92" t="s">
        <v>210</v>
      </c>
      <c r="F92" t="s">
        <v>1</v>
      </c>
      <c r="G92" t="s">
        <v>1</v>
      </c>
      <c r="H92" s="86">
        <v>14933</v>
      </c>
      <c r="I92" s="86">
        <v>13.68030834197998</v>
      </c>
      <c r="J92" s="86">
        <v>12.398913383483887</v>
      </c>
      <c r="K92" s="86">
        <v>11.70619010925293</v>
      </c>
      <c r="L92" s="86">
        <v>11.337318420410156</v>
      </c>
      <c r="M92" s="86">
        <v>11.257375717163086</v>
      </c>
      <c r="N92" s="86">
        <v>11.756922721862793</v>
      </c>
      <c r="O92" s="86">
        <v>13.036218643188477</v>
      </c>
      <c r="P92" s="86">
        <v>13.869107246398926</v>
      </c>
      <c r="Q92" s="86">
        <v>13.479326248168945</v>
      </c>
      <c r="R92" s="86">
        <v>13.496566772460938</v>
      </c>
      <c r="S92" s="86">
        <v>14.096427917480469</v>
      </c>
      <c r="T92" s="86">
        <v>14.752769470214844</v>
      </c>
      <c r="U92" s="86">
        <v>15.615723609924316</v>
      </c>
      <c r="V92" s="86">
        <v>16.267467498779297</v>
      </c>
      <c r="W92" s="86">
        <v>16.953126907348633</v>
      </c>
      <c r="X92" s="86">
        <v>18.116992950439453</v>
      </c>
      <c r="Y92" s="86">
        <v>19.193916320800781</v>
      </c>
      <c r="Z92" s="86">
        <v>20.218095779418945</v>
      </c>
      <c r="AA92" s="86">
        <v>20.320560455322266</v>
      </c>
      <c r="AB92" s="86">
        <v>20.93903923034668</v>
      </c>
      <c r="AC92" s="86">
        <v>20.771888732910156</v>
      </c>
      <c r="AD92" s="86">
        <v>19.746755599975586</v>
      </c>
      <c r="AE92" s="86">
        <v>17.667411804199219</v>
      </c>
      <c r="AF92" s="86">
        <v>15.565889358520508</v>
      </c>
      <c r="AG92" s="86">
        <v>-1.5917184352874756</v>
      </c>
      <c r="AH92" s="86">
        <v>-1.88288414478302</v>
      </c>
      <c r="AI92" s="86">
        <v>-1.6278218030929565</v>
      </c>
      <c r="AJ92" s="86">
        <v>-1.4525891542434692</v>
      </c>
      <c r="AK92" s="86">
        <v>-1.4870114326477051</v>
      </c>
      <c r="AL92" s="86">
        <v>-1.340191125869751</v>
      </c>
      <c r="AM92" s="86">
        <v>-1.3449996709823608</v>
      </c>
      <c r="AN92" s="86">
        <v>-1.8963853120803833</v>
      </c>
      <c r="AO92" s="86">
        <v>-1.722751259803772</v>
      </c>
      <c r="AP92" s="86">
        <v>-1.0443763732910156</v>
      </c>
      <c r="AQ92" s="86">
        <v>-0.78416216373443604</v>
      </c>
      <c r="AR92" s="86">
        <v>-0.65095430612564087</v>
      </c>
      <c r="AS92" s="86">
        <v>-0.18373098969459534</v>
      </c>
      <c r="AT92" s="86">
        <v>-0.18419207632541656</v>
      </c>
      <c r="AU92" s="86">
        <v>-0.23870356380939484</v>
      </c>
      <c r="AV92" s="86">
        <v>0.24528142809867859</v>
      </c>
      <c r="AW92" s="86">
        <v>0.6536443829536438</v>
      </c>
      <c r="AX92" s="86">
        <v>0.60900527238845825</v>
      </c>
      <c r="AY92" s="86">
        <v>0.32333782315254211</v>
      </c>
      <c r="AZ92" s="86">
        <v>0.52938759326934814</v>
      </c>
      <c r="BA92" s="86">
        <v>0.46806374192237854</v>
      </c>
      <c r="BB92" s="86">
        <v>-0.68670761585235596</v>
      </c>
      <c r="BC92" s="86">
        <v>-1.3961303234100342</v>
      </c>
      <c r="BD92" s="86">
        <v>-1.4968280792236328</v>
      </c>
      <c r="BE92" s="86">
        <v>-1.156682014465332</v>
      </c>
      <c r="BF92" s="86">
        <v>-1.4601893424987793</v>
      </c>
      <c r="BG92" s="86">
        <v>-1.2139242887496948</v>
      </c>
      <c r="BH92" s="86">
        <v>-1.049054741859436</v>
      </c>
      <c r="BI92" s="86">
        <v>-1.0849801301956177</v>
      </c>
      <c r="BJ92" s="86">
        <v>-0.96638607978820801</v>
      </c>
      <c r="BK92" s="86">
        <v>-0.96810322999954224</v>
      </c>
      <c r="BL92" s="86">
        <v>-1.509717583656311</v>
      </c>
      <c r="BM92" s="86">
        <v>-1.3575699329376221</v>
      </c>
      <c r="BN92" s="86">
        <v>-0.72312170267105103</v>
      </c>
      <c r="BO92" s="86">
        <v>-0.4656108021736145</v>
      </c>
      <c r="BP92" s="86">
        <v>-0.36608245968818665</v>
      </c>
      <c r="BQ92" s="86">
        <v>0.10681573301553726</v>
      </c>
      <c r="BR92" s="86">
        <v>0.11395172774791718</v>
      </c>
      <c r="BS92" s="86">
        <v>7.9559728503227234E-2</v>
      </c>
      <c r="BT92" s="86">
        <v>0.56801086664199829</v>
      </c>
      <c r="BU92" s="86">
        <v>0.98671829700469971</v>
      </c>
      <c r="BV92" s="86">
        <v>0.9970170259475708</v>
      </c>
      <c r="BW92" s="86">
        <v>0.77971386909484863</v>
      </c>
      <c r="BX92" s="86">
        <v>0.96812552213668823</v>
      </c>
      <c r="BY92" s="86">
        <v>0.91706079244613647</v>
      </c>
      <c r="BZ92" s="86">
        <v>-0.25312164425849915</v>
      </c>
      <c r="CA92" s="86">
        <v>-0.96426630020141602</v>
      </c>
      <c r="CB92" s="86">
        <v>-1.0641695261001587</v>
      </c>
      <c r="CC92" s="86">
        <v>-0.85537713766098022</v>
      </c>
      <c r="CD92" s="86">
        <v>-1.1674323081970215</v>
      </c>
      <c r="CE92" s="86">
        <v>-0.92726016044616699</v>
      </c>
      <c r="CF92" s="86">
        <v>-0.76956814527511597</v>
      </c>
      <c r="CG92" s="86">
        <v>-0.80653440952301025</v>
      </c>
      <c r="CH92" s="86">
        <v>-0.70748978853225708</v>
      </c>
      <c r="CI92" s="86">
        <v>-0.70706593990325928</v>
      </c>
      <c r="CJ92" s="86">
        <v>-1.2419127225875854</v>
      </c>
      <c r="CK92" s="86">
        <v>-1.1046464443206787</v>
      </c>
      <c r="CL92" s="86">
        <v>-0.50062161684036255</v>
      </c>
      <c r="CM92" s="86">
        <v>-0.24498309195041656</v>
      </c>
      <c r="CN92" s="86">
        <v>-0.1687810868024826</v>
      </c>
      <c r="CO92" s="86">
        <v>0.30804750323295593</v>
      </c>
      <c r="CP92" s="86">
        <v>0.32044520974159241</v>
      </c>
      <c r="CQ92" s="86">
        <v>0.29998791217803955</v>
      </c>
      <c r="CR92" s="86">
        <v>0.79153227806091309</v>
      </c>
      <c r="CS92" s="86">
        <v>1.2174042463302612</v>
      </c>
      <c r="CT92" s="86">
        <v>1.2657527923583984</v>
      </c>
      <c r="CU92" s="86">
        <v>1.0957984924316406</v>
      </c>
      <c r="CV92" s="86">
        <v>1.2719941139221191</v>
      </c>
      <c r="CW92" s="86">
        <v>1.2280347347259521</v>
      </c>
      <c r="CX92" s="86">
        <v>4.7178655862808228E-2</v>
      </c>
      <c r="CY92" s="86">
        <v>-0.66515856981277466</v>
      </c>
      <c r="CZ92" s="86">
        <v>-0.7645115852355957</v>
      </c>
      <c r="DA92" s="86">
        <v>-0.55407226085662842</v>
      </c>
      <c r="DB92" s="86">
        <v>-0.8746752142906189</v>
      </c>
      <c r="DC92" s="86">
        <v>-0.64059603214263916</v>
      </c>
      <c r="DD92" s="86">
        <v>-0.49008148908615112</v>
      </c>
      <c r="DE92" s="86">
        <v>-0.52808874845504761</v>
      </c>
      <c r="DF92" s="86">
        <v>-0.44859352707862854</v>
      </c>
      <c r="DG92" s="86">
        <v>-0.44602864980697632</v>
      </c>
      <c r="DH92" s="86">
        <v>-0.97410786151885986</v>
      </c>
      <c r="DI92" s="86">
        <v>-0.85172295570373535</v>
      </c>
      <c r="DJ92" s="86">
        <v>-0.27812156081199646</v>
      </c>
      <c r="DK92" s="86">
        <v>-2.4355385452508926E-2</v>
      </c>
      <c r="DL92" s="86">
        <v>2.8520280495285988E-2</v>
      </c>
      <c r="DM92" s="86">
        <v>0.50927925109863281</v>
      </c>
      <c r="DN92" s="86">
        <v>0.52693867683410645</v>
      </c>
      <c r="DO92" s="86">
        <v>0.52041608095169067</v>
      </c>
      <c r="DP92" s="86">
        <v>1.0150537490844727</v>
      </c>
      <c r="DQ92" s="86">
        <v>1.4480901956558228</v>
      </c>
      <c r="DR92" s="86">
        <v>1.5344885587692261</v>
      </c>
      <c r="DS92" s="86">
        <v>1.4118831157684326</v>
      </c>
      <c r="DT92" s="86">
        <v>1.5758626461029053</v>
      </c>
      <c r="DU92" s="86">
        <v>1.5390087366104126</v>
      </c>
      <c r="DV92" s="86">
        <v>0.3474789559841156</v>
      </c>
      <c r="DW92" s="86">
        <v>-0.3660508394241333</v>
      </c>
      <c r="DX92" s="86">
        <v>-0.46485361456871033</v>
      </c>
      <c r="DY92" s="86">
        <v>-0.11903585493564606</v>
      </c>
      <c r="DZ92" s="86">
        <v>-0.45198050141334534</v>
      </c>
      <c r="EA92" s="86">
        <v>-0.22669851779937744</v>
      </c>
      <c r="EB92" s="86">
        <v>-8.6547151207923889E-2</v>
      </c>
      <c r="EC92" s="86">
        <v>-0.12605743110179901</v>
      </c>
      <c r="ED92" s="86">
        <v>-7.4788443744182587E-2</v>
      </c>
      <c r="EE92" s="86">
        <v>-6.9132246077060699E-2</v>
      </c>
      <c r="EF92" s="86">
        <v>-0.5874401330947876</v>
      </c>
      <c r="EG92" s="86">
        <v>-0.48654159903526306</v>
      </c>
      <c r="EH92" s="86">
        <v>4.3133199214935303E-2</v>
      </c>
      <c r="EI92" s="86">
        <v>0.29419597983360291</v>
      </c>
      <c r="EJ92" s="86">
        <v>0.31339213252067566</v>
      </c>
      <c r="EK92" s="86">
        <v>0.79982602596282959</v>
      </c>
      <c r="EL92" s="86">
        <v>0.82508248090744019</v>
      </c>
      <c r="EM92" s="86">
        <v>0.83867937326431274</v>
      </c>
      <c r="EN92" s="86">
        <v>1.3377830982208252</v>
      </c>
      <c r="EO92" s="86">
        <v>1.7811640501022339</v>
      </c>
      <c r="EP92" s="86">
        <v>1.9225002527236938</v>
      </c>
      <c r="EQ92" s="86">
        <v>1.8682591915130615</v>
      </c>
      <c r="ER92" s="86">
        <v>2.0146007537841797</v>
      </c>
      <c r="ES92" s="86">
        <v>1.9880057573318481</v>
      </c>
      <c r="ET92" s="86">
        <v>0.78106492757797241</v>
      </c>
      <c r="EU92" s="86">
        <v>6.5813243389129639E-2</v>
      </c>
      <c r="EV92" s="86">
        <v>-3.2195068895816803E-2</v>
      </c>
      <c r="EW92" s="86">
        <v>65.861671447753906</v>
      </c>
      <c r="EX92" s="86">
        <v>65.140548706054688</v>
      </c>
      <c r="EY92" s="86">
        <v>64.097274780273438</v>
      </c>
      <c r="EZ92" s="86">
        <v>63.123279571533203</v>
      </c>
      <c r="FA92" s="86">
        <v>62.323230743408203</v>
      </c>
      <c r="FB92" s="86">
        <v>61.709667205810547</v>
      </c>
      <c r="FC92" s="86">
        <v>60.943222045898438</v>
      </c>
      <c r="FD92" s="86">
        <v>60.536144256591797</v>
      </c>
      <c r="FE92" s="86">
        <v>62.105342864990234</v>
      </c>
      <c r="FF92" s="86">
        <v>66.173751831054688</v>
      </c>
      <c r="FG92" s="86">
        <v>70.168647766113281</v>
      </c>
      <c r="FH92" s="86">
        <v>73.927658081054688</v>
      </c>
      <c r="FI92" s="86">
        <v>77.283599853515625</v>
      </c>
      <c r="FJ92" s="86">
        <v>80.184432983398438</v>
      </c>
      <c r="FK92" s="86">
        <v>82.528068542480469</v>
      </c>
      <c r="FL92" s="86">
        <v>84.084602355957031</v>
      </c>
      <c r="FM92" s="86">
        <v>84.4775390625</v>
      </c>
      <c r="FN92" s="86">
        <v>83.969459533691406</v>
      </c>
      <c r="FO92" s="86">
        <v>82.015670776367188</v>
      </c>
      <c r="FP92" s="86">
        <v>78.277008056640625</v>
      </c>
      <c r="FQ92" s="86">
        <v>74.126899719238281</v>
      </c>
      <c r="FR92" s="86">
        <v>71.281288146972656</v>
      </c>
      <c r="FS92" s="86">
        <v>69.333633422851563</v>
      </c>
      <c r="FT92" s="86">
        <v>67.573631286621094</v>
      </c>
      <c r="FU92" s="86">
        <v>0.36411061882972717</v>
      </c>
      <c r="FV92" s="86">
        <v>0.47470933198928833</v>
      </c>
      <c r="FW92" s="86">
        <v>0.37064734101295471</v>
      </c>
      <c r="FX92" s="86">
        <v>1591.8499755859375</v>
      </c>
      <c r="FY92" s="86">
        <v>1</v>
      </c>
    </row>
    <row r="93" spans="1:181" x14ac:dyDescent="0.25">
      <c r="A93" t="s">
        <v>186</v>
      </c>
      <c r="B93" t="s">
        <v>244</v>
      </c>
      <c r="C93" t="s">
        <v>2</v>
      </c>
      <c r="D93" t="s">
        <v>202</v>
      </c>
      <c r="E93" t="s">
        <v>210</v>
      </c>
      <c r="F93" t="s">
        <v>178</v>
      </c>
      <c r="G93" t="s">
        <v>1</v>
      </c>
      <c r="H93" s="86">
        <v>7789</v>
      </c>
      <c r="I93" s="86">
        <v>6.8835835456848145</v>
      </c>
      <c r="J93" s="86">
        <v>6.409365177154541</v>
      </c>
      <c r="K93" s="86">
        <v>6.0691962242126465</v>
      </c>
      <c r="L93" s="86">
        <v>5.854825496673584</v>
      </c>
      <c r="M93" s="86">
        <v>5.8318428993225098</v>
      </c>
      <c r="N93" s="86">
        <v>6.0055842399597168</v>
      </c>
      <c r="O93" s="86">
        <v>6.6386871337890625</v>
      </c>
      <c r="P93" s="86">
        <v>7.1077742576599121</v>
      </c>
      <c r="Q93" s="86">
        <v>6.8809480667114258</v>
      </c>
      <c r="R93" s="86">
        <v>6.7872653007507324</v>
      </c>
      <c r="S93" s="86">
        <v>6.9294929504394531</v>
      </c>
      <c r="T93" s="86">
        <v>7.1784706115722656</v>
      </c>
      <c r="U93" s="86">
        <v>7.5498552322387695</v>
      </c>
      <c r="V93" s="86">
        <v>7.524965763092041</v>
      </c>
      <c r="W93" s="86">
        <v>7.6491475105285645</v>
      </c>
      <c r="X93" s="86">
        <v>7.9973483085632324</v>
      </c>
      <c r="Y93" s="86">
        <v>8.3676872253417969</v>
      </c>
      <c r="Z93" s="86">
        <v>8.6738910675048828</v>
      </c>
      <c r="AA93" s="86">
        <v>8.9074869155883789</v>
      </c>
      <c r="AB93" s="86">
        <v>9.6335086822509766</v>
      </c>
      <c r="AC93" s="86">
        <v>9.800715446472168</v>
      </c>
      <c r="AD93" s="86">
        <v>9.539006233215332</v>
      </c>
      <c r="AE93" s="86">
        <v>8.7533340454101563</v>
      </c>
      <c r="AF93" s="86">
        <v>7.8065681457519531</v>
      </c>
      <c r="AG93" s="86">
        <v>-0.68008333444595337</v>
      </c>
      <c r="AH93" s="86">
        <v>-0.69011515378952026</v>
      </c>
      <c r="AI93" s="86">
        <v>-0.60255551338195801</v>
      </c>
      <c r="AJ93" s="86">
        <v>-0.6033206582069397</v>
      </c>
      <c r="AK93" s="86">
        <v>-0.57825320959091187</v>
      </c>
      <c r="AL93" s="86">
        <v>-0.48918044567108154</v>
      </c>
      <c r="AM93" s="86">
        <v>-0.50029486417770386</v>
      </c>
      <c r="AN93" s="86">
        <v>-0.7155720591545105</v>
      </c>
      <c r="AO93" s="86">
        <v>-0.52815377712249756</v>
      </c>
      <c r="AP93" s="86">
        <v>-0.30357393622398376</v>
      </c>
      <c r="AQ93" s="86">
        <v>-0.20749494433403015</v>
      </c>
      <c r="AR93" s="86">
        <v>-0.23331327736377716</v>
      </c>
      <c r="AS93" s="86">
        <v>7.5322099030017853E-2</v>
      </c>
      <c r="AT93" s="86">
        <v>-1.284474041312933E-2</v>
      </c>
      <c r="AU93" s="86">
        <v>1.2058636173605919E-2</v>
      </c>
      <c r="AV93" s="86">
        <v>6.9859646260738373E-2</v>
      </c>
      <c r="AW93" s="86">
        <v>8.5131578147411346E-2</v>
      </c>
      <c r="AX93" s="86">
        <v>-6.1011802405118942E-2</v>
      </c>
      <c r="AY93" s="86">
        <v>-7.4094533920288086E-2</v>
      </c>
      <c r="AZ93" s="86">
        <v>0.14139129221439362</v>
      </c>
      <c r="BA93" s="86">
        <v>0.13137353956699371</v>
      </c>
      <c r="BB93" s="86">
        <v>-0.33400827646255493</v>
      </c>
      <c r="BC93" s="86">
        <v>-0.51854521036148071</v>
      </c>
      <c r="BD93" s="86">
        <v>-0.59491586685180664</v>
      </c>
      <c r="BE93" s="86">
        <v>-0.48058974742889404</v>
      </c>
      <c r="BF93" s="86">
        <v>-0.49384549260139465</v>
      </c>
      <c r="BG93" s="86">
        <v>-0.40705478191375732</v>
      </c>
      <c r="BH93" s="86">
        <v>-0.42198950052261353</v>
      </c>
      <c r="BI93" s="86">
        <v>-0.39953935146331787</v>
      </c>
      <c r="BJ93" s="86">
        <v>-0.31131419539451599</v>
      </c>
      <c r="BK93" s="86">
        <v>-0.31154116988182068</v>
      </c>
      <c r="BL93" s="86">
        <v>-0.50301414728164673</v>
      </c>
      <c r="BM93" s="86">
        <v>-0.34333658218383789</v>
      </c>
      <c r="BN93" s="86">
        <v>-0.14430931210517883</v>
      </c>
      <c r="BO93" s="86">
        <v>-5.1606584340333939E-2</v>
      </c>
      <c r="BP93" s="86">
        <v>-7.7132396399974823E-2</v>
      </c>
      <c r="BQ93" s="86">
        <v>0.23199804127216339</v>
      </c>
      <c r="BR93" s="86">
        <v>0.14701889455318451</v>
      </c>
      <c r="BS93" s="86">
        <v>0.18271955847740173</v>
      </c>
      <c r="BT93" s="86">
        <v>0.23204931616783142</v>
      </c>
      <c r="BU93" s="86">
        <v>0.25605949759483337</v>
      </c>
      <c r="BV93" s="86">
        <v>0.122015580534935</v>
      </c>
      <c r="BW93" s="86">
        <v>0.11496629565954208</v>
      </c>
      <c r="BX93" s="86">
        <v>0.35221588611602783</v>
      </c>
      <c r="BY93" s="86">
        <v>0.35871726274490356</v>
      </c>
      <c r="BZ93" s="86">
        <v>-0.12443462014198303</v>
      </c>
      <c r="CA93" s="86">
        <v>-0.31547749042510986</v>
      </c>
      <c r="CB93" s="86">
        <v>-0.38707819581031799</v>
      </c>
      <c r="CC93" s="86">
        <v>-0.34242111444473267</v>
      </c>
      <c r="CD93" s="86">
        <v>-0.35790970921516418</v>
      </c>
      <c r="CE93" s="86">
        <v>-0.27165156602859497</v>
      </c>
      <c r="CF93" s="86">
        <v>-0.29640009999275208</v>
      </c>
      <c r="CG93" s="86">
        <v>-0.27576267719268799</v>
      </c>
      <c r="CH93" s="86">
        <v>-0.18812456727027893</v>
      </c>
      <c r="CI93" s="86">
        <v>-0.18081095814704895</v>
      </c>
      <c r="CJ93" s="86">
        <v>-0.35579714179039001</v>
      </c>
      <c r="CK93" s="86">
        <v>-0.2153327614068985</v>
      </c>
      <c r="CL93" s="86">
        <v>-3.4003123641014099E-2</v>
      </c>
      <c r="CM93" s="86">
        <v>5.6361224502325058E-2</v>
      </c>
      <c r="CN93" s="86">
        <v>3.1038008630275726E-2</v>
      </c>
      <c r="CO93" s="86">
        <v>0.34051132202148438</v>
      </c>
      <c r="CP93" s="86">
        <v>0.25773996114730835</v>
      </c>
      <c r="CQ93" s="86">
        <v>0.30091878771781921</v>
      </c>
      <c r="CR93" s="86">
        <v>0.34438139200210571</v>
      </c>
      <c r="CS93" s="86">
        <v>0.3744436502456665</v>
      </c>
      <c r="CT93" s="86">
        <v>0.2487797886133194</v>
      </c>
      <c r="CU93" s="86">
        <v>0.24590924382209778</v>
      </c>
      <c r="CV93" s="86">
        <v>0.49823233485221863</v>
      </c>
      <c r="CW93" s="86">
        <v>0.51617485284805298</v>
      </c>
      <c r="CX93" s="86">
        <v>2.0715443417429924E-2</v>
      </c>
      <c r="CY93" s="86">
        <v>-0.17483343183994293</v>
      </c>
      <c r="CZ93" s="86">
        <v>-0.24313047528266907</v>
      </c>
      <c r="DA93" s="86">
        <v>-0.20425248146057129</v>
      </c>
      <c r="DB93" s="86">
        <v>-0.22197392582893372</v>
      </c>
      <c r="DC93" s="86">
        <v>-0.13624835014343262</v>
      </c>
      <c r="DD93" s="86">
        <v>-0.17081068456172943</v>
      </c>
      <c r="DE93" s="86">
        <v>-0.15198598802089691</v>
      </c>
      <c r="DF93" s="86">
        <v>-6.493493914604187E-2</v>
      </c>
      <c r="DG93" s="86">
        <v>-5.0080738961696625E-2</v>
      </c>
      <c r="DH93" s="86">
        <v>-0.20858015120029449</v>
      </c>
      <c r="DI93" s="86">
        <v>-8.7328948080539703E-2</v>
      </c>
      <c r="DJ93" s="86">
        <v>7.6303064823150635E-2</v>
      </c>
      <c r="DK93" s="86">
        <v>0.16432903707027435</v>
      </c>
      <c r="DL93" s="86">
        <v>0.13920840620994568</v>
      </c>
      <c r="DM93" s="86">
        <v>0.44902458786964417</v>
      </c>
      <c r="DN93" s="86">
        <v>0.36846104264259338</v>
      </c>
      <c r="DO93" s="86">
        <v>0.41911801695823669</v>
      </c>
      <c r="DP93" s="86">
        <v>0.45671346783638</v>
      </c>
      <c r="DQ93" s="86">
        <v>0.49282780289649963</v>
      </c>
      <c r="DR93" s="86">
        <v>0.37554401159286499</v>
      </c>
      <c r="DS93" s="86">
        <v>0.37685218453407288</v>
      </c>
      <c r="DT93" s="86">
        <v>0.64424878358840942</v>
      </c>
      <c r="DU93" s="86">
        <v>0.67363244295120239</v>
      </c>
      <c r="DV93" s="86">
        <v>0.16586551070213318</v>
      </c>
      <c r="DW93" s="86">
        <v>-3.4189362078905106E-2</v>
      </c>
      <c r="DX93" s="86">
        <v>-9.9182754755020142E-2</v>
      </c>
      <c r="DY93" s="86">
        <v>-4.7589046880602837E-3</v>
      </c>
      <c r="DZ93" s="86">
        <v>-2.5704240426421165E-2</v>
      </c>
      <c r="EA93" s="86">
        <v>5.9252399951219559E-2</v>
      </c>
      <c r="EB93" s="86">
        <v>1.0520481504499912E-2</v>
      </c>
      <c r="EC93" s="86">
        <v>2.672787569463253E-2</v>
      </c>
      <c r="ED93" s="86">
        <v>0.11293131858110428</v>
      </c>
      <c r="EE93" s="86">
        <v>0.13867293298244476</v>
      </c>
      <c r="EF93" s="86">
        <v>3.9777886122465134E-3</v>
      </c>
      <c r="EG93" s="86">
        <v>9.7488224506378174E-2</v>
      </c>
      <c r="EH93" s="86">
        <v>0.23556768894195557</v>
      </c>
      <c r="EI93" s="86">
        <v>0.32021740078926086</v>
      </c>
      <c r="EJ93" s="86">
        <v>0.29538929462432861</v>
      </c>
      <c r="EK93" s="86">
        <v>0.60570055246353149</v>
      </c>
      <c r="EL93" s="86">
        <v>0.5283246636390686</v>
      </c>
      <c r="EM93" s="86">
        <v>0.58977895975112915</v>
      </c>
      <c r="EN93" s="86">
        <v>0.61890316009521484</v>
      </c>
      <c r="EO93" s="86">
        <v>0.66375571489334106</v>
      </c>
      <c r="EP93" s="86">
        <v>0.55857139825820923</v>
      </c>
      <c r="EQ93" s="86">
        <v>0.56591302156448364</v>
      </c>
      <c r="ER93" s="86">
        <v>0.85507339239120483</v>
      </c>
      <c r="ES93" s="86">
        <v>0.90097618103027344</v>
      </c>
      <c r="ET93" s="86">
        <v>0.37543913722038269</v>
      </c>
      <c r="EU93" s="86">
        <v>0.16887833178043365</v>
      </c>
      <c r="EV93" s="86">
        <v>0.10865490138530731</v>
      </c>
      <c r="EW93" s="86">
        <v>65.116226196289063</v>
      </c>
      <c r="EX93" s="86">
        <v>64.60504150390625</v>
      </c>
      <c r="EY93" s="86">
        <v>63.787681579589844</v>
      </c>
      <c r="EZ93" s="86">
        <v>63.020488739013672</v>
      </c>
      <c r="FA93" s="86">
        <v>62.420307159423828</v>
      </c>
      <c r="FB93" s="86">
        <v>61.885696411132813</v>
      </c>
      <c r="FC93" s="86">
        <v>61.327007293701172</v>
      </c>
      <c r="FD93" s="86">
        <v>61.058391571044922</v>
      </c>
      <c r="FE93" s="86">
        <v>62.280807495117188</v>
      </c>
      <c r="FF93" s="86">
        <v>65.747764587402344</v>
      </c>
      <c r="FG93" s="86">
        <v>69.067497253417969</v>
      </c>
      <c r="FH93" s="86">
        <v>72.323036193847656</v>
      </c>
      <c r="FI93" s="86">
        <v>75.328010559082031</v>
      </c>
      <c r="FJ93" s="86">
        <v>78.007415771484375</v>
      </c>
      <c r="FK93" s="86">
        <v>80.073982238769531</v>
      </c>
      <c r="FL93" s="86">
        <v>81.329391479492188</v>
      </c>
      <c r="FM93" s="86">
        <v>81.648231506347656</v>
      </c>
      <c r="FN93" s="86">
        <v>80.818061828613281</v>
      </c>
      <c r="FO93" s="86">
        <v>78.661758422851563</v>
      </c>
      <c r="FP93" s="86">
        <v>74.817817687988281</v>
      </c>
      <c r="FQ93" s="86">
        <v>71.072853088378906</v>
      </c>
      <c r="FR93" s="86">
        <v>69.024131774902344</v>
      </c>
      <c r="FS93" s="86">
        <v>67.693824768066406</v>
      </c>
      <c r="FT93" s="86">
        <v>66.396492004394531</v>
      </c>
      <c r="FU93" s="86">
        <v>0.17659378051757813</v>
      </c>
      <c r="FV93" s="86">
        <v>0.22132149338722229</v>
      </c>
      <c r="FW93" s="86">
        <v>0.18574929237365723</v>
      </c>
      <c r="FX93" s="86">
        <v>986.4000244140625</v>
      </c>
      <c r="FY93" s="86">
        <v>1</v>
      </c>
    </row>
    <row r="94" spans="1:181" x14ac:dyDescent="0.25">
      <c r="A94" t="s">
        <v>186</v>
      </c>
      <c r="B94" t="s">
        <v>244</v>
      </c>
      <c r="C94" t="s">
        <v>2</v>
      </c>
      <c r="D94" t="s">
        <v>202</v>
      </c>
      <c r="E94" t="s">
        <v>210</v>
      </c>
      <c r="F94" t="s">
        <v>179</v>
      </c>
      <c r="G94" t="s">
        <v>1</v>
      </c>
      <c r="H94" s="86">
        <v>1321</v>
      </c>
      <c r="I94" s="86"/>
      <c r="J94" s="86"/>
      <c r="K94" s="86"/>
      <c r="L94" s="86"/>
      <c r="M94" s="86"/>
      <c r="N94" s="86"/>
      <c r="O94" s="86"/>
      <c r="P94" s="86"/>
      <c r="Q94" s="86"/>
      <c r="R94" s="86"/>
      <c r="S94" s="86"/>
      <c r="T94" s="86"/>
      <c r="U94" s="86"/>
      <c r="V94" s="86"/>
      <c r="W94" s="86"/>
      <c r="X94" s="86"/>
      <c r="Y94" s="86"/>
      <c r="Z94" s="86"/>
      <c r="AA94" s="86"/>
      <c r="AB94" s="86"/>
      <c r="AC94" s="86"/>
      <c r="AD94" s="86"/>
      <c r="AE94" s="86"/>
      <c r="AF94" s="86"/>
      <c r="AG94" s="86"/>
      <c r="AH94" s="86"/>
      <c r="AI94" s="86"/>
      <c r="AJ94" s="86"/>
      <c r="AK94" s="86"/>
      <c r="AL94" s="86"/>
      <c r="AM94" s="86"/>
      <c r="AN94" s="86"/>
      <c r="AO94" s="86"/>
      <c r="AP94" s="86"/>
      <c r="AQ94" s="86"/>
      <c r="AR94" s="86"/>
      <c r="AS94" s="86"/>
      <c r="AT94" s="86"/>
      <c r="AU94" s="86"/>
      <c r="AV94" s="86"/>
      <c r="AW94" s="86"/>
      <c r="AX94" s="86"/>
      <c r="AY94" s="86"/>
      <c r="AZ94" s="86"/>
      <c r="BA94" s="86"/>
      <c r="BB94" s="86"/>
      <c r="BC94" s="86"/>
      <c r="BD94" s="86"/>
      <c r="BE94" s="86"/>
      <c r="BF94" s="86"/>
      <c r="BG94" s="86"/>
      <c r="BH94" s="86"/>
      <c r="BI94" s="86"/>
      <c r="BJ94" s="86"/>
      <c r="BK94" s="86"/>
      <c r="BL94" s="86"/>
      <c r="BM94" s="86"/>
      <c r="BN94" s="86"/>
      <c r="BO94" s="86"/>
      <c r="BP94" s="86"/>
      <c r="BQ94" s="86"/>
      <c r="BR94" s="86"/>
      <c r="BS94" s="86"/>
      <c r="BT94" s="86"/>
      <c r="BU94" s="86"/>
      <c r="BV94" s="86"/>
      <c r="BW94" s="86"/>
      <c r="BX94" s="86"/>
      <c r="BY94" s="86"/>
      <c r="BZ94" s="86"/>
      <c r="CA94" s="86"/>
      <c r="CB94" s="86"/>
      <c r="CC94" s="86"/>
      <c r="CD94" s="86"/>
      <c r="CE94" s="86"/>
      <c r="CF94" s="86"/>
      <c r="CG94" s="86"/>
      <c r="CH94" s="86"/>
      <c r="CI94" s="86"/>
      <c r="CJ94" s="86"/>
      <c r="CK94" s="86"/>
      <c r="CL94" s="86"/>
      <c r="CM94" s="86"/>
      <c r="CN94" s="86"/>
      <c r="CO94" s="86"/>
      <c r="CP94" s="86"/>
      <c r="CQ94" s="86"/>
      <c r="CR94" s="86"/>
      <c r="CS94" s="86"/>
      <c r="CT94" s="86"/>
      <c r="CU94" s="86"/>
      <c r="CV94" s="86"/>
      <c r="CW94" s="86"/>
      <c r="CX94" s="86"/>
      <c r="CY94" s="86"/>
      <c r="CZ94" s="86"/>
      <c r="DA94" s="86"/>
      <c r="DB94" s="86"/>
      <c r="DC94" s="86"/>
      <c r="DD94" s="86"/>
      <c r="DE94" s="86"/>
      <c r="DF94" s="86"/>
      <c r="DG94" s="86"/>
      <c r="DH94" s="86"/>
      <c r="DI94" s="86"/>
      <c r="DJ94" s="86"/>
      <c r="DK94" s="86"/>
      <c r="DL94" s="86"/>
      <c r="DM94" s="86"/>
      <c r="DN94" s="86"/>
      <c r="DO94" s="86"/>
      <c r="DP94" s="86"/>
      <c r="DQ94" s="86"/>
      <c r="DR94" s="86"/>
      <c r="DS94" s="86"/>
      <c r="DT94" s="86"/>
      <c r="DU94" s="86"/>
      <c r="DV94" s="86"/>
      <c r="DW94" s="86"/>
      <c r="DX94" s="86"/>
      <c r="DY94" s="86"/>
      <c r="DZ94" s="86"/>
      <c r="EA94" s="86"/>
      <c r="EB94" s="86"/>
      <c r="EC94" s="86"/>
      <c r="ED94" s="86"/>
      <c r="EE94" s="86"/>
      <c r="EF94" s="86"/>
      <c r="EG94" s="86"/>
      <c r="EH94" s="86"/>
      <c r="EI94" s="86"/>
      <c r="EJ94" s="86"/>
      <c r="EK94" s="86"/>
      <c r="EL94" s="86"/>
      <c r="EM94" s="86"/>
      <c r="EN94" s="86"/>
      <c r="EO94" s="86"/>
      <c r="EP94" s="86"/>
      <c r="EQ94" s="86"/>
      <c r="ER94" s="86"/>
      <c r="ES94" s="86"/>
      <c r="ET94" s="86"/>
      <c r="EU94" s="86"/>
      <c r="EV94" s="86"/>
      <c r="EW94" s="86"/>
      <c r="EX94" s="86"/>
      <c r="EY94" s="86"/>
      <c r="EZ94" s="86"/>
      <c r="FA94" s="86"/>
      <c r="FB94" s="86"/>
      <c r="FC94" s="86"/>
      <c r="FD94" s="86"/>
      <c r="FE94" s="86"/>
      <c r="FF94" s="86"/>
      <c r="FG94" s="86"/>
      <c r="FH94" s="86"/>
      <c r="FI94" s="86"/>
      <c r="FJ94" s="86"/>
      <c r="FK94" s="86"/>
      <c r="FL94" s="86"/>
      <c r="FM94" s="86"/>
      <c r="FN94" s="86"/>
      <c r="FO94" s="86"/>
      <c r="FP94" s="86"/>
      <c r="FQ94" s="86"/>
      <c r="FR94" s="86"/>
      <c r="FS94" s="86"/>
      <c r="FT94" s="86"/>
      <c r="FU94" s="86"/>
      <c r="FV94" s="86"/>
      <c r="FW94" s="86"/>
      <c r="FX94" s="86">
        <v>81.900001525878906</v>
      </c>
      <c r="FY94" s="86">
        <v>0</v>
      </c>
    </row>
    <row r="95" spans="1:181" x14ac:dyDescent="0.25">
      <c r="A95" t="s">
        <v>186</v>
      </c>
      <c r="B95" t="s">
        <v>244</v>
      </c>
      <c r="C95" t="s">
        <v>2</v>
      </c>
      <c r="D95" t="s">
        <v>202</v>
      </c>
      <c r="E95" t="s">
        <v>210</v>
      </c>
      <c r="F95" t="s">
        <v>180</v>
      </c>
      <c r="G95" t="s">
        <v>1</v>
      </c>
      <c r="H95" s="86">
        <v>295</v>
      </c>
      <c r="I95" s="86"/>
      <c r="J95" s="86"/>
      <c r="K95" s="86"/>
      <c r="L95" s="86"/>
      <c r="M95" s="86"/>
      <c r="N95" s="86"/>
      <c r="O95" s="86"/>
      <c r="P95" s="86"/>
      <c r="Q95" s="86"/>
      <c r="R95" s="86"/>
      <c r="S95" s="86"/>
      <c r="T95" s="86"/>
      <c r="U95" s="86"/>
      <c r="V95" s="86"/>
      <c r="W95" s="86"/>
      <c r="X95" s="86"/>
      <c r="Y95" s="86"/>
      <c r="Z95" s="86"/>
      <c r="AA95" s="86"/>
      <c r="AB95" s="86"/>
      <c r="AC95" s="86"/>
      <c r="AD95" s="86"/>
      <c r="AE95" s="86"/>
      <c r="AF95" s="86"/>
      <c r="AG95" s="86"/>
      <c r="AH95" s="86"/>
      <c r="AI95" s="86"/>
      <c r="AJ95" s="86"/>
      <c r="AK95" s="86"/>
      <c r="AL95" s="86"/>
      <c r="AM95" s="86"/>
      <c r="AN95" s="86"/>
      <c r="AO95" s="86"/>
      <c r="AP95" s="86"/>
      <c r="AQ95" s="86"/>
      <c r="AR95" s="86"/>
      <c r="AS95" s="86"/>
      <c r="AT95" s="86"/>
      <c r="AU95" s="86"/>
      <c r="AV95" s="86"/>
      <c r="AW95" s="86"/>
      <c r="AX95" s="86"/>
      <c r="AY95" s="86"/>
      <c r="AZ95" s="86"/>
      <c r="BA95" s="86"/>
      <c r="BB95" s="86"/>
      <c r="BC95" s="86"/>
      <c r="BD95" s="86"/>
      <c r="BE95" s="86"/>
      <c r="BF95" s="86"/>
      <c r="BG95" s="86"/>
      <c r="BH95" s="86"/>
      <c r="BI95" s="86"/>
      <c r="BJ95" s="86"/>
      <c r="BK95" s="86"/>
      <c r="BL95" s="86"/>
      <c r="BM95" s="86"/>
      <c r="BN95" s="86"/>
      <c r="BO95" s="86"/>
      <c r="BP95" s="86"/>
      <c r="BQ95" s="86"/>
      <c r="BR95" s="86"/>
      <c r="BS95" s="86"/>
      <c r="BT95" s="86"/>
      <c r="BU95" s="86"/>
      <c r="BV95" s="86"/>
      <c r="BW95" s="86"/>
      <c r="BX95" s="86"/>
      <c r="BY95" s="86"/>
      <c r="BZ95" s="86"/>
      <c r="CA95" s="86"/>
      <c r="CB95" s="86"/>
      <c r="CC95" s="86"/>
      <c r="CD95" s="86"/>
      <c r="CE95" s="86"/>
      <c r="CF95" s="86"/>
      <c r="CG95" s="86"/>
      <c r="CH95" s="86"/>
      <c r="CI95" s="86"/>
      <c r="CJ95" s="86"/>
      <c r="CK95" s="86"/>
      <c r="CL95" s="86"/>
      <c r="CM95" s="86"/>
      <c r="CN95" s="86"/>
      <c r="CO95" s="86"/>
      <c r="CP95" s="86"/>
      <c r="CQ95" s="86"/>
      <c r="CR95" s="86"/>
      <c r="CS95" s="86"/>
      <c r="CT95" s="86"/>
      <c r="CU95" s="86"/>
      <c r="CV95" s="86"/>
      <c r="CW95" s="86"/>
      <c r="CX95" s="86"/>
      <c r="CY95" s="86"/>
      <c r="CZ95" s="86"/>
      <c r="DA95" s="86"/>
      <c r="DB95" s="86"/>
      <c r="DC95" s="86"/>
      <c r="DD95" s="86"/>
      <c r="DE95" s="86"/>
      <c r="DF95" s="86"/>
      <c r="DG95" s="86"/>
      <c r="DH95" s="86"/>
      <c r="DI95" s="86"/>
      <c r="DJ95" s="86"/>
      <c r="DK95" s="86"/>
      <c r="DL95" s="86"/>
      <c r="DM95" s="86"/>
      <c r="DN95" s="86"/>
      <c r="DO95" s="86"/>
      <c r="DP95" s="86"/>
      <c r="DQ95" s="86"/>
      <c r="DR95" s="86"/>
      <c r="DS95" s="86"/>
      <c r="DT95" s="86"/>
      <c r="DU95" s="86"/>
      <c r="DV95" s="86"/>
      <c r="DW95" s="86"/>
      <c r="DX95" s="86"/>
      <c r="DY95" s="86"/>
      <c r="DZ95" s="86"/>
      <c r="EA95" s="86"/>
      <c r="EB95" s="86"/>
      <c r="EC95" s="86"/>
      <c r="ED95" s="86"/>
      <c r="EE95" s="86"/>
      <c r="EF95" s="86"/>
      <c r="EG95" s="86"/>
      <c r="EH95" s="86"/>
      <c r="EI95" s="86"/>
      <c r="EJ95" s="86"/>
      <c r="EK95" s="86"/>
      <c r="EL95" s="86"/>
      <c r="EM95" s="86"/>
      <c r="EN95" s="86"/>
      <c r="EO95" s="86"/>
      <c r="EP95" s="86"/>
      <c r="EQ95" s="86"/>
      <c r="ER95" s="86"/>
      <c r="ES95" s="86"/>
      <c r="ET95" s="86"/>
      <c r="EU95" s="86"/>
      <c r="EV95" s="86"/>
      <c r="EW95" s="86"/>
      <c r="EX95" s="86"/>
      <c r="EY95" s="86"/>
      <c r="EZ95" s="86"/>
      <c r="FA95" s="86"/>
      <c r="FB95" s="86"/>
      <c r="FC95" s="86"/>
      <c r="FD95" s="86"/>
      <c r="FE95" s="86"/>
      <c r="FF95" s="86"/>
      <c r="FG95" s="86"/>
      <c r="FH95" s="86"/>
      <c r="FI95" s="86"/>
      <c r="FJ95" s="86"/>
      <c r="FK95" s="86"/>
      <c r="FL95" s="86"/>
      <c r="FM95" s="86"/>
      <c r="FN95" s="86"/>
      <c r="FO95" s="86"/>
      <c r="FP95" s="86"/>
      <c r="FQ95" s="86"/>
      <c r="FR95" s="86"/>
      <c r="FS95" s="86"/>
      <c r="FT95" s="86"/>
      <c r="FU95" s="86"/>
      <c r="FV95" s="86"/>
      <c r="FW95" s="86"/>
      <c r="FX95" s="86">
        <v>53.650001525878906</v>
      </c>
      <c r="FY95" s="86">
        <v>0</v>
      </c>
    </row>
    <row r="96" spans="1:181" x14ac:dyDescent="0.25">
      <c r="A96" t="s">
        <v>186</v>
      </c>
      <c r="B96" t="s">
        <v>244</v>
      </c>
      <c r="C96" t="s">
        <v>2</v>
      </c>
      <c r="D96" t="s">
        <v>202</v>
      </c>
      <c r="E96" t="s">
        <v>210</v>
      </c>
      <c r="F96" t="s">
        <v>181</v>
      </c>
      <c r="G96" t="s">
        <v>1</v>
      </c>
      <c r="H96" s="86">
        <v>500</v>
      </c>
      <c r="I96" s="86"/>
      <c r="J96" s="86"/>
      <c r="K96" s="86"/>
      <c r="L96" s="86"/>
      <c r="M96" s="86"/>
      <c r="N96" s="86"/>
      <c r="O96" s="86"/>
      <c r="P96" s="86"/>
      <c r="Q96" s="86"/>
      <c r="R96" s="86"/>
      <c r="S96" s="86"/>
      <c r="T96" s="86"/>
      <c r="U96" s="86"/>
      <c r="V96" s="86"/>
      <c r="W96" s="86"/>
      <c r="X96" s="86"/>
      <c r="Y96" s="86"/>
      <c r="Z96" s="86"/>
      <c r="AA96" s="86"/>
      <c r="AB96" s="86"/>
      <c r="AC96" s="86"/>
      <c r="AD96" s="86"/>
      <c r="AE96" s="86"/>
      <c r="AF96" s="86"/>
      <c r="AG96" s="86"/>
      <c r="AH96" s="86"/>
      <c r="AI96" s="86"/>
      <c r="AJ96" s="86"/>
      <c r="AK96" s="86"/>
      <c r="AL96" s="86"/>
      <c r="AM96" s="86"/>
      <c r="AN96" s="86"/>
      <c r="AO96" s="86"/>
      <c r="AP96" s="86"/>
      <c r="AQ96" s="86"/>
      <c r="AR96" s="86"/>
      <c r="AS96" s="86"/>
      <c r="AT96" s="86"/>
      <c r="AU96" s="86"/>
      <c r="AV96" s="86"/>
      <c r="AW96" s="86"/>
      <c r="AX96" s="86"/>
      <c r="AY96" s="86"/>
      <c r="AZ96" s="86"/>
      <c r="BA96" s="86"/>
      <c r="BB96" s="86"/>
      <c r="BC96" s="86"/>
      <c r="BD96" s="86"/>
      <c r="BE96" s="86"/>
      <c r="BF96" s="86"/>
      <c r="BG96" s="86"/>
      <c r="BH96" s="86"/>
      <c r="BI96" s="86"/>
      <c r="BJ96" s="86"/>
      <c r="BK96" s="86"/>
      <c r="BL96" s="86"/>
      <c r="BM96" s="86"/>
      <c r="BN96" s="86"/>
      <c r="BO96" s="86"/>
      <c r="BP96" s="86"/>
      <c r="BQ96" s="86"/>
      <c r="BR96" s="86"/>
      <c r="BS96" s="86"/>
      <c r="BT96" s="86"/>
      <c r="BU96" s="86"/>
      <c r="BV96" s="86"/>
      <c r="BW96" s="86"/>
      <c r="BX96" s="86"/>
      <c r="BY96" s="86"/>
      <c r="BZ96" s="86"/>
      <c r="CA96" s="86"/>
      <c r="CB96" s="86"/>
      <c r="CC96" s="86"/>
      <c r="CD96" s="86"/>
      <c r="CE96" s="86"/>
      <c r="CF96" s="86"/>
      <c r="CG96" s="86"/>
      <c r="CH96" s="86"/>
      <c r="CI96" s="86"/>
      <c r="CJ96" s="86"/>
      <c r="CK96" s="86"/>
      <c r="CL96" s="86"/>
      <c r="CM96" s="86"/>
      <c r="CN96" s="86"/>
      <c r="CO96" s="86"/>
      <c r="CP96" s="86"/>
      <c r="CQ96" s="86"/>
      <c r="CR96" s="86"/>
      <c r="CS96" s="86"/>
      <c r="CT96" s="86"/>
      <c r="CU96" s="86"/>
      <c r="CV96" s="86"/>
      <c r="CW96" s="86"/>
      <c r="CX96" s="86"/>
      <c r="CY96" s="86"/>
      <c r="CZ96" s="86"/>
      <c r="DA96" s="86"/>
      <c r="DB96" s="86"/>
      <c r="DC96" s="86"/>
      <c r="DD96" s="86"/>
      <c r="DE96" s="86"/>
      <c r="DF96" s="86"/>
      <c r="DG96" s="86"/>
      <c r="DH96" s="86"/>
      <c r="DI96" s="86"/>
      <c r="DJ96" s="86"/>
      <c r="DK96" s="86"/>
      <c r="DL96" s="86"/>
      <c r="DM96" s="86"/>
      <c r="DN96" s="86"/>
      <c r="DO96" s="86"/>
      <c r="DP96" s="86"/>
      <c r="DQ96" s="86"/>
      <c r="DR96" s="86"/>
      <c r="DS96" s="86"/>
      <c r="DT96" s="86"/>
      <c r="DU96" s="86"/>
      <c r="DV96" s="86"/>
      <c r="DW96" s="86"/>
      <c r="DX96" s="86"/>
      <c r="DY96" s="86"/>
      <c r="DZ96" s="86"/>
      <c r="EA96" s="86"/>
      <c r="EB96" s="86"/>
      <c r="EC96" s="86"/>
      <c r="ED96" s="86"/>
      <c r="EE96" s="86"/>
      <c r="EF96" s="86"/>
      <c r="EG96" s="86"/>
      <c r="EH96" s="86"/>
      <c r="EI96" s="86"/>
      <c r="EJ96" s="86"/>
      <c r="EK96" s="86"/>
      <c r="EL96" s="86"/>
      <c r="EM96" s="86"/>
      <c r="EN96" s="86"/>
      <c r="EO96" s="86"/>
      <c r="EP96" s="86"/>
      <c r="EQ96" s="86"/>
      <c r="ER96" s="86"/>
      <c r="ES96" s="86"/>
      <c r="ET96" s="86"/>
      <c r="EU96" s="86"/>
      <c r="EV96" s="86"/>
      <c r="EW96" s="86"/>
      <c r="EX96" s="86"/>
      <c r="EY96" s="86"/>
      <c r="EZ96" s="86"/>
      <c r="FA96" s="86"/>
      <c r="FB96" s="86"/>
      <c r="FC96" s="86"/>
      <c r="FD96" s="86"/>
      <c r="FE96" s="86"/>
      <c r="FF96" s="86"/>
      <c r="FG96" s="86"/>
      <c r="FH96" s="86"/>
      <c r="FI96" s="86"/>
      <c r="FJ96" s="86"/>
      <c r="FK96" s="86"/>
      <c r="FL96" s="86"/>
      <c r="FM96" s="86"/>
      <c r="FN96" s="86"/>
      <c r="FO96" s="86"/>
      <c r="FP96" s="86"/>
      <c r="FQ96" s="86"/>
      <c r="FR96" s="86"/>
      <c r="FS96" s="86"/>
      <c r="FT96" s="86"/>
      <c r="FU96" s="86"/>
      <c r="FV96" s="86"/>
      <c r="FW96" s="86"/>
      <c r="FX96" s="86">
        <v>22.700000762939453</v>
      </c>
      <c r="FY96" s="86">
        <v>0</v>
      </c>
    </row>
    <row r="97" spans="1:181" x14ac:dyDescent="0.25">
      <c r="A97" t="s">
        <v>186</v>
      </c>
      <c r="B97" t="s">
        <v>244</v>
      </c>
      <c r="C97" t="s">
        <v>2</v>
      </c>
      <c r="D97" t="s">
        <v>202</v>
      </c>
      <c r="E97" t="s">
        <v>210</v>
      </c>
      <c r="F97" t="s">
        <v>182</v>
      </c>
      <c r="G97" t="s">
        <v>1</v>
      </c>
      <c r="H97" s="86">
        <v>1355</v>
      </c>
      <c r="I97" s="86">
        <v>0.91625732183456421</v>
      </c>
      <c r="J97" s="86">
        <v>0.81580406427383423</v>
      </c>
      <c r="K97" s="86">
        <v>0.78900009393692017</v>
      </c>
      <c r="L97" s="86">
        <v>0.80074542760848999</v>
      </c>
      <c r="M97" s="86">
        <v>0.79436677694320679</v>
      </c>
      <c r="N97" s="86">
        <v>0.85450387001037598</v>
      </c>
      <c r="O97" s="86">
        <v>0.93170583248138428</v>
      </c>
      <c r="P97" s="86">
        <v>1.0427055358886719</v>
      </c>
      <c r="Q97" s="86">
        <v>1.0553945302963257</v>
      </c>
      <c r="R97" s="86">
        <v>1.1197357177734375</v>
      </c>
      <c r="S97" s="86">
        <v>1.1548199653625488</v>
      </c>
      <c r="T97" s="86">
        <v>1.1691914796829224</v>
      </c>
      <c r="U97" s="86">
        <v>1.2289600372314453</v>
      </c>
      <c r="V97" s="86">
        <v>1.264540433883667</v>
      </c>
      <c r="W97" s="86">
        <v>1.334663987159729</v>
      </c>
      <c r="X97" s="86">
        <v>1.4567416906356812</v>
      </c>
      <c r="Y97" s="86">
        <v>1.5268687009811401</v>
      </c>
      <c r="Z97" s="86">
        <v>1.5679234266281128</v>
      </c>
      <c r="AA97" s="86">
        <v>1.6384797096252441</v>
      </c>
      <c r="AB97" s="86">
        <v>1.6509946584701538</v>
      </c>
      <c r="AC97" s="86">
        <v>1.6369888782501221</v>
      </c>
      <c r="AD97" s="86">
        <v>1.4868581295013428</v>
      </c>
      <c r="AE97" s="86">
        <v>1.2599880695343018</v>
      </c>
      <c r="AF97" s="86">
        <v>1.0378702878952026</v>
      </c>
      <c r="AG97" s="86">
        <v>-0.19371417164802551</v>
      </c>
      <c r="AH97" s="86">
        <v>-0.18926486372947693</v>
      </c>
      <c r="AI97" s="86">
        <v>-0.13399656116962433</v>
      </c>
      <c r="AJ97" s="86">
        <v>-6.4060568809509277E-2</v>
      </c>
      <c r="AK97" s="86">
        <v>-7.9138517379760742E-2</v>
      </c>
      <c r="AL97" s="86">
        <v>-6.7296639084815979E-2</v>
      </c>
      <c r="AM97" s="86">
        <v>-0.13941755890846252</v>
      </c>
      <c r="AN97" s="86">
        <v>-0.23263855278491974</v>
      </c>
      <c r="AO97" s="86">
        <v>-0.20110082626342773</v>
      </c>
      <c r="AP97" s="86">
        <v>-0.15703606605529785</v>
      </c>
      <c r="AQ97" s="86">
        <v>-0.14805667102336884</v>
      </c>
      <c r="AR97" s="86">
        <v>-0.20746181905269623</v>
      </c>
      <c r="AS97" s="86">
        <v>-0.13150663673877716</v>
      </c>
      <c r="AT97" s="86">
        <v>-0.13995459675788879</v>
      </c>
      <c r="AU97" s="86">
        <v>-0.13220232725143433</v>
      </c>
      <c r="AV97" s="86">
        <v>-4.1385788470506668E-2</v>
      </c>
      <c r="AW97" s="86">
        <v>-4.6221181750297546E-2</v>
      </c>
      <c r="AX97" s="86">
        <v>-5.7199165225028992E-2</v>
      </c>
      <c r="AY97" s="86">
        <v>-6.1940405517816544E-2</v>
      </c>
      <c r="AZ97" s="86">
        <v>-5.8224152773618698E-2</v>
      </c>
      <c r="BA97" s="86">
        <v>-4.2946189641952515E-2</v>
      </c>
      <c r="BB97" s="86">
        <v>-0.141044020652771</v>
      </c>
      <c r="BC97" s="86">
        <v>-0.16482023894786835</v>
      </c>
      <c r="BD97" s="86">
        <v>-0.23786687850952148</v>
      </c>
      <c r="BE97" s="86">
        <v>-0.13266035914421082</v>
      </c>
      <c r="BF97" s="86">
        <v>-0.1340031623840332</v>
      </c>
      <c r="BG97" s="86">
        <v>-8.2837283611297607E-2</v>
      </c>
      <c r="BH97" s="86">
        <v>-1.7636088654398918E-2</v>
      </c>
      <c r="BI97" s="86">
        <v>-3.1443316489458084E-2</v>
      </c>
      <c r="BJ97" s="86">
        <v>-2.1474586799740791E-2</v>
      </c>
      <c r="BK97" s="86">
        <v>-9.7427189350128174E-2</v>
      </c>
      <c r="BL97" s="86">
        <v>-0.18769960105419159</v>
      </c>
      <c r="BM97" s="86">
        <v>-0.15397007763385773</v>
      </c>
      <c r="BN97" s="86">
        <v>-0.10801248252391815</v>
      </c>
      <c r="BO97" s="86">
        <v>-9.8190151154994965E-2</v>
      </c>
      <c r="BP97" s="86">
        <v>-0.15195010602474213</v>
      </c>
      <c r="BQ97" s="86">
        <v>-7.8648239374160767E-2</v>
      </c>
      <c r="BR97" s="86">
        <v>-8.29172283411026E-2</v>
      </c>
      <c r="BS97" s="86">
        <v>-7.1580544114112854E-2</v>
      </c>
      <c r="BT97" s="86">
        <v>2.3553602397441864E-2</v>
      </c>
      <c r="BU97" s="86">
        <v>1.6198707744479179E-2</v>
      </c>
      <c r="BV97" s="86">
        <v>4.4560647802427411E-4</v>
      </c>
      <c r="BW97" s="86">
        <v>7.5336075387895107E-3</v>
      </c>
      <c r="BX97" s="86">
        <v>1.1388931423425674E-2</v>
      </c>
      <c r="BY97" s="86">
        <v>2.7361501008272171E-2</v>
      </c>
      <c r="BZ97" s="86">
        <v>-7.7110700309276581E-2</v>
      </c>
      <c r="CA97" s="86">
        <v>-0.101675845682621</v>
      </c>
      <c r="CB97" s="86">
        <v>-0.17060843110084534</v>
      </c>
      <c r="CC97" s="86">
        <v>-9.0374678373336792E-2</v>
      </c>
      <c r="CD97" s="86">
        <v>-9.5729075372219086E-2</v>
      </c>
      <c r="CE97" s="86">
        <v>-4.7404523938894272E-2</v>
      </c>
      <c r="CF97" s="86">
        <v>1.4517364092171192E-2</v>
      </c>
      <c r="CG97" s="86">
        <v>1.5902328304946423E-3</v>
      </c>
      <c r="CH97" s="86">
        <v>1.0261626914143562E-2</v>
      </c>
      <c r="CI97" s="86">
        <v>-6.834479421377182E-2</v>
      </c>
      <c r="CJ97" s="86">
        <v>-0.15657502412796021</v>
      </c>
      <c r="CK97" s="86">
        <v>-0.1213274821639061</v>
      </c>
      <c r="CL97" s="86">
        <v>-7.4058897793292999E-2</v>
      </c>
      <c r="CM97" s="86">
        <v>-6.3652746379375458E-2</v>
      </c>
      <c r="CN97" s="86">
        <v>-0.1135028600692749</v>
      </c>
      <c r="CO97" s="86">
        <v>-4.2038671672344208E-2</v>
      </c>
      <c r="CP97" s="86">
        <v>-4.3413314968347549E-2</v>
      </c>
      <c r="CQ97" s="86">
        <v>-2.9594086110591888E-2</v>
      </c>
      <c r="CR97" s="86">
        <v>6.8530425429344177E-2</v>
      </c>
      <c r="CS97" s="86">
        <v>5.9430532157421112E-2</v>
      </c>
      <c r="CT97" s="86">
        <v>4.0370199829339981E-2</v>
      </c>
      <c r="CU97" s="86">
        <v>5.5651098489761353E-2</v>
      </c>
      <c r="CV97" s="86">
        <v>5.9602741152048111E-2</v>
      </c>
      <c r="CW97" s="86">
        <v>7.6056391000747681E-2</v>
      </c>
      <c r="CX97" s="86">
        <v>-3.2830677926540375E-2</v>
      </c>
      <c r="CY97" s="86">
        <v>-5.7942233979701996E-2</v>
      </c>
      <c r="CZ97" s="86">
        <v>-0.12402542680501938</v>
      </c>
      <c r="DA97" s="86">
        <v>-4.808899387717247E-2</v>
      </c>
      <c r="DB97" s="86">
        <v>-5.7454992085695267E-2</v>
      </c>
      <c r="DC97" s="86">
        <v>-1.1971762403845787E-2</v>
      </c>
      <c r="DD97" s="86">
        <v>4.6670816838741302E-2</v>
      </c>
      <c r="DE97" s="86">
        <v>3.4623783081769943E-2</v>
      </c>
      <c r="DF97" s="86">
        <v>4.1997842490673065E-2</v>
      </c>
      <c r="DG97" s="86">
        <v>-3.9262399077415466E-2</v>
      </c>
      <c r="DH97" s="86">
        <v>-0.12545044720172882</v>
      </c>
      <c r="DI97" s="86">
        <v>-8.8684879243373871E-2</v>
      </c>
      <c r="DJ97" s="86">
        <v>-4.0105316787958145E-2</v>
      </c>
      <c r="DK97" s="86">
        <v>-2.91153434664011E-2</v>
      </c>
      <c r="DL97" s="86">
        <v>-7.5055614113807678E-2</v>
      </c>
      <c r="DM97" s="86">
        <v>-5.4291039705276489E-3</v>
      </c>
      <c r="DN97" s="86">
        <v>-3.9094029925763607E-3</v>
      </c>
      <c r="DO97" s="86">
        <v>1.2392373755574226E-2</v>
      </c>
      <c r="DP97" s="86">
        <v>0.11350724846124649</v>
      </c>
      <c r="DQ97" s="86">
        <v>0.1026623547077179</v>
      </c>
      <c r="DR97" s="86">
        <v>8.0294795334339142E-2</v>
      </c>
      <c r="DS97" s="86">
        <v>0.10376858711242676</v>
      </c>
      <c r="DT97" s="86">
        <v>0.10781655460596085</v>
      </c>
      <c r="DU97" s="86">
        <v>0.12475128471851349</v>
      </c>
      <c r="DV97" s="86">
        <v>1.1449346318840981E-2</v>
      </c>
      <c r="DW97" s="86">
        <v>-1.4208623208105564E-2</v>
      </c>
      <c r="DX97" s="86">
        <v>-7.744242250919342E-2</v>
      </c>
      <c r="DY97" s="86">
        <v>1.2964818626642227E-2</v>
      </c>
      <c r="DZ97" s="86">
        <v>-2.1932916715741158E-3</v>
      </c>
      <c r="EA97" s="86">
        <v>3.9187517017126083E-2</v>
      </c>
      <c r="EB97" s="86">
        <v>9.3095295131206512E-2</v>
      </c>
      <c r="EC97" s="86">
        <v>8.2318983972072601E-2</v>
      </c>
      <c r="ED97" s="86">
        <v>8.7819889187812805E-2</v>
      </c>
      <c r="EE97" s="86">
        <v>2.7279630303382874E-3</v>
      </c>
      <c r="EF97" s="86">
        <v>-8.0511502921581268E-2</v>
      </c>
      <c r="EG97" s="86">
        <v>-4.1554145514965057E-2</v>
      </c>
      <c r="EH97" s="86">
        <v>8.9182648807764053E-3</v>
      </c>
      <c r="EI97" s="86">
        <v>2.0751180127263069E-2</v>
      </c>
      <c r="EJ97" s="86">
        <v>-1.9543899223208427E-2</v>
      </c>
      <c r="EK97" s="86">
        <v>4.7429297119379044E-2</v>
      </c>
      <c r="EL97" s="86">
        <v>5.3127970546483994E-2</v>
      </c>
      <c r="EM97" s="86">
        <v>7.3014155030250549E-2</v>
      </c>
      <c r="EN97" s="86">
        <v>0.17844663560390472</v>
      </c>
      <c r="EO97" s="86">
        <v>0.16508224606513977</v>
      </c>
      <c r="EP97" s="86">
        <v>0.13793957233428955</v>
      </c>
      <c r="EQ97" s="86">
        <v>0.17324259877204895</v>
      </c>
      <c r="ER97" s="86">
        <v>0.17742963135242462</v>
      </c>
      <c r="ES97" s="86">
        <v>0.19505897164344788</v>
      </c>
      <c r="ET97" s="86">
        <v>7.5382664799690247E-2</v>
      </c>
      <c r="EU97" s="86">
        <v>4.8935763537883759E-2</v>
      </c>
      <c r="EV97" s="86">
        <v>-1.0183968581259251E-2</v>
      </c>
      <c r="EW97" s="86">
        <v>62.093074798583984</v>
      </c>
      <c r="EX97" s="86">
        <v>61.695083618164063</v>
      </c>
      <c r="EY97" s="86">
        <v>60.14581298828125</v>
      </c>
      <c r="EZ97" s="86">
        <v>58.922161102294922</v>
      </c>
      <c r="FA97" s="86">
        <v>57.952049255371094</v>
      </c>
      <c r="FB97" s="86">
        <v>57.332672119140625</v>
      </c>
      <c r="FC97" s="86">
        <v>56.433174133300781</v>
      </c>
      <c r="FD97" s="86">
        <v>55.851825714111328</v>
      </c>
      <c r="FE97" s="86">
        <v>57.510940551757813</v>
      </c>
      <c r="FF97" s="86">
        <v>62.368312835693359</v>
      </c>
      <c r="FG97" s="86">
        <v>67.435935974121094</v>
      </c>
      <c r="FH97" s="86">
        <v>72.721702575683594</v>
      </c>
      <c r="FI97" s="86">
        <v>77.18096923828125</v>
      </c>
      <c r="FJ97" s="86">
        <v>80.705352783203125</v>
      </c>
      <c r="FK97" s="86">
        <v>83.623634338378906</v>
      </c>
      <c r="FL97" s="86">
        <v>85.723381042480469</v>
      </c>
      <c r="FM97" s="86">
        <v>85.5982666015625</v>
      </c>
      <c r="FN97" s="86">
        <v>84.135543823242188</v>
      </c>
      <c r="FO97" s="86">
        <v>81.371391296386719</v>
      </c>
      <c r="FP97" s="86">
        <v>77.005088806152344</v>
      </c>
      <c r="FQ97" s="86">
        <v>72.292015075683594</v>
      </c>
      <c r="FR97" s="86">
        <v>68.573127746582031</v>
      </c>
      <c r="FS97" s="86">
        <v>66.071762084960938</v>
      </c>
      <c r="FT97" s="86">
        <v>64.105804443359375</v>
      </c>
      <c r="FU97" s="86">
        <v>5.3187672048807144E-2</v>
      </c>
      <c r="FV97" s="86">
        <v>7.3873065412044525E-2</v>
      </c>
      <c r="FW97" s="86">
        <v>5.1944993436336517E-2</v>
      </c>
      <c r="FX97" s="86">
        <v>139.25</v>
      </c>
      <c r="FY97" s="86">
        <v>1</v>
      </c>
    </row>
    <row r="98" spans="1:181" x14ac:dyDescent="0.25">
      <c r="A98" t="s">
        <v>186</v>
      </c>
      <c r="B98" t="s">
        <v>244</v>
      </c>
      <c r="C98" t="s">
        <v>2</v>
      </c>
      <c r="D98" t="s">
        <v>202</v>
      </c>
      <c r="E98" t="s">
        <v>210</v>
      </c>
      <c r="F98" t="s">
        <v>183</v>
      </c>
      <c r="G98" t="s">
        <v>1</v>
      </c>
      <c r="H98" s="86">
        <v>2006</v>
      </c>
      <c r="I98" s="86">
        <v>2.0132925510406494</v>
      </c>
      <c r="J98" s="86">
        <v>1.8012776374816895</v>
      </c>
      <c r="K98" s="86">
        <v>1.7075691223144531</v>
      </c>
      <c r="L98" s="86">
        <v>1.6316202878952026</v>
      </c>
      <c r="M98" s="86">
        <v>1.5593245029449463</v>
      </c>
      <c r="N98" s="86">
        <v>1.5329738855361938</v>
      </c>
      <c r="O98" s="86">
        <v>1.7714139223098755</v>
      </c>
      <c r="P98" s="86">
        <v>1.848197340965271</v>
      </c>
      <c r="Q98" s="86">
        <v>1.8353019952774048</v>
      </c>
      <c r="R98" s="86">
        <v>1.8213789463043213</v>
      </c>
      <c r="S98" s="86">
        <v>1.8919578790664673</v>
      </c>
      <c r="T98" s="86">
        <v>2.0393061637878418</v>
      </c>
      <c r="U98" s="86">
        <v>2.1494457721710205</v>
      </c>
      <c r="V98" s="86">
        <v>2.351987361907959</v>
      </c>
      <c r="W98" s="86">
        <v>2.5436837673187256</v>
      </c>
      <c r="X98" s="86">
        <v>2.6814844608306885</v>
      </c>
      <c r="Y98" s="86">
        <v>2.8770179748535156</v>
      </c>
      <c r="Z98" s="86">
        <v>3.2354984283447266</v>
      </c>
      <c r="AA98" s="86">
        <v>3.2629077434539795</v>
      </c>
      <c r="AB98" s="86">
        <v>3.227339506149292</v>
      </c>
      <c r="AC98" s="86">
        <v>3.1733214855194092</v>
      </c>
      <c r="AD98" s="86">
        <v>2.9094963073730469</v>
      </c>
      <c r="AE98" s="86">
        <v>2.5535886287689209</v>
      </c>
      <c r="AF98" s="86">
        <v>2.2745456695556641</v>
      </c>
      <c r="AG98" s="86">
        <v>-0.69537049531936646</v>
      </c>
      <c r="AH98" s="86">
        <v>-0.68439233303070068</v>
      </c>
      <c r="AI98" s="86">
        <v>-0.643962562084198</v>
      </c>
      <c r="AJ98" s="86">
        <v>-0.62431740760803223</v>
      </c>
      <c r="AK98" s="86">
        <v>-0.68623030185699463</v>
      </c>
      <c r="AL98" s="86">
        <v>-0.68517071008682251</v>
      </c>
      <c r="AM98" s="86">
        <v>-0.63698452711105347</v>
      </c>
      <c r="AN98" s="86">
        <v>-0.74643832445144653</v>
      </c>
      <c r="AO98" s="86">
        <v>-0.60907465219497681</v>
      </c>
      <c r="AP98" s="86">
        <v>-0.45327305793762207</v>
      </c>
      <c r="AQ98" s="86">
        <v>-0.47334930300712585</v>
      </c>
      <c r="AR98" s="86">
        <v>-0.49855011701583862</v>
      </c>
      <c r="AS98" s="86">
        <v>-0.57617032527923584</v>
      </c>
      <c r="AT98" s="86">
        <v>-0.59347242116928101</v>
      </c>
      <c r="AU98" s="86">
        <v>-0.63131695985794067</v>
      </c>
      <c r="AV98" s="86">
        <v>-0.51122963428497314</v>
      </c>
      <c r="AW98" s="86">
        <v>-0.42465314269065857</v>
      </c>
      <c r="AX98" s="86">
        <v>-0.27632859349250793</v>
      </c>
      <c r="AY98" s="86">
        <v>-0.30509442090988159</v>
      </c>
      <c r="AZ98" s="86">
        <v>-0.18259871006011963</v>
      </c>
      <c r="BA98" s="86">
        <v>-0.20547758042812347</v>
      </c>
      <c r="BB98" s="86">
        <v>-0.4960964024066925</v>
      </c>
      <c r="BC98" s="86">
        <v>-0.7407994270324707</v>
      </c>
      <c r="BD98" s="86">
        <v>-0.77187246084213257</v>
      </c>
      <c r="BE98" s="86">
        <v>-0.44617423415184021</v>
      </c>
      <c r="BF98" s="86">
        <v>-0.4512021541595459</v>
      </c>
      <c r="BG98" s="86">
        <v>-0.41526716947555542</v>
      </c>
      <c r="BH98" s="86">
        <v>-0.39843252301216125</v>
      </c>
      <c r="BI98" s="86">
        <v>-0.46621394157409668</v>
      </c>
      <c r="BJ98" s="86">
        <v>-0.49681410193443298</v>
      </c>
      <c r="BK98" s="86">
        <v>-0.4420832097530365</v>
      </c>
      <c r="BL98" s="86">
        <v>-0.55616152286529541</v>
      </c>
      <c r="BM98" s="86">
        <v>-0.44216912984848022</v>
      </c>
      <c r="BN98" s="86">
        <v>-0.31815719604492188</v>
      </c>
      <c r="BO98" s="86">
        <v>-0.33822482824325562</v>
      </c>
      <c r="BP98" s="86">
        <v>-0.36365261673927307</v>
      </c>
      <c r="BQ98" s="86">
        <v>-0.4353090226650238</v>
      </c>
      <c r="BR98" s="86">
        <v>-0.44873046875</v>
      </c>
      <c r="BS98" s="86">
        <v>-0.47587728500366211</v>
      </c>
      <c r="BT98" s="86">
        <v>-0.36794009804725647</v>
      </c>
      <c r="BU98" s="86">
        <v>-0.28232330083847046</v>
      </c>
      <c r="BV98" s="86">
        <v>-9.7582802176475525E-2</v>
      </c>
      <c r="BW98" s="86">
        <v>-0.10836072266101837</v>
      </c>
      <c r="BX98" s="86">
        <v>1.167448703199625E-2</v>
      </c>
      <c r="BY98" s="86">
        <v>-4.780482267960906E-4</v>
      </c>
      <c r="BZ98" s="86">
        <v>-0.30000901222229004</v>
      </c>
      <c r="CA98" s="86">
        <v>-0.50552612543106079</v>
      </c>
      <c r="CB98" s="86">
        <v>-0.53432261943817139</v>
      </c>
      <c r="CC98" s="86">
        <v>-0.27358165383338928</v>
      </c>
      <c r="CD98" s="86">
        <v>-0.28969535231590271</v>
      </c>
      <c r="CE98" s="86">
        <v>-0.25687342882156372</v>
      </c>
      <c r="CF98" s="86">
        <v>-0.24198533594608307</v>
      </c>
      <c r="CG98" s="86">
        <v>-0.31383129954338074</v>
      </c>
      <c r="CH98" s="86">
        <v>-0.36635890603065491</v>
      </c>
      <c r="CI98" s="86">
        <v>-0.30709517002105713</v>
      </c>
      <c r="CJ98" s="86">
        <v>-0.42437639832496643</v>
      </c>
      <c r="CK98" s="86">
        <v>-0.32657086849212646</v>
      </c>
      <c r="CL98" s="86">
        <v>-0.22457633912563324</v>
      </c>
      <c r="CM98" s="86">
        <v>-0.24463805556297302</v>
      </c>
      <c r="CN98" s="86">
        <v>-0.27022302150726318</v>
      </c>
      <c r="CO98" s="86">
        <v>-0.33774888515472412</v>
      </c>
      <c r="CP98" s="86">
        <v>-0.3484826385974884</v>
      </c>
      <c r="CQ98" s="86">
        <v>-0.36822023987770081</v>
      </c>
      <c r="CR98" s="86">
        <v>-0.26869818568229675</v>
      </c>
      <c r="CS98" s="86">
        <v>-0.18374605476856232</v>
      </c>
      <c r="CT98" s="86">
        <v>2.6215992867946625E-2</v>
      </c>
      <c r="CU98" s="86">
        <v>2.7896437793970108E-2</v>
      </c>
      <c r="CV98" s="86">
        <v>0.14622750878334045</v>
      </c>
      <c r="CW98" s="86">
        <v>0.14150400459766388</v>
      </c>
      <c r="CX98" s="86">
        <v>-0.16419947147369385</v>
      </c>
      <c r="CY98" s="86">
        <v>-0.3425765335559845</v>
      </c>
      <c r="CZ98" s="86">
        <v>-0.3697962760925293</v>
      </c>
      <c r="DA98" s="86">
        <v>-0.10098907351493835</v>
      </c>
      <c r="DB98" s="86">
        <v>-0.12818853557109833</v>
      </c>
      <c r="DC98" s="86">
        <v>-9.8479688167572021E-2</v>
      </c>
      <c r="DD98" s="86">
        <v>-8.5538163781166077E-2</v>
      </c>
      <c r="DE98" s="86">
        <v>-0.1614486426115036</v>
      </c>
      <c r="DF98" s="86">
        <v>-0.23590371012687683</v>
      </c>
      <c r="DG98" s="86">
        <v>-0.17210711538791656</v>
      </c>
      <c r="DH98" s="86">
        <v>-0.29259127378463745</v>
      </c>
      <c r="DI98" s="86">
        <v>-0.21097260713577271</v>
      </c>
      <c r="DJ98" s="86">
        <v>-0.1309954971075058</v>
      </c>
      <c r="DK98" s="86">
        <v>-0.15105126798152924</v>
      </c>
      <c r="DL98" s="86">
        <v>-0.1767934262752533</v>
      </c>
      <c r="DM98" s="86">
        <v>-0.24018874764442444</v>
      </c>
      <c r="DN98" s="86">
        <v>-0.24823479354381561</v>
      </c>
      <c r="DO98" s="86">
        <v>-0.2605631947517395</v>
      </c>
      <c r="DP98" s="86">
        <v>-0.16945627331733704</v>
      </c>
      <c r="DQ98" s="86">
        <v>-8.5168823599815369E-2</v>
      </c>
      <c r="DR98" s="86">
        <v>0.15001478791236877</v>
      </c>
      <c r="DS98" s="86">
        <v>0.16415359079837799</v>
      </c>
      <c r="DT98" s="86">
        <v>0.28078052401542664</v>
      </c>
      <c r="DU98" s="86">
        <v>0.28348606824874878</v>
      </c>
      <c r="DV98" s="86">
        <v>-2.8389941900968552E-2</v>
      </c>
      <c r="DW98" s="86">
        <v>-0.1796269416809082</v>
      </c>
      <c r="DX98" s="86">
        <v>-0.20526996254920959</v>
      </c>
      <c r="DY98" s="86">
        <v>0.14820720255374908</v>
      </c>
      <c r="DZ98" s="86">
        <v>0.10500164330005646</v>
      </c>
      <c r="EA98" s="86">
        <v>0.13021571934223175</v>
      </c>
      <c r="EB98" s="86">
        <v>0.1403467208147049</v>
      </c>
      <c r="EC98" s="86">
        <v>5.8567702770233154E-2</v>
      </c>
      <c r="ED98" s="86">
        <v>-4.7547124326229095E-2</v>
      </c>
      <c r="EE98" s="86">
        <v>2.2794188931584358E-2</v>
      </c>
      <c r="EF98" s="86">
        <v>-0.10231448709964752</v>
      </c>
      <c r="EG98" s="86">
        <v>-4.4067095965147018E-2</v>
      </c>
      <c r="EH98" s="86">
        <v>4.1203820146620274E-3</v>
      </c>
      <c r="EI98" s="86">
        <v>-1.5926811844110489E-2</v>
      </c>
      <c r="EJ98" s="86">
        <v>-4.1895922273397446E-2</v>
      </c>
      <c r="EK98" s="86">
        <v>-9.9327422678470612E-2</v>
      </c>
      <c r="EL98" s="86">
        <v>-0.10349283367395401</v>
      </c>
      <c r="EM98" s="86">
        <v>-0.10512354224920273</v>
      </c>
      <c r="EN98" s="86">
        <v>-2.6166724041104317E-2</v>
      </c>
      <c r="EO98" s="86">
        <v>5.7161048054695129E-2</v>
      </c>
      <c r="EP98" s="86">
        <v>0.32876059412956238</v>
      </c>
      <c r="EQ98" s="86">
        <v>0.36088728904724121</v>
      </c>
      <c r="ER98" s="86">
        <v>0.47505372762680054</v>
      </c>
      <c r="ES98" s="86">
        <v>0.48848560452461243</v>
      </c>
      <c r="ET98" s="86">
        <v>0.16769744455814362</v>
      </c>
      <c r="EU98" s="86">
        <v>5.5646378546953201E-2</v>
      </c>
      <c r="EV98" s="86">
        <v>3.2279912382364273E-2</v>
      </c>
      <c r="EW98" s="86">
        <v>67.525993347167969</v>
      </c>
      <c r="EX98" s="86">
        <v>66.66741943359375</v>
      </c>
      <c r="EY98" s="86">
        <v>65.473175048828125</v>
      </c>
      <c r="EZ98" s="86">
        <v>64.435867309570313</v>
      </c>
      <c r="FA98" s="86">
        <v>63.330715179443359</v>
      </c>
      <c r="FB98" s="86">
        <v>62.446651458740234</v>
      </c>
      <c r="FC98" s="86">
        <v>61.521991729736328</v>
      </c>
      <c r="FD98" s="86">
        <v>60.767593383789063</v>
      </c>
      <c r="FE98" s="86">
        <v>62.830745697021484</v>
      </c>
      <c r="FF98" s="86">
        <v>66.893836975097656</v>
      </c>
      <c r="FG98" s="86">
        <v>71.171043395996094</v>
      </c>
      <c r="FH98" s="86">
        <v>75.361419677734375</v>
      </c>
      <c r="FI98" s="86">
        <v>79.396743774414063</v>
      </c>
      <c r="FJ98" s="86">
        <v>82.188026428222656</v>
      </c>
      <c r="FK98" s="86">
        <v>84.486396789550781</v>
      </c>
      <c r="FL98" s="86">
        <v>85.968635559082031</v>
      </c>
      <c r="FM98" s="86">
        <v>86.447128295898438</v>
      </c>
      <c r="FN98" s="86">
        <v>86.055046081542969</v>
      </c>
      <c r="FO98" s="86">
        <v>84.341156005859375</v>
      </c>
      <c r="FP98" s="86">
        <v>81.155693054199219</v>
      </c>
      <c r="FQ98" s="86">
        <v>76.850799560546875</v>
      </c>
      <c r="FR98" s="86">
        <v>74.08282470703125</v>
      </c>
      <c r="FS98" s="86">
        <v>71.541450500488281</v>
      </c>
      <c r="FT98" s="86">
        <v>69.476081848144531</v>
      </c>
      <c r="FU98" s="86">
        <v>0.14868442714214325</v>
      </c>
      <c r="FV98" s="86">
        <v>0.19717694818973541</v>
      </c>
      <c r="FW98" s="86">
        <v>0.16303123533725739</v>
      </c>
      <c r="FX98" s="86">
        <v>159.85000610351563</v>
      </c>
      <c r="FY98" s="86">
        <v>1</v>
      </c>
    </row>
    <row r="99" spans="1:181" x14ac:dyDescent="0.25">
      <c r="A99" t="s">
        <v>186</v>
      </c>
      <c r="B99" t="s">
        <v>244</v>
      </c>
      <c r="C99" t="s">
        <v>2</v>
      </c>
      <c r="D99" t="s">
        <v>202</v>
      </c>
      <c r="E99" t="s">
        <v>210</v>
      </c>
      <c r="F99" t="s">
        <v>184</v>
      </c>
      <c r="G99" t="s">
        <v>1</v>
      </c>
      <c r="H99" s="86">
        <v>1161</v>
      </c>
      <c r="I99" s="86">
        <v>1.0986467599868774</v>
      </c>
      <c r="J99" s="86">
        <v>1.0296568870544434</v>
      </c>
      <c r="K99" s="86">
        <v>0.97408699989318848</v>
      </c>
      <c r="L99" s="86">
        <v>0.97123152017593384</v>
      </c>
      <c r="M99" s="86">
        <v>0.95495790243148804</v>
      </c>
      <c r="N99" s="86">
        <v>1.0366905927658081</v>
      </c>
      <c r="O99" s="86">
        <v>1.2098897695541382</v>
      </c>
      <c r="P99" s="86">
        <v>1.3439620733261108</v>
      </c>
      <c r="Q99" s="86">
        <v>1.3635134696960449</v>
      </c>
      <c r="R99" s="86">
        <v>1.3936609029769897</v>
      </c>
      <c r="S99" s="86">
        <v>1.5180432796478271</v>
      </c>
      <c r="T99" s="86">
        <v>1.5015863180160522</v>
      </c>
      <c r="U99" s="86">
        <v>1.5181699991226196</v>
      </c>
      <c r="V99" s="86">
        <v>1.6225957870483398</v>
      </c>
      <c r="W99" s="86">
        <v>1.656924843788147</v>
      </c>
      <c r="X99" s="86">
        <v>1.6787309646606445</v>
      </c>
      <c r="Y99" s="86">
        <v>1.7468204498291016</v>
      </c>
      <c r="Z99" s="86">
        <v>1.7957371473312378</v>
      </c>
      <c r="AA99" s="86">
        <v>1.8676351308822632</v>
      </c>
      <c r="AB99" s="86">
        <v>1.9066822528839111</v>
      </c>
      <c r="AC99" s="86">
        <v>1.7933151721954346</v>
      </c>
      <c r="AD99" s="86">
        <v>1.6543000936508179</v>
      </c>
      <c r="AE99" s="86">
        <v>1.4550186395645142</v>
      </c>
      <c r="AF99" s="86">
        <v>1.2268232107162476</v>
      </c>
      <c r="AG99" s="86">
        <v>-0.93334501981735229</v>
      </c>
      <c r="AH99" s="86">
        <v>-0.92038357257843018</v>
      </c>
      <c r="AI99" s="86">
        <v>-0.88767397403717041</v>
      </c>
      <c r="AJ99" s="86">
        <v>-0.86757993698120117</v>
      </c>
      <c r="AK99" s="86">
        <v>-0.89610040187835693</v>
      </c>
      <c r="AL99" s="86">
        <v>-0.84299421310424805</v>
      </c>
      <c r="AM99" s="86">
        <v>-0.81761395931243896</v>
      </c>
      <c r="AN99" s="86">
        <v>-0.8991401195526123</v>
      </c>
      <c r="AO99" s="86">
        <v>-0.85423988103866577</v>
      </c>
      <c r="AP99" s="86">
        <v>-0.60836547613143921</v>
      </c>
      <c r="AQ99" s="86">
        <v>-0.49552494287490845</v>
      </c>
      <c r="AR99" s="86">
        <v>-0.29753756523132324</v>
      </c>
      <c r="AS99" s="86">
        <v>-0.33316180109977722</v>
      </c>
      <c r="AT99" s="86">
        <v>-0.33490803837776184</v>
      </c>
      <c r="AU99" s="86">
        <v>-0.36607766151428223</v>
      </c>
      <c r="AV99" s="86">
        <v>-0.43519991636276245</v>
      </c>
      <c r="AW99" s="86">
        <v>-0.35240286588668823</v>
      </c>
      <c r="AX99" s="86">
        <v>-0.58387798070907593</v>
      </c>
      <c r="AY99" s="86">
        <v>-0.59963089227676392</v>
      </c>
      <c r="AZ99" s="86">
        <v>-0.55612164735794067</v>
      </c>
      <c r="BA99" s="86">
        <v>-0.5986286997795105</v>
      </c>
      <c r="BB99" s="86">
        <v>-0.74606603384017944</v>
      </c>
      <c r="BC99" s="86">
        <v>-0.87620216608047485</v>
      </c>
      <c r="BD99" s="86">
        <v>-0.8802180290222168</v>
      </c>
      <c r="BE99" s="86">
        <v>-0.67354422807693481</v>
      </c>
      <c r="BF99" s="86">
        <v>-0.66337013244628906</v>
      </c>
      <c r="BG99" s="86">
        <v>-0.63393878936767578</v>
      </c>
      <c r="BH99" s="86">
        <v>-0.61672145128250122</v>
      </c>
      <c r="BI99" s="86">
        <v>-0.64505565166473389</v>
      </c>
      <c r="BJ99" s="86">
        <v>-0.61031270027160645</v>
      </c>
      <c r="BK99" s="86">
        <v>-0.59272414445877075</v>
      </c>
      <c r="BL99" s="86">
        <v>-0.67872089147567749</v>
      </c>
      <c r="BM99" s="86">
        <v>-0.63874804973602295</v>
      </c>
      <c r="BN99" s="86">
        <v>-0.41138729453086853</v>
      </c>
      <c r="BO99" s="86">
        <v>-0.29835391044616699</v>
      </c>
      <c r="BP99" s="86">
        <v>-0.16757199168205261</v>
      </c>
      <c r="BQ99" s="86">
        <v>-0.20635755360126495</v>
      </c>
      <c r="BR99" s="86">
        <v>-0.19965015351772308</v>
      </c>
      <c r="BS99" s="86">
        <v>-0.22550772130489349</v>
      </c>
      <c r="BT99" s="86">
        <v>-0.28369399905204773</v>
      </c>
      <c r="BU99" s="86">
        <v>-0.20122452080249786</v>
      </c>
      <c r="BV99" s="86">
        <v>-0.37512916326522827</v>
      </c>
      <c r="BW99" s="86">
        <v>-0.34377226233482361</v>
      </c>
      <c r="BX99" s="86">
        <v>-0.28158986568450928</v>
      </c>
      <c r="BY99" s="86">
        <v>-0.31955718994140625</v>
      </c>
      <c r="BZ99" s="86">
        <v>-0.49847665429115295</v>
      </c>
      <c r="CA99" s="86">
        <v>-0.62393593788146973</v>
      </c>
      <c r="CB99" s="86">
        <v>-0.62978386878967285</v>
      </c>
      <c r="CC99" s="86">
        <v>-0.49360701441764832</v>
      </c>
      <c r="CD99" s="86">
        <v>-0.48536336421966553</v>
      </c>
      <c r="CE99" s="86">
        <v>-0.4582025408744812</v>
      </c>
      <c r="CF99" s="86">
        <v>-0.44297757744789124</v>
      </c>
      <c r="CG99" s="86">
        <v>-0.47118285298347473</v>
      </c>
      <c r="CH99" s="86">
        <v>-0.4491581916809082</v>
      </c>
      <c r="CI99" s="86">
        <v>-0.43696615099906921</v>
      </c>
      <c r="CJ99" s="86">
        <v>-0.52605921030044556</v>
      </c>
      <c r="CK99" s="86">
        <v>-0.48949909210205078</v>
      </c>
      <c r="CL99" s="86">
        <v>-0.27496078610420227</v>
      </c>
      <c r="CM99" s="86">
        <v>-0.16179387271404266</v>
      </c>
      <c r="CN99" s="86">
        <v>-7.7558234333992004E-2</v>
      </c>
      <c r="CO99" s="86">
        <v>-0.11853333562612534</v>
      </c>
      <c r="CP99" s="86">
        <v>-0.10597096383571625</v>
      </c>
      <c r="CQ99" s="86">
        <v>-0.12814942002296448</v>
      </c>
      <c r="CR99" s="86">
        <v>-0.17876143753528595</v>
      </c>
      <c r="CS99" s="86">
        <v>-9.6518866717815399E-2</v>
      </c>
      <c r="CT99" s="86">
        <v>-0.2305503636598587</v>
      </c>
      <c r="CU99" s="86">
        <v>-0.16656532883644104</v>
      </c>
      <c r="CV99" s="86">
        <v>-9.1449953615665436E-2</v>
      </c>
      <c r="CW99" s="86">
        <v>-0.12627311050891876</v>
      </c>
      <c r="CX99" s="86">
        <v>-0.32699698209762573</v>
      </c>
      <c r="CY99" s="86">
        <v>-0.44921708106994629</v>
      </c>
      <c r="CZ99" s="86">
        <v>-0.45633399486541748</v>
      </c>
      <c r="DA99" s="86">
        <v>-0.31366980075836182</v>
      </c>
      <c r="DB99" s="86">
        <v>-0.30735662579536438</v>
      </c>
      <c r="DC99" s="86">
        <v>-0.28246629238128662</v>
      </c>
      <c r="DD99" s="86">
        <v>-0.26923373341560364</v>
      </c>
      <c r="DE99" s="86">
        <v>-0.29731005430221558</v>
      </c>
      <c r="DF99" s="86">
        <v>-0.28800368309020996</v>
      </c>
      <c r="DG99" s="86">
        <v>-0.28120815753936768</v>
      </c>
      <c r="DH99" s="86">
        <v>-0.37339752912521362</v>
      </c>
      <c r="DI99" s="86">
        <v>-0.34025010466575623</v>
      </c>
      <c r="DJ99" s="86">
        <v>-0.1385342925786972</v>
      </c>
      <c r="DK99" s="86">
        <v>-2.5233829393982887E-2</v>
      </c>
      <c r="DL99" s="86">
        <v>1.2455519288778305E-2</v>
      </c>
      <c r="DM99" s="86">
        <v>-3.070911206305027E-2</v>
      </c>
      <c r="DN99" s="86">
        <v>-1.2291767634451389E-2</v>
      </c>
      <c r="DO99" s="86">
        <v>-3.0791113153100014E-2</v>
      </c>
      <c r="DP99" s="86">
        <v>-7.3828883469104767E-2</v>
      </c>
      <c r="DQ99" s="86">
        <v>8.1867892295122147E-3</v>
      </c>
      <c r="DR99" s="86">
        <v>-8.5971571505069733E-2</v>
      </c>
      <c r="DS99" s="86">
        <v>1.0641599074006081E-2</v>
      </c>
      <c r="DT99" s="86">
        <v>9.8689951002597809E-2</v>
      </c>
      <c r="DU99" s="86">
        <v>6.7010961472988129E-2</v>
      </c>
      <c r="DV99" s="86">
        <v>-0.1555173248052597</v>
      </c>
      <c r="DW99" s="86">
        <v>-0.27449822425842285</v>
      </c>
      <c r="DX99" s="86">
        <v>-0.28288409113883972</v>
      </c>
      <c r="DY99" s="86">
        <v>-5.3869031369686127E-2</v>
      </c>
      <c r="DZ99" s="86">
        <v>-5.0343148410320282E-2</v>
      </c>
      <c r="EA99" s="86">
        <v>-2.8731077909469604E-2</v>
      </c>
      <c r="EB99" s="86">
        <v>-1.8375195562839508E-2</v>
      </c>
      <c r="EC99" s="86">
        <v>-4.6265318989753723E-2</v>
      </c>
      <c r="ED99" s="86">
        <v>-5.5322151631116867E-2</v>
      </c>
      <c r="EE99" s="86">
        <v>-5.6318353861570358E-2</v>
      </c>
      <c r="EF99" s="86">
        <v>-0.15297830104827881</v>
      </c>
      <c r="EG99" s="86">
        <v>-0.12475830316543579</v>
      </c>
      <c r="EH99" s="86">
        <v>5.8443911373615265E-2</v>
      </c>
      <c r="EI99" s="86">
        <v>0.17193718254566193</v>
      </c>
      <c r="EJ99" s="86">
        <v>0.14242108166217804</v>
      </c>
      <c r="EK99" s="86">
        <v>9.6095122396945953E-2</v>
      </c>
      <c r="EL99" s="86">
        <v>0.12296611070632935</v>
      </c>
      <c r="EM99" s="86">
        <v>0.10977881401777267</v>
      </c>
      <c r="EN99" s="86">
        <v>7.7677048742771149E-2</v>
      </c>
      <c r="EO99" s="86">
        <v>0.15936513245105743</v>
      </c>
      <c r="EP99" s="86">
        <v>0.12277723848819733</v>
      </c>
      <c r="EQ99" s="86">
        <v>0.26650026440620422</v>
      </c>
      <c r="ER99" s="86">
        <v>0.373221755027771</v>
      </c>
      <c r="ES99" s="86">
        <v>0.34608247876167297</v>
      </c>
      <c r="ET99" s="86">
        <v>9.2072077095508575E-2</v>
      </c>
      <c r="EU99" s="86">
        <v>-2.2231977432966232E-2</v>
      </c>
      <c r="EV99" s="86">
        <v>-3.2449986785650253E-2</v>
      </c>
      <c r="EW99" s="86">
        <v>62.223690032958984</v>
      </c>
      <c r="EX99" s="86">
        <v>61.784759521484375</v>
      </c>
      <c r="EY99" s="86">
        <v>60.880992889404297</v>
      </c>
      <c r="EZ99" s="86">
        <v>59.980491638183594</v>
      </c>
      <c r="FA99" s="86">
        <v>59.186191558837891</v>
      </c>
      <c r="FB99" s="86">
        <v>58.955596923828125</v>
      </c>
      <c r="FC99" s="86">
        <v>58.000080108642578</v>
      </c>
      <c r="FD99" s="86">
        <v>58.126609802246094</v>
      </c>
      <c r="FE99" s="86">
        <v>60.813323974609375</v>
      </c>
      <c r="FF99" s="86">
        <v>66.875885009765625</v>
      </c>
      <c r="FG99" s="86">
        <v>71.892578125</v>
      </c>
      <c r="FH99" s="86">
        <v>75.783485412597656</v>
      </c>
      <c r="FI99" s="86">
        <v>78.324203491210938</v>
      </c>
      <c r="FJ99" s="86">
        <v>80.618316650390625</v>
      </c>
      <c r="FK99" s="86">
        <v>82.692214965820313</v>
      </c>
      <c r="FL99" s="86">
        <v>84.351776123046875</v>
      </c>
      <c r="FM99" s="86">
        <v>85.212211608886719</v>
      </c>
      <c r="FN99" s="86">
        <v>85.271636962890625</v>
      </c>
      <c r="FO99" s="86">
        <v>83.637565612792969</v>
      </c>
      <c r="FP99" s="86">
        <v>78.704620361328125</v>
      </c>
      <c r="FQ99" s="86">
        <v>72.491035461425781</v>
      </c>
      <c r="FR99" s="86">
        <v>68.19989013671875</v>
      </c>
      <c r="FS99" s="86">
        <v>65.928207397460938</v>
      </c>
      <c r="FT99" s="86">
        <v>64.121566772460938</v>
      </c>
      <c r="FU99" s="86">
        <v>0.24815890192985535</v>
      </c>
      <c r="FV99" s="86">
        <v>0.29548951983451843</v>
      </c>
      <c r="FW99" s="86">
        <v>0.24382741749286652</v>
      </c>
      <c r="FX99" s="86">
        <v>109.75</v>
      </c>
      <c r="FY99" s="86">
        <v>1</v>
      </c>
    </row>
    <row r="100" spans="1:181" x14ac:dyDescent="0.25">
      <c r="A100" t="s">
        <v>186</v>
      </c>
      <c r="B100" t="s">
        <v>244</v>
      </c>
      <c r="C100" t="s">
        <v>2</v>
      </c>
      <c r="D100" t="s">
        <v>202</v>
      </c>
      <c r="E100" t="s">
        <v>210</v>
      </c>
      <c r="F100" t="s">
        <v>185</v>
      </c>
      <c r="G100" t="s">
        <v>1</v>
      </c>
      <c r="H100" s="86">
        <v>506</v>
      </c>
      <c r="I100" s="86"/>
      <c r="J100" s="86"/>
      <c r="K100" s="86"/>
      <c r="L100" s="86"/>
      <c r="M100" s="86"/>
      <c r="N100" s="86"/>
      <c r="O100" s="86"/>
      <c r="P100" s="86"/>
      <c r="Q100" s="86"/>
      <c r="R100" s="86"/>
      <c r="S100" s="86"/>
      <c r="T100" s="86"/>
      <c r="U100" s="86"/>
      <c r="V100" s="86"/>
      <c r="W100" s="86"/>
      <c r="X100" s="86"/>
      <c r="Y100" s="86"/>
      <c r="Z100" s="86"/>
      <c r="AA100" s="86"/>
      <c r="AB100" s="86"/>
      <c r="AC100" s="86"/>
      <c r="AD100" s="86"/>
      <c r="AE100" s="86"/>
      <c r="AF100" s="86"/>
      <c r="AG100" s="86"/>
      <c r="AH100" s="86"/>
      <c r="AI100" s="86"/>
      <c r="AJ100" s="86"/>
      <c r="AK100" s="86"/>
      <c r="AL100" s="86"/>
      <c r="AM100" s="86"/>
      <c r="AN100" s="86"/>
      <c r="AO100" s="86"/>
      <c r="AP100" s="86"/>
      <c r="AQ100" s="86"/>
      <c r="AR100" s="86"/>
      <c r="AS100" s="86"/>
      <c r="AT100" s="86"/>
      <c r="AU100" s="86"/>
      <c r="AV100" s="86"/>
      <c r="AW100" s="86"/>
      <c r="AX100" s="86"/>
      <c r="AY100" s="86"/>
      <c r="AZ100" s="86"/>
      <c r="BA100" s="86"/>
      <c r="BB100" s="86"/>
      <c r="BC100" s="86"/>
      <c r="BD100" s="86"/>
      <c r="BE100" s="86"/>
      <c r="BF100" s="86"/>
      <c r="BG100" s="86"/>
      <c r="BH100" s="86"/>
      <c r="BI100" s="86"/>
      <c r="BJ100" s="86"/>
      <c r="BK100" s="86"/>
      <c r="BL100" s="86"/>
      <c r="BM100" s="86"/>
      <c r="BN100" s="86"/>
      <c r="BO100" s="86"/>
      <c r="BP100" s="86"/>
      <c r="BQ100" s="86"/>
      <c r="BR100" s="86"/>
      <c r="BS100" s="86"/>
      <c r="BT100" s="86"/>
      <c r="BU100" s="86"/>
      <c r="BV100" s="86"/>
      <c r="BW100" s="86"/>
      <c r="BX100" s="86"/>
      <c r="BY100" s="86"/>
      <c r="BZ100" s="86"/>
      <c r="CA100" s="86"/>
      <c r="CB100" s="86"/>
      <c r="CC100" s="86"/>
      <c r="CD100" s="86"/>
      <c r="CE100" s="86"/>
      <c r="CF100" s="86"/>
      <c r="CG100" s="86"/>
      <c r="CH100" s="86"/>
      <c r="CI100" s="86"/>
      <c r="CJ100" s="86"/>
      <c r="CK100" s="86"/>
      <c r="CL100" s="86"/>
      <c r="CM100" s="86"/>
      <c r="CN100" s="86"/>
      <c r="CO100" s="86"/>
      <c r="CP100" s="86"/>
      <c r="CQ100" s="86"/>
      <c r="CR100" s="86"/>
      <c r="CS100" s="86"/>
      <c r="CT100" s="86"/>
      <c r="CU100" s="86"/>
      <c r="CV100" s="86"/>
      <c r="CW100" s="86"/>
      <c r="CX100" s="86"/>
      <c r="CY100" s="86"/>
      <c r="CZ100" s="86"/>
      <c r="DA100" s="86"/>
      <c r="DB100" s="86"/>
      <c r="DC100" s="86"/>
      <c r="DD100" s="86"/>
      <c r="DE100" s="86"/>
      <c r="DF100" s="86"/>
      <c r="DG100" s="86"/>
      <c r="DH100" s="86"/>
      <c r="DI100" s="86"/>
      <c r="DJ100" s="86"/>
      <c r="DK100" s="86"/>
      <c r="DL100" s="86"/>
      <c r="DM100" s="86"/>
      <c r="DN100" s="86"/>
      <c r="DO100" s="86"/>
      <c r="DP100" s="86"/>
      <c r="DQ100" s="86"/>
      <c r="DR100" s="86"/>
      <c r="DS100" s="86"/>
      <c r="DT100" s="86"/>
      <c r="DU100" s="86"/>
      <c r="DV100" s="86"/>
      <c r="DW100" s="86"/>
      <c r="DX100" s="86"/>
      <c r="DY100" s="86"/>
      <c r="DZ100" s="86"/>
      <c r="EA100" s="86"/>
      <c r="EB100" s="86"/>
      <c r="EC100" s="86"/>
      <c r="ED100" s="86"/>
      <c r="EE100" s="86"/>
      <c r="EF100" s="86"/>
      <c r="EG100" s="86"/>
      <c r="EH100" s="86"/>
      <c r="EI100" s="86"/>
      <c r="EJ100" s="86"/>
      <c r="EK100" s="86"/>
      <c r="EL100" s="86"/>
      <c r="EM100" s="86"/>
      <c r="EN100" s="86"/>
      <c r="EO100" s="86"/>
      <c r="EP100" s="86"/>
      <c r="EQ100" s="86"/>
      <c r="ER100" s="86"/>
      <c r="ES100" s="86"/>
      <c r="ET100" s="86"/>
      <c r="EU100" s="86"/>
      <c r="EV100" s="86"/>
      <c r="EW100" s="86"/>
      <c r="EX100" s="86"/>
      <c r="EY100" s="86"/>
      <c r="EZ100" s="86"/>
      <c r="FA100" s="86"/>
      <c r="FB100" s="86"/>
      <c r="FC100" s="86"/>
      <c r="FD100" s="86"/>
      <c r="FE100" s="86"/>
      <c r="FF100" s="86"/>
      <c r="FG100" s="86"/>
      <c r="FH100" s="86"/>
      <c r="FI100" s="86"/>
      <c r="FJ100" s="86"/>
      <c r="FK100" s="86"/>
      <c r="FL100" s="86"/>
      <c r="FM100" s="86"/>
      <c r="FN100" s="86"/>
      <c r="FO100" s="86"/>
      <c r="FP100" s="86"/>
      <c r="FQ100" s="86"/>
      <c r="FR100" s="86"/>
      <c r="FS100" s="86"/>
      <c r="FT100" s="86"/>
      <c r="FU100" s="86"/>
      <c r="FV100" s="86"/>
      <c r="FW100" s="86"/>
      <c r="FX100" s="86">
        <v>38.349998474121094</v>
      </c>
      <c r="FY100" s="86">
        <v>0</v>
      </c>
    </row>
    <row r="101" spans="1:181" x14ac:dyDescent="0.25">
      <c r="A101" t="s">
        <v>186</v>
      </c>
      <c r="B101" t="s">
        <v>244</v>
      </c>
      <c r="C101" t="s">
        <v>2</v>
      </c>
      <c r="D101" t="s">
        <v>202</v>
      </c>
      <c r="E101" t="s">
        <v>240</v>
      </c>
      <c r="F101" t="s">
        <v>1</v>
      </c>
      <c r="G101" t="s">
        <v>198</v>
      </c>
      <c r="H101" s="86">
        <v>2622</v>
      </c>
      <c r="I101" s="86"/>
      <c r="J101" s="86"/>
      <c r="K101" s="86"/>
      <c r="L101" s="86"/>
      <c r="M101" s="86"/>
      <c r="N101" s="86"/>
      <c r="O101" s="86"/>
      <c r="P101" s="86"/>
      <c r="Q101" s="86"/>
      <c r="R101" s="86"/>
      <c r="S101" s="86"/>
      <c r="T101" s="86"/>
      <c r="U101" s="86"/>
      <c r="V101" s="86"/>
      <c r="W101" s="86"/>
      <c r="X101" s="86"/>
      <c r="Y101" s="86"/>
      <c r="Z101" s="86"/>
      <c r="AA101" s="86"/>
      <c r="AB101" s="86"/>
      <c r="AC101" s="86"/>
      <c r="AD101" s="86"/>
      <c r="AE101" s="86"/>
      <c r="AF101" s="86"/>
      <c r="AG101" s="86"/>
      <c r="AH101" s="86"/>
      <c r="AI101" s="86"/>
      <c r="AJ101" s="86"/>
      <c r="AK101" s="86"/>
      <c r="AL101" s="86"/>
      <c r="AM101" s="86"/>
      <c r="AN101" s="86"/>
      <c r="AO101" s="86"/>
      <c r="AP101" s="86"/>
      <c r="AQ101" s="86"/>
      <c r="AR101" s="86"/>
      <c r="AS101" s="86"/>
      <c r="AT101" s="86"/>
      <c r="AU101" s="86"/>
      <c r="AV101" s="86"/>
      <c r="AW101" s="86"/>
      <c r="AX101" s="86"/>
      <c r="AY101" s="86"/>
      <c r="AZ101" s="86"/>
      <c r="BA101" s="86"/>
      <c r="BB101" s="86"/>
      <c r="BC101" s="86"/>
      <c r="BD101" s="86"/>
      <c r="BE101" s="86"/>
      <c r="BF101" s="86"/>
      <c r="BG101" s="86"/>
      <c r="BH101" s="86"/>
      <c r="BI101" s="86"/>
      <c r="BJ101" s="86"/>
      <c r="BK101" s="86"/>
      <c r="BL101" s="86"/>
      <c r="BM101" s="86"/>
      <c r="BN101" s="86"/>
      <c r="BO101" s="86"/>
      <c r="BP101" s="86"/>
      <c r="BQ101" s="86"/>
      <c r="BR101" s="86"/>
      <c r="BS101" s="86"/>
      <c r="BT101" s="86"/>
      <c r="BU101" s="86"/>
      <c r="BV101" s="86"/>
      <c r="BW101" s="86"/>
      <c r="BX101" s="86"/>
      <c r="BY101" s="86"/>
      <c r="BZ101" s="86"/>
      <c r="CA101" s="86"/>
      <c r="CB101" s="86"/>
      <c r="CC101" s="86"/>
      <c r="CD101" s="86"/>
      <c r="CE101" s="86"/>
      <c r="CF101" s="86"/>
      <c r="CG101" s="86"/>
      <c r="CH101" s="86"/>
      <c r="CI101" s="86"/>
      <c r="CJ101" s="86"/>
      <c r="CK101" s="86"/>
      <c r="CL101" s="86"/>
      <c r="CM101" s="86"/>
      <c r="CN101" s="86"/>
      <c r="CO101" s="86"/>
      <c r="CP101" s="86"/>
      <c r="CQ101" s="86"/>
      <c r="CR101" s="86"/>
      <c r="CS101" s="86"/>
      <c r="CT101" s="86"/>
      <c r="CU101" s="86"/>
      <c r="CV101" s="86"/>
      <c r="CW101" s="86"/>
      <c r="CX101" s="86"/>
      <c r="CY101" s="86"/>
      <c r="CZ101" s="86"/>
      <c r="DA101" s="86"/>
      <c r="DB101" s="86"/>
      <c r="DC101" s="86"/>
      <c r="DD101" s="86"/>
      <c r="DE101" s="86"/>
      <c r="DF101" s="86"/>
      <c r="DG101" s="86"/>
      <c r="DH101" s="86"/>
      <c r="DI101" s="86"/>
      <c r="DJ101" s="86"/>
      <c r="DK101" s="86"/>
      <c r="DL101" s="86"/>
      <c r="DM101" s="86"/>
      <c r="DN101" s="86"/>
      <c r="DO101" s="86"/>
      <c r="DP101" s="86"/>
      <c r="DQ101" s="86"/>
      <c r="DR101" s="86"/>
      <c r="DS101" s="86"/>
      <c r="DT101" s="86"/>
      <c r="DU101" s="86"/>
      <c r="DV101" s="86"/>
      <c r="DW101" s="86"/>
      <c r="DX101" s="86"/>
      <c r="DY101" s="86"/>
      <c r="DZ101" s="86"/>
      <c r="EA101" s="86"/>
      <c r="EB101" s="86"/>
      <c r="EC101" s="86"/>
      <c r="ED101" s="86"/>
      <c r="EE101" s="86"/>
      <c r="EF101" s="86"/>
      <c r="EG101" s="86"/>
      <c r="EH101" s="86"/>
      <c r="EI101" s="86"/>
      <c r="EJ101" s="86"/>
      <c r="EK101" s="86"/>
      <c r="EL101" s="86"/>
      <c r="EM101" s="86"/>
      <c r="EN101" s="86"/>
      <c r="EO101" s="86"/>
      <c r="EP101" s="86"/>
      <c r="EQ101" s="86"/>
      <c r="ER101" s="86"/>
      <c r="ES101" s="86"/>
      <c r="ET101" s="86"/>
      <c r="EU101" s="86"/>
      <c r="EV101" s="86"/>
      <c r="EW101" s="86"/>
      <c r="EX101" s="86"/>
      <c r="EY101" s="86"/>
      <c r="EZ101" s="86"/>
      <c r="FA101" s="86"/>
      <c r="FB101" s="86"/>
      <c r="FC101" s="86"/>
      <c r="FD101" s="86"/>
      <c r="FE101" s="86"/>
      <c r="FF101" s="86"/>
      <c r="FG101" s="86"/>
      <c r="FH101" s="86"/>
      <c r="FI101" s="86"/>
      <c r="FJ101" s="86"/>
      <c r="FK101" s="86"/>
      <c r="FL101" s="86"/>
      <c r="FM101" s="86"/>
      <c r="FN101" s="86"/>
      <c r="FO101" s="86"/>
      <c r="FP101" s="86"/>
      <c r="FQ101" s="86"/>
      <c r="FR101" s="86"/>
      <c r="FS101" s="86"/>
      <c r="FT101" s="86"/>
      <c r="FU101" s="86"/>
      <c r="FV101" s="86"/>
      <c r="FW101" s="86"/>
      <c r="FX101" s="86">
        <v>37.4324951171875</v>
      </c>
      <c r="FY101" s="86">
        <v>0</v>
      </c>
    </row>
    <row r="102" spans="1:181" x14ac:dyDescent="0.25">
      <c r="A102" t="s">
        <v>186</v>
      </c>
      <c r="B102" t="s">
        <v>244</v>
      </c>
      <c r="C102" t="s">
        <v>2</v>
      </c>
      <c r="D102" t="s">
        <v>202</v>
      </c>
      <c r="E102" t="s">
        <v>240</v>
      </c>
      <c r="F102" t="s">
        <v>1</v>
      </c>
      <c r="G102" t="s">
        <v>200</v>
      </c>
      <c r="H102" s="86">
        <v>611</v>
      </c>
      <c r="I102" s="86"/>
      <c r="J102" s="86"/>
      <c r="K102" s="86"/>
      <c r="L102" s="86"/>
      <c r="M102" s="86"/>
      <c r="N102" s="86"/>
      <c r="O102" s="86"/>
      <c r="P102" s="86"/>
      <c r="Q102" s="86"/>
      <c r="R102" s="86"/>
      <c r="S102" s="86"/>
      <c r="T102" s="86"/>
      <c r="U102" s="86"/>
      <c r="V102" s="86"/>
      <c r="W102" s="86"/>
      <c r="X102" s="86"/>
      <c r="Y102" s="86"/>
      <c r="Z102" s="86"/>
      <c r="AA102" s="86"/>
      <c r="AB102" s="86"/>
      <c r="AC102" s="86"/>
      <c r="AD102" s="86"/>
      <c r="AE102" s="86"/>
      <c r="AF102" s="86"/>
      <c r="AG102" s="86"/>
      <c r="AH102" s="86"/>
      <c r="AI102" s="86"/>
      <c r="AJ102" s="86"/>
      <c r="AK102" s="86"/>
      <c r="AL102" s="86"/>
      <c r="AM102" s="86"/>
      <c r="AN102" s="86"/>
      <c r="AO102" s="86"/>
      <c r="AP102" s="86"/>
      <c r="AQ102" s="86"/>
      <c r="AR102" s="86"/>
      <c r="AS102" s="86"/>
      <c r="AT102" s="86"/>
      <c r="AU102" s="86"/>
      <c r="AV102" s="86"/>
      <c r="AW102" s="86"/>
      <c r="AX102" s="86"/>
      <c r="AY102" s="86"/>
      <c r="AZ102" s="86"/>
      <c r="BA102" s="86"/>
      <c r="BB102" s="86"/>
      <c r="BC102" s="86"/>
      <c r="BD102" s="86"/>
      <c r="BE102" s="86"/>
      <c r="BF102" s="86"/>
      <c r="BG102" s="86"/>
      <c r="BH102" s="86"/>
      <c r="BI102" s="86"/>
      <c r="BJ102" s="86"/>
      <c r="BK102" s="86"/>
      <c r="BL102" s="86"/>
      <c r="BM102" s="86"/>
      <c r="BN102" s="86"/>
      <c r="BO102" s="86"/>
      <c r="BP102" s="86"/>
      <c r="BQ102" s="86"/>
      <c r="BR102" s="86"/>
      <c r="BS102" s="86"/>
      <c r="BT102" s="86"/>
      <c r="BU102" s="86"/>
      <c r="BV102" s="86"/>
      <c r="BW102" s="86"/>
      <c r="BX102" s="86"/>
      <c r="BY102" s="86"/>
      <c r="BZ102" s="86"/>
      <c r="CA102" s="86"/>
      <c r="CB102" s="86"/>
      <c r="CC102" s="86"/>
      <c r="CD102" s="86"/>
      <c r="CE102" s="86"/>
      <c r="CF102" s="86"/>
      <c r="CG102" s="86"/>
      <c r="CH102" s="86"/>
      <c r="CI102" s="86"/>
      <c r="CJ102" s="86"/>
      <c r="CK102" s="86"/>
      <c r="CL102" s="86"/>
      <c r="CM102" s="86"/>
      <c r="CN102" s="86"/>
      <c r="CO102" s="86"/>
      <c r="CP102" s="86"/>
      <c r="CQ102" s="86"/>
      <c r="CR102" s="86"/>
      <c r="CS102" s="86"/>
      <c r="CT102" s="86"/>
      <c r="CU102" s="86"/>
      <c r="CV102" s="86"/>
      <c r="CW102" s="86"/>
      <c r="CX102" s="86"/>
      <c r="CY102" s="86"/>
      <c r="CZ102" s="86"/>
      <c r="DA102" s="86"/>
      <c r="DB102" s="86"/>
      <c r="DC102" s="86"/>
      <c r="DD102" s="86"/>
      <c r="DE102" s="86"/>
      <c r="DF102" s="86"/>
      <c r="DG102" s="86"/>
      <c r="DH102" s="86"/>
      <c r="DI102" s="86"/>
      <c r="DJ102" s="86"/>
      <c r="DK102" s="86"/>
      <c r="DL102" s="86"/>
      <c r="DM102" s="86"/>
      <c r="DN102" s="86"/>
      <c r="DO102" s="86"/>
      <c r="DP102" s="86"/>
      <c r="DQ102" s="86"/>
      <c r="DR102" s="86"/>
      <c r="DS102" s="86"/>
      <c r="DT102" s="86"/>
      <c r="DU102" s="86"/>
      <c r="DV102" s="86"/>
      <c r="DW102" s="86"/>
      <c r="DX102" s="86"/>
      <c r="DY102" s="86"/>
      <c r="DZ102" s="86"/>
      <c r="EA102" s="86"/>
      <c r="EB102" s="86"/>
      <c r="EC102" s="86"/>
      <c r="ED102" s="86"/>
      <c r="EE102" s="86"/>
      <c r="EF102" s="86"/>
      <c r="EG102" s="86"/>
      <c r="EH102" s="86"/>
      <c r="EI102" s="86"/>
      <c r="EJ102" s="86"/>
      <c r="EK102" s="86"/>
      <c r="EL102" s="86"/>
      <c r="EM102" s="86"/>
      <c r="EN102" s="86"/>
      <c r="EO102" s="86"/>
      <c r="EP102" s="86"/>
      <c r="EQ102" s="86"/>
      <c r="ER102" s="86"/>
      <c r="ES102" s="86"/>
      <c r="ET102" s="86"/>
      <c r="EU102" s="86"/>
      <c r="EV102" s="86"/>
      <c r="EW102" s="86"/>
      <c r="EX102" s="86"/>
      <c r="EY102" s="86"/>
      <c r="EZ102" s="86"/>
      <c r="FA102" s="86"/>
      <c r="FB102" s="86"/>
      <c r="FC102" s="86"/>
      <c r="FD102" s="86"/>
      <c r="FE102" s="86"/>
      <c r="FF102" s="86"/>
      <c r="FG102" s="86"/>
      <c r="FH102" s="86"/>
      <c r="FI102" s="86"/>
      <c r="FJ102" s="86"/>
      <c r="FK102" s="86"/>
      <c r="FL102" s="86"/>
      <c r="FM102" s="86"/>
      <c r="FN102" s="86"/>
      <c r="FO102" s="86"/>
      <c r="FP102" s="86"/>
      <c r="FQ102" s="86"/>
      <c r="FR102" s="86"/>
      <c r="FS102" s="86"/>
      <c r="FT102" s="86"/>
      <c r="FU102" s="86"/>
      <c r="FV102" s="86"/>
      <c r="FW102" s="86"/>
      <c r="FX102" s="86">
        <v>29.112112045288086</v>
      </c>
      <c r="FY102" s="86">
        <v>0</v>
      </c>
    </row>
    <row r="103" spans="1:181" x14ac:dyDescent="0.25">
      <c r="A103" t="s">
        <v>186</v>
      </c>
      <c r="B103" t="s">
        <v>244</v>
      </c>
      <c r="C103" t="s">
        <v>2</v>
      </c>
      <c r="D103" t="s">
        <v>202</v>
      </c>
      <c r="E103" t="s">
        <v>240</v>
      </c>
      <c r="F103" t="s">
        <v>1</v>
      </c>
      <c r="G103" t="s">
        <v>1</v>
      </c>
      <c r="H103" s="86">
        <v>3233</v>
      </c>
      <c r="I103" s="86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86"/>
      <c r="U103" s="86"/>
      <c r="V103" s="86"/>
      <c r="W103" s="86"/>
      <c r="X103" s="86"/>
      <c r="Y103" s="86"/>
      <c r="Z103" s="86"/>
      <c r="AA103" s="86"/>
      <c r="AB103" s="86"/>
      <c r="AC103" s="86"/>
      <c r="AD103" s="86"/>
      <c r="AE103" s="86"/>
      <c r="AF103" s="86"/>
      <c r="AG103" s="86"/>
      <c r="AH103" s="86"/>
      <c r="AI103" s="86"/>
      <c r="AJ103" s="86"/>
      <c r="AK103" s="86"/>
      <c r="AL103" s="86"/>
      <c r="AM103" s="86"/>
      <c r="AN103" s="86"/>
      <c r="AO103" s="86"/>
      <c r="AP103" s="86"/>
      <c r="AQ103" s="86"/>
      <c r="AR103" s="86"/>
      <c r="AS103" s="86"/>
      <c r="AT103" s="86"/>
      <c r="AU103" s="86"/>
      <c r="AV103" s="86"/>
      <c r="AW103" s="86"/>
      <c r="AX103" s="86"/>
      <c r="AY103" s="86"/>
      <c r="AZ103" s="86"/>
      <c r="BA103" s="86"/>
      <c r="BB103" s="86"/>
      <c r="BC103" s="86"/>
      <c r="BD103" s="86"/>
      <c r="BE103" s="86"/>
      <c r="BF103" s="86"/>
      <c r="BG103" s="86"/>
      <c r="BH103" s="86"/>
      <c r="BI103" s="86"/>
      <c r="BJ103" s="86"/>
      <c r="BK103" s="86"/>
      <c r="BL103" s="86"/>
      <c r="BM103" s="86"/>
      <c r="BN103" s="86"/>
      <c r="BO103" s="86"/>
      <c r="BP103" s="86"/>
      <c r="BQ103" s="86"/>
      <c r="BR103" s="86"/>
      <c r="BS103" s="86"/>
      <c r="BT103" s="86"/>
      <c r="BU103" s="86"/>
      <c r="BV103" s="86"/>
      <c r="BW103" s="86"/>
      <c r="BX103" s="86"/>
      <c r="BY103" s="86"/>
      <c r="BZ103" s="86"/>
      <c r="CA103" s="86"/>
      <c r="CB103" s="86"/>
      <c r="CC103" s="86"/>
      <c r="CD103" s="86"/>
      <c r="CE103" s="86"/>
      <c r="CF103" s="86"/>
      <c r="CG103" s="86"/>
      <c r="CH103" s="86"/>
      <c r="CI103" s="86"/>
      <c r="CJ103" s="86"/>
      <c r="CK103" s="86"/>
      <c r="CL103" s="86"/>
      <c r="CM103" s="86"/>
      <c r="CN103" s="86"/>
      <c r="CO103" s="86"/>
      <c r="CP103" s="86"/>
      <c r="CQ103" s="86"/>
      <c r="CR103" s="86"/>
      <c r="CS103" s="86"/>
      <c r="CT103" s="86"/>
      <c r="CU103" s="86"/>
      <c r="CV103" s="86"/>
      <c r="CW103" s="86"/>
      <c r="CX103" s="86"/>
      <c r="CY103" s="86"/>
      <c r="CZ103" s="86"/>
      <c r="DA103" s="86"/>
      <c r="DB103" s="86"/>
      <c r="DC103" s="86"/>
      <c r="DD103" s="86"/>
      <c r="DE103" s="86"/>
      <c r="DF103" s="86"/>
      <c r="DG103" s="86"/>
      <c r="DH103" s="86"/>
      <c r="DI103" s="86"/>
      <c r="DJ103" s="86"/>
      <c r="DK103" s="86"/>
      <c r="DL103" s="86"/>
      <c r="DM103" s="86"/>
      <c r="DN103" s="86"/>
      <c r="DO103" s="86"/>
      <c r="DP103" s="86"/>
      <c r="DQ103" s="86"/>
      <c r="DR103" s="86"/>
      <c r="DS103" s="86"/>
      <c r="DT103" s="86"/>
      <c r="DU103" s="86"/>
      <c r="DV103" s="86"/>
      <c r="DW103" s="86"/>
      <c r="DX103" s="86"/>
      <c r="DY103" s="86"/>
      <c r="DZ103" s="86"/>
      <c r="EA103" s="86"/>
      <c r="EB103" s="86"/>
      <c r="EC103" s="86"/>
      <c r="ED103" s="86"/>
      <c r="EE103" s="86"/>
      <c r="EF103" s="86"/>
      <c r="EG103" s="86"/>
      <c r="EH103" s="86"/>
      <c r="EI103" s="86"/>
      <c r="EJ103" s="86"/>
      <c r="EK103" s="86"/>
      <c r="EL103" s="86"/>
      <c r="EM103" s="86"/>
      <c r="EN103" s="86"/>
      <c r="EO103" s="86"/>
      <c r="EP103" s="86"/>
      <c r="EQ103" s="86"/>
      <c r="ER103" s="86"/>
      <c r="ES103" s="86"/>
      <c r="ET103" s="86"/>
      <c r="EU103" s="86"/>
      <c r="EV103" s="86"/>
      <c r="EW103" s="86"/>
      <c r="EX103" s="86"/>
      <c r="EY103" s="86"/>
      <c r="EZ103" s="86"/>
      <c r="FA103" s="86"/>
      <c r="FB103" s="86"/>
      <c r="FC103" s="86"/>
      <c r="FD103" s="86"/>
      <c r="FE103" s="86"/>
      <c r="FF103" s="86"/>
      <c r="FG103" s="86"/>
      <c r="FH103" s="86"/>
      <c r="FI103" s="86"/>
      <c r="FJ103" s="86"/>
      <c r="FK103" s="86"/>
      <c r="FL103" s="86"/>
      <c r="FM103" s="86"/>
      <c r="FN103" s="86"/>
      <c r="FO103" s="86"/>
      <c r="FP103" s="86"/>
      <c r="FQ103" s="86"/>
      <c r="FR103" s="86"/>
      <c r="FS103" s="86"/>
      <c r="FT103" s="86"/>
      <c r="FU103" s="86"/>
      <c r="FV103" s="86"/>
      <c r="FW103" s="86"/>
      <c r="FX103" s="86">
        <v>66.544609069824219</v>
      </c>
      <c r="FY103" s="86">
        <v>0</v>
      </c>
    </row>
    <row r="104" spans="1:181" x14ac:dyDescent="0.25">
      <c r="A104" t="s">
        <v>186</v>
      </c>
      <c r="B104" t="s">
        <v>244</v>
      </c>
      <c r="C104" t="s">
        <v>2</v>
      </c>
      <c r="D104" t="s">
        <v>202</v>
      </c>
      <c r="E104" t="s">
        <v>240</v>
      </c>
      <c r="F104" t="s">
        <v>178</v>
      </c>
      <c r="G104" t="s">
        <v>1</v>
      </c>
      <c r="H104" s="86">
        <v>1861</v>
      </c>
      <c r="I104" s="86"/>
      <c r="J104" s="86"/>
      <c r="K104" s="86"/>
      <c r="L104" s="86"/>
      <c r="M104" s="86"/>
      <c r="N104" s="86"/>
      <c r="O104" s="86"/>
      <c r="P104" s="86"/>
      <c r="Q104" s="86"/>
      <c r="R104" s="86"/>
      <c r="S104" s="86"/>
      <c r="T104" s="86"/>
      <c r="U104" s="86"/>
      <c r="V104" s="86"/>
      <c r="W104" s="86"/>
      <c r="X104" s="86"/>
      <c r="Y104" s="86"/>
      <c r="Z104" s="86"/>
      <c r="AA104" s="86"/>
      <c r="AB104" s="86"/>
      <c r="AC104" s="86"/>
      <c r="AD104" s="86"/>
      <c r="AE104" s="86"/>
      <c r="AF104" s="86"/>
      <c r="AG104" s="86"/>
      <c r="AH104" s="86"/>
      <c r="AI104" s="86"/>
      <c r="AJ104" s="86"/>
      <c r="AK104" s="86"/>
      <c r="AL104" s="86"/>
      <c r="AM104" s="86"/>
      <c r="AN104" s="86"/>
      <c r="AO104" s="86"/>
      <c r="AP104" s="86"/>
      <c r="AQ104" s="86"/>
      <c r="AR104" s="86"/>
      <c r="AS104" s="86"/>
      <c r="AT104" s="86"/>
      <c r="AU104" s="86"/>
      <c r="AV104" s="86"/>
      <c r="AW104" s="86"/>
      <c r="AX104" s="86"/>
      <c r="AY104" s="86"/>
      <c r="AZ104" s="86"/>
      <c r="BA104" s="86"/>
      <c r="BB104" s="86"/>
      <c r="BC104" s="86"/>
      <c r="BD104" s="86"/>
      <c r="BE104" s="86"/>
      <c r="BF104" s="86"/>
      <c r="BG104" s="86"/>
      <c r="BH104" s="86"/>
      <c r="BI104" s="86"/>
      <c r="BJ104" s="86"/>
      <c r="BK104" s="86"/>
      <c r="BL104" s="86"/>
      <c r="BM104" s="86"/>
      <c r="BN104" s="86"/>
      <c r="BO104" s="86"/>
      <c r="BP104" s="86"/>
      <c r="BQ104" s="86"/>
      <c r="BR104" s="86"/>
      <c r="BS104" s="86"/>
      <c r="BT104" s="86"/>
      <c r="BU104" s="86"/>
      <c r="BV104" s="86"/>
      <c r="BW104" s="86"/>
      <c r="BX104" s="86"/>
      <c r="BY104" s="86"/>
      <c r="BZ104" s="86"/>
      <c r="CA104" s="86"/>
      <c r="CB104" s="86"/>
      <c r="CC104" s="86"/>
      <c r="CD104" s="86"/>
      <c r="CE104" s="86"/>
      <c r="CF104" s="86"/>
      <c r="CG104" s="86"/>
      <c r="CH104" s="86"/>
      <c r="CI104" s="86"/>
      <c r="CJ104" s="86"/>
      <c r="CK104" s="86"/>
      <c r="CL104" s="86"/>
      <c r="CM104" s="86"/>
      <c r="CN104" s="86"/>
      <c r="CO104" s="86"/>
      <c r="CP104" s="86"/>
      <c r="CQ104" s="86"/>
      <c r="CR104" s="86"/>
      <c r="CS104" s="86"/>
      <c r="CT104" s="86"/>
      <c r="CU104" s="86"/>
      <c r="CV104" s="86"/>
      <c r="CW104" s="86"/>
      <c r="CX104" s="86"/>
      <c r="CY104" s="86"/>
      <c r="CZ104" s="86"/>
      <c r="DA104" s="86"/>
      <c r="DB104" s="86"/>
      <c r="DC104" s="86"/>
      <c r="DD104" s="86"/>
      <c r="DE104" s="86"/>
      <c r="DF104" s="86"/>
      <c r="DG104" s="86"/>
      <c r="DH104" s="86"/>
      <c r="DI104" s="86"/>
      <c r="DJ104" s="86"/>
      <c r="DK104" s="86"/>
      <c r="DL104" s="86"/>
      <c r="DM104" s="86"/>
      <c r="DN104" s="86"/>
      <c r="DO104" s="86"/>
      <c r="DP104" s="86"/>
      <c r="DQ104" s="86"/>
      <c r="DR104" s="86"/>
      <c r="DS104" s="86"/>
      <c r="DT104" s="86"/>
      <c r="DU104" s="86"/>
      <c r="DV104" s="86"/>
      <c r="DW104" s="86"/>
      <c r="DX104" s="86"/>
      <c r="DY104" s="86"/>
      <c r="DZ104" s="86"/>
      <c r="EA104" s="86"/>
      <c r="EB104" s="86"/>
      <c r="EC104" s="86"/>
      <c r="ED104" s="86"/>
      <c r="EE104" s="86"/>
      <c r="EF104" s="86"/>
      <c r="EG104" s="86"/>
      <c r="EH104" s="86"/>
      <c r="EI104" s="86"/>
      <c r="EJ104" s="86"/>
      <c r="EK104" s="86"/>
      <c r="EL104" s="86"/>
      <c r="EM104" s="86"/>
      <c r="EN104" s="86"/>
      <c r="EO104" s="86"/>
      <c r="EP104" s="86"/>
      <c r="EQ104" s="86"/>
      <c r="ER104" s="86"/>
      <c r="ES104" s="86"/>
      <c r="ET104" s="86"/>
      <c r="EU104" s="86"/>
      <c r="EV104" s="86"/>
      <c r="EW104" s="86"/>
      <c r="EX104" s="86"/>
      <c r="EY104" s="86"/>
      <c r="EZ104" s="86"/>
      <c r="FA104" s="86"/>
      <c r="FB104" s="86"/>
      <c r="FC104" s="86"/>
      <c r="FD104" s="86"/>
      <c r="FE104" s="86"/>
      <c r="FF104" s="86"/>
      <c r="FG104" s="86"/>
      <c r="FH104" s="86"/>
      <c r="FI104" s="86"/>
      <c r="FJ104" s="86"/>
      <c r="FK104" s="86"/>
      <c r="FL104" s="86"/>
      <c r="FM104" s="86"/>
      <c r="FN104" s="86"/>
      <c r="FO104" s="86"/>
      <c r="FP104" s="86"/>
      <c r="FQ104" s="86"/>
      <c r="FR104" s="86"/>
      <c r="FS104" s="86"/>
      <c r="FT104" s="86"/>
      <c r="FU104" s="86"/>
      <c r="FV104" s="86"/>
      <c r="FW104" s="86"/>
      <c r="FX104" s="86">
        <v>32.434783935546875</v>
      </c>
      <c r="FY104" s="86">
        <v>0</v>
      </c>
    </row>
    <row r="105" spans="1:181" x14ac:dyDescent="0.25">
      <c r="A105" t="s">
        <v>186</v>
      </c>
      <c r="B105" t="s">
        <v>244</v>
      </c>
      <c r="C105" t="s">
        <v>2</v>
      </c>
      <c r="D105" t="s">
        <v>202</v>
      </c>
      <c r="E105" t="s">
        <v>240</v>
      </c>
      <c r="F105" t="s">
        <v>179</v>
      </c>
      <c r="G105" t="s">
        <v>1</v>
      </c>
      <c r="H105" s="86">
        <v>219</v>
      </c>
      <c r="I105" s="86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86"/>
      <c r="U105" s="86"/>
      <c r="V105" s="86"/>
      <c r="W105" s="86"/>
      <c r="X105" s="86"/>
      <c r="Y105" s="86"/>
      <c r="Z105" s="86"/>
      <c r="AA105" s="86"/>
      <c r="AB105" s="86"/>
      <c r="AC105" s="86"/>
      <c r="AD105" s="86"/>
      <c r="AE105" s="86"/>
      <c r="AF105" s="86"/>
      <c r="AG105" s="86"/>
      <c r="AH105" s="86"/>
      <c r="AI105" s="86"/>
      <c r="AJ105" s="86"/>
      <c r="AK105" s="86"/>
      <c r="AL105" s="86"/>
      <c r="AM105" s="86"/>
      <c r="AN105" s="86"/>
      <c r="AO105" s="86"/>
      <c r="AP105" s="86"/>
      <c r="AQ105" s="86"/>
      <c r="AR105" s="86"/>
      <c r="AS105" s="86"/>
      <c r="AT105" s="86"/>
      <c r="AU105" s="86"/>
      <c r="AV105" s="86"/>
      <c r="AW105" s="86"/>
      <c r="AX105" s="86"/>
      <c r="AY105" s="86"/>
      <c r="AZ105" s="86"/>
      <c r="BA105" s="86"/>
      <c r="BB105" s="86"/>
      <c r="BC105" s="86"/>
      <c r="BD105" s="86"/>
      <c r="BE105" s="86"/>
      <c r="BF105" s="86"/>
      <c r="BG105" s="86"/>
      <c r="BH105" s="86"/>
      <c r="BI105" s="86"/>
      <c r="BJ105" s="86"/>
      <c r="BK105" s="86"/>
      <c r="BL105" s="86"/>
      <c r="BM105" s="86"/>
      <c r="BN105" s="86"/>
      <c r="BO105" s="86"/>
      <c r="BP105" s="86"/>
      <c r="BQ105" s="86"/>
      <c r="BR105" s="86"/>
      <c r="BS105" s="86"/>
      <c r="BT105" s="86"/>
      <c r="BU105" s="86"/>
      <c r="BV105" s="86"/>
      <c r="BW105" s="86"/>
      <c r="BX105" s="86"/>
      <c r="BY105" s="86"/>
      <c r="BZ105" s="86"/>
      <c r="CA105" s="86"/>
      <c r="CB105" s="86"/>
      <c r="CC105" s="86"/>
      <c r="CD105" s="86"/>
      <c r="CE105" s="86"/>
      <c r="CF105" s="86"/>
      <c r="CG105" s="86"/>
      <c r="CH105" s="86"/>
      <c r="CI105" s="86"/>
      <c r="CJ105" s="86"/>
      <c r="CK105" s="86"/>
      <c r="CL105" s="86"/>
      <c r="CM105" s="86"/>
      <c r="CN105" s="86"/>
      <c r="CO105" s="86"/>
      <c r="CP105" s="86"/>
      <c r="CQ105" s="86"/>
      <c r="CR105" s="86"/>
      <c r="CS105" s="86"/>
      <c r="CT105" s="86"/>
      <c r="CU105" s="86"/>
      <c r="CV105" s="86"/>
      <c r="CW105" s="86"/>
      <c r="CX105" s="86"/>
      <c r="CY105" s="86"/>
      <c r="CZ105" s="86"/>
      <c r="DA105" s="86"/>
      <c r="DB105" s="86"/>
      <c r="DC105" s="86"/>
      <c r="DD105" s="86"/>
      <c r="DE105" s="86"/>
      <c r="DF105" s="86"/>
      <c r="DG105" s="86"/>
      <c r="DH105" s="86"/>
      <c r="DI105" s="86"/>
      <c r="DJ105" s="86"/>
      <c r="DK105" s="86"/>
      <c r="DL105" s="86"/>
      <c r="DM105" s="86"/>
      <c r="DN105" s="86"/>
      <c r="DO105" s="86"/>
      <c r="DP105" s="86"/>
      <c r="DQ105" s="86"/>
      <c r="DR105" s="86"/>
      <c r="DS105" s="86"/>
      <c r="DT105" s="86"/>
      <c r="DU105" s="86"/>
      <c r="DV105" s="86"/>
      <c r="DW105" s="86"/>
      <c r="DX105" s="86"/>
      <c r="DY105" s="86"/>
      <c r="DZ105" s="86"/>
      <c r="EA105" s="86"/>
      <c r="EB105" s="86"/>
      <c r="EC105" s="86"/>
      <c r="ED105" s="86"/>
      <c r="EE105" s="86"/>
      <c r="EF105" s="86"/>
      <c r="EG105" s="86"/>
      <c r="EH105" s="86"/>
      <c r="EI105" s="86"/>
      <c r="EJ105" s="86"/>
      <c r="EK105" s="86"/>
      <c r="EL105" s="86"/>
      <c r="EM105" s="86"/>
      <c r="EN105" s="86"/>
      <c r="EO105" s="86"/>
      <c r="EP105" s="86"/>
      <c r="EQ105" s="86"/>
      <c r="ER105" s="86"/>
      <c r="ES105" s="86"/>
      <c r="ET105" s="86"/>
      <c r="EU105" s="86"/>
      <c r="EV105" s="86"/>
      <c r="EW105" s="86"/>
      <c r="EX105" s="86"/>
      <c r="EY105" s="86"/>
      <c r="EZ105" s="86"/>
      <c r="FA105" s="86"/>
      <c r="FB105" s="86"/>
      <c r="FC105" s="86"/>
      <c r="FD105" s="86"/>
      <c r="FE105" s="86"/>
      <c r="FF105" s="86"/>
      <c r="FG105" s="86"/>
      <c r="FH105" s="86"/>
      <c r="FI105" s="86"/>
      <c r="FJ105" s="86"/>
      <c r="FK105" s="86"/>
      <c r="FL105" s="86"/>
      <c r="FM105" s="86"/>
      <c r="FN105" s="86"/>
      <c r="FO105" s="86"/>
      <c r="FP105" s="86"/>
      <c r="FQ105" s="86"/>
      <c r="FR105" s="86"/>
      <c r="FS105" s="86"/>
      <c r="FT105" s="86"/>
      <c r="FU105" s="86"/>
      <c r="FV105" s="86"/>
      <c r="FW105" s="86"/>
      <c r="FX105" s="86">
        <v>5.3478260040283203</v>
      </c>
      <c r="FY105" s="86">
        <v>0</v>
      </c>
    </row>
    <row r="106" spans="1:181" x14ac:dyDescent="0.25">
      <c r="A106" t="s">
        <v>186</v>
      </c>
      <c r="B106" t="s">
        <v>244</v>
      </c>
      <c r="C106" t="s">
        <v>2</v>
      </c>
      <c r="D106" t="s">
        <v>202</v>
      </c>
      <c r="E106" t="s">
        <v>240</v>
      </c>
      <c r="F106" t="s">
        <v>180</v>
      </c>
      <c r="G106" t="s">
        <v>1</v>
      </c>
      <c r="H106" s="86">
        <v>61</v>
      </c>
      <c r="I106" s="86"/>
      <c r="J106" s="86"/>
      <c r="K106" s="86"/>
      <c r="L106" s="86"/>
      <c r="M106" s="86"/>
      <c r="N106" s="86"/>
      <c r="O106" s="86"/>
      <c r="P106" s="86"/>
      <c r="Q106" s="86"/>
      <c r="R106" s="86"/>
      <c r="S106" s="86"/>
      <c r="T106" s="86"/>
      <c r="U106" s="86"/>
      <c r="V106" s="86"/>
      <c r="W106" s="86"/>
      <c r="X106" s="86"/>
      <c r="Y106" s="86"/>
      <c r="Z106" s="86"/>
      <c r="AA106" s="86"/>
      <c r="AB106" s="86"/>
      <c r="AC106" s="86"/>
      <c r="AD106" s="86"/>
      <c r="AE106" s="86"/>
      <c r="AF106" s="86"/>
      <c r="AG106" s="86"/>
      <c r="AH106" s="86"/>
      <c r="AI106" s="86"/>
      <c r="AJ106" s="86"/>
      <c r="AK106" s="86"/>
      <c r="AL106" s="86"/>
      <c r="AM106" s="86"/>
      <c r="AN106" s="86"/>
      <c r="AO106" s="86"/>
      <c r="AP106" s="86"/>
      <c r="AQ106" s="86"/>
      <c r="AR106" s="86"/>
      <c r="AS106" s="86"/>
      <c r="AT106" s="86"/>
      <c r="AU106" s="86"/>
      <c r="AV106" s="86"/>
      <c r="AW106" s="86"/>
      <c r="AX106" s="86"/>
      <c r="AY106" s="86"/>
      <c r="AZ106" s="86"/>
      <c r="BA106" s="86"/>
      <c r="BB106" s="86"/>
      <c r="BC106" s="86"/>
      <c r="BD106" s="86"/>
      <c r="BE106" s="86"/>
      <c r="BF106" s="86"/>
      <c r="BG106" s="86"/>
      <c r="BH106" s="86"/>
      <c r="BI106" s="86"/>
      <c r="BJ106" s="86"/>
      <c r="BK106" s="86"/>
      <c r="BL106" s="86"/>
      <c r="BM106" s="86"/>
      <c r="BN106" s="86"/>
      <c r="BO106" s="86"/>
      <c r="BP106" s="86"/>
      <c r="BQ106" s="86"/>
      <c r="BR106" s="86"/>
      <c r="BS106" s="86"/>
      <c r="BT106" s="86"/>
      <c r="BU106" s="86"/>
      <c r="BV106" s="86"/>
      <c r="BW106" s="86"/>
      <c r="BX106" s="86"/>
      <c r="BY106" s="86"/>
      <c r="BZ106" s="86"/>
      <c r="CA106" s="86"/>
      <c r="CB106" s="86"/>
      <c r="CC106" s="86"/>
      <c r="CD106" s="86"/>
      <c r="CE106" s="86"/>
      <c r="CF106" s="86"/>
      <c r="CG106" s="86"/>
      <c r="CH106" s="86"/>
      <c r="CI106" s="86"/>
      <c r="CJ106" s="86"/>
      <c r="CK106" s="86"/>
      <c r="CL106" s="86"/>
      <c r="CM106" s="86"/>
      <c r="CN106" s="86"/>
      <c r="CO106" s="86"/>
      <c r="CP106" s="86"/>
      <c r="CQ106" s="86"/>
      <c r="CR106" s="86"/>
      <c r="CS106" s="86"/>
      <c r="CT106" s="86"/>
      <c r="CU106" s="86"/>
      <c r="CV106" s="86"/>
      <c r="CW106" s="86"/>
      <c r="CX106" s="86"/>
      <c r="CY106" s="86"/>
      <c r="CZ106" s="86"/>
      <c r="DA106" s="86"/>
      <c r="DB106" s="86"/>
      <c r="DC106" s="86"/>
      <c r="DD106" s="86"/>
      <c r="DE106" s="86"/>
      <c r="DF106" s="86"/>
      <c r="DG106" s="86"/>
      <c r="DH106" s="86"/>
      <c r="DI106" s="86"/>
      <c r="DJ106" s="86"/>
      <c r="DK106" s="86"/>
      <c r="DL106" s="86"/>
      <c r="DM106" s="86"/>
      <c r="DN106" s="86"/>
      <c r="DO106" s="86"/>
      <c r="DP106" s="86"/>
      <c r="DQ106" s="86"/>
      <c r="DR106" s="86"/>
      <c r="DS106" s="86"/>
      <c r="DT106" s="86"/>
      <c r="DU106" s="86"/>
      <c r="DV106" s="86"/>
      <c r="DW106" s="86"/>
      <c r="DX106" s="86"/>
      <c r="DY106" s="86"/>
      <c r="DZ106" s="86"/>
      <c r="EA106" s="86"/>
      <c r="EB106" s="86"/>
      <c r="EC106" s="86"/>
      <c r="ED106" s="86"/>
      <c r="EE106" s="86"/>
      <c r="EF106" s="86"/>
      <c r="EG106" s="86"/>
      <c r="EH106" s="86"/>
      <c r="EI106" s="86"/>
      <c r="EJ106" s="86"/>
      <c r="EK106" s="86"/>
      <c r="EL106" s="86"/>
      <c r="EM106" s="86"/>
      <c r="EN106" s="86"/>
      <c r="EO106" s="86"/>
      <c r="EP106" s="86"/>
      <c r="EQ106" s="86"/>
      <c r="ER106" s="86"/>
      <c r="ES106" s="86"/>
      <c r="ET106" s="86"/>
      <c r="EU106" s="86"/>
      <c r="EV106" s="86"/>
      <c r="EW106" s="86"/>
      <c r="EX106" s="86"/>
      <c r="EY106" s="86"/>
      <c r="EZ106" s="86"/>
      <c r="FA106" s="86"/>
      <c r="FB106" s="86"/>
      <c r="FC106" s="86"/>
      <c r="FD106" s="86"/>
      <c r="FE106" s="86"/>
      <c r="FF106" s="86"/>
      <c r="FG106" s="86"/>
      <c r="FH106" s="86"/>
      <c r="FI106" s="86"/>
      <c r="FJ106" s="86"/>
      <c r="FK106" s="86"/>
      <c r="FL106" s="86"/>
      <c r="FM106" s="86"/>
      <c r="FN106" s="86"/>
      <c r="FO106" s="86"/>
      <c r="FP106" s="86"/>
      <c r="FQ106" s="86"/>
      <c r="FR106" s="86"/>
      <c r="FS106" s="86"/>
      <c r="FT106" s="86"/>
      <c r="FU106" s="86"/>
      <c r="FV106" s="86"/>
      <c r="FW106" s="86"/>
      <c r="FX106" s="86">
        <v>1.7142857313156128</v>
      </c>
      <c r="FY106" s="86">
        <v>0</v>
      </c>
    </row>
    <row r="107" spans="1:181" x14ac:dyDescent="0.25">
      <c r="A107" t="s">
        <v>186</v>
      </c>
      <c r="B107" t="s">
        <v>244</v>
      </c>
      <c r="C107" t="s">
        <v>2</v>
      </c>
      <c r="D107" t="s">
        <v>202</v>
      </c>
      <c r="E107" t="s">
        <v>240</v>
      </c>
      <c r="F107" t="s">
        <v>181</v>
      </c>
      <c r="G107" t="s">
        <v>1</v>
      </c>
      <c r="H107" s="86">
        <v>64</v>
      </c>
      <c r="I107" s="86"/>
      <c r="J107" s="86"/>
      <c r="K107" s="86"/>
      <c r="L107" s="86"/>
      <c r="M107" s="86"/>
      <c r="N107" s="86"/>
      <c r="O107" s="86"/>
      <c r="P107" s="86"/>
      <c r="Q107" s="86"/>
      <c r="R107" s="86"/>
      <c r="S107" s="86"/>
      <c r="T107" s="86"/>
      <c r="U107" s="86"/>
      <c r="V107" s="86"/>
      <c r="W107" s="86"/>
      <c r="X107" s="86"/>
      <c r="Y107" s="86"/>
      <c r="Z107" s="86"/>
      <c r="AA107" s="86"/>
      <c r="AB107" s="86"/>
      <c r="AC107" s="86"/>
      <c r="AD107" s="86"/>
      <c r="AE107" s="86"/>
      <c r="AF107" s="86"/>
      <c r="AG107" s="86"/>
      <c r="AH107" s="86"/>
      <c r="AI107" s="86"/>
      <c r="AJ107" s="86"/>
      <c r="AK107" s="86"/>
      <c r="AL107" s="86"/>
      <c r="AM107" s="86"/>
      <c r="AN107" s="86"/>
      <c r="AO107" s="86"/>
      <c r="AP107" s="86"/>
      <c r="AQ107" s="86"/>
      <c r="AR107" s="86"/>
      <c r="AS107" s="86"/>
      <c r="AT107" s="86"/>
      <c r="AU107" s="86"/>
      <c r="AV107" s="86"/>
      <c r="AW107" s="86"/>
      <c r="AX107" s="86"/>
      <c r="AY107" s="86"/>
      <c r="AZ107" s="86"/>
      <c r="BA107" s="86"/>
      <c r="BB107" s="86"/>
      <c r="BC107" s="86"/>
      <c r="BD107" s="86"/>
      <c r="BE107" s="86"/>
      <c r="BF107" s="86"/>
      <c r="BG107" s="86"/>
      <c r="BH107" s="86"/>
      <c r="BI107" s="86"/>
      <c r="BJ107" s="86"/>
      <c r="BK107" s="86"/>
      <c r="BL107" s="86"/>
      <c r="BM107" s="86"/>
      <c r="BN107" s="86"/>
      <c r="BO107" s="86"/>
      <c r="BP107" s="86"/>
      <c r="BQ107" s="86"/>
      <c r="BR107" s="86"/>
      <c r="BS107" s="86"/>
      <c r="BT107" s="86"/>
      <c r="BU107" s="86"/>
      <c r="BV107" s="86"/>
      <c r="BW107" s="86"/>
      <c r="BX107" s="86"/>
      <c r="BY107" s="86"/>
      <c r="BZ107" s="86"/>
      <c r="CA107" s="86"/>
      <c r="CB107" s="86"/>
      <c r="CC107" s="86"/>
      <c r="CD107" s="86"/>
      <c r="CE107" s="86"/>
      <c r="CF107" s="86"/>
      <c r="CG107" s="86"/>
      <c r="CH107" s="86"/>
      <c r="CI107" s="86"/>
      <c r="CJ107" s="86"/>
      <c r="CK107" s="86"/>
      <c r="CL107" s="86"/>
      <c r="CM107" s="86"/>
      <c r="CN107" s="86"/>
      <c r="CO107" s="86"/>
      <c r="CP107" s="86"/>
      <c r="CQ107" s="86"/>
      <c r="CR107" s="86"/>
      <c r="CS107" s="86"/>
      <c r="CT107" s="86"/>
      <c r="CU107" s="86"/>
      <c r="CV107" s="86"/>
      <c r="CW107" s="86"/>
      <c r="CX107" s="86"/>
      <c r="CY107" s="86"/>
      <c r="CZ107" s="86"/>
      <c r="DA107" s="86"/>
      <c r="DB107" s="86"/>
      <c r="DC107" s="86"/>
      <c r="DD107" s="86"/>
      <c r="DE107" s="86"/>
      <c r="DF107" s="86"/>
      <c r="DG107" s="86"/>
      <c r="DH107" s="86"/>
      <c r="DI107" s="86"/>
      <c r="DJ107" s="86"/>
      <c r="DK107" s="86"/>
      <c r="DL107" s="86"/>
      <c r="DM107" s="86"/>
      <c r="DN107" s="86"/>
      <c r="DO107" s="86"/>
      <c r="DP107" s="86"/>
      <c r="DQ107" s="86"/>
      <c r="DR107" s="86"/>
      <c r="DS107" s="86"/>
      <c r="DT107" s="86"/>
      <c r="DU107" s="86"/>
      <c r="DV107" s="86"/>
      <c r="DW107" s="86"/>
      <c r="DX107" s="86"/>
      <c r="DY107" s="86"/>
      <c r="DZ107" s="86"/>
      <c r="EA107" s="86"/>
      <c r="EB107" s="86"/>
      <c r="EC107" s="86"/>
      <c r="ED107" s="86"/>
      <c r="EE107" s="86"/>
      <c r="EF107" s="86"/>
      <c r="EG107" s="86"/>
      <c r="EH107" s="86"/>
      <c r="EI107" s="86"/>
      <c r="EJ107" s="86"/>
      <c r="EK107" s="86"/>
      <c r="EL107" s="86"/>
      <c r="EM107" s="86"/>
      <c r="EN107" s="86"/>
      <c r="EO107" s="86"/>
      <c r="EP107" s="86"/>
      <c r="EQ107" s="86"/>
      <c r="ER107" s="86"/>
      <c r="ES107" s="86"/>
      <c r="ET107" s="86"/>
      <c r="EU107" s="86"/>
      <c r="EV107" s="86"/>
      <c r="EW107" s="86"/>
      <c r="EX107" s="86"/>
      <c r="EY107" s="86"/>
      <c r="EZ107" s="86"/>
      <c r="FA107" s="86"/>
      <c r="FB107" s="86"/>
      <c r="FC107" s="86"/>
      <c r="FD107" s="86"/>
      <c r="FE107" s="86"/>
      <c r="FF107" s="86"/>
      <c r="FG107" s="86"/>
      <c r="FH107" s="86"/>
      <c r="FI107" s="86"/>
      <c r="FJ107" s="86"/>
      <c r="FK107" s="86"/>
      <c r="FL107" s="86"/>
      <c r="FM107" s="86"/>
      <c r="FN107" s="86"/>
      <c r="FO107" s="86"/>
      <c r="FP107" s="86"/>
      <c r="FQ107" s="86"/>
      <c r="FR107" s="86"/>
      <c r="FS107" s="86"/>
      <c r="FT107" s="86"/>
      <c r="FU107" s="86"/>
      <c r="FV107" s="86"/>
      <c r="FW107" s="86"/>
      <c r="FX107" s="86">
        <v>1.0499999523162842</v>
      </c>
      <c r="FY107" s="86">
        <v>0</v>
      </c>
    </row>
    <row r="108" spans="1:181" x14ac:dyDescent="0.25">
      <c r="A108" t="s">
        <v>186</v>
      </c>
      <c r="B108" t="s">
        <v>244</v>
      </c>
      <c r="C108" t="s">
        <v>2</v>
      </c>
      <c r="D108" t="s">
        <v>202</v>
      </c>
      <c r="E108" t="s">
        <v>240</v>
      </c>
      <c r="F108" t="s">
        <v>182</v>
      </c>
      <c r="G108" t="s">
        <v>1</v>
      </c>
      <c r="H108" s="86">
        <v>358</v>
      </c>
      <c r="I108" s="86"/>
      <c r="J108" s="86"/>
      <c r="K108" s="86"/>
      <c r="L108" s="86"/>
      <c r="M108" s="86"/>
      <c r="N108" s="86"/>
      <c r="O108" s="86"/>
      <c r="P108" s="86"/>
      <c r="Q108" s="86"/>
      <c r="R108" s="86"/>
      <c r="S108" s="86"/>
      <c r="T108" s="86"/>
      <c r="U108" s="86"/>
      <c r="V108" s="86"/>
      <c r="W108" s="86"/>
      <c r="X108" s="86"/>
      <c r="Y108" s="86"/>
      <c r="Z108" s="86"/>
      <c r="AA108" s="86"/>
      <c r="AB108" s="86"/>
      <c r="AC108" s="86"/>
      <c r="AD108" s="86"/>
      <c r="AE108" s="86"/>
      <c r="AF108" s="86"/>
      <c r="AG108" s="86"/>
      <c r="AH108" s="86"/>
      <c r="AI108" s="86"/>
      <c r="AJ108" s="86"/>
      <c r="AK108" s="86"/>
      <c r="AL108" s="86"/>
      <c r="AM108" s="86"/>
      <c r="AN108" s="86"/>
      <c r="AO108" s="86"/>
      <c r="AP108" s="86"/>
      <c r="AQ108" s="86"/>
      <c r="AR108" s="86"/>
      <c r="AS108" s="86"/>
      <c r="AT108" s="86"/>
      <c r="AU108" s="86"/>
      <c r="AV108" s="86"/>
      <c r="AW108" s="86"/>
      <c r="AX108" s="86"/>
      <c r="AY108" s="86"/>
      <c r="AZ108" s="86"/>
      <c r="BA108" s="86"/>
      <c r="BB108" s="86"/>
      <c r="BC108" s="86"/>
      <c r="BD108" s="86"/>
      <c r="BE108" s="86"/>
      <c r="BF108" s="86"/>
      <c r="BG108" s="86"/>
      <c r="BH108" s="86"/>
      <c r="BI108" s="86"/>
      <c r="BJ108" s="86"/>
      <c r="BK108" s="86"/>
      <c r="BL108" s="86"/>
      <c r="BM108" s="86"/>
      <c r="BN108" s="86"/>
      <c r="BO108" s="86"/>
      <c r="BP108" s="86"/>
      <c r="BQ108" s="86"/>
      <c r="BR108" s="86"/>
      <c r="BS108" s="86"/>
      <c r="BT108" s="86"/>
      <c r="BU108" s="86"/>
      <c r="BV108" s="86"/>
      <c r="BW108" s="86"/>
      <c r="BX108" s="86"/>
      <c r="BY108" s="86"/>
      <c r="BZ108" s="86"/>
      <c r="CA108" s="86"/>
      <c r="CB108" s="86"/>
      <c r="CC108" s="86"/>
      <c r="CD108" s="86"/>
      <c r="CE108" s="86"/>
      <c r="CF108" s="86"/>
      <c r="CG108" s="86"/>
      <c r="CH108" s="86"/>
      <c r="CI108" s="86"/>
      <c r="CJ108" s="86"/>
      <c r="CK108" s="86"/>
      <c r="CL108" s="86"/>
      <c r="CM108" s="86"/>
      <c r="CN108" s="86"/>
      <c r="CO108" s="86"/>
      <c r="CP108" s="86"/>
      <c r="CQ108" s="86"/>
      <c r="CR108" s="86"/>
      <c r="CS108" s="86"/>
      <c r="CT108" s="86"/>
      <c r="CU108" s="86"/>
      <c r="CV108" s="86"/>
      <c r="CW108" s="86"/>
      <c r="CX108" s="86"/>
      <c r="CY108" s="86"/>
      <c r="CZ108" s="86"/>
      <c r="DA108" s="86"/>
      <c r="DB108" s="86"/>
      <c r="DC108" s="86"/>
      <c r="DD108" s="86"/>
      <c r="DE108" s="86"/>
      <c r="DF108" s="86"/>
      <c r="DG108" s="86"/>
      <c r="DH108" s="86"/>
      <c r="DI108" s="86"/>
      <c r="DJ108" s="86"/>
      <c r="DK108" s="86"/>
      <c r="DL108" s="86"/>
      <c r="DM108" s="86"/>
      <c r="DN108" s="86"/>
      <c r="DO108" s="86"/>
      <c r="DP108" s="86"/>
      <c r="DQ108" s="86"/>
      <c r="DR108" s="86"/>
      <c r="DS108" s="86"/>
      <c r="DT108" s="86"/>
      <c r="DU108" s="86"/>
      <c r="DV108" s="86"/>
      <c r="DW108" s="86"/>
      <c r="DX108" s="86"/>
      <c r="DY108" s="86"/>
      <c r="DZ108" s="86"/>
      <c r="EA108" s="86"/>
      <c r="EB108" s="86"/>
      <c r="EC108" s="86"/>
      <c r="ED108" s="86"/>
      <c r="EE108" s="86"/>
      <c r="EF108" s="86"/>
      <c r="EG108" s="86"/>
      <c r="EH108" s="86"/>
      <c r="EI108" s="86"/>
      <c r="EJ108" s="86"/>
      <c r="EK108" s="86"/>
      <c r="EL108" s="86"/>
      <c r="EM108" s="86"/>
      <c r="EN108" s="86"/>
      <c r="EO108" s="86"/>
      <c r="EP108" s="86"/>
      <c r="EQ108" s="86"/>
      <c r="ER108" s="86"/>
      <c r="ES108" s="86"/>
      <c r="ET108" s="86"/>
      <c r="EU108" s="86"/>
      <c r="EV108" s="86"/>
      <c r="EW108" s="86"/>
      <c r="EX108" s="86"/>
      <c r="EY108" s="86"/>
      <c r="EZ108" s="86"/>
      <c r="FA108" s="86"/>
      <c r="FB108" s="86"/>
      <c r="FC108" s="86"/>
      <c r="FD108" s="86"/>
      <c r="FE108" s="86"/>
      <c r="FF108" s="86"/>
      <c r="FG108" s="86"/>
      <c r="FH108" s="86"/>
      <c r="FI108" s="86"/>
      <c r="FJ108" s="86"/>
      <c r="FK108" s="86"/>
      <c r="FL108" s="86"/>
      <c r="FM108" s="86"/>
      <c r="FN108" s="86"/>
      <c r="FO108" s="86"/>
      <c r="FP108" s="86"/>
      <c r="FQ108" s="86"/>
      <c r="FR108" s="86"/>
      <c r="FS108" s="86"/>
      <c r="FT108" s="86"/>
      <c r="FU108" s="86"/>
      <c r="FV108" s="86"/>
      <c r="FW108" s="86"/>
      <c r="FX108" s="86">
        <v>4.0434784889221191</v>
      </c>
      <c r="FY108" s="86">
        <v>0</v>
      </c>
    </row>
    <row r="109" spans="1:181" x14ac:dyDescent="0.25">
      <c r="A109" t="s">
        <v>186</v>
      </c>
      <c r="B109" t="s">
        <v>244</v>
      </c>
      <c r="C109" t="s">
        <v>2</v>
      </c>
      <c r="D109" t="s">
        <v>202</v>
      </c>
      <c r="E109" t="s">
        <v>240</v>
      </c>
      <c r="F109" t="s">
        <v>183</v>
      </c>
      <c r="G109" t="s">
        <v>1</v>
      </c>
      <c r="H109" s="86">
        <v>365</v>
      </c>
      <c r="I109" s="86"/>
      <c r="J109" s="86"/>
      <c r="K109" s="86"/>
      <c r="L109" s="86"/>
      <c r="M109" s="86"/>
      <c r="N109" s="86"/>
      <c r="O109" s="86"/>
      <c r="P109" s="86"/>
      <c r="Q109" s="86"/>
      <c r="R109" s="86"/>
      <c r="S109" s="86"/>
      <c r="T109" s="86"/>
      <c r="U109" s="86"/>
      <c r="V109" s="86"/>
      <c r="W109" s="86"/>
      <c r="X109" s="86"/>
      <c r="Y109" s="86"/>
      <c r="Z109" s="86"/>
      <c r="AA109" s="86"/>
      <c r="AB109" s="86"/>
      <c r="AC109" s="86"/>
      <c r="AD109" s="86"/>
      <c r="AE109" s="86"/>
      <c r="AF109" s="86"/>
      <c r="AG109" s="86"/>
      <c r="AH109" s="86"/>
      <c r="AI109" s="86"/>
      <c r="AJ109" s="86"/>
      <c r="AK109" s="86"/>
      <c r="AL109" s="86"/>
      <c r="AM109" s="86"/>
      <c r="AN109" s="86"/>
      <c r="AO109" s="86"/>
      <c r="AP109" s="86"/>
      <c r="AQ109" s="86"/>
      <c r="AR109" s="86"/>
      <c r="AS109" s="86"/>
      <c r="AT109" s="86"/>
      <c r="AU109" s="86"/>
      <c r="AV109" s="86"/>
      <c r="AW109" s="86"/>
      <c r="AX109" s="86"/>
      <c r="AY109" s="86"/>
      <c r="AZ109" s="86"/>
      <c r="BA109" s="86"/>
      <c r="BB109" s="86"/>
      <c r="BC109" s="86"/>
      <c r="BD109" s="86"/>
      <c r="BE109" s="86"/>
      <c r="BF109" s="86"/>
      <c r="BG109" s="86"/>
      <c r="BH109" s="86"/>
      <c r="BI109" s="86"/>
      <c r="BJ109" s="86"/>
      <c r="BK109" s="86"/>
      <c r="BL109" s="86"/>
      <c r="BM109" s="86"/>
      <c r="BN109" s="86"/>
      <c r="BO109" s="86"/>
      <c r="BP109" s="86"/>
      <c r="BQ109" s="86"/>
      <c r="BR109" s="86"/>
      <c r="BS109" s="86"/>
      <c r="BT109" s="86"/>
      <c r="BU109" s="86"/>
      <c r="BV109" s="86"/>
      <c r="BW109" s="86"/>
      <c r="BX109" s="86"/>
      <c r="BY109" s="86"/>
      <c r="BZ109" s="86"/>
      <c r="CA109" s="86"/>
      <c r="CB109" s="86"/>
      <c r="CC109" s="86"/>
      <c r="CD109" s="86"/>
      <c r="CE109" s="86"/>
      <c r="CF109" s="86"/>
      <c r="CG109" s="86"/>
      <c r="CH109" s="86"/>
      <c r="CI109" s="86"/>
      <c r="CJ109" s="86"/>
      <c r="CK109" s="86"/>
      <c r="CL109" s="86"/>
      <c r="CM109" s="86"/>
      <c r="CN109" s="86"/>
      <c r="CO109" s="86"/>
      <c r="CP109" s="86"/>
      <c r="CQ109" s="86"/>
      <c r="CR109" s="86"/>
      <c r="CS109" s="86"/>
      <c r="CT109" s="86"/>
      <c r="CU109" s="86"/>
      <c r="CV109" s="86"/>
      <c r="CW109" s="86"/>
      <c r="CX109" s="86"/>
      <c r="CY109" s="86"/>
      <c r="CZ109" s="86"/>
      <c r="DA109" s="86"/>
      <c r="DB109" s="86"/>
      <c r="DC109" s="86"/>
      <c r="DD109" s="86"/>
      <c r="DE109" s="86"/>
      <c r="DF109" s="86"/>
      <c r="DG109" s="86"/>
      <c r="DH109" s="86"/>
      <c r="DI109" s="86"/>
      <c r="DJ109" s="86"/>
      <c r="DK109" s="86"/>
      <c r="DL109" s="86"/>
      <c r="DM109" s="86"/>
      <c r="DN109" s="86"/>
      <c r="DO109" s="86"/>
      <c r="DP109" s="86"/>
      <c r="DQ109" s="86"/>
      <c r="DR109" s="86"/>
      <c r="DS109" s="86"/>
      <c r="DT109" s="86"/>
      <c r="DU109" s="86"/>
      <c r="DV109" s="86"/>
      <c r="DW109" s="86"/>
      <c r="DX109" s="86"/>
      <c r="DY109" s="86"/>
      <c r="DZ109" s="86"/>
      <c r="EA109" s="86"/>
      <c r="EB109" s="86"/>
      <c r="EC109" s="86"/>
      <c r="ED109" s="86"/>
      <c r="EE109" s="86"/>
      <c r="EF109" s="86"/>
      <c r="EG109" s="86"/>
      <c r="EH109" s="86"/>
      <c r="EI109" s="86"/>
      <c r="EJ109" s="86"/>
      <c r="EK109" s="86"/>
      <c r="EL109" s="86"/>
      <c r="EM109" s="86"/>
      <c r="EN109" s="86"/>
      <c r="EO109" s="86"/>
      <c r="EP109" s="86"/>
      <c r="EQ109" s="86"/>
      <c r="ER109" s="86"/>
      <c r="ES109" s="86"/>
      <c r="ET109" s="86"/>
      <c r="EU109" s="86"/>
      <c r="EV109" s="86"/>
      <c r="EW109" s="86"/>
      <c r="EX109" s="86"/>
      <c r="EY109" s="86"/>
      <c r="EZ109" s="86"/>
      <c r="FA109" s="86"/>
      <c r="FB109" s="86"/>
      <c r="FC109" s="86"/>
      <c r="FD109" s="86"/>
      <c r="FE109" s="86"/>
      <c r="FF109" s="86"/>
      <c r="FG109" s="86"/>
      <c r="FH109" s="86"/>
      <c r="FI109" s="86"/>
      <c r="FJ109" s="86"/>
      <c r="FK109" s="86"/>
      <c r="FL109" s="86"/>
      <c r="FM109" s="86"/>
      <c r="FN109" s="86"/>
      <c r="FO109" s="86"/>
      <c r="FP109" s="86"/>
      <c r="FQ109" s="86"/>
      <c r="FR109" s="86"/>
      <c r="FS109" s="86"/>
      <c r="FT109" s="86"/>
      <c r="FU109" s="86"/>
      <c r="FV109" s="86"/>
      <c r="FW109" s="86"/>
      <c r="FX109" s="86">
        <v>10.677345275878906</v>
      </c>
      <c r="FY109" s="86">
        <v>0</v>
      </c>
    </row>
    <row r="110" spans="1:181" x14ac:dyDescent="0.25">
      <c r="A110" t="s">
        <v>186</v>
      </c>
      <c r="B110" t="s">
        <v>244</v>
      </c>
      <c r="C110" t="s">
        <v>2</v>
      </c>
      <c r="D110" t="s">
        <v>202</v>
      </c>
      <c r="E110" t="s">
        <v>240</v>
      </c>
      <c r="F110" t="s">
        <v>184</v>
      </c>
      <c r="G110" t="s">
        <v>1</v>
      </c>
      <c r="H110" s="86">
        <v>231</v>
      </c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6"/>
      <c r="X110" s="86"/>
      <c r="Y110" s="86"/>
      <c r="Z110" s="86"/>
      <c r="AA110" s="86"/>
      <c r="AB110" s="86"/>
      <c r="AC110" s="86"/>
      <c r="AD110" s="86"/>
      <c r="AE110" s="86"/>
      <c r="AF110" s="86"/>
      <c r="AG110" s="86"/>
      <c r="AH110" s="86"/>
      <c r="AI110" s="86"/>
      <c r="AJ110" s="86"/>
      <c r="AK110" s="86"/>
      <c r="AL110" s="86"/>
      <c r="AM110" s="86"/>
      <c r="AN110" s="86"/>
      <c r="AO110" s="86"/>
      <c r="AP110" s="86"/>
      <c r="AQ110" s="86"/>
      <c r="AR110" s="86"/>
      <c r="AS110" s="86"/>
      <c r="AT110" s="86"/>
      <c r="AU110" s="86"/>
      <c r="AV110" s="86"/>
      <c r="AW110" s="86"/>
      <c r="AX110" s="86"/>
      <c r="AY110" s="86"/>
      <c r="AZ110" s="86"/>
      <c r="BA110" s="86"/>
      <c r="BB110" s="86"/>
      <c r="BC110" s="86"/>
      <c r="BD110" s="86"/>
      <c r="BE110" s="86"/>
      <c r="BF110" s="86"/>
      <c r="BG110" s="86"/>
      <c r="BH110" s="86"/>
      <c r="BI110" s="86"/>
      <c r="BJ110" s="86"/>
      <c r="BK110" s="86"/>
      <c r="BL110" s="86"/>
      <c r="BM110" s="86"/>
      <c r="BN110" s="86"/>
      <c r="BO110" s="86"/>
      <c r="BP110" s="86"/>
      <c r="BQ110" s="86"/>
      <c r="BR110" s="86"/>
      <c r="BS110" s="86"/>
      <c r="BT110" s="86"/>
      <c r="BU110" s="86"/>
      <c r="BV110" s="86"/>
      <c r="BW110" s="86"/>
      <c r="BX110" s="86"/>
      <c r="BY110" s="86"/>
      <c r="BZ110" s="86"/>
      <c r="CA110" s="86"/>
      <c r="CB110" s="86"/>
      <c r="CC110" s="86"/>
      <c r="CD110" s="86"/>
      <c r="CE110" s="86"/>
      <c r="CF110" s="86"/>
      <c r="CG110" s="86"/>
      <c r="CH110" s="86"/>
      <c r="CI110" s="86"/>
      <c r="CJ110" s="86"/>
      <c r="CK110" s="86"/>
      <c r="CL110" s="86"/>
      <c r="CM110" s="86"/>
      <c r="CN110" s="86"/>
      <c r="CO110" s="86"/>
      <c r="CP110" s="86"/>
      <c r="CQ110" s="86"/>
      <c r="CR110" s="86"/>
      <c r="CS110" s="86"/>
      <c r="CT110" s="86"/>
      <c r="CU110" s="86"/>
      <c r="CV110" s="86"/>
      <c r="CW110" s="86"/>
      <c r="CX110" s="86"/>
      <c r="CY110" s="86"/>
      <c r="CZ110" s="86"/>
      <c r="DA110" s="86"/>
      <c r="DB110" s="86"/>
      <c r="DC110" s="86"/>
      <c r="DD110" s="86"/>
      <c r="DE110" s="86"/>
      <c r="DF110" s="86"/>
      <c r="DG110" s="86"/>
      <c r="DH110" s="86"/>
      <c r="DI110" s="86"/>
      <c r="DJ110" s="86"/>
      <c r="DK110" s="86"/>
      <c r="DL110" s="86"/>
      <c r="DM110" s="86"/>
      <c r="DN110" s="86"/>
      <c r="DO110" s="86"/>
      <c r="DP110" s="86"/>
      <c r="DQ110" s="86"/>
      <c r="DR110" s="86"/>
      <c r="DS110" s="86"/>
      <c r="DT110" s="86"/>
      <c r="DU110" s="86"/>
      <c r="DV110" s="86"/>
      <c r="DW110" s="86"/>
      <c r="DX110" s="86"/>
      <c r="DY110" s="86"/>
      <c r="DZ110" s="86"/>
      <c r="EA110" s="86"/>
      <c r="EB110" s="86"/>
      <c r="EC110" s="86"/>
      <c r="ED110" s="86"/>
      <c r="EE110" s="86"/>
      <c r="EF110" s="86"/>
      <c r="EG110" s="86"/>
      <c r="EH110" s="86"/>
      <c r="EI110" s="86"/>
      <c r="EJ110" s="86"/>
      <c r="EK110" s="86"/>
      <c r="EL110" s="86"/>
      <c r="EM110" s="86"/>
      <c r="EN110" s="86"/>
      <c r="EO110" s="86"/>
      <c r="EP110" s="86"/>
      <c r="EQ110" s="86"/>
      <c r="ER110" s="86"/>
      <c r="ES110" s="86"/>
      <c r="ET110" s="86"/>
      <c r="EU110" s="86"/>
      <c r="EV110" s="86"/>
      <c r="EW110" s="86"/>
      <c r="EX110" s="86"/>
      <c r="EY110" s="86"/>
      <c r="EZ110" s="86"/>
      <c r="FA110" s="86"/>
      <c r="FB110" s="86"/>
      <c r="FC110" s="86"/>
      <c r="FD110" s="86"/>
      <c r="FE110" s="86"/>
      <c r="FF110" s="86"/>
      <c r="FG110" s="86"/>
      <c r="FH110" s="86"/>
      <c r="FI110" s="86"/>
      <c r="FJ110" s="86"/>
      <c r="FK110" s="86"/>
      <c r="FL110" s="86"/>
      <c r="FM110" s="86"/>
      <c r="FN110" s="86"/>
      <c r="FO110" s="86"/>
      <c r="FP110" s="86"/>
      <c r="FQ110" s="86"/>
      <c r="FR110" s="86"/>
      <c r="FS110" s="86"/>
      <c r="FT110" s="86"/>
      <c r="FU110" s="86"/>
      <c r="FV110" s="86"/>
      <c r="FW110" s="86"/>
      <c r="FX110" s="86">
        <v>9.2768878936767578</v>
      </c>
      <c r="FY110" s="86">
        <v>0</v>
      </c>
    </row>
    <row r="111" spans="1:181" x14ac:dyDescent="0.25">
      <c r="A111" t="s">
        <v>186</v>
      </c>
      <c r="B111" t="s">
        <v>244</v>
      </c>
      <c r="C111" t="s">
        <v>2</v>
      </c>
      <c r="D111" t="s">
        <v>202</v>
      </c>
      <c r="E111" t="s">
        <v>240</v>
      </c>
      <c r="F111" t="s">
        <v>185</v>
      </c>
      <c r="G111" t="s">
        <v>1</v>
      </c>
      <c r="H111" s="86">
        <v>74</v>
      </c>
      <c r="I111" s="86"/>
      <c r="J111" s="86"/>
      <c r="K111" s="86"/>
      <c r="L111" s="86"/>
      <c r="M111" s="86"/>
      <c r="N111" s="86"/>
      <c r="O111" s="86"/>
      <c r="P111" s="86"/>
      <c r="Q111" s="86"/>
      <c r="R111" s="86"/>
      <c r="S111" s="86"/>
      <c r="T111" s="86"/>
      <c r="U111" s="86"/>
      <c r="V111" s="86"/>
      <c r="W111" s="86"/>
      <c r="X111" s="86"/>
      <c r="Y111" s="86"/>
      <c r="Z111" s="86"/>
      <c r="AA111" s="86"/>
      <c r="AB111" s="86"/>
      <c r="AC111" s="86"/>
      <c r="AD111" s="86"/>
      <c r="AE111" s="86"/>
      <c r="AF111" s="86"/>
      <c r="AG111" s="86"/>
      <c r="AH111" s="86"/>
      <c r="AI111" s="86"/>
      <c r="AJ111" s="86"/>
      <c r="AK111" s="86"/>
      <c r="AL111" s="86"/>
      <c r="AM111" s="86"/>
      <c r="AN111" s="86"/>
      <c r="AO111" s="86"/>
      <c r="AP111" s="86"/>
      <c r="AQ111" s="86"/>
      <c r="AR111" s="86"/>
      <c r="AS111" s="86"/>
      <c r="AT111" s="86"/>
      <c r="AU111" s="86"/>
      <c r="AV111" s="86"/>
      <c r="AW111" s="86"/>
      <c r="AX111" s="86"/>
      <c r="AY111" s="86"/>
      <c r="AZ111" s="86"/>
      <c r="BA111" s="86"/>
      <c r="BB111" s="86"/>
      <c r="BC111" s="86"/>
      <c r="BD111" s="86"/>
      <c r="BE111" s="86"/>
      <c r="BF111" s="86"/>
      <c r="BG111" s="86"/>
      <c r="BH111" s="86"/>
      <c r="BI111" s="86"/>
      <c r="BJ111" s="86"/>
      <c r="BK111" s="86"/>
      <c r="BL111" s="86"/>
      <c r="BM111" s="86"/>
      <c r="BN111" s="86"/>
      <c r="BO111" s="86"/>
      <c r="BP111" s="86"/>
      <c r="BQ111" s="86"/>
      <c r="BR111" s="86"/>
      <c r="BS111" s="86"/>
      <c r="BT111" s="86"/>
      <c r="BU111" s="86"/>
      <c r="BV111" s="86"/>
      <c r="BW111" s="86"/>
      <c r="BX111" s="86"/>
      <c r="BY111" s="86"/>
      <c r="BZ111" s="86"/>
      <c r="CA111" s="86"/>
      <c r="CB111" s="86"/>
      <c r="CC111" s="86"/>
      <c r="CD111" s="86"/>
      <c r="CE111" s="86"/>
      <c r="CF111" s="86"/>
      <c r="CG111" s="86"/>
      <c r="CH111" s="86"/>
      <c r="CI111" s="86"/>
      <c r="CJ111" s="86"/>
      <c r="CK111" s="86"/>
      <c r="CL111" s="86"/>
      <c r="CM111" s="86"/>
      <c r="CN111" s="86"/>
      <c r="CO111" s="86"/>
      <c r="CP111" s="86"/>
      <c r="CQ111" s="86"/>
      <c r="CR111" s="86"/>
      <c r="CS111" s="86"/>
      <c r="CT111" s="86"/>
      <c r="CU111" s="86"/>
      <c r="CV111" s="86"/>
      <c r="CW111" s="86"/>
      <c r="CX111" s="86"/>
      <c r="CY111" s="86"/>
      <c r="CZ111" s="86"/>
      <c r="DA111" s="86"/>
      <c r="DB111" s="86"/>
      <c r="DC111" s="86"/>
      <c r="DD111" s="86"/>
      <c r="DE111" s="86"/>
      <c r="DF111" s="86"/>
      <c r="DG111" s="86"/>
      <c r="DH111" s="86"/>
      <c r="DI111" s="86"/>
      <c r="DJ111" s="86"/>
      <c r="DK111" s="86"/>
      <c r="DL111" s="86"/>
      <c r="DM111" s="86"/>
      <c r="DN111" s="86"/>
      <c r="DO111" s="86"/>
      <c r="DP111" s="86"/>
      <c r="DQ111" s="86"/>
      <c r="DR111" s="86"/>
      <c r="DS111" s="86"/>
      <c r="DT111" s="86"/>
      <c r="DU111" s="86"/>
      <c r="DV111" s="86"/>
      <c r="DW111" s="86"/>
      <c r="DX111" s="86"/>
      <c r="DY111" s="86"/>
      <c r="DZ111" s="86"/>
      <c r="EA111" s="86"/>
      <c r="EB111" s="86"/>
      <c r="EC111" s="86"/>
      <c r="ED111" s="86"/>
      <c r="EE111" s="86"/>
      <c r="EF111" s="86"/>
      <c r="EG111" s="86"/>
      <c r="EH111" s="86"/>
      <c r="EI111" s="86"/>
      <c r="EJ111" s="86"/>
      <c r="EK111" s="86"/>
      <c r="EL111" s="86"/>
      <c r="EM111" s="86"/>
      <c r="EN111" s="86"/>
      <c r="EO111" s="86"/>
      <c r="EP111" s="86"/>
      <c r="EQ111" s="86"/>
      <c r="ER111" s="86"/>
      <c r="ES111" s="86"/>
      <c r="ET111" s="86"/>
      <c r="EU111" s="86"/>
      <c r="EV111" s="86"/>
      <c r="EW111" s="86"/>
      <c r="EX111" s="86"/>
      <c r="EY111" s="86"/>
      <c r="EZ111" s="86"/>
      <c r="FA111" s="86"/>
      <c r="FB111" s="86"/>
      <c r="FC111" s="86"/>
      <c r="FD111" s="86"/>
      <c r="FE111" s="86"/>
      <c r="FF111" s="86"/>
      <c r="FG111" s="86"/>
      <c r="FH111" s="86"/>
      <c r="FI111" s="86"/>
      <c r="FJ111" s="86"/>
      <c r="FK111" s="86"/>
      <c r="FL111" s="86"/>
      <c r="FM111" s="86"/>
      <c r="FN111" s="86"/>
      <c r="FO111" s="86"/>
      <c r="FP111" s="86"/>
      <c r="FQ111" s="86"/>
      <c r="FR111" s="86"/>
      <c r="FS111" s="86"/>
      <c r="FT111" s="86"/>
      <c r="FU111" s="86"/>
      <c r="FV111" s="86"/>
      <c r="FW111" s="86"/>
      <c r="FX111" s="86">
        <v>2</v>
      </c>
      <c r="FY111" s="86">
        <v>0</v>
      </c>
    </row>
    <row r="112" spans="1:181" x14ac:dyDescent="0.25">
      <c r="A112" t="s">
        <v>186</v>
      </c>
      <c r="B112" t="s">
        <v>244</v>
      </c>
      <c r="C112" t="s">
        <v>2</v>
      </c>
      <c r="D112" t="s">
        <v>202</v>
      </c>
      <c r="E112" t="s">
        <v>241</v>
      </c>
      <c r="F112" t="s">
        <v>1</v>
      </c>
      <c r="G112" t="s">
        <v>198</v>
      </c>
      <c r="H112" s="86">
        <v>3081</v>
      </c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6"/>
      <c r="X112" s="86"/>
      <c r="Y112" s="86"/>
      <c r="Z112" s="86"/>
      <c r="AA112" s="86"/>
      <c r="AB112" s="86"/>
      <c r="AC112" s="86"/>
      <c r="AD112" s="86"/>
      <c r="AE112" s="86"/>
      <c r="AF112" s="86"/>
      <c r="AG112" s="86"/>
      <c r="AH112" s="86"/>
      <c r="AI112" s="86"/>
      <c r="AJ112" s="86"/>
      <c r="AK112" s="86"/>
      <c r="AL112" s="86"/>
      <c r="AM112" s="86"/>
      <c r="AN112" s="86"/>
      <c r="AO112" s="86"/>
      <c r="AP112" s="86"/>
      <c r="AQ112" s="86"/>
      <c r="AR112" s="86"/>
      <c r="AS112" s="86"/>
      <c r="AT112" s="86"/>
      <c r="AU112" s="86"/>
      <c r="AV112" s="86"/>
      <c r="AW112" s="86"/>
      <c r="AX112" s="86"/>
      <c r="AY112" s="86"/>
      <c r="AZ112" s="86"/>
      <c r="BA112" s="86"/>
      <c r="BB112" s="86"/>
      <c r="BC112" s="86"/>
      <c r="BD112" s="86"/>
      <c r="BE112" s="86"/>
      <c r="BF112" s="86"/>
      <c r="BG112" s="86"/>
      <c r="BH112" s="86"/>
      <c r="BI112" s="86"/>
      <c r="BJ112" s="86"/>
      <c r="BK112" s="86"/>
      <c r="BL112" s="86"/>
      <c r="BM112" s="86"/>
      <c r="BN112" s="86"/>
      <c r="BO112" s="86"/>
      <c r="BP112" s="86"/>
      <c r="BQ112" s="86"/>
      <c r="BR112" s="86"/>
      <c r="BS112" s="86"/>
      <c r="BT112" s="86"/>
      <c r="BU112" s="86"/>
      <c r="BV112" s="86"/>
      <c r="BW112" s="86"/>
      <c r="BX112" s="86"/>
      <c r="BY112" s="86"/>
      <c r="BZ112" s="86"/>
      <c r="CA112" s="86"/>
      <c r="CB112" s="86"/>
      <c r="CC112" s="86"/>
      <c r="CD112" s="86"/>
      <c r="CE112" s="86"/>
      <c r="CF112" s="86"/>
      <c r="CG112" s="86"/>
      <c r="CH112" s="86"/>
      <c r="CI112" s="86"/>
      <c r="CJ112" s="86"/>
      <c r="CK112" s="86"/>
      <c r="CL112" s="86"/>
      <c r="CM112" s="86"/>
      <c r="CN112" s="86"/>
      <c r="CO112" s="86"/>
      <c r="CP112" s="86"/>
      <c r="CQ112" s="86"/>
      <c r="CR112" s="86"/>
      <c r="CS112" s="86"/>
      <c r="CT112" s="86"/>
      <c r="CU112" s="86"/>
      <c r="CV112" s="86"/>
      <c r="CW112" s="86"/>
      <c r="CX112" s="86"/>
      <c r="CY112" s="86"/>
      <c r="CZ112" s="86"/>
      <c r="DA112" s="86"/>
      <c r="DB112" s="86"/>
      <c r="DC112" s="86"/>
      <c r="DD112" s="86"/>
      <c r="DE112" s="86"/>
      <c r="DF112" s="86"/>
      <c r="DG112" s="86"/>
      <c r="DH112" s="86"/>
      <c r="DI112" s="86"/>
      <c r="DJ112" s="86"/>
      <c r="DK112" s="86"/>
      <c r="DL112" s="86"/>
      <c r="DM112" s="86"/>
      <c r="DN112" s="86"/>
      <c r="DO112" s="86"/>
      <c r="DP112" s="86"/>
      <c r="DQ112" s="86"/>
      <c r="DR112" s="86"/>
      <c r="DS112" s="86"/>
      <c r="DT112" s="86"/>
      <c r="DU112" s="86"/>
      <c r="DV112" s="86"/>
      <c r="DW112" s="86"/>
      <c r="DX112" s="86"/>
      <c r="DY112" s="86"/>
      <c r="DZ112" s="86"/>
      <c r="EA112" s="86"/>
      <c r="EB112" s="86"/>
      <c r="EC112" s="86"/>
      <c r="ED112" s="86"/>
      <c r="EE112" s="86"/>
      <c r="EF112" s="86"/>
      <c r="EG112" s="86"/>
      <c r="EH112" s="86"/>
      <c r="EI112" s="86"/>
      <c r="EJ112" s="86"/>
      <c r="EK112" s="86"/>
      <c r="EL112" s="86"/>
      <c r="EM112" s="86"/>
      <c r="EN112" s="86"/>
      <c r="EO112" s="86"/>
      <c r="EP112" s="86"/>
      <c r="EQ112" s="86"/>
      <c r="ER112" s="86"/>
      <c r="ES112" s="86"/>
      <c r="ET112" s="86"/>
      <c r="EU112" s="86"/>
      <c r="EV112" s="86"/>
      <c r="EW112" s="86"/>
      <c r="EX112" s="86"/>
      <c r="EY112" s="86"/>
      <c r="EZ112" s="86"/>
      <c r="FA112" s="86"/>
      <c r="FB112" s="86"/>
      <c r="FC112" s="86"/>
      <c r="FD112" s="86"/>
      <c r="FE112" s="86"/>
      <c r="FF112" s="86"/>
      <c r="FG112" s="86"/>
      <c r="FH112" s="86"/>
      <c r="FI112" s="86"/>
      <c r="FJ112" s="86"/>
      <c r="FK112" s="86"/>
      <c r="FL112" s="86"/>
      <c r="FM112" s="86"/>
      <c r="FN112" s="86"/>
      <c r="FO112" s="86"/>
      <c r="FP112" s="86"/>
      <c r="FQ112" s="86"/>
      <c r="FR112" s="86"/>
      <c r="FS112" s="86"/>
      <c r="FT112" s="86"/>
      <c r="FU112" s="86"/>
      <c r="FV112" s="86"/>
      <c r="FW112" s="86"/>
      <c r="FX112" s="86">
        <v>94.849998474121094</v>
      </c>
      <c r="FY112" s="86">
        <v>0</v>
      </c>
    </row>
    <row r="113" spans="1:181" x14ac:dyDescent="0.25">
      <c r="A113" t="s">
        <v>186</v>
      </c>
      <c r="B113" t="s">
        <v>244</v>
      </c>
      <c r="C113" t="s">
        <v>2</v>
      </c>
      <c r="D113" t="s">
        <v>202</v>
      </c>
      <c r="E113" t="s">
        <v>241</v>
      </c>
      <c r="F113" t="s">
        <v>1</v>
      </c>
      <c r="G113" t="s">
        <v>200</v>
      </c>
      <c r="H113" s="86">
        <v>676</v>
      </c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86"/>
      <c r="V113" s="86"/>
      <c r="W113" s="86"/>
      <c r="X113" s="86"/>
      <c r="Y113" s="86"/>
      <c r="Z113" s="86"/>
      <c r="AA113" s="86"/>
      <c r="AB113" s="86"/>
      <c r="AC113" s="86"/>
      <c r="AD113" s="86"/>
      <c r="AE113" s="86"/>
      <c r="AF113" s="86"/>
      <c r="AG113" s="86"/>
      <c r="AH113" s="86"/>
      <c r="AI113" s="86"/>
      <c r="AJ113" s="86"/>
      <c r="AK113" s="86"/>
      <c r="AL113" s="86"/>
      <c r="AM113" s="86"/>
      <c r="AN113" s="86"/>
      <c r="AO113" s="86"/>
      <c r="AP113" s="86"/>
      <c r="AQ113" s="86"/>
      <c r="AR113" s="86"/>
      <c r="AS113" s="86"/>
      <c r="AT113" s="86"/>
      <c r="AU113" s="86"/>
      <c r="AV113" s="86"/>
      <c r="AW113" s="86"/>
      <c r="AX113" s="86"/>
      <c r="AY113" s="86"/>
      <c r="AZ113" s="86"/>
      <c r="BA113" s="86"/>
      <c r="BB113" s="86"/>
      <c r="BC113" s="86"/>
      <c r="BD113" s="86"/>
      <c r="BE113" s="86"/>
      <c r="BF113" s="86"/>
      <c r="BG113" s="86"/>
      <c r="BH113" s="86"/>
      <c r="BI113" s="86"/>
      <c r="BJ113" s="86"/>
      <c r="BK113" s="86"/>
      <c r="BL113" s="86"/>
      <c r="BM113" s="86"/>
      <c r="BN113" s="86"/>
      <c r="BO113" s="86"/>
      <c r="BP113" s="86"/>
      <c r="BQ113" s="86"/>
      <c r="BR113" s="86"/>
      <c r="BS113" s="86"/>
      <c r="BT113" s="86"/>
      <c r="BU113" s="86"/>
      <c r="BV113" s="86"/>
      <c r="BW113" s="86"/>
      <c r="BX113" s="86"/>
      <c r="BY113" s="86"/>
      <c r="BZ113" s="86"/>
      <c r="CA113" s="86"/>
      <c r="CB113" s="86"/>
      <c r="CC113" s="86"/>
      <c r="CD113" s="86"/>
      <c r="CE113" s="86"/>
      <c r="CF113" s="86"/>
      <c r="CG113" s="86"/>
      <c r="CH113" s="86"/>
      <c r="CI113" s="86"/>
      <c r="CJ113" s="86"/>
      <c r="CK113" s="86"/>
      <c r="CL113" s="86"/>
      <c r="CM113" s="86"/>
      <c r="CN113" s="86"/>
      <c r="CO113" s="86"/>
      <c r="CP113" s="86"/>
      <c r="CQ113" s="86"/>
      <c r="CR113" s="86"/>
      <c r="CS113" s="86"/>
      <c r="CT113" s="86"/>
      <c r="CU113" s="86"/>
      <c r="CV113" s="86"/>
      <c r="CW113" s="86"/>
      <c r="CX113" s="86"/>
      <c r="CY113" s="86"/>
      <c r="CZ113" s="86"/>
      <c r="DA113" s="86"/>
      <c r="DB113" s="86"/>
      <c r="DC113" s="86"/>
      <c r="DD113" s="86"/>
      <c r="DE113" s="86"/>
      <c r="DF113" s="86"/>
      <c r="DG113" s="86"/>
      <c r="DH113" s="86"/>
      <c r="DI113" s="86"/>
      <c r="DJ113" s="86"/>
      <c r="DK113" s="86"/>
      <c r="DL113" s="86"/>
      <c r="DM113" s="86"/>
      <c r="DN113" s="86"/>
      <c r="DO113" s="86"/>
      <c r="DP113" s="86"/>
      <c r="DQ113" s="86"/>
      <c r="DR113" s="86"/>
      <c r="DS113" s="86"/>
      <c r="DT113" s="86"/>
      <c r="DU113" s="86"/>
      <c r="DV113" s="86"/>
      <c r="DW113" s="86"/>
      <c r="DX113" s="86"/>
      <c r="DY113" s="86"/>
      <c r="DZ113" s="86"/>
      <c r="EA113" s="86"/>
      <c r="EB113" s="86"/>
      <c r="EC113" s="86"/>
      <c r="ED113" s="86"/>
      <c r="EE113" s="86"/>
      <c r="EF113" s="86"/>
      <c r="EG113" s="86"/>
      <c r="EH113" s="86"/>
      <c r="EI113" s="86"/>
      <c r="EJ113" s="86"/>
      <c r="EK113" s="86"/>
      <c r="EL113" s="86"/>
      <c r="EM113" s="86"/>
      <c r="EN113" s="86"/>
      <c r="EO113" s="86"/>
      <c r="EP113" s="86"/>
      <c r="EQ113" s="86"/>
      <c r="ER113" s="86"/>
      <c r="ES113" s="86"/>
      <c r="ET113" s="86"/>
      <c r="EU113" s="86"/>
      <c r="EV113" s="86"/>
      <c r="EW113" s="86"/>
      <c r="EX113" s="86"/>
      <c r="EY113" s="86"/>
      <c r="EZ113" s="86"/>
      <c r="FA113" s="86"/>
      <c r="FB113" s="86"/>
      <c r="FC113" s="86"/>
      <c r="FD113" s="86"/>
      <c r="FE113" s="86"/>
      <c r="FF113" s="86"/>
      <c r="FG113" s="86"/>
      <c r="FH113" s="86"/>
      <c r="FI113" s="86"/>
      <c r="FJ113" s="86"/>
      <c r="FK113" s="86"/>
      <c r="FL113" s="86"/>
      <c r="FM113" s="86"/>
      <c r="FN113" s="86"/>
      <c r="FO113" s="86"/>
      <c r="FP113" s="86"/>
      <c r="FQ113" s="86"/>
      <c r="FR113" s="86"/>
      <c r="FS113" s="86"/>
      <c r="FT113" s="86"/>
      <c r="FU113" s="86"/>
      <c r="FV113" s="86"/>
      <c r="FW113" s="86"/>
      <c r="FX113" s="86">
        <v>69.050003051757813</v>
      </c>
      <c r="FY113" s="86">
        <v>0</v>
      </c>
    </row>
    <row r="114" spans="1:181" x14ac:dyDescent="0.25">
      <c r="A114" t="s">
        <v>186</v>
      </c>
      <c r="B114" t="s">
        <v>244</v>
      </c>
      <c r="C114" t="s">
        <v>2</v>
      </c>
      <c r="D114" t="s">
        <v>202</v>
      </c>
      <c r="E114" t="s">
        <v>241</v>
      </c>
      <c r="F114" t="s">
        <v>1</v>
      </c>
      <c r="G114" t="s">
        <v>1</v>
      </c>
      <c r="H114" s="86">
        <v>3757</v>
      </c>
      <c r="I114" s="86">
        <v>4.7852606773376465</v>
      </c>
      <c r="J114" s="86">
        <v>4.4906435012817383</v>
      </c>
      <c r="K114" s="86">
        <v>4.2130799293518066</v>
      </c>
      <c r="L114" s="86">
        <v>4.1357197761535645</v>
      </c>
      <c r="M114" s="86">
        <v>4.1184611320495605</v>
      </c>
      <c r="N114" s="86">
        <v>3.7822029590606689</v>
      </c>
      <c r="O114" s="86">
        <v>4.2764678001403809</v>
      </c>
      <c r="P114" s="86">
        <v>4.8239955902099609</v>
      </c>
      <c r="Q114" s="86">
        <v>4.7248826026916504</v>
      </c>
      <c r="R114" s="86">
        <v>4.8810081481933594</v>
      </c>
      <c r="S114" s="86">
        <v>4.7623348236083984</v>
      </c>
      <c r="T114" s="86">
        <v>4.6372895240783691</v>
      </c>
      <c r="U114" s="86">
        <v>4.6488285064697266</v>
      </c>
      <c r="V114" s="86">
        <v>4.5412325859069824</v>
      </c>
      <c r="W114" s="86">
        <v>4.4194169044494629</v>
      </c>
      <c r="X114" s="86">
        <v>4.3656301498413086</v>
      </c>
      <c r="Y114" s="86">
        <v>4.7911410331726074</v>
      </c>
      <c r="Z114" s="86">
        <v>5.6471900939941406</v>
      </c>
      <c r="AA114" s="86">
        <v>5.9354462623596191</v>
      </c>
      <c r="AB114" s="86">
        <v>6.0780091285705566</v>
      </c>
      <c r="AC114" s="86">
        <v>6.1987738609313965</v>
      </c>
      <c r="AD114" s="86">
        <v>6.0900859832763672</v>
      </c>
      <c r="AE114" s="86">
        <v>5.6151895523071289</v>
      </c>
      <c r="AF114" s="86">
        <v>5.1982994079589844</v>
      </c>
      <c r="AG114" s="86">
        <v>-0.17327073216438293</v>
      </c>
      <c r="AH114" s="86">
        <v>-0.20352986454963684</v>
      </c>
      <c r="AI114" s="86">
        <v>-0.40756914019584656</v>
      </c>
      <c r="AJ114" s="86">
        <v>-0.30700784921646118</v>
      </c>
      <c r="AK114" s="86">
        <v>-0.14428837597370148</v>
      </c>
      <c r="AL114" s="86">
        <v>-0.21916654706001282</v>
      </c>
      <c r="AM114" s="86">
        <v>-0.27877962589263916</v>
      </c>
      <c r="AN114" s="86">
        <v>-0.18102158606052399</v>
      </c>
      <c r="AO114" s="86">
        <v>-0.2017449289560318</v>
      </c>
      <c r="AP114" s="86">
        <v>-6.0564181767404079E-3</v>
      </c>
      <c r="AQ114" s="86">
        <v>-2.0447259768843651E-2</v>
      </c>
      <c r="AR114" s="86">
        <v>-4.5074589550495148E-2</v>
      </c>
      <c r="AS114" s="86">
        <v>2.6103521231561899E-3</v>
      </c>
      <c r="AT114" s="86">
        <v>5.6546241044998169E-2</v>
      </c>
      <c r="AU114" s="86">
        <v>-6.3673341646790504E-3</v>
      </c>
      <c r="AV114" s="86">
        <v>-0.10390534996986389</v>
      </c>
      <c r="AW114" s="86">
        <v>0.4118179976940155</v>
      </c>
      <c r="AX114" s="86">
        <v>0.36321184039115906</v>
      </c>
      <c r="AY114" s="86">
        <v>0.1745535135269165</v>
      </c>
      <c r="AZ114" s="86">
        <v>0.24232994019985199</v>
      </c>
      <c r="BA114" s="86">
        <v>0.35991975665092468</v>
      </c>
      <c r="BB114" s="86">
        <v>0.15214341878890991</v>
      </c>
      <c r="BC114" s="86">
        <v>-0.10584034770727158</v>
      </c>
      <c r="BD114" s="86">
        <v>-0.13136021792888641</v>
      </c>
      <c r="BE114" s="86">
        <v>9.140806645154953E-2</v>
      </c>
      <c r="BF114" s="86">
        <v>7.0420943200588226E-2</v>
      </c>
      <c r="BG114" s="86">
        <v>-0.10723801702260971</v>
      </c>
      <c r="BH114" s="86">
        <v>-1.4854744076728821E-2</v>
      </c>
      <c r="BI114" s="86">
        <v>0.19260047376155853</v>
      </c>
      <c r="BJ114" s="86">
        <v>-5.4437536746263504E-2</v>
      </c>
      <c r="BK114" s="86">
        <v>-0.12183395773172379</v>
      </c>
      <c r="BL114" s="86">
        <v>0.10109511762857437</v>
      </c>
      <c r="BM114" s="86">
        <v>0.10889563709497452</v>
      </c>
      <c r="BN114" s="86">
        <v>0.31135457754135132</v>
      </c>
      <c r="BO114" s="86">
        <v>0.28802976012229919</v>
      </c>
      <c r="BP114" s="86">
        <v>0.25979512929916382</v>
      </c>
      <c r="BQ114" s="86">
        <v>0.29025313258171082</v>
      </c>
      <c r="BR114" s="86">
        <v>0.37564030289649963</v>
      </c>
      <c r="BS114" s="86">
        <v>0.33097237348556519</v>
      </c>
      <c r="BT114" s="86">
        <v>0.21358272433280945</v>
      </c>
      <c r="BU114" s="86">
        <v>0.60453057289123535</v>
      </c>
      <c r="BV114" s="86">
        <v>0.72645789384841919</v>
      </c>
      <c r="BW114" s="86">
        <v>0.63512861728668213</v>
      </c>
      <c r="BX114" s="86">
        <v>0.55727261304855347</v>
      </c>
      <c r="BY114" s="86">
        <v>0.67235815525054932</v>
      </c>
      <c r="BZ114" s="86">
        <v>0.4557516872882843</v>
      </c>
      <c r="CA114" s="86">
        <v>0.16361381113529205</v>
      </c>
      <c r="CB114" s="86">
        <v>0.13745477795600891</v>
      </c>
      <c r="CC114" s="86">
        <v>0.27472379803657532</v>
      </c>
      <c r="CD114" s="86">
        <v>0.26015844941139221</v>
      </c>
      <c r="CE114" s="86">
        <v>0.10077040642499924</v>
      </c>
      <c r="CF114" s="86">
        <v>0.18748959898948669</v>
      </c>
      <c r="CG114" s="86">
        <v>0.42592865228652954</v>
      </c>
      <c r="CH114" s="86">
        <v>5.9653274714946747E-2</v>
      </c>
      <c r="CI114" s="86">
        <v>-1.3133855536580086E-2</v>
      </c>
      <c r="CJ114" s="86">
        <v>0.29648828506469727</v>
      </c>
      <c r="CK114" s="86">
        <v>0.32404434680938721</v>
      </c>
      <c r="CL114" s="86">
        <v>0.53119248151779175</v>
      </c>
      <c r="CM114" s="86">
        <v>0.50168001651763916</v>
      </c>
      <c r="CN114" s="86">
        <v>0.47094696760177612</v>
      </c>
      <c r="CO114" s="86">
        <v>0.48947364091873169</v>
      </c>
      <c r="CP114" s="86">
        <v>0.59664386510848999</v>
      </c>
      <c r="CQ114" s="86">
        <v>0.56461280584335327</v>
      </c>
      <c r="CR114" s="86">
        <v>0.43347400426864624</v>
      </c>
      <c r="CS114" s="86">
        <v>0.7380027174949646</v>
      </c>
      <c r="CT114" s="86">
        <v>0.97804105281829834</v>
      </c>
      <c r="CU114" s="86">
        <v>0.95412153005599976</v>
      </c>
      <c r="CV114" s="86">
        <v>0.77540093660354614</v>
      </c>
      <c r="CW114" s="86">
        <v>0.8887520432472229</v>
      </c>
      <c r="CX114" s="86">
        <v>0.66602987051010132</v>
      </c>
      <c r="CY114" s="86">
        <v>0.35023695230484009</v>
      </c>
      <c r="CZ114" s="86">
        <v>0.32363522052764893</v>
      </c>
      <c r="DA114" s="86">
        <v>0.45803952217102051</v>
      </c>
      <c r="DB114" s="86">
        <v>0.4498959481716156</v>
      </c>
      <c r="DC114" s="86">
        <v>0.30877882242202759</v>
      </c>
      <c r="DD114" s="86">
        <v>0.3898339569568634</v>
      </c>
      <c r="DE114" s="86">
        <v>0.65925681591033936</v>
      </c>
      <c r="DF114" s="86">
        <v>0.1737440824508667</v>
      </c>
      <c r="DG114" s="86">
        <v>9.5566242933273315E-2</v>
      </c>
      <c r="DH114" s="86">
        <v>0.49188145995140076</v>
      </c>
      <c r="DI114" s="86">
        <v>0.53919303417205811</v>
      </c>
      <c r="DJ114" s="86">
        <v>0.75103038549423218</v>
      </c>
      <c r="DK114" s="86">
        <v>0.71533024311065674</v>
      </c>
      <c r="DL114" s="86">
        <v>0.68209880590438843</v>
      </c>
      <c r="DM114" s="86">
        <v>0.68869417905807495</v>
      </c>
      <c r="DN114" s="86">
        <v>0.81764745712280273</v>
      </c>
      <c r="DO114" s="86">
        <v>0.79825323820114136</v>
      </c>
      <c r="DP114" s="86">
        <v>0.65336525440216064</v>
      </c>
      <c r="DQ114" s="86">
        <v>0.87147486209869385</v>
      </c>
      <c r="DR114" s="86">
        <v>1.2296241521835327</v>
      </c>
      <c r="DS114" s="86">
        <v>1.2731144428253174</v>
      </c>
      <c r="DT114" s="86">
        <v>0.99352926015853882</v>
      </c>
      <c r="DU114" s="86">
        <v>1.1051459312438965</v>
      </c>
      <c r="DV114" s="86">
        <v>0.87630802392959595</v>
      </c>
      <c r="DW114" s="86">
        <v>0.53686010837554932</v>
      </c>
      <c r="DX114" s="86">
        <v>0.50981569290161133</v>
      </c>
      <c r="DY114" s="86">
        <v>0.72271829843521118</v>
      </c>
      <c r="DZ114" s="86">
        <v>0.72384679317474365</v>
      </c>
      <c r="EA114" s="86">
        <v>0.60910993814468384</v>
      </c>
      <c r="EB114" s="86">
        <v>0.68198704719543457</v>
      </c>
      <c r="EC114" s="86">
        <v>0.99614566564559937</v>
      </c>
      <c r="ED114" s="86">
        <v>0.3384731113910675</v>
      </c>
      <c r="EE114" s="86">
        <v>0.25251191854476929</v>
      </c>
      <c r="EF114" s="86">
        <v>0.77399814128875732</v>
      </c>
      <c r="EG114" s="86">
        <v>0.84983360767364502</v>
      </c>
      <c r="EH114" s="86">
        <v>1.0684413909912109</v>
      </c>
      <c r="EI114" s="86">
        <v>1.0238072872161865</v>
      </c>
      <c r="EJ114" s="86">
        <v>0.9869685173034668</v>
      </c>
      <c r="EK114" s="86">
        <v>0.97633695602416992</v>
      </c>
      <c r="EL114" s="86">
        <v>1.1367415189743042</v>
      </c>
      <c r="EM114" s="86">
        <v>1.1355929374694824</v>
      </c>
      <c r="EN114" s="86">
        <v>0.97085338830947876</v>
      </c>
      <c r="EO114" s="86">
        <v>1.0641874074935913</v>
      </c>
      <c r="EP114" s="86">
        <v>1.5928702354431152</v>
      </c>
      <c r="EQ114" s="86">
        <v>1.733689546585083</v>
      </c>
      <c r="ER114" s="86">
        <v>1.3084719181060791</v>
      </c>
      <c r="ES114" s="86">
        <v>1.4175843000411987</v>
      </c>
      <c r="ET114" s="86">
        <v>1.1799163818359375</v>
      </c>
      <c r="EU114" s="86">
        <v>0.80631422996520996</v>
      </c>
      <c r="EV114" s="86">
        <v>0.77863067388534546</v>
      </c>
      <c r="EW114" s="86">
        <v>51.017459869384766</v>
      </c>
      <c r="EX114" s="86">
        <v>50.468429565429688</v>
      </c>
      <c r="EY114" s="86">
        <v>49.897605895996094</v>
      </c>
      <c r="EZ114" s="86">
        <v>49.326793670654297</v>
      </c>
      <c r="FA114" s="86">
        <v>48.847141265869141</v>
      </c>
      <c r="FB114" s="86">
        <v>48.496059417724609</v>
      </c>
      <c r="FC114" s="86">
        <v>48.258964538574219</v>
      </c>
      <c r="FD114" s="86">
        <v>49.976650238037109</v>
      </c>
      <c r="FE114" s="86">
        <v>53.764896392822266</v>
      </c>
      <c r="FF114" s="86">
        <v>57.209445953369141</v>
      </c>
      <c r="FG114" s="86">
        <v>60.130954742431641</v>
      </c>
      <c r="FH114" s="86">
        <v>62.536914825439453</v>
      </c>
      <c r="FI114" s="86">
        <v>63.999412536621094</v>
      </c>
      <c r="FJ114" s="86">
        <v>64.954597473144531</v>
      </c>
      <c r="FK114" s="86">
        <v>65.11322021484375</v>
      </c>
      <c r="FL114" s="86">
        <v>64.222618103027344</v>
      </c>
      <c r="FM114" s="86">
        <v>62.064689636230469</v>
      </c>
      <c r="FN114" s="86">
        <v>59.335956573486328</v>
      </c>
      <c r="FO114" s="86">
        <v>57.304298400878906</v>
      </c>
      <c r="FP114" s="86">
        <v>55.592880249023438</v>
      </c>
      <c r="FQ114" s="86">
        <v>54.157833099365234</v>
      </c>
      <c r="FR114" s="86">
        <v>53.367542266845703</v>
      </c>
      <c r="FS114" s="86">
        <v>52.537738800048828</v>
      </c>
      <c r="FT114" s="86">
        <v>51.810276031494141</v>
      </c>
      <c r="FU114" s="86">
        <v>0.36017531156539917</v>
      </c>
      <c r="FV114" s="86">
        <v>0.41929027438163757</v>
      </c>
      <c r="FW114" s="86">
        <v>0.34896856546401978</v>
      </c>
      <c r="FX114" s="86">
        <v>163.89999389648438</v>
      </c>
      <c r="FY114" s="86">
        <v>1</v>
      </c>
    </row>
    <row r="115" spans="1:181" x14ac:dyDescent="0.25">
      <c r="A115" t="s">
        <v>186</v>
      </c>
      <c r="B115" t="s">
        <v>244</v>
      </c>
      <c r="C115" t="s">
        <v>2</v>
      </c>
      <c r="D115" t="s">
        <v>202</v>
      </c>
      <c r="E115" t="s">
        <v>241</v>
      </c>
      <c r="F115" t="s">
        <v>178</v>
      </c>
      <c r="G115" t="s">
        <v>1</v>
      </c>
      <c r="H115" s="86">
        <v>2088</v>
      </c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  <c r="AB115" s="86"/>
      <c r="AC115" s="86"/>
      <c r="AD115" s="86"/>
      <c r="AE115" s="86"/>
      <c r="AF115" s="86"/>
      <c r="AG115" s="86"/>
      <c r="AH115" s="86"/>
      <c r="AI115" s="86"/>
      <c r="AJ115" s="86"/>
      <c r="AK115" s="86"/>
      <c r="AL115" s="86"/>
      <c r="AM115" s="86"/>
      <c r="AN115" s="86"/>
      <c r="AO115" s="86"/>
      <c r="AP115" s="86"/>
      <c r="AQ115" s="86"/>
      <c r="AR115" s="86"/>
      <c r="AS115" s="86"/>
      <c r="AT115" s="86"/>
      <c r="AU115" s="86"/>
      <c r="AV115" s="86"/>
      <c r="AW115" s="86"/>
      <c r="AX115" s="86"/>
      <c r="AY115" s="86"/>
      <c r="AZ115" s="86"/>
      <c r="BA115" s="86"/>
      <c r="BB115" s="86"/>
      <c r="BC115" s="86"/>
      <c r="BD115" s="86"/>
      <c r="BE115" s="86"/>
      <c r="BF115" s="86"/>
      <c r="BG115" s="86"/>
      <c r="BH115" s="86"/>
      <c r="BI115" s="86"/>
      <c r="BJ115" s="86"/>
      <c r="BK115" s="86"/>
      <c r="BL115" s="86"/>
      <c r="BM115" s="86"/>
      <c r="BN115" s="86"/>
      <c r="BO115" s="86"/>
      <c r="BP115" s="86"/>
      <c r="BQ115" s="86"/>
      <c r="BR115" s="86"/>
      <c r="BS115" s="86"/>
      <c r="BT115" s="86"/>
      <c r="BU115" s="86"/>
      <c r="BV115" s="86"/>
      <c r="BW115" s="86"/>
      <c r="BX115" s="86"/>
      <c r="BY115" s="86"/>
      <c r="BZ115" s="86"/>
      <c r="CA115" s="86"/>
      <c r="CB115" s="86"/>
      <c r="CC115" s="86"/>
      <c r="CD115" s="86"/>
      <c r="CE115" s="86"/>
      <c r="CF115" s="86"/>
      <c r="CG115" s="86"/>
      <c r="CH115" s="86"/>
      <c r="CI115" s="86"/>
      <c r="CJ115" s="86"/>
      <c r="CK115" s="86"/>
      <c r="CL115" s="86"/>
      <c r="CM115" s="86"/>
      <c r="CN115" s="86"/>
      <c r="CO115" s="86"/>
      <c r="CP115" s="86"/>
      <c r="CQ115" s="86"/>
      <c r="CR115" s="86"/>
      <c r="CS115" s="86"/>
      <c r="CT115" s="86"/>
      <c r="CU115" s="86"/>
      <c r="CV115" s="86"/>
      <c r="CW115" s="86"/>
      <c r="CX115" s="86"/>
      <c r="CY115" s="86"/>
      <c r="CZ115" s="86"/>
      <c r="DA115" s="86"/>
      <c r="DB115" s="86"/>
      <c r="DC115" s="86"/>
      <c r="DD115" s="86"/>
      <c r="DE115" s="86"/>
      <c r="DF115" s="86"/>
      <c r="DG115" s="86"/>
      <c r="DH115" s="86"/>
      <c r="DI115" s="86"/>
      <c r="DJ115" s="86"/>
      <c r="DK115" s="86"/>
      <c r="DL115" s="86"/>
      <c r="DM115" s="86"/>
      <c r="DN115" s="86"/>
      <c r="DO115" s="86"/>
      <c r="DP115" s="86"/>
      <c r="DQ115" s="86"/>
      <c r="DR115" s="86"/>
      <c r="DS115" s="86"/>
      <c r="DT115" s="86"/>
      <c r="DU115" s="86"/>
      <c r="DV115" s="86"/>
      <c r="DW115" s="86"/>
      <c r="DX115" s="86"/>
      <c r="DY115" s="86"/>
      <c r="DZ115" s="86"/>
      <c r="EA115" s="86"/>
      <c r="EB115" s="86"/>
      <c r="EC115" s="86"/>
      <c r="ED115" s="86"/>
      <c r="EE115" s="86"/>
      <c r="EF115" s="86"/>
      <c r="EG115" s="86"/>
      <c r="EH115" s="86"/>
      <c r="EI115" s="86"/>
      <c r="EJ115" s="86"/>
      <c r="EK115" s="86"/>
      <c r="EL115" s="86"/>
      <c r="EM115" s="86"/>
      <c r="EN115" s="86"/>
      <c r="EO115" s="86"/>
      <c r="EP115" s="86"/>
      <c r="EQ115" s="86"/>
      <c r="ER115" s="86"/>
      <c r="ES115" s="86"/>
      <c r="ET115" s="86"/>
      <c r="EU115" s="86"/>
      <c r="EV115" s="86"/>
      <c r="EW115" s="86"/>
      <c r="EX115" s="86"/>
      <c r="EY115" s="86"/>
      <c r="EZ115" s="86"/>
      <c r="FA115" s="86"/>
      <c r="FB115" s="86"/>
      <c r="FC115" s="86"/>
      <c r="FD115" s="86"/>
      <c r="FE115" s="86"/>
      <c r="FF115" s="86"/>
      <c r="FG115" s="86"/>
      <c r="FH115" s="86"/>
      <c r="FI115" s="86"/>
      <c r="FJ115" s="86"/>
      <c r="FK115" s="86"/>
      <c r="FL115" s="86"/>
      <c r="FM115" s="86"/>
      <c r="FN115" s="86"/>
      <c r="FO115" s="86"/>
      <c r="FP115" s="86"/>
      <c r="FQ115" s="86"/>
      <c r="FR115" s="86"/>
      <c r="FS115" s="86"/>
      <c r="FT115" s="86"/>
      <c r="FU115" s="86"/>
      <c r="FV115" s="86"/>
      <c r="FW115" s="86"/>
      <c r="FX115" s="86">
        <v>99.599998474121094</v>
      </c>
      <c r="FY115" s="86">
        <v>0</v>
      </c>
    </row>
    <row r="116" spans="1:181" x14ac:dyDescent="0.25">
      <c r="A116" t="s">
        <v>186</v>
      </c>
      <c r="B116" t="s">
        <v>244</v>
      </c>
      <c r="C116" t="s">
        <v>2</v>
      </c>
      <c r="D116" t="s">
        <v>202</v>
      </c>
      <c r="E116" t="s">
        <v>241</v>
      </c>
      <c r="F116" t="s">
        <v>179</v>
      </c>
      <c r="G116" t="s">
        <v>1</v>
      </c>
      <c r="H116" s="86">
        <v>299</v>
      </c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86"/>
      <c r="U116" s="86"/>
      <c r="V116" s="86"/>
      <c r="W116" s="86"/>
      <c r="X116" s="86"/>
      <c r="Y116" s="86"/>
      <c r="Z116" s="86"/>
      <c r="AA116" s="86"/>
      <c r="AB116" s="86"/>
      <c r="AC116" s="86"/>
      <c r="AD116" s="86"/>
      <c r="AE116" s="86"/>
      <c r="AF116" s="86"/>
      <c r="AG116" s="86"/>
      <c r="AH116" s="86"/>
      <c r="AI116" s="86"/>
      <c r="AJ116" s="86"/>
      <c r="AK116" s="86"/>
      <c r="AL116" s="86"/>
      <c r="AM116" s="86"/>
      <c r="AN116" s="86"/>
      <c r="AO116" s="86"/>
      <c r="AP116" s="86"/>
      <c r="AQ116" s="86"/>
      <c r="AR116" s="86"/>
      <c r="AS116" s="86"/>
      <c r="AT116" s="86"/>
      <c r="AU116" s="86"/>
      <c r="AV116" s="86"/>
      <c r="AW116" s="86"/>
      <c r="AX116" s="86"/>
      <c r="AY116" s="86"/>
      <c r="AZ116" s="86"/>
      <c r="BA116" s="86"/>
      <c r="BB116" s="86"/>
      <c r="BC116" s="86"/>
      <c r="BD116" s="86"/>
      <c r="BE116" s="86"/>
      <c r="BF116" s="86"/>
      <c r="BG116" s="86"/>
      <c r="BH116" s="86"/>
      <c r="BI116" s="86"/>
      <c r="BJ116" s="86"/>
      <c r="BK116" s="86"/>
      <c r="BL116" s="86"/>
      <c r="BM116" s="86"/>
      <c r="BN116" s="86"/>
      <c r="BO116" s="86"/>
      <c r="BP116" s="86"/>
      <c r="BQ116" s="86"/>
      <c r="BR116" s="86"/>
      <c r="BS116" s="86"/>
      <c r="BT116" s="86"/>
      <c r="BU116" s="86"/>
      <c r="BV116" s="86"/>
      <c r="BW116" s="86"/>
      <c r="BX116" s="86"/>
      <c r="BY116" s="86"/>
      <c r="BZ116" s="86"/>
      <c r="CA116" s="86"/>
      <c r="CB116" s="86"/>
      <c r="CC116" s="86"/>
      <c r="CD116" s="86"/>
      <c r="CE116" s="86"/>
      <c r="CF116" s="86"/>
      <c r="CG116" s="86"/>
      <c r="CH116" s="86"/>
      <c r="CI116" s="86"/>
      <c r="CJ116" s="86"/>
      <c r="CK116" s="86"/>
      <c r="CL116" s="86"/>
      <c r="CM116" s="86"/>
      <c r="CN116" s="86"/>
      <c r="CO116" s="86"/>
      <c r="CP116" s="86"/>
      <c r="CQ116" s="86"/>
      <c r="CR116" s="86"/>
      <c r="CS116" s="86"/>
      <c r="CT116" s="86"/>
      <c r="CU116" s="86"/>
      <c r="CV116" s="86"/>
      <c r="CW116" s="86"/>
      <c r="CX116" s="86"/>
      <c r="CY116" s="86"/>
      <c r="CZ116" s="86"/>
      <c r="DA116" s="86"/>
      <c r="DB116" s="86"/>
      <c r="DC116" s="86"/>
      <c r="DD116" s="86"/>
      <c r="DE116" s="86"/>
      <c r="DF116" s="86"/>
      <c r="DG116" s="86"/>
      <c r="DH116" s="86"/>
      <c r="DI116" s="86"/>
      <c r="DJ116" s="86"/>
      <c r="DK116" s="86"/>
      <c r="DL116" s="86"/>
      <c r="DM116" s="86"/>
      <c r="DN116" s="86"/>
      <c r="DO116" s="86"/>
      <c r="DP116" s="86"/>
      <c r="DQ116" s="86"/>
      <c r="DR116" s="86"/>
      <c r="DS116" s="86"/>
      <c r="DT116" s="86"/>
      <c r="DU116" s="86"/>
      <c r="DV116" s="86"/>
      <c r="DW116" s="86"/>
      <c r="DX116" s="86"/>
      <c r="DY116" s="86"/>
      <c r="DZ116" s="86"/>
      <c r="EA116" s="86"/>
      <c r="EB116" s="86"/>
      <c r="EC116" s="86"/>
      <c r="ED116" s="86"/>
      <c r="EE116" s="86"/>
      <c r="EF116" s="86"/>
      <c r="EG116" s="86"/>
      <c r="EH116" s="86"/>
      <c r="EI116" s="86"/>
      <c r="EJ116" s="86"/>
      <c r="EK116" s="86"/>
      <c r="EL116" s="86"/>
      <c r="EM116" s="86"/>
      <c r="EN116" s="86"/>
      <c r="EO116" s="86"/>
      <c r="EP116" s="86"/>
      <c r="EQ116" s="86"/>
      <c r="ER116" s="86"/>
      <c r="ES116" s="86"/>
      <c r="ET116" s="86"/>
      <c r="EU116" s="86"/>
      <c r="EV116" s="86"/>
      <c r="EW116" s="86"/>
      <c r="EX116" s="86"/>
      <c r="EY116" s="86"/>
      <c r="EZ116" s="86"/>
      <c r="FA116" s="86"/>
      <c r="FB116" s="86"/>
      <c r="FC116" s="86"/>
      <c r="FD116" s="86"/>
      <c r="FE116" s="86"/>
      <c r="FF116" s="86"/>
      <c r="FG116" s="86"/>
      <c r="FH116" s="86"/>
      <c r="FI116" s="86"/>
      <c r="FJ116" s="86"/>
      <c r="FK116" s="86"/>
      <c r="FL116" s="86"/>
      <c r="FM116" s="86"/>
      <c r="FN116" s="86"/>
      <c r="FO116" s="86"/>
      <c r="FP116" s="86"/>
      <c r="FQ116" s="86"/>
      <c r="FR116" s="86"/>
      <c r="FS116" s="86"/>
      <c r="FT116" s="86"/>
      <c r="FU116" s="86"/>
      <c r="FV116" s="86"/>
      <c r="FW116" s="86"/>
      <c r="FX116" s="86">
        <v>10.100000381469727</v>
      </c>
      <c r="FY116" s="86">
        <v>0</v>
      </c>
    </row>
    <row r="117" spans="1:181" x14ac:dyDescent="0.25">
      <c r="A117" t="s">
        <v>186</v>
      </c>
      <c r="B117" t="s">
        <v>244</v>
      </c>
      <c r="C117" t="s">
        <v>2</v>
      </c>
      <c r="D117" t="s">
        <v>202</v>
      </c>
      <c r="E117" t="s">
        <v>241</v>
      </c>
      <c r="F117" t="s">
        <v>180</v>
      </c>
      <c r="G117" t="s">
        <v>1</v>
      </c>
      <c r="H117" s="86">
        <v>69</v>
      </c>
      <c r="I117" s="86"/>
      <c r="J117" s="86"/>
      <c r="K117" s="86"/>
      <c r="L117" s="86"/>
      <c r="M117" s="86"/>
      <c r="N117" s="86"/>
      <c r="O117" s="86"/>
      <c r="P117" s="86"/>
      <c r="Q117" s="86"/>
      <c r="R117" s="86"/>
      <c r="S117" s="86"/>
      <c r="T117" s="86"/>
      <c r="U117" s="86"/>
      <c r="V117" s="86"/>
      <c r="W117" s="86"/>
      <c r="X117" s="86"/>
      <c r="Y117" s="86"/>
      <c r="Z117" s="86"/>
      <c r="AA117" s="86"/>
      <c r="AB117" s="86"/>
      <c r="AC117" s="86"/>
      <c r="AD117" s="86"/>
      <c r="AE117" s="86"/>
      <c r="AF117" s="86"/>
      <c r="AG117" s="86"/>
      <c r="AH117" s="86"/>
      <c r="AI117" s="86"/>
      <c r="AJ117" s="86"/>
      <c r="AK117" s="86"/>
      <c r="AL117" s="86"/>
      <c r="AM117" s="86"/>
      <c r="AN117" s="86"/>
      <c r="AO117" s="86"/>
      <c r="AP117" s="86"/>
      <c r="AQ117" s="86"/>
      <c r="AR117" s="86"/>
      <c r="AS117" s="86"/>
      <c r="AT117" s="86"/>
      <c r="AU117" s="86"/>
      <c r="AV117" s="86"/>
      <c r="AW117" s="86"/>
      <c r="AX117" s="86"/>
      <c r="AY117" s="86"/>
      <c r="AZ117" s="86"/>
      <c r="BA117" s="86"/>
      <c r="BB117" s="86"/>
      <c r="BC117" s="86"/>
      <c r="BD117" s="86"/>
      <c r="BE117" s="86"/>
      <c r="BF117" s="86"/>
      <c r="BG117" s="86"/>
      <c r="BH117" s="86"/>
      <c r="BI117" s="86"/>
      <c r="BJ117" s="86"/>
      <c r="BK117" s="86"/>
      <c r="BL117" s="86"/>
      <c r="BM117" s="86"/>
      <c r="BN117" s="86"/>
      <c r="BO117" s="86"/>
      <c r="BP117" s="86"/>
      <c r="BQ117" s="86"/>
      <c r="BR117" s="86"/>
      <c r="BS117" s="86"/>
      <c r="BT117" s="86"/>
      <c r="BU117" s="86"/>
      <c r="BV117" s="86"/>
      <c r="BW117" s="86"/>
      <c r="BX117" s="86"/>
      <c r="BY117" s="86"/>
      <c r="BZ117" s="86"/>
      <c r="CA117" s="86"/>
      <c r="CB117" s="86"/>
      <c r="CC117" s="86"/>
      <c r="CD117" s="86"/>
      <c r="CE117" s="86"/>
      <c r="CF117" s="86"/>
      <c r="CG117" s="86"/>
      <c r="CH117" s="86"/>
      <c r="CI117" s="86"/>
      <c r="CJ117" s="86"/>
      <c r="CK117" s="86"/>
      <c r="CL117" s="86"/>
      <c r="CM117" s="86"/>
      <c r="CN117" s="86"/>
      <c r="CO117" s="86"/>
      <c r="CP117" s="86"/>
      <c r="CQ117" s="86"/>
      <c r="CR117" s="86"/>
      <c r="CS117" s="86"/>
      <c r="CT117" s="86"/>
      <c r="CU117" s="86"/>
      <c r="CV117" s="86"/>
      <c r="CW117" s="86"/>
      <c r="CX117" s="86"/>
      <c r="CY117" s="86"/>
      <c r="CZ117" s="86"/>
      <c r="DA117" s="86"/>
      <c r="DB117" s="86"/>
      <c r="DC117" s="86"/>
      <c r="DD117" s="86"/>
      <c r="DE117" s="86"/>
      <c r="DF117" s="86"/>
      <c r="DG117" s="86"/>
      <c r="DH117" s="86"/>
      <c r="DI117" s="86"/>
      <c r="DJ117" s="86"/>
      <c r="DK117" s="86"/>
      <c r="DL117" s="86"/>
      <c r="DM117" s="86"/>
      <c r="DN117" s="86"/>
      <c r="DO117" s="86"/>
      <c r="DP117" s="86"/>
      <c r="DQ117" s="86"/>
      <c r="DR117" s="86"/>
      <c r="DS117" s="86"/>
      <c r="DT117" s="86"/>
      <c r="DU117" s="86"/>
      <c r="DV117" s="86"/>
      <c r="DW117" s="86"/>
      <c r="DX117" s="86"/>
      <c r="DY117" s="86"/>
      <c r="DZ117" s="86"/>
      <c r="EA117" s="86"/>
      <c r="EB117" s="86"/>
      <c r="EC117" s="86"/>
      <c r="ED117" s="86"/>
      <c r="EE117" s="86"/>
      <c r="EF117" s="86"/>
      <c r="EG117" s="86"/>
      <c r="EH117" s="86"/>
      <c r="EI117" s="86"/>
      <c r="EJ117" s="86"/>
      <c r="EK117" s="86"/>
      <c r="EL117" s="86"/>
      <c r="EM117" s="86"/>
      <c r="EN117" s="86"/>
      <c r="EO117" s="86"/>
      <c r="EP117" s="86"/>
      <c r="EQ117" s="86"/>
      <c r="ER117" s="86"/>
      <c r="ES117" s="86"/>
      <c r="ET117" s="86"/>
      <c r="EU117" s="86"/>
      <c r="EV117" s="86"/>
      <c r="EW117" s="86"/>
      <c r="EX117" s="86"/>
      <c r="EY117" s="86"/>
      <c r="EZ117" s="86"/>
      <c r="FA117" s="86"/>
      <c r="FB117" s="86"/>
      <c r="FC117" s="86"/>
      <c r="FD117" s="86"/>
      <c r="FE117" s="86"/>
      <c r="FF117" s="86"/>
      <c r="FG117" s="86"/>
      <c r="FH117" s="86"/>
      <c r="FI117" s="86"/>
      <c r="FJ117" s="86"/>
      <c r="FK117" s="86"/>
      <c r="FL117" s="86"/>
      <c r="FM117" s="86"/>
      <c r="FN117" s="86"/>
      <c r="FO117" s="86"/>
      <c r="FP117" s="86"/>
      <c r="FQ117" s="86"/>
      <c r="FR117" s="86"/>
      <c r="FS117" s="86"/>
      <c r="FT117" s="86"/>
      <c r="FU117" s="86"/>
      <c r="FV117" s="86"/>
      <c r="FW117" s="86"/>
      <c r="FX117" s="86">
        <v>3</v>
      </c>
      <c r="FY117" s="86">
        <v>0</v>
      </c>
    </row>
    <row r="118" spans="1:181" x14ac:dyDescent="0.25">
      <c r="A118" t="s">
        <v>186</v>
      </c>
      <c r="B118" t="s">
        <v>244</v>
      </c>
      <c r="C118" t="s">
        <v>2</v>
      </c>
      <c r="D118" t="s">
        <v>202</v>
      </c>
      <c r="E118" t="s">
        <v>241</v>
      </c>
      <c r="F118" t="s">
        <v>181</v>
      </c>
      <c r="G118" t="s">
        <v>1</v>
      </c>
      <c r="H118" s="86">
        <v>86</v>
      </c>
      <c r="I118" s="86"/>
      <c r="J118" s="86"/>
      <c r="K118" s="86"/>
      <c r="L118" s="86"/>
      <c r="M118" s="86"/>
      <c r="N118" s="86"/>
      <c r="O118" s="86"/>
      <c r="P118" s="86"/>
      <c r="Q118" s="86"/>
      <c r="R118" s="86"/>
      <c r="S118" s="86"/>
      <c r="T118" s="86"/>
      <c r="U118" s="86"/>
      <c r="V118" s="86"/>
      <c r="W118" s="86"/>
      <c r="X118" s="86"/>
      <c r="Y118" s="86"/>
      <c r="Z118" s="86"/>
      <c r="AA118" s="86"/>
      <c r="AB118" s="86"/>
      <c r="AC118" s="86"/>
      <c r="AD118" s="86"/>
      <c r="AE118" s="86"/>
      <c r="AF118" s="86"/>
      <c r="AG118" s="86"/>
      <c r="AH118" s="86"/>
      <c r="AI118" s="86"/>
      <c r="AJ118" s="86"/>
      <c r="AK118" s="86"/>
      <c r="AL118" s="86"/>
      <c r="AM118" s="86"/>
      <c r="AN118" s="86"/>
      <c r="AO118" s="86"/>
      <c r="AP118" s="86"/>
      <c r="AQ118" s="86"/>
      <c r="AR118" s="86"/>
      <c r="AS118" s="86"/>
      <c r="AT118" s="86"/>
      <c r="AU118" s="86"/>
      <c r="AV118" s="86"/>
      <c r="AW118" s="86"/>
      <c r="AX118" s="86"/>
      <c r="AY118" s="86"/>
      <c r="AZ118" s="86"/>
      <c r="BA118" s="86"/>
      <c r="BB118" s="86"/>
      <c r="BC118" s="86"/>
      <c r="BD118" s="86"/>
      <c r="BE118" s="86"/>
      <c r="BF118" s="86"/>
      <c r="BG118" s="86"/>
      <c r="BH118" s="86"/>
      <c r="BI118" s="86"/>
      <c r="BJ118" s="86"/>
      <c r="BK118" s="86"/>
      <c r="BL118" s="86"/>
      <c r="BM118" s="86"/>
      <c r="BN118" s="86"/>
      <c r="BO118" s="86"/>
      <c r="BP118" s="86"/>
      <c r="BQ118" s="86"/>
      <c r="BR118" s="86"/>
      <c r="BS118" s="86"/>
      <c r="BT118" s="86"/>
      <c r="BU118" s="86"/>
      <c r="BV118" s="86"/>
      <c r="BW118" s="86"/>
      <c r="BX118" s="86"/>
      <c r="BY118" s="86"/>
      <c r="BZ118" s="86"/>
      <c r="CA118" s="86"/>
      <c r="CB118" s="86"/>
      <c r="CC118" s="86"/>
      <c r="CD118" s="86"/>
      <c r="CE118" s="86"/>
      <c r="CF118" s="86"/>
      <c r="CG118" s="86"/>
      <c r="CH118" s="86"/>
      <c r="CI118" s="86"/>
      <c r="CJ118" s="86"/>
      <c r="CK118" s="86"/>
      <c r="CL118" s="86"/>
      <c r="CM118" s="86"/>
      <c r="CN118" s="86"/>
      <c r="CO118" s="86"/>
      <c r="CP118" s="86"/>
      <c r="CQ118" s="86"/>
      <c r="CR118" s="86"/>
      <c r="CS118" s="86"/>
      <c r="CT118" s="86"/>
      <c r="CU118" s="86"/>
      <c r="CV118" s="86"/>
      <c r="CW118" s="86"/>
      <c r="CX118" s="86"/>
      <c r="CY118" s="86"/>
      <c r="CZ118" s="86"/>
      <c r="DA118" s="86"/>
      <c r="DB118" s="86"/>
      <c r="DC118" s="86"/>
      <c r="DD118" s="86"/>
      <c r="DE118" s="86"/>
      <c r="DF118" s="86"/>
      <c r="DG118" s="86"/>
      <c r="DH118" s="86"/>
      <c r="DI118" s="86"/>
      <c r="DJ118" s="86"/>
      <c r="DK118" s="86"/>
      <c r="DL118" s="86"/>
      <c r="DM118" s="86"/>
      <c r="DN118" s="86"/>
      <c r="DO118" s="86"/>
      <c r="DP118" s="86"/>
      <c r="DQ118" s="86"/>
      <c r="DR118" s="86"/>
      <c r="DS118" s="86"/>
      <c r="DT118" s="86"/>
      <c r="DU118" s="86"/>
      <c r="DV118" s="86"/>
      <c r="DW118" s="86"/>
      <c r="DX118" s="86"/>
      <c r="DY118" s="86"/>
      <c r="DZ118" s="86"/>
      <c r="EA118" s="86"/>
      <c r="EB118" s="86"/>
      <c r="EC118" s="86"/>
      <c r="ED118" s="86"/>
      <c r="EE118" s="86"/>
      <c r="EF118" s="86"/>
      <c r="EG118" s="86"/>
      <c r="EH118" s="86"/>
      <c r="EI118" s="86"/>
      <c r="EJ118" s="86"/>
      <c r="EK118" s="86"/>
      <c r="EL118" s="86"/>
      <c r="EM118" s="86"/>
      <c r="EN118" s="86"/>
      <c r="EO118" s="86"/>
      <c r="EP118" s="86"/>
      <c r="EQ118" s="86"/>
      <c r="ER118" s="86"/>
      <c r="ES118" s="86"/>
      <c r="ET118" s="86"/>
      <c r="EU118" s="86"/>
      <c r="EV118" s="86"/>
      <c r="EW118" s="86"/>
      <c r="EX118" s="86"/>
      <c r="EY118" s="86"/>
      <c r="EZ118" s="86"/>
      <c r="FA118" s="86"/>
      <c r="FB118" s="86"/>
      <c r="FC118" s="86"/>
      <c r="FD118" s="86"/>
      <c r="FE118" s="86"/>
      <c r="FF118" s="86"/>
      <c r="FG118" s="86"/>
      <c r="FH118" s="86"/>
      <c r="FI118" s="86"/>
      <c r="FJ118" s="86"/>
      <c r="FK118" s="86"/>
      <c r="FL118" s="86"/>
      <c r="FM118" s="86"/>
      <c r="FN118" s="86"/>
      <c r="FO118" s="86"/>
      <c r="FP118" s="86"/>
      <c r="FQ118" s="86"/>
      <c r="FR118" s="86"/>
      <c r="FS118" s="86"/>
      <c r="FT118" s="86"/>
      <c r="FU118" s="86"/>
      <c r="FV118" s="86"/>
      <c r="FW118" s="86"/>
      <c r="FX118" s="86">
        <v>3.0499999523162842</v>
      </c>
      <c r="FY118" s="86">
        <v>0</v>
      </c>
    </row>
    <row r="119" spans="1:181" x14ac:dyDescent="0.25">
      <c r="A119" t="s">
        <v>186</v>
      </c>
      <c r="B119" t="s">
        <v>244</v>
      </c>
      <c r="C119" t="s">
        <v>2</v>
      </c>
      <c r="D119" t="s">
        <v>202</v>
      </c>
      <c r="E119" t="s">
        <v>241</v>
      </c>
      <c r="F119" t="s">
        <v>182</v>
      </c>
      <c r="G119" t="s">
        <v>1</v>
      </c>
      <c r="H119" s="86">
        <v>412</v>
      </c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  <c r="AT119" s="86"/>
      <c r="AU119" s="86"/>
      <c r="AV119" s="86"/>
      <c r="AW119" s="86"/>
      <c r="AX119" s="86"/>
      <c r="AY119" s="86"/>
      <c r="AZ119" s="86"/>
      <c r="BA119" s="86"/>
      <c r="BB119" s="86"/>
      <c r="BC119" s="86"/>
      <c r="BD119" s="86"/>
      <c r="BE119" s="86"/>
      <c r="BF119" s="86"/>
      <c r="BG119" s="86"/>
      <c r="BH119" s="86"/>
      <c r="BI119" s="86"/>
      <c r="BJ119" s="86"/>
      <c r="BK119" s="86"/>
      <c r="BL119" s="86"/>
      <c r="BM119" s="86"/>
      <c r="BN119" s="86"/>
      <c r="BO119" s="86"/>
      <c r="BP119" s="86"/>
      <c r="BQ119" s="86"/>
      <c r="BR119" s="86"/>
      <c r="BS119" s="86"/>
      <c r="BT119" s="86"/>
      <c r="BU119" s="86"/>
      <c r="BV119" s="86"/>
      <c r="BW119" s="86"/>
      <c r="BX119" s="86"/>
      <c r="BY119" s="86"/>
      <c r="BZ119" s="86"/>
      <c r="CA119" s="86"/>
      <c r="CB119" s="86"/>
      <c r="CC119" s="86"/>
      <c r="CD119" s="86"/>
      <c r="CE119" s="86"/>
      <c r="CF119" s="86"/>
      <c r="CG119" s="86"/>
      <c r="CH119" s="86"/>
      <c r="CI119" s="86"/>
      <c r="CJ119" s="86"/>
      <c r="CK119" s="86"/>
      <c r="CL119" s="86"/>
      <c r="CM119" s="86"/>
      <c r="CN119" s="86"/>
      <c r="CO119" s="86"/>
      <c r="CP119" s="86"/>
      <c r="CQ119" s="86"/>
      <c r="CR119" s="86"/>
      <c r="CS119" s="86"/>
      <c r="CT119" s="86"/>
      <c r="CU119" s="86"/>
      <c r="CV119" s="86"/>
      <c r="CW119" s="86"/>
      <c r="CX119" s="86"/>
      <c r="CY119" s="86"/>
      <c r="CZ119" s="86"/>
      <c r="DA119" s="86"/>
      <c r="DB119" s="86"/>
      <c r="DC119" s="86"/>
      <c r="DD119" s="86"/>
      <c r="DE119" s="86"/>
      <c r="DF119" s="86"/>
      <c r="DG119" s="86"/>
      <c r="DH119" s="86"/>
      <c r="DI119" s="86"/>
      <c r="DJ119" s="86"/>
      <c r="DK119" s="86"/>
      <c r="DL119" s="86"/>
      <c r="DM119" s="86"/>
      <c r="DN119" s="86"/>
      <c r="DO119" s="86"/>
      <c r="DP119" s="86"/>
      <c r="DQ119" s="86"/>
      <c r="DR119" s="86"/>
      <c r="DS119" s="86"/>
      <c r="DT119" s="86"/>
      <c r="DU119" s="86"/>
      <c r="DV119" s="86"/>
      <c r="DW119" s="86"/>
      <c r="DX119" s="86"/>
      <c r="DY119" s="86"/>
      <c r="DZ119" s="86"/>
      <c r="EA119" s="86"/>
      <c r="EB119" s="86"/>
      <c r="EC119" s="86"/>
      <c r="ED119" s="86"/>
      <c r="EE119" s="86"/>
      <c r="EF119" s="86"/>
      <c r="EG119" s="86"/>
      <c r="EH119" s="86"/>
      <c r="EI119" s="86"/>
      <c r="EJ119" s="86"/>
      <c r="EK119" s="86"/>
      <c r="EL119" s="86"/>
      <c r="EM119" s="86"/>
      <c r="EN119" s="86"/>
      <c r="EO119" s="86"/>
      <c r="EP119" s="86"/>
      <c r="EQ119" s="86"/>
      <c r="ER119" s="86"/>
      <c r="ES119" s="86"/>
      <c r="ET119" s="86"/>
      <c r="EU119" s="86"/>
      <c r="EV119" s="86"/>
      <c r="EW119" s="86"/>
      <c r="EX119" s="86"/>
      <c r="EY119" s="86"/>
      <c r="EZ119" s="86"/>
      <c r="FA119" s="86"/>
      <c r="FB119" s="86"/>
      <c r="FC119" s="86"/>
      <c r="FD119" s="86"/>
      <c r="FE119" s="86"/>
      <c r="FF119" s="86"/>
      <c r="FG119" s="86"/>
      <c r="FH119" s="86"/>
      <c r="FI119" s="86"/>
      <c r="FJ119" s="86"/>
      <c r="FK119" s="86"/>
      <c r="FL119" s="86"/>
      <c r="FM119" s="86"/>
      <c r="FN119" s="86"/>
      <c r="FO119" s="86"/>
      <c r="FP119" s="86"/>
      <c r="FQ119" s="86"/>
      <c r="FR119" s="86"/>
      <c r="FS119" s="86"/>
      <c r="FT119" s="86"/>
      <c r="FU119" s="86"/>
      <c r="FV119" s="86"/>
      <c r="FW119" s="86"/>
      <c r="FX119" s="86">
        <v>11.899999618530273</v>
      </c>
      <c r="FY119" s="86">
        <v>0</v>
      </c>
    </row>
    <row r="120" spans="1:181" x14ac:dyDescent="0.25">
      <c r="A120" t="s">
        <v>186</v>
      </c>
      <c r="B120" t="s">
        <v>244</v>
      </c>
      <c r="C120" t="s">
        <v>2</v>
      </c>
      <c r="D120" t="s">
        <v>202</v>
      </c>
      <c r="E120" t="s">
        <v>241</v>
      </c>
      <c r="F120" t="s">
        <v>183</v>
      </c>
      <c r="G120" t="s">
        <v>1</v>
      </c>
      <c r="H120" s="86">
        <v>434</v>
      </c>
      <c r="I120" s="86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86"/>
      <c r="U120" s="86"/>
      <c r="V120" s="86"/>
      <c r="W120" s="86"/>
      <c r="X120" s="86"/>
      <c r="Y120" s="86"/>
      <c r="Z120" s="86"/>
      <c r="AA120" s="86"/>
      <c r="AB120" s="86"/>
      <c r="AC120" s="86"/>
      <c r="AD120" s="86"/>
      <c r="AE120" s="86"/>
      <c r="AF120" s="86"/>
      <c r="AG120" s="86"/>
      <c r="AH120" s="86"/>
      <c r="AI120" s="86"/>
      <c r="AJ120" s="86"/>
      <c r="AK120" s="86"/>
      <c r="AL120" s="86"/>
      <c r="AM120" s="86"/>
      <c r="AN120" s="86"/>
      <c r="AO120" s="86"/>
      <c r="AP120" s="86"/>
      <c r="AQ120" s="86"/>
      <c r="AR120" s="86"/>
      <c r="AS120" s="86"/>
      <c r="AT120" s="86"/>
      <c r="AU120" s="86"/>
      <c r="AV120" s="86"/>
      <c r="AW120" s="86"/>
      <c r="AX120" s="86"/>
      <c r="AY120" s="86"/>
      <c r="AZ120" s="86"/>
      <c r="BA120" s="86"/>
      <c r="BB120" s="86"/>
      <c r="BC120" s="86"/>
      <c r="BD120" s="86"/>
      <c r="BE120" s="86"/>
      <c r="BF120" s="86"/>
      <c r="BG120" s="86"/>
      <c r="BH120" s="86"/>
      <c r="BI120" s="86"/>
      <c r="BJ120" s="86"/>
      <c r="BK120" s="86"/>
      <c r="BL120" s="86"/>
      <c r="BM120" s="86"/>
      <c r="BN120" s="86"/>
      <c r="BO120" s="86"/>
      <c r="BP120" s="86"/>
      <c r="BQ120" s="86"/>
      <c r="BR120" s="86"/>
      <c r="BS120" s="86"/>
      <c r="BT120" s="86"/>
      <c r="BU120" s="86"/>
      <c r="BV120" s="86"/>
      <c r="BW120" s="86"/>
      <c r="BX120" s="86"/>
      <c r="BY120" s="86"/>
      <c r="BZ120" s="86"/>
      <c r="CA120" s="86"/>
      <c r="CB120" s="86"/>
      <c r="CC120" s="86"/>
      <c r="CD120" s="86"/>
      <c r="CE120" s="86"/>
      <c r="CF120" s="86"/>
      <c r="CG120" s="86"/>
      <c r="CH120" s="86"/>
      <c r="CI120" s="86"/>
      <c r="CJ120" s="86"/>
      <c r="CK120" s="86"/>
      <c r="CL120" s="86"/>
      <c r="CM120" s="86"/>
      <c r="CN120" s="86"/>
      <c r="CO120" s="86"/>
      <c r="CP120" s="86"/>
      <c r="CQ120" s="86"/>
      <c r="CR120" s="86"/>
      <c r="CS120" s="86"/>
      <c r="CT120" s="86"/>
      <c r="CU120" s="86"/>
      <c r="CV120" s="86"/>
      <c r="CW120" s="86"/>
      <c r="CX120" s="86"/>
      <c r="CY120" s="86"/>
      <c r="CZ120" s="86"/>
      <c r="DA120" s="86"/>
      <c r="DB120" s="86"/>
      <c r="DC120" s="86"/>
      <c r="DD120" s="86"/>
      <c r="DE120" s="86"/>
      <c r="DF120" s="86"/>
      <c r="DG120" s="86"/>
      <c r="DH120" s="86"/>
      <c r="DI120" s="86"/>
      <c r="DJ120" s="86"/>
      <c r="DK120" s="86"/>
      <c r="DL120" s="86"/>
      <c r="DM120" s="86"/>
      <c r="DN120" s="86"/>
      <c r="DO120" s="86"/>
      <c r="DP120" s="86"/>
      <c r="DQ120" s="86"/>
      <c r="DR120" s="86"/>
      <c r="DS120" s="86"/>
      <c r="DT120" s="86"/>
      <c r="DU120" s="86"/>
      <c r="DV120" s="86"/>
      <c r="DW120" s="86"/>
      <c r="DX120" s="86"/>
      <c r="DY120" s="86"/>
      <c r="DZ120" s="86"/>
      <c r="EA120" s="86"/>
      <c r="EB120" s="86"/>
      <c r="EC120" s="86"/>
      <c r="ED120" s="86"/>
      <c r="EE120" s="86"/>
      <c r="EF120" s="86"/>
      <c r="EG120" s="86"/>
      <c r="EH120" s="86"/>
      <c r="EI120" s="86"/>
      <c r="EJ120" s="86"/>
      <c r="EK120" s="86"/>
      <c r="EL120" s="86"/>
      <c r="EM120" s="86"/>
      <c r="EN120" s="86"/>
      <c r="EO120" s="86"/>
      <c r="EP120" s="86"/>
      <c r="EQ120" s="86"/>
      <c r="ER120" s="86"/>
      <c r="ES120" s="86"/>
      <c r="ET120" s="86"/>
      <c r="EU120" s="86"/>
      <c r="EV120" s="86"/>
      <c r="EW120" s="86"/>
      <c r="EX120" s="86"/>
      <c r="EY120" s="86"/>
      <c r="EZ120" s="86"/>
      <c r="FA120" s="86"/>
      <c r="FB120" s="86"/>
      <c r="FC120" s="86"/>
      <c r="FD120" s="86"/>
      <c r="FE120" s="86"/>
      <c r="FF120" s="86"/>
      <c r="FG120" s="86"/>
      <c r="FH120" s="86"/>
      <c r="FI120" s="86"/>
      <c r="FJ120" s="86"/>
      <c r="FK120" s="86"/>
      <c r="FL120" s="86"/>
      <c r="FM120" s="86"/>
      <c r="FN120" s="86"/>
      <c r="FO120" s="86"/>
      <c r="FP120" s="86"/>
      <c r="FQ120" s="86"/>
      <c r="FR120" s="86"/>
      <c r="FS120" s="86"/>
      <c r="FT120" s="86"/>
      <c r="FU120" s="86"/>
      <c r="FV120" s="86"/>
      <c r="FW120" s="86"/>
      <c r="FX120" s="86">
        <v>15.699999809265137</v>
      </c>
      <c r="FY120" s="86">
        <v>0</v>
      </c>
    </row>
    <row r="121" spans="1:181" x14ac:dyDescent="0.25">
      <c r="A121" t="s">
        <v>186</v>
      </c>
      <c r="B121" t="s">
        <v>244</v>
      </c>
      <c r="C121" t="s">
        <v>2</v>
      </c>
      <c r="D121" t="s">
        <v>202</v>
      </c>
      <c r="E121" t="s">
        <v>241</v>
      </c>
      <c r="F121" t="s">
        <v>184</v>
      </c>
      <c r="G121" t="s">
        <v>1</v>
      </c>
      <c r="H121" s="86">
        <v>270</v>
      </c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6"/>
      <c r="AU121" s="86"/>
      <c r="AV121" s="86"/>
      <c r="AW121" s="86"/>
      <c r="AX121" s="86"/>
      <c r="AY121" s="86"/>
      <c r="AZ121" s="86"/>
      <c r="BA121" s="86"/>
      <c r="BB121" s="86"/>
      <c r="BC121" s="86"/>
      <c r="BD121" s="86"/>
      <c r="BE121" s="86"/>
      <c r="BF121" s="86"/>
      <c r="BG121" s="86"/>
      <c r="BH121" s="86"/>
      <c r="BI121" s="86"/>
      <c r="BJ121" s="86"/>
      <c r="BK121" s="86"/>
      <c r="BL121" s="86"/>
      <c r="BM121" s="86"/>
      <c r="BN121" s="86"/>
      <c r="BO121" s="86"/>
      <c r="BP121" s="86"/>
      <c r="BQ121" s="86"/>
      <c r="BR121" s="86"/>
      <c r="BS121" s="86"/>
      <c r="BT121" s="86"/>
      <c r="BU121" s="86"/>
      <c r="BV121" s="86"/>
      <c r="BW121" s="86"/>
      <c r="BX121" s="86"/>
      <c r="BY121" s="86"/>
      <c r="BZ121" s="86"/>
      <c r="CA121" s="86"/>
      <c r="CB121" s="86"/>
      <c r="CC121" s="86"/>
      <c r="CD121" s="86"/>
      <c r="CE121" s="86"/>
      <c r="CF121" s="86"/>
      <c r="CG121" s="86"/>
      <c r="CH121" s="86"/>
      <c r="CI121" s="86"/>
      <c r="CJ121" s="86"/>
      <c r="CK121" s="86"/>
      <c r="CL121" s="86"/>
      <c r="CM121" s="86"/>
      <c r="CN121" s="86"/>
      <c r="CO121" s="86"/>
      <c r="CP121" s="86"/>
      <c r="CQ121" s="86"/>
      <c r="CR121" s="86"/>
      <c r="CS121" s="86"/>
      <c r="CT121" s="86"/>
      <c r="CU121" s="86"/>
      <c r="CV121" s="86"/>
      <c r="CW121" s="86"/>
      <c r="CX121" s="86"/>
      <c r="CY121" s="86"/>
      <c r="CZ121" s="86"/>
      <c r="DA121" s="86"/>
      <c r="DB121" s="86"/>
      <c r="DC121" s="86"/>
      <c r="DD121" s="86"/>
      <c r="DE121" s="86"/>
      <c r="DF121" s="86"/>
      <c r="DG121" s="86"/>
      <c r="DH121" s="86"/>
      <c r="DI121" s="86"/>
      <c r="DJ121" s="86"/>
      <c r="DK121" s="86"/>
      <c r="DL121" s="86"/>
      <c r="DM121" s="86"/>
      <c r="DN121" s="86"/>
      <c r="DO121" s="86"/>
      <c r="DP121" s="86"/>
      <c r="DQ121" s="86"/>
      <c r="DR121" s="86"/>
      <c r="DS121" s="86"/>
      <c r="DT121" s="86"/>
      <c r="DU121" s="86"/>
      <c r="DV121" s="86"/>
      <c r="DW121" s="86"/>
      <c r="DX121" s="86"/>
      <c r="DY121" s="86"/>
      <c r="DZ121" s="86"/>
      <c r="EA121" s="86"/>
      <c r="EB121" s="86"/>
      <c r="EC121" s="86"/>
      <c r="ED121" s="86"/>
      <c r="EE121" s="86"/>
      <c r="EF121" s="86"/>
      <c r="EG121" s="86"/>
      <c r="EH121" s="86"/>
      <c r="EI121" s="86"/>
      <c r="EJ121" s="86"/>
      <c r="EK121" s="86"/>
      <c r="EL121" s="86"/>
      <c r="EM121" s="86"/>
      <c r="EN121" s="86"/>
      <c r="EO121" s="86"/>
      <c r="EP121" s="86"/>
      <c r="EQ121" s="86"/>
      <c r="ER121" s="86"/>
      <c r="ES121" s="86"/>
      <c r="ET121" s="86"/>
      <c r="EU121" s="86"/>
      <c r="EV121" s="86"/>
      <c r="EW121" s="86"/>
      <c r="EX121" s="86"/>
      <c r="EY121" s="86"/>
      <c r="EZ121" s="86"/>
      <c r="FA121" s="86"/>
      <c r="FB121" s="86"/>
      <c r="FC121" s="86"/>
      <c r="FD121" s="86"/>
      <c r="FE121" s="86"/>
      <c r="FF121" s="86"/>
      <c r="FG121" s="86"/>
      <c r="FH121" s="86"/>
      <c r="FI121" s="86"/>
      <c r="FJ121" s="86"/>
      <c r="FK121" s="86"/>
      <c r="FL121" s="86"/>
      <c r="FM121" s="86"/>
      <c r="FN121" s="86"/>
      <c r="FO121" s="86"/>
      <c r="FP121" s="86"/>
      <c r="FQ121" s="86"/>
      <c r="FR121" s="86"/>
      <c r="FS121" s="86"/>
      <c r="FT121" s="86"/>
      <c r="FU121" s="86"/>
      <c r="FV121" s="86"/>
      <c r="FW121" s="86"/>
      <c r="FX121" s="86">
        <v>17.950000762939453</v>
      </c>
      <c r="FY121" s="86">
        <v>0</v>
      </c>
    </row>
    <row r="122" spans="1:181" x14ac:dyDescent="0.25">
      <c r="A122" t="s">
        <v>186</v>
      </c>
      <c r="B122" t="s">
        <v>244</v>
      </c>
      <c r="C122" t="s">
        <v>2</v>
      </c>
      <c r="D122" t="s">
        <v>202</v>
      </c>
      <c r="E122" t="s">
        <v>241</v>
      </c>
      <c r="F122" t="s">
        <v>185</v>
      </c>
      <c r="G122" t="s">
        <v>1</v>
      </c>
      <c r="H122" s="86">
        <v>99</v>
      </c>
      <c r="I122" s="86"/>
      <c r="J122" s="86"/>
      <c r="K122" s="86"/>
      <c r="L122" s="86"/>
      <c r="M122" s="86"/>
      <c r="N122" s="86"/>
      <c r="O122" s="86"/>
      <c r="P122" s="86"/>
      <c r="Q122" s="86"/>
      <c r="R122" s="86"/>
      <c r="S122" s="86"/>
      <c r="T122" s="86"/>
      <c r="U122" s="86"/>
      <c r="V122" s="86"/>
      <c r="W122" s="86"/>
      <c r="X122" s="86"/>
      <c r="Y122" s="86"/>
      <c r="Z122" s="86"/>
      <c r="AA122" s="86"/>
      <c r="AB122" s="86"/>
      <c r="AC122" s="86"/>
      <c r="AD122" s="86"/>
      <c r="AE122" s="86"/>
      <c r="AF122" s="86"/>
      <c r="AG122" s="86"/>
      <c r="AH122" s="86"/>
      <c r="AI122" s="86"/>
      <c r="AJ122" s="86"/>
      <c r="AK122" s="86"/>
      <c r="AL122" s="86"/>
      <c r="AM122" s="86"/>
      <c r="AN122" s="86"/>
      <c r="AO122" s="86"/>
      <c r="AP122" s="86"/>
      <c r="AQ122" s="86"/>
      <c r="AR122" s="86"/>
      <c r="AS122" s="86"/>
      <c r="AT122" s="86"/>
      <c r="AU122" s="86"/>
      <c r="AV122" s="86"/>
      <c r="AW122" s="86"/>
      <c r="AX122" s="86"/>
      <c r="AY122" s="86"/>
      <c r="AZ122" s="86"/>
      <c r="BA122" s="86"/>
      <c r="BB122" s="86"/>
      <c r="BC122" s="86"/>
      <c r="BD122" s="86"/>
      <c r="BE122" s="86"/>
      <c r="BF122" s="86"/>
      <c r="BG122" s="86"/>
      <c r="BH122" s="86"/>
      <c r="BI122" s="86"/>
      <c r="BJ122" s="86"/>
      <c r="BK122" s="86"/>
      <c r="BL122" s="86"/>
      <c r="BM122" s="86"/>
      <c r="BN122" s="86"/>
      <c r="BO122" s="86"/>
      <c r="BP122" s="86"/>
      <c r="BQ122" s="86"/>
      <c r="BR122" s="86"/>
      <c r="BS122" s="86"/>
      <c r="BT122" s="86"/>
      <c r="BU122" s="86"/>
      <c r="BV122" s="86"/>
      <c r="BW122" s="86"/>
      <c r="BX122" s="86"/>
      <c r="BY122" s="86"/>
      <c r="BZ122" s="86"/>
      <c r="CA122" s="86"/>
      <c r="CB122" s="86"/>
      <c r="CC122" s="86"/>
      <c r="CD122" s="86"/>
      <c r="CE122" s="86"/>
      <c r="CF122" s="86"/>
      <c r="CG122" s="86"/>
      <c r="CH122" s="86"/>
      <c r="CI122" s="86"/>
      <c r="CJ122" s="86"/>
      <c r="CK122" s="86"/>
      <c r="CL122" s="86"/>
      <c r="CM122" s="86"/>
      <c r="CN122" s="86"/>
      <c r="CO122" s="86"/>
      <c r="CP122" s="86"/>
      <c r="CQ122" s="86"/>
      <c r="CR122" s="86"/>
      <c r="CS122" s="86"/>
      <c r="CT122" s="86"/>
      <c r="CU122" s="86"/>
      <c r="CV122" s="86"/>
      <c r="CW122" s="86"/>
      <c r="CX122" s="86"/>
      <c r="CY122" s="86"/>
      <c r="CZ122" s="86"/>
      <c r="DA122" s="86"/>
      <c r="DB122" s="86"/>
      <c r="DC122" s="86"/>
      <c r="DD122" s="86"/>
      <c r="DE122" s="86"/>
      <c r="DF122" s="86"/>
      <c r="DG122" s="86"/>
      <c r="DH122" s="86"/>
      <c r="DI122" s="86"/>
      <c r="DJ122" s="86"/>
      <c r="DK122" s="86"/>
      <c r="DL122" s="86"/>
      <c r="DM122" s="86"/>
      <c r="DN122" s="86"/>
      <c r="DO122" s="86"/>
      <c r="DP122" s="86"/>
      <c r="DQ122" s="86"/>
      <c r="DR122" s="86"/>
      <c r="DS122" s="86"/>
      <c r="DT122" s="86"/>
      <c r="DU122" s="86"/>
      <c r="DV122" s="86"/>
      <c r="DW122" s="86"/>
      <c r="DX122" s="86"/>
      <c r="DY122" s="86"/>
      <c r="DZ122" s="86"/>
      <c r="EA122" s="86"/>
      <c r="EB122" s="86"/>
      <c r="EC122" s="86"/>
      <c r="ED122" s="86"/>
      <c r="EE122" s="86"/>
      <c r="EF122" s="86"/>
      <c r="EG122" s="86"/>
      <c r="EH122" s="86"/>
      <c r="EI122" s="86"/>
      <c r="EJ122" s="86"/>
      <c r="EK122" s="86"/>
      <c r="EL122" s="86"/>
      <c r="EM122" s="86"/>
      <c r="EN122" s="86"/>
      <c r="EO122" s="86"/>
      <c r="EP122" s="86"/>
      <c r="EQ122" s="86"/>
      <c r="ER122" s="86"/>
      <c r="ES122" s="86"/>
      <c r="ET122" s="86"/>
      <c r="EU122" s="86"/>
      <c r="EV122" s="86"/>
      <c r="EW122" s="86"/>
      <c r="EX122" s="86"/>
      <c r="EY122" s="86"/>
      <c r="EZ122" s="86"/>
      <c r="FA122" s="86"/>
      <c r="FB122" s="86"/>
      <c r="FC122" s="86"/>
      <c r="FD122" s="86"/>
      <c r="FE122" s="86"/>
      <c r="FF122" s="86"/>
      <c r="FG122" s="86"/>
      <c r="FH122" s="86"/>
      <c r="FI122" s="86"/>
      <c r="FJ122" s="86"/>
      <c r="FK122" s="86"/>
      <c r="FL122" s="86"/>
      <c r="FM122" s="86"/>
      <c r="FN122" s="86"/>
      <c r="FO122" s="86"/>
      <c r="FP122" s="86"/>
      <c r="FQ122" s="86"/>
      <c r="FR122" s="86"/>
      <c r="FS122" s="86"/>
      <c r="FT122" s="86"/>
      <c r="FU122" s="86"/>
      <c r="FV122" s="86"/>
      <c r="FW122" s="86"/>
      <c r="FX122" s="86">
        <v>2.5999999046325684</v>
      </c>
      <c r="FY122" s="86">
        <v>0</v>
      </c>
    </row>
    <row r="123" spans="1:181" x14ac:dyDescent="0.25">
      <c r="A123" t="s">
        <v>186</v>
      </c>
      <c r="B123" t="s">
        <v>244</v>
      </c>
      <c r="C123" t="s">
        <v>2</v>
      </c>
      <c r="D123" t="s">
        <v>202</v>
      </c>
      <c r="E123" t="s">
        <v>242</v>
      </c>
      <c r="F123" t="s">
        <v>1</v>
      </c>
      <c r="G123" t="s">
        <v>198</v>
      </c>
      <c r="H123" s="86">
        <v>4372</v>
      </c>
      <c r="I123" s="86">
        <v>5.7253847122192383</v>
      </c>
      <c r="J123" s="86">
        <v>5.2912182807922363</v>
      </c>
      <c r="K123" s="86">
        <v>4.8656611442565918</v>
      </c>
      <c r="L123" s="86">
        <v>4.6811723709106445</v>
      </c>
      <c r="M123" s="86">
        <v>4.7576522827148438</v>
      </c>
      <c r="N123" s="86">
        <v>5.2194151878356934</v>
      </c>
      <c r="O123" s="86">
        <v>5.8590636253356934</v>
      </c>
      <c r="P123" s="86">
        <v>6.5056047439575195</v>
      </c>
      <c r="Q123" s="86">
        <v>6.4119539260864258</v>
      </c>
      <c r="R123" s="86">
        <v>6.406529426574707</v>
      </c>
      <c r="S123" s="86">
        <v>6.0609617233276367</v>
      </c>
      <c r="T123" s="86">
        <v>5.9818840026855469</v>
      </c>
      <c r="U123" s="86">
        <v>5.9164929389953613</v>
      </c>
      <c r="V123" s="86">
        <v>5.6543984413146973</v>
      </c>
      <c r="W123" s="86">
        <v>5.587958812713623</v>
      </c>
      <c r="X123" s="86">
        <v>5.7097091674804688</v>
      </c>
      <c r="Y123" s="86">
        <v>6.0895004272460938</v>
      </c>
      <c r="Z123" s="86">
        <v>6.5245637893676758</v>
      </c>
      <c r="AA123" s="86">
        <v>6.875185489654541</v>
      </c>
      <c r="AB123" s="86">
        <v>7.1052203178405762</v>
      </c>
      <c r="AC123" s="86">
        <v>7.2714505195617676</v>
      </c>
      <c r="AD123" s="86">
        <v>7.1389188766479492</v>
      </c>
      <c r="AE123" s="86">
        <v>6.7011876106262207</v>
      </c>
      <c r="AF123" s="86">
        <v>6.1313896179199219</v>
      </c>
      <c r="AG123" s="86">
        <v>-0.96576333045959473</v>
      </c>
      <c r="AH123" s="86">
        <v>-1.1525248289108276</v>
      </c>
      <c r="AI123" s="86">
        <v>-1.2181938886642456</v>
      </c>
      <c r="AJ123" s="86">
        <v>-1.2827068567276001</v>
      </c>
      <c r="AK123" s="86">
        <v>-1.2020025253295898</v>
      </c>
      <c r="AL123" s="86">
        <v>-0.67537546157836914</v>
      </c>
      <c r="AM123" s="86">
        <v>-0.55692404508590698</v>
      </c>
      <c r="AN123" s="86">
        <v>-0.5001179575920105</v>
      </c>
      <c r="AO123" s="86">
        <v>-0.6080431342124939</v>
      </c>
      <c r="AP123" s="86">
        <v>-0.62505120038986206</v>
      </c>
      <c r="AQ123" s="86">
        <v>-0.8042457103729248</v>
      </c>
      <c r="AR123" s="86">
        <v>-0.74867743253707886</v>
      </c>
      <c r="AS123" s="86">
        <v>-0.64726299047470093</v>
      </c>
      <c r="AT123" s="86">
        <v>-0.4522666335105896</v>
      </c>
      <c r="AU123" s="86">
        <v>-0.2411903440952301</v>
      </c>
      <c r="AV123" s="86">
        <v>4.2222470045089722E-2</v>
      </c>
      <c r="AW123" s="86">
        <v>0.22551402449607849</v>
      </c>
      <c r="AX123" s="86">
        <v>0.19080004096031189</v>
      </c>
      <c r="AY123" s="86">
        <v>0.10582930594682693</v>
      </c>
      <c r="AZ123" s="86">
        <v>-0.4805978536605835</v>
      </c>
      <c r="BA123" s="86">
        <v>-0.31174370646476746</v>
      </c>
      <c r="BB123" s="86">
        <v>-0.51765918731689453</v>
      </c>
      <c r="BC123" s="86">
        <v>-0.82381510734558105</v>
      </c>
      <c r="BD123" s="86">
        <v>-1.0596978664398193</v>
      </c>
      <c r="BE123" s="86">
        <v>-0.6251295804977417</v>
      </c>
      <c r="BF123" s="86">
        <v>-0.81883245706558228</v>
      </c>
      <c r="BG123" s="86">
        <v>-0.87593245506286621</v>
      </c>
      <c r="BH123" s="86">
        <v>-0.91834282875061035</v>
      </c>
      <c r="BI123" s="86">
        <v>-0.83553314208984375</v>
      </c>
      <c r="BJ123" s="86">
        <v>-0.43040773272514343</v>
      </c>
      <c r="BK123" s="86">
        <v>-0.29571324586868286</v>
      </c>
      <c r="BL123" s="86">
        <v>-3.9686538279056549E-2</v>
      </c>
      <c r="BM123" s="86">
        <v>-0.13018389046192169</v>
      </c>
      <c r="BN123" s="86">
        <v>-0.13672685623168945</v>
      </c>
      <c r="BO123" s="86">
        <v>-0.31572747230529785</v>
      </c>
      <c r="BP123" s="86">
        <v>-0.2707163393497467</v>
      </c>
      <c r="BQ123" s="86">
        <v>-0.16719204187393188</v>
      </c>
      <c r="BR123" s="86">
        <v>1.4299019239842892E-2</v>
      </c>
      <c r="BS123" s="86">
        <v>0.19942390918731689</v>
      </c>
      <c r="BT123" s="86">
        <v>0.46203923225402832</v>
      </c>
      <c r="BU123" s="86">
        <v>0.62133711576461792</v>
      </c>
      <c r="BV123" s="86">
        <v>0.34151342511177063</v>
      </c>
      <c r="BW123" s="86">
        <v>0.25670251250267029</v>
      </c>
      <c r="BX123" s="86">
        <v>-0.2217109203338623</v>
      </c>
      <c r="BY123" s="86">
        <v>1.919163390994072E-2</v>
      </c>
      <c r="BZ123" s="86">
        <v>-0.14823518693447113</v>
      </c>
      <c r="CA123" s="86">
        <v>-0.48234152793884277</v>
      </c>
      <c r="CB123" s="86">
        <v>-0.6971316933631897</v>
      </c>
      <c r="CC123" s="86">
        <v>-0.3892076313495636</v>
      </c>
      <c r="CD123" s="86">
        <v>-0.58771812915802002</v>
      </c>
      <c r="CE123" s="86">
        <v>-0.63888329267501831</v>
      </c>
      <c r="CF123" s="86">
        <v>-0.66598546504974365</v>
      </c>
      <c r="CG123" s="86">
        <v>-0.58171755075454712</v>
      </c>
      <c r="CH123" s="86">
        <v>-0.26074385643005371</v>
      </c>
      <c r="CI123" s="86">
        <v>-0.11479941010475159</v>
      </c>
      <c r="CJ123" s="86">
        <v>0.27920684218406677</v>
      </c>
      <c r="CK123" s="86">
        <v>0.20077997446060181</v>
      </c>
      <c r="CL123" s="86">
        <v>0.20148509740829468</v>
      </c>
      <c r="CM123" s="86">
        <v>2.2618776187300682E-2</v>
      </c>
      <c r="CN123" s="86">
        <v>6.031804159283638E-2</v>
      </c>
      <c r="CO123" s="86">
        <v>0.16530364751815796</v>
      </c>
      <c r="CP123" s="86">
        <v>0.33744096755981445</v>
      </c>
      <c r="CQ123" s="86">
        <v>0.50459200143814087</v>
      </c>
      <c r="CR123" s="86">
        <v>0.75280302762985229</v>
      </c>
      <c r="CS123" s="86">
        <v>0.89548295736312866</v>
      </c>
      <c r="CT123" s="86">
        <v>0.44589704275131226</v>
      </c>
      <c r="CU123" s="86">
        <v>0.36119681596755981</v>
      </c>
      <c r="CV123" s="86">
        <v>-4.2406618595123291E-2</v>
      </c>
      <c r="CW123" s="86">
        <v>0.24839644134044647</v>
      </c>
      <c r="CX123" s="86">
        <v>0.10762672871351242</v>
      </c>
      <c r="CY123" s="86">
        <v>-0.2458379864692688</v>
      </c>
      <c r="CZ123" s="86">
        <v>-0.4460195004940033</v>
      </c>
      <c r="DA123" s="86">
        <v>-0.15328571200370789</v>
      </c>
      <c r="DB123" s="86">
        <v>-0.35660383105278015</v>
      </c>
      <c r="DC123" s="86">
        <v>-0.40183410048484802</v>
      </c>
      <c r="DD123" s="86">
        <v>-0.41362807154655457</v>
      </c>
      <c r="DE123" s="86">
        <v>-0.32790195941925049</v>
      </c>
      <c r="DF123" s="86">
        <v>-9.1079965233802795E-2</v>
      </c>
      <c r="DG123" s="86">
        <v>6.6114410758018494E-2</v>
      </c>
      <c r="DH123" s="86">
        <v>0.59810024499893188</v>
      </c>
      <c r="DI123" s="86">
        <v>0.53174382448196411</v>
      </c>
      <c r="DJ123" s="86">
        <v>0.53969705104827881</v>
      </c>
      <c r="DK123" s="86">
        <v>0.36096501350402832</v>
      </c>
      <c r="DL123" s="86">
        <v>0.39135241508483887</v>
      </c>
      <c r="DM123" s="86">
        <v>0.4977993369102478</v>
      </c>
      <c r="DN123" s="86">
        <v>0.66058290004730225</v>
      </c>
      <c r="DO123" s="86">
        <v>0.80976009368896484</v>
      </c>
      <c r="DP123" s="86">
        <v>1.0435668230056763</v>
      </c>
      <c r="DQ123" s="86">
        <v>1.1696288585662842</v>
      </c>
      <c r="DR123" s="86">
        <v>0.55028069019317627</v>
      </c>
      <c r="DS123" s="86">
        <v>0.46569111943244934</v>
      </c>
      <c r="DT123" s="86">
        <v>0.13689768314361572</v>
      </c>
      <c r="DU123" s="86">
        <v>0.47760125994682312</v>
      </c>
      <c r="DV123" s="86">
        <v>0.36348864436149597</v>
      </c>
      <c r="DW123" s="86">
        <v>-9.3344319611787796E-3</v>
      </c>
      <c r="DX123" s="86">
        <v>-0.1949072927236557</v>
      </c>
      <c r="DY123" s="86">
        <v>0.18734806776046753</v>
      </c>
      <c r="DZ123" s="86">
        <v>-2.2911464795470238E-2</v>
      </c>
      <c r="EA123" s="86">
        <v>-5.9572748839855194E-2</v>
      </c>
      <c r="EB123" s="86">
        <v>-4.9264077097177505E-2</v>
      </c>
      <c r="EC123" s="86">
        <v>3.8567420095205307E-2</v>
      </c>
      <c r="ED123" s="86">
        <v>0.15388773381710052</v>
      </c>
      <c r="EE123" s="86">
        <v>0.3273252546787262</v>
      </c>
      <c r="EF123" s="86">
        <v>1.058531641960144</v>
      </c>
      <c r="EG123" s="86">
        <v>1.0096030235290527</v>
      </c>
      <c r="EH123" s="86">
        <v>1.0280213356018066</v>
      </c>
      <c r="EI123" s="86">
        <v>0.84948325157165527</v>
      </c>
      <c r="EJ123" s="86">
        <v>0.86931347846984863</v>
      </c>
      <c r="EK123" s="86">
        <v>0.97787028551101685</v>
      </c>
      <c r="EL123" s="86">
        <v>1.1271485090255737</v>
      </c>
      <c r="EM123" s="86">
        <v>1.2503743171691895</v>
      </c>
      <c r="EN123" s="86">
        <v>1.4633835554122925</v>
      </c>
      <c r="EO123" s="86">
        <v>1.5654518604278564</v>
      </c>
      <c r="EP123" s="86">
        <v>0.70099401473999023</v>
      </c>
      <c r="EQ123" s="86">
        <v>0.61656433343887329</v>
      </c>
      <c r="ER123" s="86">
        <v>0.39578461647033691</v>
      </c>
      <c r="ES123" s="86">
        <v>0.8085365891456604</v>
      </c>
      <c r="ET123" s="86">
        <v>0.73291260004043579</v>
      </c>
      <c r="EU123" s="86">
        <v>0.33213913440704346</v>
      </c>
      <c r="EV123" s="86">
        <v>0.16765886545181274</v>
      </c>
      <c r="EW123" s="86">
        <v>47.208797454833984</v>
      </c>
      <c r="EX123" s="86">
        <v>46.586742401123047</v>
      </c>
      <c r="EY123" s="86">
        <v>46.516838073730469</v>
      </c>
      <c r="EZ123" s="86">
        <v>46.38104248046875</v>
      </c>
      <c r="FA123" s="86">
        <v>46.210136413574219</v>
      </c>
      <c r="FB123" s="86">
        <v>45.952449798583984</v>
      </c>
      <c r="FC123" s="86">
        <v>45.851009368896484</v>
      </c>
      <c r="FD123" s="86">
        <v>46.452407836914063</v>
      </c>
      <c r="FE123" s="86">
        <v>48.890525817871094</v>
      </c>
      <c r="FF123" s="86">
        <v>51.528652191162109</v>
      </c>
      <c r="FG123" s="86">
        <v>53.764808654785156</v>
      </c>
      <c r="FH123" s="86">
        <v>55.706493377685547</v>
      </c>
      <c r="FI123" s="86">
        <v>57.234081268310547</v>
      </c>
      <c r="FJ123" s="86">
        <v>58.28509521484375</v>
      </c>
      <c r="FK123" s="86">
        <v>58.411277770996094</v>
      </c>
      <c r="FL123" s="86">
        <v>57.524162292480469</v>
      </c>
      <c r="FM123" s="86">
        <v>55.777408599853516</v>
      </c>
      <c r="FN123" s="86">
        <v>53.840442657470703</v>
      </c>
      <c r="FO123" s="86">
        <v>52.360080718994141</v>
      </c>
      <c r="FP123" s="86">
        <v>51.152816772460938</v>
      </c>
      <c r="FQ123" s="86">
        <v>49.953975677490234</v>
      </c>
      <c r="FR123" s="86">
        <v>49.175518035888672</v>
      </c>
      <c r="FS123" s="86">
        <v>48.36749267578125</v>
      </c>
      <c r="FT123" s="86">
        <v>47.632453918457031</v>
      </c>
      <c r="FU123" s="86">
        <v>0.22020411491394043</v>
      </c>
      <c r="FV123" s="86">
        <v>0.16564583778381348</v>
      </c>
      <c r="FW123" s="86">
        <v>0.25297257304191589</v>
      </c>
      <c r="FX123" s="86">
        <v>174.55000305175781</v>
      </c>
      <c r="FY123" s="86">
        <v>1</v>
      </c>
    </row>
    <row r="124" spans="1:181" x14ac:dyDescent="0.25">
      <c r="A124" t="s">
        <v>186</v>
      </c>
      <c r="B124" t="s">
        <v>244</v>
      </c>
      <c r="C124" t="s">
        <v>2</v>
      </c>
      <c r="D124" t="s">
        <v>202</v>
      </c>
      <c r="E124" t="s">
        <v>242</v>
      </c>
      <c r="F124" t="s">
        <v>1</v>
      </c>
      <c r="G124" t="s">
        <v>200</v>
      </c>
      <c r="H124" s="86">
        <v>912</v>
      </c>
      <c r="I124" s="86">
        <v>0.85235601663589478</v>
      </c>
      <c r="J124" s="86">
        <v>0.77010470628738403</v>
      </c>
      <c r="K124" s="86">
        <v>0.73062527179718018</v>
      </c>
      <c r="L124" s="86">
        <v>0.72912740707397461</v>
      </c>
      <c r="M124" s="86">
        <v>0.73424780368804932</v>
      </c>
      <c r="N124" s="86">
        <v>0.73924356698989868</v>
      </c>
      <c r="O124" s="86">
        <v>0.8368149995803833</v>
      </c>
      <c r="P124" s="86">
        <v>0.93301290273666382</v>
      </c>
      <c r="Q124" s="86">
        <v>0.8942410945892334</v>
      </c>
      <c r="R124" s="86">
        <v>0.91998070478439331</v>
      </c>
      <c r="S124" s="86">
        <v>0.89237350225448608</v>
      </c>
      <c r="T124" s="86">
        <v>0.88482534885406494</v>
      </c>
      <c r="U124" s="86">
        <v>0.86508506536483765</v>
      </c>
      <c r="V124" s="86">
        <v>0.84273219108581543</v>
      </c>
      <c r="W124" s="86">
        <v>0.83740788698196411</v>
      </c>
      <c r="X124" s="86">
        <v>0.86562436819076538</v>
      </c>
      <c r="Y124" s="86">
        <v>0.93958258628845215</v>
      </c>
      <c r="Z124" s="86">
        <v>1.1436787843704224</v>
      </c>
      <c r="AA124" s="86">
        <v>1.2298452854156494</v>
      </c>
      <c r="AB124" s="86">
        <v>1.239016056060791</v>
      </c>
      <c r="AC124" s="86">
        <v>1.2530472278594971</v>
      </c>
      <c r="AD124" s="86">
        <v>1.1934818029403687</v>
      </c>
      <c r="AE124" s="86">
        <v>1.0811086893081665</v>
      </c>
      <c r="AF124" s="86">
        <v>0.97321635484695435</v>
      </c>
      <c r="AG124" s="86">
        <v>-3.023998998105526E-2</v>
      </c>
      <c r="AH124" s="86">
        <v>-4.8721566796302795E-2</v>
      </c>
      <c r="AI124" s="86">
        <v>-3.2685939222574234E-2</v>
      </c>
      <c r="AJ124" s="86">
        <v>-3.8298942148685455E-2</v>
      </c>
      <c r="AK124" s="86">
        <v>-5.6200183928012848E-2</v>
      </c>
      <c r="AL124" s="86">
        <v>-8.378397673368454E-2</v>
      </c>
      <c r="AM124" s="86">
        <v>-0.1147737130522728</v>
      </c>
      <c r="AN124" s="86">
        <v>-9.3987241387367249E-2</v>
      </c>
      <c r="AO124" s="86">
        <v>-9.4268664717674255E-2</v>
      </c>
      <c r="AP124" s="86">
        <v>-7.517530769109726E-2</v>
      </c>
      <c r="AQ124" s="86">
        <v>-0.10602042078971863</v>
      </c>
      <c r="AR124" s="86">
        <v>-9.48348268866539E-2</v>
      </c>
      <c r="AS124" s="86">
        <v>-8.9247696101665497E-2</v>
      </c>
      <c r="AT124" s="86">
        <v>-0.10865490138530731</v>
      </c>
      <c r="AU124" s="86">
        <v>-0.11162691563367844</v>
      </c>
      <c r="AV124" s="86">
        <v>-0.14173758029937744</v>
      </c>
      <c r="AW124" s="86">
        <v>-3.3109411597251892E-2</v>
      </c>
      <c r="AX124" s="86">
        <v>4.1000455617904663E-2</v>
      </c>
      <c r="AY124" s="86">
        <v>6.5444372594356537E-2</v>
      </c>
      <c r="AZ124" s="86">
        <v>0.11316637694835663</v>
      </c>
      <c r="BA124" s="86">
        <v>0.10827571153640747</v>
      </c>
      <c r="BB124" s="86">
        <v>8.5521459579467773E-2</v>
      </c>
      <c r="BC124" s="86">
        <v>6.8590524606406689E-3</v>
      </c>
      <c r="BD124" s="86">
        <v>-1.676625944674015E-2</v>
      </c>
      <c r="BE124" s="86">
        <v>1.7407430335879326E-2</v>
      </c>
      <c r="BF124" s="86">
        <v>-2.2239941172301769E-3</v>
      </c>
      <c r="BG124" s="86">
        <v>1.1718968860805035E-2</v>
      </c>
      <c r="BH124" s="86">
        <v>6.1909537762403488E-3</v>
      </c>
      <c r="BI124" s="86">
        <v>-4.9784425646066666E-3</v>
      </c>
      <c r="BJ124" s="86">
        <v>-3.2793514430522919E-2</v>
      </c>
      <c r="BK124" s="86">
        <v>-6.2893986701965332E-2</v>
      </c>
      <c r="BL124" s="86">
        <v>-4.3295387178659439E-2</v>
      </c>
      <c r="BM124" s="86">
        <v>-3.9262242615222931E-2</v>
      </c>
      <c r="BN124" s="86">
        <v>-2.5321515277028084E-2</v>
      </c>
      <c r="BO124" s="86">
        <v>-6.0293156653642654E-2</v>
      </c>
      <c r="BP124" s="86">
        <v>-5.1835488528013229E-2</v>
      </c>
      <c r="BQ124" s="86">
        <v>-4.4642951339483261E-2</v>
      </c>
      <c r="BR124" s="86">
        <v>-6.2861442565917969E-2</v>
      </c>
      <c r="BS124" s="86">
        <v>-6.8450585007667542E-2</v>
      </c>
      <c r="BT124" s="86">
        <v>-9.630981832742691E-2</v>
      </c>
      <c r="BU124" s="86">
        <v>-2.8776130056940019E-4</v>
      </c>
      <c r="BV124" s="86">
        <v>7.1198001503944397E-2</v>
      </c>
      <c r="BW124" s="86">
        <v>0.10242938995361328</v>
      </c>
      <c r="BX124" s="86">
        <v>0.15469084680080414</v>
      </c>
      <c r="BY124" s="86">
        <v>0.15078657865524292</v>
      </c>
      <c r="BZ124" s="86">
        <v>0.12585021555423737</v>
      </c>
      <c r="CA124" s="86">
        <v>5.240267887711525E-2</v>
      </c>
      <c r="CB124" s="86">
        <v>2.9867624863982201E-2</v>
      </c>
      <c r="CC124" s="86">
        <v>5.0407890230417252E-2</v>
      </c>
      <c r="CD124" s="86">
        <v>2.9980083927512169E-2</v>
      </c>
      <c r="CE124" s="86">
        <v>4.2473673820495605E-2</v>
      </c>
      <c r="CF124" s="86">
        <v>3.7004519253969193E-2</v>
      </c>
      <c r="CG124" s="86">
        <v>3.0497580766677856E-2</v>
      </c>
      <c r="CH124" s="86">
        <v>2.5223216507583857E-3</v>
      </c>
      <c r="CI124" s="86">
        <v>-2.6962248608469963E-2</v>
      </c>
      <c r="CJ124" s="86">
        <v>-8.1863664090633392E-3</v>
      </c>
      <c r="CK124" s="86">
        <v>-1.1649633524939418E-3</v>
      </c>
      <c r="CL124" s="86">
        <v>9.2070689424872398E-3</v>
      </c>
      <c r="CM124" s="86">
        <v>-2.8622595593333244E-2</v>
      </c>
      <c r="CN124" s="86">
        <v>-2.2054277360439301E-2</v>
      </c>
      <c r="CO124" s="86">
        <v>-1.3749840669333935E-2</v>
      </c>
      <c r="CP124" s="86">
        <v>-3.1145026907324791E-2</v>
      </c>
      <c r="CQ124" s="86">
        <v>-3.8546785712242126E-2</v>
      </c>
      <c r="CR124" s="86">
        <v>-6.484667956829071E-2</v>
      </c>
      <c r="CS124" s="86">
        <v>2.2444413974881172E-2</v>
      </c>
      <c r="CT124" s="86">
        <v>9.2112734913825989E-2</v>
      </c>
      <c r="CU124" s="86">
        <v>0.12804509699344635</v>
      </c>
      <c r="CV124" s="86">
        <v>0.18345056474208832</v>
      </c>
      <c r="CW124" s="86">
        <v>0.18022948503494263</v>
      </c>
      <c r="CX124" s="86">
        <v>0.15378180146217346</v>
      </c>
      <c r="CY124" s="86">
        <v>8.3946056663990021E-2</v>
      </c>
      <c r="CZ124" s="86">
        <v>6.2166109681129456E-2</v>
      </c>
      <c r="DA124" s="86">
        <v>8.3408348262310028E-2</v>
      </c>
      <c r="DB124" s="86">
        <v>6.2184162437915802E-2</v>
      </c>
      <c r="DC124" s="86">
        <v>7.32283815741539E-2</v>
      </c>
      <c r="DD124" s="86">
        <v>6.7818082869052887E-2</v>
      </c>
      <c r="DE124" s="86">
        <v>6.597360223531723E-2</v>
      </c>
      <c r="DF124" s="86">
        <v>3.7838157266378403E-2</v>
      </c>
      <c r="DG124" s="86">
        <v>8.9694913476705551E-3</v>
      </c>
      <c r="DH124" s="86">
        <v>2.6922654360532761E-2</v>
      </c>
      <c r="DI124" s="86">
        <v>3.6932319402694702E-2</v>
      </c>
      <c r="DJ124" s="86">
        <v>4.3735653162002563E-2</v>
      </c>
      <c r="DK124" s="86">
        <v>3.0479670967906713E-3</v>
      </c>
      <c r="DL124" s="86">
        <v>7.7269342727959156E-3</v>
      </c>
      <c r="DM124" s="86">
        <v>1.7143270000815392E-2</v>
      </c>
      <c r="DN124" s="86">
        <v>5.7138566626235843E-4</v>
      </c>
      <c r="DO124" s="86">
        <v>-8.6429882794618607E-3</v>
      </c>
      <c r="DP124" s="86">
        <v>-3.3383544534444809E-2</v>
      </c>
      <c r="DQ124" s="86">
        <v>4.5176587998867035E-2</v>
      </c>
      <c r="DR124" s="86">
        <v>0.11302746832370758</v>
      </c>
      <c r="DS124" s="86">
        <v>0.15366080403327942</v>
      </c>
      <c r="DT124" s="86">
        <v>0.2122102826833725</v>
      </c>
      <c r="DU124" s="86">
        <v>0.20967239141464233</v>
      </c>
      <c r="DV124" s="86">
        <v>0.18171338737010956</v>
      </c>
      <c r="DW124" s="86">
        <v>0.11548943072557449</v>
      </c>
      <c r="DX124" s="86">
        <v>9.4464592635631561E-2</v>
      </c>
      <c r="DY124" s="86">
        <v>0.13105577230453491</v>
      </c>
      <c r="DZ124" s="86">
        <v>0.10868173837661743</v>
      </c>
      <c r="EA124" s="86">
        <v>0.11763329058885574</v>
      </c>
      <c r="EB124" s="86">
        <v>0.11230798065662384</v>
      </c>
      <c r="EC124" s="86">
        <v>0.11719534546136856</v>
      </c>
      <c r="ED124" s="86">
        <v>8.8828615844249725E-2</v>
      </c>
      <c r="EE124" s="86">
        <v>6.084921583533287E-2</v>
      </c>
      <c r="EF124" s="86">
        <v>7.761450856924057E-2</v>
      </c>
      <c r="EG124" s="86">
        <v>9.1938741505146027E-2</v>
      </c>
      <c r="EH124" s="86">
        <v>9.3589447438716888E-2</v>
      </c>
      <c r="EI124" s="86">
        <v>4.8775229603052139E-2</v>
      </c>
      <c r="EJ124" s="86">
        <v>5.0726275891065598E-2</v>
      </c>
      <c r="EK124" s="86">
        <v>6.1748016625642776E-2</v>
      </c>
      <c r="EL124" s="86">
        <v>4.636484757065773E-2</v>
      </c>
      <c r="EM124" s="86">
        <v>3.4533344209194183E-2</v>
      </c>
      <c r="EN124" s="86">
        <v>1.2044228613376617E-2</v>
      </c>
      <c r="EO124" s="86">
        <v>7.7998243272304535E-2</v>
      </c>
      <c r="EP124" s="86">
        <v>0.14322501420974731</v>
      </c>
      <c r="EQ124" s="86">
        <v>0.19064581394195557</v>
      </c>
      <c r="ER124" s="86">
        <v>0.2537347674369812</v>
      </c>
      <c r="ES124" s="86">
        <v>0.25218325853347778</v>
      </c>
      <c r="ET124" s="86">
        <v>0.22204214334487915</v>
      </c>
      <c r="EU124" s="86">
        <v>0.16103306412696838</v>
      </c>
      <c r="EV124" s="86">
        <v>0.14109848439693451</v>
      </c>
      <c r="EW124" s="86">
        <v>47.190635681152344</v>
      </c>
      <c r="EX124" s="86">
        <v>46.747482299804688</v>
      </c>
      <c r="EY124" s="86">
        <v>46.417266845703125</v>
      </c>
      <c r="EZ124" s="86">
        <v>45.843036651611328</v>
      </c>
      <c r="FA124" s="86">
        <v>45.624794006347656</v>
      </c>
      <c r="FB124" s="86">
        <v>45.437629699707031</v>
      </c>
      <c r="FC124" s="86">
        <v>45.07421875</v>
      </c>
      <c r="FD124" s="86">
        <v>45.004444122314453</v>
      </c>
      <c r="FE124" s="86">
        <v>47.393878936767578</v>
      </c>
      <c r="FF124" s="86">
        <v>50.200088500976563</v>
      </c>
      <c r="FG124" s="86">
        <v>52.699684143066406</v>
      </c>
      <c r="FH124" s="86">
        <v>54.615242004394531</v>
      </c>
      <c r="FI124" s="86">
        <v>56.252506256103516</v>
      </c>
      <c r="FJ124" s="86">
        <v>57.251201629638672</v>
      </c>
      <c r="FK124" s="86">
        <v>57.555473327636719</v>
      </c>
      <c r="FL124" s="86">
        <v>56.783416748046875</v>
      </c>
      <c r="FM124" s="86">
        <v>54.860733032226563</v>
      </c>
      <c r="FN124" s="86">
        <v>52.663314819335938</v>
      </c>
      <c r="FO124" s="86">
        <v>51.142936706542969</v>
      </c>
      <c r="FP124" s="86">
        <v>50.019641876220703</v>
      </c>
      <c r="FQ124" s="86">
        <v>49.000953674316406</v>
      </c>
      <c r="FR124" s="86">
        <v>48.426120758056641</v>
      </c>
      <c r="FS124" s="86">
        <v>47.967212677001953</v>
      </c>
      <c r="FT124" s="86">
        <v>47.224273681640625</v>
      </c>
      <c r="FU124" s="86">
        <v>4.5509986579418182E-2</v>
      </c>
      <c r="FV124" s="86">
        <v>4.2132358998060226E-2</v>
      </c>
      <c r="FW124" s="86">
        <v>4.9867346882820129E-2</v>
      </c>
      <c r="FX124" s="86">
        <v>124.09999847412109</v>
      </c>
      <c r="FY124" s="86">
        <v>1</v>
      </c>
    </row>
    <row r="125" spans="1:181" x14ac:dyDescent="0.25">
      <c r="A125" t="s">
        <v>186</v>
      </c>
      <c r="B125" t="s">
        <v>244</v>
      </c>
      <c r="C125" t="s">
        <v>2</v>
      </c>
      <c r="D125" t="s">
        <v>202</v>
      </c>
      <c r="E125" t="s">
        <v>242</v>
      </c>
      <c r="F125" t="s">
        <v>1</v>
      </c>
      <c r="G125" t="s">
        <v>1</v>
      </c>
      <c r="H125" s="86">
        <v>5284</v>
      </c>
      <c r="I125" s="86">
        <v>6.5777406692504883</v>
      </c>
      <c r="J125" s="86">
        <v>6.0613231658935547</v>
      </c>
      <c r="K125" s="86">
        <v>5.5962867736816406</v>
      </c>
      <c r="L125" s="86">
        <v>5.4102997779846191</v>
      </c>
      <c r="M125" s="86">
        <v>5.4918999671936035</v>
      </c>
      <c r="N125" s="86">
        <v>5.9586586952209473</v>
      </c>
      <c r="O125" s="86">
        <v>6.6958789825439453</v>
      </c>
      <c r="P125" s="86">
        <v>7.4386177062988281</v>
      </c>
      <c r="Q125" s="86">
        <v>7.3061952590942383</v>
      </c>
      <c r="R125" s="86">
        <v>7.326509952545166</v>
      </c>
      <c r="S125" s="86">
        <v>6.9533352851867676</v>
      </c>
      <c r="T125" s="86">
        <v>6.8667097091674805</v>
      </c>
      <c r="U125" s="86">
        <v>6.7815780639648438</v>
      </c>
      <c r="V125" s="86">
        <v>6.4971303939819336</v>
      </c>
      <c r="W125" s="86">
        <v>6.4253668785095215</v>
      </c>
      <c r="X125" s="86">
        <v>6.5753331184387207</v>
      </c>
      <c r="Y125" s="86">
        <v>7.0290827751159668</v>
      </c>
      <c r="Z125" s="86">
        <v>7.6682424545288086</v>
      </c>
      <c r="AA125" s="86">
        <v>8.1050310134887695</v>
      </c>
      <c r="AB125" s="86">
        <v>8.3442363739013672</v>
      </c>
      <c r="AC125" s="86">
        <v>8.5244979858398438</v>
      </c>
      <c r="AD125" s="86">
        <v>8.3324003219604492</v>
      </c>
      <c r="AE125" s="86">
        <v>7.7822961807250977</v>
      </c>
      <c r="AF125" s="86">
        <v>7.1046056747436523</v>
      </c>
      <c r="AG125" s="86">
        <v>-0.92096853256225586</v>
      </c>
      <c r="AH125" s="86">
        <v>-1.1280015707015991</v>
      </c>
      <c r="AI125" s="86">
        <v>-1.1805753707885742</v>
      </c>
      <c r="AJ125" s="86">
        <v>-1.2502826452255249</v>
      </c>
      <c r="AK125" s="86">
        <v>-1.1775344610214233</v>
      </c>
      <c r="AL125" s="86">
        <v>-0.68174028396606445</v>
      </c>
      <c r="AM125" s="86">
        <v>-0.59252220392227173</v>
      </c>
      <c r="AN125" s="86">
        <v>-0.51301324367523193</v>
      </c>
      <c r="AO125" s="86">
        <v>-0.61454904079437256</v>
      </c>
      <c r="AP125" s="86">
        <v>-0.62014031410217285</v>
      </c>
      <c r="AQ125" s="86">
        <v>-0.83648276329040527</v>
      </c>
      <c r="AR125" s="86">
        <v>-0.7739989161491394</v>
      </c>
      <c r="AS125" s="86">
        <v>-0.66451269388198853</v>
      </c>
      <c r="AT125" s="86">
        <v>-0.48720633983612061</v>
      </c>
      <c r="AU125" s="86">
        <v>-0.28330916166305542</v>
      </c>
      <c r="AV125" s="86">
        <v>-2.677224762737751E-2</v>
      </c>
      <c r="AW125" s="86">
        <v>0.24565914273262024</v>
      </c>
      <c r="AX125" s="86">
        <v>0.27784261107444763</v>
      </c>
      <c r="AY125" s="86">
        <v>0.22631339728832245</v>
      </c>
      <c r="AZ125" s="86">
        <v>-0.30274814367294312</v>
      </c>
      <c r="BA125" s="86">
        <v>-0.13611677289009094</v>
      </c>
      <c r="BB125" s="86">
        <v>-0.3675922155380249</v>
      </c>
      <c r="BC125" s="86">
        <v>-0.74498707056045532</v>
      </c>
      <c r="BD125" s="86">
        <v>-1.0025871992111206</v>
      </c>
      <c r="BE125" s="86">
        <v>-0.57701849937438965</v>
      </c>
      <c r="BF125" s="86">
        <v>-0.79108530282974243</v>
      </c>
      <c r="BG125" s="86">
        <v>-0.83544552326202393</v>
      </c>
      <c r="BH125" s="86">
        <v>-0.88321256637573242</v>
      </c>
      <c r="BI125" s="86">
        <v>-0.80750280618667603</v>
      </c>
      <c r="BJ125" s="86">
        <v>-0.4315219521522522</v>
      </c>
      <c r="BK125" s="86">
        <v>-0.32620921730995178</v>
      </c>
      <c r="BL125" s="86">
        <v>-4.9799777567386627E-2</v>
      </c>
      <c r="BM125" s="86">
        <v>-0.13353431224822998</v>
      </c>
      <c r="BN125" s="86">
        <v>-0.12927775084972382</v>
      </c>
      <c r="BO125" s="86">
        <v>-0.3458290696144104</v>
      </c>
      <c r="BP125" s="86">
        <v>-0.29410752654075623</v>
      </c>
      <c r="BQ125" s="86">
        <v>-0.18237397074699402</v>
      </c>
      <c r="BR125" s="86">
        <v>-1.8398771062493324E-2</v>
      </c>
      <c r="BS125" s="86">
        <v>0.15941548347473145</v>
      </c>
      <c r="BT125" s="86">
        <v>0.39549520611763</v>
      </c>
      <c r="BU125" s="86">
        <v>0.6428406834602356</v>
      </c>
      <c r="BV125" s="86">
        <v>0.4315514862537384</v>
      </c>
      <c r="BW125" s="86">
        <v>0.38165369629859924</v>
      </c>
      <c r="BX125" s="86">
        <v>-4.0552180260419846E-2</v>
      </c>
      <c r="BY125" s="86">
        <v>0.19753779470920563</v>
      </c>
      <c r="BZ125" s="86">
        <v>4.0265335701406002E-3</v>
      </c>
      <c r="CA125" s="86">
        <v>-0.40048974752426147</v>
      </c>
      <c r="CB125" s="86">
        <v>-0.63703423738479614</v>
      </c>
      <c r="CC125" s="86">
        <v>-0.33879971504211426</v>
      </c>
      <c r="CD125" s="86">
        <v>-0.55773806571960449</v>
      </c>
      <c r="CE125" s="86">
        <v>-0.59640961885452271</v>
      </c>
      <c r="CF125" s="86">
        <v>-0.62898093461990356</v>
      </c>
      <c r="CG125" s="86">
        <v>-0.55121994018554688</v>
      </c>
      <c r="CH125" s="86">
        <v>-0.25822150707244873</v>
      </c>
      <c r="CI125" s="86">
        <v>-0.1417616605758667</v>
      </c>
      <c r="CJ125" s="86">
        <v>0.27102047204971313</v>
      </c>
      <c r="CK125" s="86">
        <v>0.19961501657962799</v>
      </c>
      <c r="CL125" s="86">
        <v>0.21069216728210449</v>
      </c>
      <c r="CM125" s="86">
        <v>-6.0038198716938496E-3</v>
      </c>
      <c r="CN125" s="86">
        <v>3.8263764232397079E-2</v>
      </c>
      <c r="CO125" s="86">
        <v>0.15155380964279175</v>
      </c>
      <c r="CP125" s="86">
        <v>0.30629593133926392</v>
      </c>
      <c r="CQ125" s="86">
        <v>0.46604523062705994</v>
      </c>
      <c r="CR125" s="86">
        <v>0.68795633316040039</v>
      </c>
      <c r="CS125" s="86">
        <v>0.91792738437652588</v>
      </c>
      <c r="CT125" s="86">
        <v>0.53800976276397705</v>
      </c>
      <c r="CU125" s="86">
        <v>0.48924192786216736</v>
      </c>
      <c r="CV125" s="86">
        <v>0.14104394614696503</v>
      </c>
      <c r="CW125" s="86">
        <v>0.42862594127655029</v>
      </c>
      <c r="CX125" s="86">
        <v>0.26140853762626648</v>
      </c>
      <c r="CY125" s="86">
        <v>-0.16189193725585938</v>
      </c>
      <c r="CZ125" s="86">
        <v>-0.38385340571403503</v>
      </c>
      <c r="DA125" s="86">
        <v>-0.10058094561100006</v>
      </c>
      <c r="DB125" s="86">
        <v>-0.32439082860946655</v>
      </c>
      <c r="DC125" s="86">
        <v>-0.35737371444702148</v>
      </c>
      <c r="DD125" s="86">
        <v>-0.37474930286407471</v>
      </c>
      <c r="DE125" s="86">
        <v>-0.29493710398674011</v>
      </c>
      <c r="DF125" s="86">
        <v>-8.4921061992645264E-2</v>
      </c>
      <c r="DG125" s="86">
        <v>4.2685896158218384E-2</v>
      </c>
      <c r="DH125" s="86">
        <v>0.59184074401855469</v>
      </c>
      <c r="DI125" s="86">
        <v>0.53276437520980835</v>
      </c>
      <c r="DJ125" s="86">
        <v>0.55066210031509399</v>
      </c>
      <c r="DK125" s="86">
        <v>0.33382144570350647</v>
      </c>
      <c r="DL125" s="86">
        <v>0.37063506245613098</v>
      </c>
      <c r="DM125" s="86">
        <v>0.48548159003257751</v>
      </c>
      <c r="DN125" s="86">
        <v>0.63099062442779541</v>
      </c>
      <c r="DO125" s="86">
        <v>0.77267497777938843</v>
      </c>
      <c r="DP125" s="86">
        <v>0.98041749000549316</v>
      </c>
      <c r="DQ125" s="86">
        <v>1.1930141448974609</v>
      </c>
      <c r="DR125" s="86">
        <v>0.64446806907653809</v>
      </c>
      <c r="DS125" s="86">
        <v>0.59683012962341309</v>
      </c>
      <c r="DT125" s="86">
        <v>0.322640061378479</v>
      </c>
      <c r="DU125" s="86">
        <v>0.65971410274505615</v>
      </c>
      <c r="DV125" s="86">
        <v>0.51879054307937622</v>
      </c>
      <c r="DW125" s="86">
        <v>7.6705873012542725E-2</v>
      </c>
      <c r="DX125" s="86">
        <v>-0.13067257404327393</v>
      </c>
      <c r="DY125" s="86">
        <v>0.24336913228034973</v>
      </c>
      <c r="DZ125" s="86">
        <v>1.2525485828518867E-2</v>
      </c>
      <c r="EA125" s="86">
        <v>-1.2243825942277908E-2</v>
      </c>
      <c r="EB125" s="86">
        <v>-7.6791723258793354E-3</v>
      </c>
      <c r="EC125" s="86">
        <v>7.5094632804393768E-2</v>
      </c>
      <c r="ED125" s="86">
        <v>0.1652972549200058</v>
      </c>
      <c r="EE125" s="86">
        <v>0.30899888277053833</v>
      </c>
      <c r="EF125" s="86">
        <v>1.0550541877746582</v>
      </c>
      <c r="EG125" s="86">
        <v>1.0137790441513062</v>
      </c>
      <c r="EH125" s="86">
        <v>1.0415246486663818</v>
      </c>
      <c r="EI125" s="86">
        <v>0.82447510957717896</v>
      </c>
      <c r="EJ125" s="86">
        <v>0.85052645206451416</v>
      </c>
      <c r="EK125" s="86">
        <v>0.96762031316757202</v>
      </c>
      <c r="EL125" s="86">
        <v>1.0997982025146484</v>
      </c>
      <c r="EM125" s="86">
        <v>1.2153996229171753</v>
      </c>
      <c r="EN125" s="86">
        <v>1.4026849269866943</v>
      </c>
      <c r="EO125" s="86">
        <v>1.5901956558227539</v>
      </c>
      <c r="EP125" s="86">
        <v>0.79817688465118408</v>
      </c>
      <c r="EQ125" s="86">
        <v>0.75217044353485107</v>
      </c>
      <c r="ER125" s="86">
        <v>0.58483600616455078</v>
      </c>
      <c r="ES125" s="86">
        <v>0.99336862564086914</v>
      </c>
      <c r="ET125" s="86">
        <v>0.89040929079055786</v>
      </c>
      <c r="EU125" s="86">
        <v>0.42120322585105896</v>
      </c>
      <c r="EV125" s="86">
        <v>0.23488034307956696</v>
      </c>
      <c r="EW125" s="86">
        <v>47.206691741943359</v>
      </c>
      <c r="EX125" s="86">
        <v>46.604717254638672</v>
      </c>
      <c r="EY125" s="86">
        <v>46.505775451660156</v>
      </c>
      <c r="EZ125" s="86">
        <v>46.319385528564453</v>
      </c>
      <c r="FA125" s="86">
        <v>46.141971588134766</v>
      </c>
      <c r="FB125" s="86">
        <v>45.891441345214844</v>
      </c>
      <c r="FC125" s="86">
        <v>45.752880096435547</v>
      </c>
      <c r="FD125" s="86">
        <v>46.262271881103516</v>
      </c>
      <c r="FE125" s="86">
        <v>48.701953887939453</v>
      </c>
      <c r="FF125" s="86">
        <v>51.358608245849609</v>
      </c>
      <c r="FG125" s="86">
        <v>53.623851776123047</v>
      </c>
      <c r="FH125" s="86">
        <v>55.561565399169922</v>
      </c>
      <c r="FI125" s="86">
        <v>57.103969573974609</v>
      </c>
      <c r="FJ125" s="86">
        <v>58.139156341552734</v>
      </c>
      <c r="FK125" s="86">
        <v>58.285484313964844</v>
      </c>
      <c r="FL125" s="86">
        <v>57.407093048095703</v>
      </c>
      <c r="FM125" s="86">
        <v>55.639835357666016</v>
      </c>
      <c r="FN125" s="86">
        <v>53.666839599609375</v>
      </c>
      <c r="FO125" s="86">
        <v>52.183994293212891</v>
      </c>
      <c r="FP125" s="86">
        <v>51.007003784179688</v>
      </c>
      <c r="FQ125" s="86">
        <v>49.827686309814453</v>
      </c>
      <c r="FR125" s="86">
        <v>49.0789794921875</v>
      </c>
      <c r="FS125" s="86">
        <v>48.317249298095703</v>
      </c>
      <c r="FT125" s="86">
        <v>47.582794189453125</v>
      </c>
      <c r="FU125" s="86">
        <v>0.22485774755477905</v>
      </c>
      <c r="FV125" s="86">
        <v>0.17092008888721466</v>
      </c>
      <c r="FW125" s="86">
        <v>0.25784081220626831</v>
      </c>
      <c r="FX125" s="86">
        <v>298.64999389648438</v>
      </c>
      <c r="FY125" s="86">
        <v>1</v>
      </c>
    </row>
    <row r="126" spans="1:181" x14ac:dyDescent="0.25">
      <c r="A126" t="s">
        <v>186</v>
      </c>
      <c r="B126" t="s">
        <v>244</v>
      </c>
      <c r="C126" t="s">
        <v>2</v>
      </c>
      <c r="D126" t="s">
        <v>202</v>
      </c>
      <c r="E126" t="s">
        <v>242</v>
      </c>
      <c r="F126" t="s">
        <v>178</v>
      </c>
      <c r="G126" t="s">
        <v>1</v>
      </c>
      <c r="H126" s="86">
        <v>2836</v>
      </c>
      <c r="I126" s="86">
        <v>3.1957342624664307</v>
      </c>
      <c r="J126" s="86">
        <v>2.9136893749237061</v>
      </c>
      <c r="K126" s="86">
        <v>2.7835938930511475</v>
      </c>
      <c r="L126" s="86">
        <v>2.703899621963501</v>
      </c>
      <c r="M126" s="86">
        <v>2.7910945415496826</v>
      </c>
      <c r="N126" s="86">
        <v>2.8915107250213623</v>
      </c>
      <c r="O126" s="86">
        <v>3.1791152954101563</v>
      </c>
      <c r="P126" s="86">
        <v>3.4998157024383545</v>
      </c>
      <c r="Q126" s="86">
        <v>3.3600444793701172</v>
      </c>
      <c r="R126" s="86">
        <v>3.3680651187896729</v>
      </c>
      <c r="S126" s="86">
        <v>3.1521532535552979</v>
      </c>
      <c r="T126" s="86">
        <v>3.171600341796875</v>
      </c>
      <c r="U126" s="86">
        <v>3.1024620532989502</v>
      </c>
      <c r="V126" s="86">
        <v>3.00697922706604</v>
      </c>
      <c r="W126" s="86">
        <v>2.9891562461853027</v>
      </c>
      <c r="X126" s="86">
        <v>2.9576015472412109</v>
      </c>
      <c r="Y126" s="86">
        <v>3.200855016708374</v>
      </c>
      <c r="Z126" s="86">
        <v>3.7717077732086182</v>
      </c>
      <c r="AA126" s="86">
        <v>4.0559535026550293</v>
      </c>
      <c r="AB126" s="86">
        <v>4.1860270500183105</v>
      </c>
      <c r="AC126" s="86">
        <v>4.3363208770751953</v>
      </c>
      <c r="AD126" s="86">
        <v>4.2510032653808594</v>
      </c>
      <c r="AE126" s="86">
        <v>3.9616990089416504</v>
      </c>
      <c r="AF126" s="86">
        <v>3.6291468143463135</v>
      </c>
      <c r="AG126" s="86">
        <v>-0.34562584757804871</v>
      </c>
      <c r="AH126" s="86">
        <v>-0.35364261269569397</v>
      </c>
      <c r="AI126" s="86">
        <v>-0.32324787974357605</v>
      </c>
      <c r="AJ126" s="86">
        <v>-0.59319043159484863</v>
      </c>
      <c r="AK126" s="86">
        <v>-0.52268016338348389</v>
      </c>
      <c r="AL126" s="86">
        <v>-0.4945223331451416</v>
      </c>
      <c r="AM126" s="86">
        <v>-0.52544307708740234</v>
      </c>
      <c r="AN126" s="86">
        <v>-0.57432740926742554</v>
      </c>
      <c r="AO126" s="86">
        <v>-0.78566718101501465</v>
      </c>
      <c r="AP126" s="86">
        <v>-0.73230129480361938</v>
      </c>
      <c r="AQ126" s="86">
        <v>-0.70615267753601074</v>
      </c>
      <c r="AR126" s="86">
        <v>-0.61441254615783691</v>
      </c>
      <c r="AS126" s="86">
        <v>-0.6493040919303894</v>
      </c>
      <c r="AT126" s="86">
        <v>-0.50990957021713257</v>
      </c>
      <c r="AU126" s="86">
        <v>-0.37856316566467285</v>
      </c>
      <c r="AV126" s="86">
        <v>-3.368040919303894E-2</v>
      </c>
      <c r="AW126" s="86">
        <v>7.1147464215755463E-2</v>
      </c>
      <c r="AX126" s="86">
        <v>0.10607293248176575</v>
      </c>
      <c r="AY126" s="86">
        <v>0.11735003441572189</v>
      </c>
      <c r="AZ126" s="86">
        <v>5.3745076060295105E-2</v>
      </c>
      <c r="BA126" s="86">
        <v>0.21737438440322876</v>
      </c>
      <c r="BB126" s="86">
        <v>1.5059532597661018E-2</v>
      </c>
      <c r="BC126" s="86">
        <v>-0.15336894989013672</v>
      </c>
      <c r="BD126" s="86">
        <v>-0.24638162553310394</v>
      </c>
      <c r="BE126" s="86">
        <v>-0.2052341103553772</v>
      </c>
      <c r="BF126" s="86">
        <v>-0.20907767117023468</v>
      </c>
      <c r="BG126" s="86">
        <v>-0.18521565198898315</v>
      </c>
      <c r="BH126" s="86">
        <v>-0.38974273204803467</v>
      </c>
      <c r="BI126" s="86">
        <v>-0.31188654899597168</v>
      </c>
      <c r="BJ126" s="86">
        <v>-0.2819867730140686</v>
      </c>
      <c r="BK126" s="86">
        <v>-0.30986112356185913</v>
      </c>
      <c r="BL126" s="86">
        <v>-0.37230962514877319</v>
      </c>
      <c r="BM126" s="86">
        <v>-0.57865965366363525</v>
      </c>
      <c r="BN126" s="86">
        <v>-0.53051930665969849</v>
      </c>
      <c r="BO126" s="86">
        <v>-0.50802701711654663</v>
      </c>
      <c r="BP126" s="86">
        <v>-0.4183935821056366</v>
      </c>
      <c r="BQ126" s="86">
        <v>-0.46002447605133057</v>
      </c>
      <c r="BR126" s="86">
        <v>-0.32078167796134949</v>
      </c>
      <c r="BS126" s="86">
        <v>-0.21688389778137207</v>
      </c>
      <c r="BT126" s="86">
        <v>4.0458817034959793E-2</v>
      </c>
      <c r="BU126" s="86">
        <v>0.14740748703479767</v>
      </c>
      <c r="BV126" s="86">
        <v>0.18367789685726166</v>
      </c>
      <c r="BW126" s="86">
        <v>0.19558398425579071</v>
      </c>
      <c r="BX126" s="86">
        <v>0.14118209481239319</v>
      </c>
      <c r="BY126" s="86">
        <v>0.37171238660812378</v>
      </c>
      <c r="BZ126" s="86">
        <v>0.21418194472789764</v>
      </c>
      <c r="CA126" s="86">
        <v>-2.7251647785305977E-2</v>
      </c>
      <c r="CB126" s="86">
        <v>-0.10764136910438538</v>
      </c>
      <c r="CC126" s="86">
        <v>-0.10799922049045563</v>
      </c>
      <c r="CD126" s="86">
        <v>-0.10895244032144547</v>
      </c>
      <c r="CE126" s="86">
        <v>-8.9614942669868469E-2</v>
      </c>
      <c r="CF126" s="86">
        <v>-0.24883545935153961</v>
      </c>
      <c r="CG126" s="86">
        <v>-0.16589149832725525</v>
      </c>
      <c r="CH126" s="86">
        <v>-0.13478527963161469</v>
      </c>
      <c r="CI126" s="86">
        <v>-0.16054971516132355</v>
      </c>
      <c r="CJ126" s="86">
        <v>-0.23239274322986603</v>
      </c>
      <c r="CK126" s="86">
        <v>-0.43528684973716736</v>
      </c>
      <c r="CL126" s="86">
        <v>-0.39076575636863708</v>
      </c>
      <c r="CM126" s="86">
        <v>-0.3708057701587677</v>
      </c>
      <c r="CN126" s="86">
        <v>-0.28263145685195923</v>
      </c>
      <c r="CO126" s="86">
        <v>-0.32892999053001404</v>
      </c>
      <c r="CP126" s="86">
        <v>-0.18979227542877197</v>
      </c>
      <c r="CQ126" s="86">
        <v>-0.10490532219409943</v>
      </c>
      <c r="CR126" s="86">
        <v>9.1807417571544647E-2</v>
      </c>
      <c r="CS126" s="86">
        <v>0.20022493600845337</v>
      </c>
      <c r="CT126" s="86">
        <v>0.23742684721946716</v>
      </c>
      <c r="CU126" s="86">
        <v>0.24976858496665955</v>
      </c>
      <c r="CV126" s="86">
        <v>0.20174069702625275</v>
      </c>
      <c r="CW126" s="86">
        <v>0.47860640287399292</v>
      </c>
      <c r="CX126" s="86">
        <v>0.35209351778030396</v>
      </c>
      <c r="CY126" s="86">
        <v>6.0096815228462219E-2</v>
      </c>
      <c r="CZ126" s="86">
        <v>-1.1550293304026127E-2</v>
      </c>
      <c r="DA126" s="86">
        <v>-1.0764331556856632E-2</v>
      </c>
      <c r="DB126" s="86">
        <v>-8.8272085413336754E-3</v>
      </c>
      <c r="DC126" s="86">
        <v>5.9857657179236412E-3</v>
      </c>
      <c r="DD126" s="86">
        <v>-0.10792819410562515</v>
      </c>
      <c r="DE126" s="86">
        <v>-1.9896456971764565E-2</v>
      </c>
      <c r="DF126" s="86">
        <v>1.2416207231581211E-2</v>
      </c>
      <c r="DG126" s="86">
        <v>-1.1238303035497665E-2</v>
      </c>
      <c r="DH126" s="86">
        <v>-9.2475853860378265E-2</v>
      </c>
      <c r="DI126" s="86">
        <v>-0.29191404581069946</v>
      </c>
      <c r="DJ126" s="86">
        <v>-0.2510121762752533</v>
      </c>
      <c r="DK126" s="86">
        <v>-0.23358452320098877</v>
      </c>
      <c r="DL126" s="86">
        <v>-0.14686931669712067</v>
      </c>
      <c r="DM126" s="86">
        <v>-0.19783550500869751</v>
      </c>
      <c r="DN126" s="86">
        <v>-5.8802876621484756E-2</v>
      </c>
      <c r="DO126" s="86">
        <v>7.0732464082539082E-3</v>
      </c>
      <c r="DP126" s="86">
        <v>0.1431560218334198</v>
      </c>
      <c r="DQ126" s="86">
        <v>0.25304239988327026</v>
      </c>
      <c r="DR126" s="86">
        <v>0.29117581248283386</v>
      </c>
      <c r="DS126" s="86">
        <v>0.30395317077636719</v>
      </c>
      <c r="DT126" s="86">
        <v>0.2622992992401123</v>
      </c>
      <c r="DU126" s="86">
        <v>0.58550041913986206</v>
      </c>
      <c r="DV126" s="86">
        <v>0.49000510573387146</v>
      </c>
      <c r="DW126" s="86">
        <v>0.14744527637958527</v>
      </c>
      <c r="DX126" s="86">
        <v>8.4540784358978271E-2</v>
      </c>
      <c r="DY126" s="86">
        <v>0.12962740659713745</v>
      </c>
      <c r="DZ126" s="86">
        <v>0.13573771715164185</v>
      </c>
      <c r="EA126" s="86">
        <v>0.14401800930500031</v>
      </c>
      <c r="EB126" s="86">
        <v>9.5519520342350006E-2</v>
      </c>
      <c r="EC126" s="86">
        <v>0.19089719653129578</v>
      </c>
      <c r="ED126" s="86">
        <v>0.22495177388191223</v>
      </c>
      <c r="EE126" s="86">
        <v>0.20434366166591644</v>
      </c>
      <c r="EF126" s="86">
        <v>0.10954192280769348</v>
      </c>
      <c r="EG126" s="86">
        <v>-8.4906511008739471E-2</v>
      </c>
      <c r="EH126" s="86">
        <v>-4.9230210483074188E-2</v>
      </c>
      <c r="EI126" s="86">
        <v>-3.5458840429782867E-2</v>
      </c>
      <c r="EJ126" s="86">
        <v>4.9149647355079651E-2</v>
      </c>
      <c r="EK126" s="86">
        <v>-8.5558714345097542E-3</v>
      </c>
      <c r="EL126" s="86">
        <v>0.13032501935958862</v>
      </c>
      <c r="EM126" s="86">
        <v>0.168752521276474</v>
      </c>
      <c r="EN126" s="86">
        <v>0.21729524433612823</v>
      </c>
      <c r="EO126" s="86">
        <v>0.32930240035057068</v>
      </c>
      <c r="EP126" s="86">
        <v>0.36878076195716858</v>
      </c>
      <c r="EQ126" s="86">
        <v>0.3821871280670166</v>
      </c>
      <c r="ER126" s="86">
        <v>0.34973633289337158</v>
      </c>
      <c r="ES126" s="86">
        <v>0.73983842134475708</v>
      </c>
      <c r="ET126" s="86">
        <v>0.68912750482559204</v>
      </c>
      <c r="EU126" s="86">
        <v>0.27356258034706116</v>
      </c>
      <c r="EV126" s="86">
        <v>0.22328104078769684</v>
      </c>
      <c r="EW126" s="86">
        <v>49.652420043945313</v>
      </c>
      <c r="EX126" s="86">
        <v>49.191310882568359</v>
      </c>
      <c r="EY126" s="86">
        <v>48.977855682373047</v>
      </c>
      <c r="EZ126" s="86">
        <v>48.605781555175781</v>
      </c>
      <c r="FA126" s="86">
        <v>48.502269744873047</v>
      </c>
      <c r="FB126" s="86">
        <v>48.281635284423828</v>
      </c>
      <c r="FC126" s="86">
        <v>48.258331298828125</v>
      </c>
      <c r="FD126" s="86">
        <v>48.610031127929688</v>
      </c>
      <c r="FE126" s="86">
        <v>51.038494110107422</v>
      </c>
      <c r="FF126" s="86">
        <v>53.361503601074219</v>
      </c>
      <c r="FG126" s="86">
        <v>55.265533447265625</v>
      </c>
      <c r="FH126" s="86">
        <v>57.002231597900391</v>
      </c>
      <c r="FI126" s="86">
        <v>58.326454162597656</v>
      </c>
      <c r="FJ126" s="86">
        <v>59.27557373046875</v>
      </c>
      <c r="FK126" s="86">
        <v>59.411495208740234</v>
      </c>
      <c r="FL126" s="86">
        <v>58.669960021972656</v>
      </c>
      <c r="FM126" s="86">
        <v>57.089767456054688</v>
      </c>
      <c r="FN126" s="86">
        <v>55.344661712646484</v>
      </c>
      <c r="FO126" s="86">
        <v>54.162471771240234</v>
      </c>
      <c r="FP126" s="86">
        <v>53.2021484375</v>
      </c>
      <c r="FQ126" s="86">
        <v>52.187583923339844</v>
      </c>
      <c r="FR126" s="86">
        <v>51.537643432617188</v>
      </c>
      <c r="FS126" s="86">
        <v>50.8580322265625</v>
      </c>
      <c r="FT126" s="86">
        <v>50.149688720703125</v>
      </c>
      <c r="FU126" s="86">
        <v>0.16078224778175354</v>
      </c>
      <c r="FV126" s="86">
        <v>9.68795046210289E-2</v>
      </c>
      <c r="FW126" s="86">
        <v>0.190813809633255</v>
      </c>
      <c r="FX126" s="86">
        <v>187.19999694824219</v>
      </c>
      <c r="FY126" s="86">
        <v>1</v>
      </c>
    </row>
    <row r="127" spans="1:181" x14ac:dyDescent="0.25">
      <c r="A127" t="s">
        <v>186</v>
      </c>
      <c r="B127" t="s">
        <v>244</v>
      </c>
      <c r="C127" t="s">
        <v>2</v>
      </c>
      <c r="D127" t="s">
        <v>202</v>
      </c>
      <c r="E127" t="s">
        <v>242</v>
      </c>
      <c r="F127" t="s">
        <v>179</v>
      </c>
      <c r="G127" t="s">
        <v>1</v>
      </c>
      <c r="H127" s="86">
        <v>461</v>
      </c>
      <c r="I127" s="86"/>
      <c r="J127" s="86"/>
      <c r="K127" s="86"/>
      <c r="L127" s="86"/>
      <c r="M127" s="86"/>
      <c r="N127" s="86"/>
      <c r="O127" s="86"/>
      <c r="P127" s="86"/>
      <c r="Q127" s="86"/>
      <c r="R127" s="86"/>
      <c r="S127" s="86"/>
      <c r="T127" s="86"/>
      <c r="U127" s="86"/>
      <c r="V127" s="86"/>
      <c r="W127" s="86"/>
      <c r="X127" s="86"/>
      <c r="Y127" s="86"/>
      <c r="Z127" s="86"/>
      <c r="AA127" s="86"/>
      <c r="AB127" s="86"/>
      <c r="AC127" s="86"/>
      <c r="AD127" s="86"/>
      <c r="AE127" s="86"/>
      <c r="AF127" s="86"/>
      <c r="AG127" s="86"/>
      <c r="AH127" s="86"/>
      <c r="AI127" s="86"/>
      <c r="AJ127" s="86"/>
      <c r="AK127" s="86"/>
      <c r="AL127" s="86"/>
      <c r="AM127" s="86"/>
      <c r="AN127" s="86"/>
      <c r="AO127" s="86"/>
      <c r="AP127" s="86"/>
      <c r="AQ127" s="86"/>
      <c r="AR127" s="86"/>
      <c r="AS127" s="86"/>
      <c r="AT127" s="86"/>
      <c r="AU127" s="86"/>
      <c r="AV127" s="86"/>
      <c r="AW127" s="86"/>
      <c r="AX127" s="86"/>
      <c r="AY127" s="86"/>
      <c r="AZ127" s="86"/>
      <c r="BA127" s="86"/>
      <c r="BB127" s="86"/>
      <c r="BC127" s="86"/>
      <c r="BD127" s="86"/>
      <c r="BE127" s="86"/>
      <c r="BF127" s="86"/>
      <c r="BG127" s="86"/>
      <c r="BH127" s="86"/>
      <c r="BI127" s="86"/>
      <c r="BJ127" s="86"/>
      <c r="BK127" s="86"/>
      <c r="BL127" s="86"/>
      <c r="BM127" s="86"/>
      <c r="BN127" s="86"/>
      <c r="BO127" s="86"/>
      <c r="BP127" s="86"/>
      <c r="BQ127" s="86"/>
      <c r="BR127" s="86"/>
      <c r="BS127" s="86"/>
      <c r="BT127" s="86"/>
      <c r="BU127" s="86"/>
      <c r="BV127" s="86"/>
      <c r="BW127" s="86"/>
      <c r="BX127" s="86"/>
      <c r="BY127" s="86"/>
      <c r="BZ127" s="86"/>
      <c r="CA127" s="86"/>
      <c r="CB127" s="86"/>
      <c r="CC127" s="86"/>
      <c r="CD127" s="86"/>
      <c r="CE127" s="86"/>
      <c r="CF127" s="86"/>
      <c r="CG127" s="86"/>
      <c r="CH127" s="86"/>
      <c r="CI127" s="86"/>
      <c r="CJ127" s="86"/>
      <c r="CK127" s="86"/>
      <c r="CL127" s="86"/>
      <c r="CM127" s="86"/>
      <c r="CN127" s="86"/>
      <c r="CO127" s="86"/>
      <c r="CP127" s="86"/>
      <c r="CQ127" s="86"/>
      <c r="CR127" s="86"/>
      <c r="CS127" s="86"/>
      <c r="CT127" s="86"/>
      <c r="CU127" s="86"/>
      <c r="CV127" s="86"/>
      <c r="CW127" s="86"/>
      <c r="CX127" s="86"/>
      <c r="CY127" s="86"/>
      <c r="CZ127" s="86"/>
      <c r="DA127" s="86"/>
      <c r="DB127" s="86"/>
      <c r="DC127" s="86"/>
      <c r="DD127" s="86"/>
      <c r="DE127" s="86"/>
      <c r="DF127" s="86"/>
      <c r="DG127" s="86"/>
      <c r="DH127" s="86"/>
      <c r="DI127" s="86"/>
      <c r="DJ127" s="86"/>
      <c r="DK127" s="86"/>
      <c r="DL127" s="86"/>
      <c r="DM127" s="86"/>
      <c r="DN127" s="86"/>
      <c r="DO127" s="86"/>
      <c r="DP127" s="86"/>
      <c r="DQ127" s="86"/>
      <c r="DR127" s="86"/>
      <c r="DS127" s="86"/>
      <c r="DT127" s="86"/>
      <c r="DU127" s="86"/>
      <c r="DV127" s="86"/>
      <c r="DW127" s="86"/>
      <c r="DX127" s="86"/>
      <c r="DY127" s="86"/>
      <c r="DZ127" s="86"/>
      <c r="EA127" s="86"/>
      <c r="EB127" s="86"/>
      <c r="EC127" s="86"/>
      <c r="ED127" s="86"/>
      <c r="EE127" s="86"/>
      <c r="EF127" s="86"/>
      <c r="EG127" s="86"/>
      <c r="EH127" s="86"/>
      <c r="EI127" s="86"/>
      <c r="EJ127" s="86"/>
      <c r="EK127" s="86"/>
      <c r="EL127" s="86"/>
      <c r="EM127" s="86"/>
      <c r="EN127" s="86"/>
      <c r="EO127" s="86"/>
      <c r="EP127" s="86"/>
      <c r="EQ127" s="86"/>
      <c r="ER127" s="86"/>
      <c r="ES127" s="86"/>
      <c r="ET127" s="86"/>
      <c r="EU127" s="86"/>
      <c r="EV127" s="86"/>
      <c r="EW127" s="86"/>
      <c r="EX127" s="86"/>
      <c r="EY127" s="86"/>
      <c r="EZ127" s="86"/>
      <c r="FA127" s="86"/>
      <c r="FB127" s="86"/>
      <c r="FC127" s="86"/>
      <c r="FD127" s="86"/>
      <c r="FE127" s="86"/>
      <c r="FF127" s="86"/>
      <c r="FG127" s="86"/>
      <c r="FH127" s="86"/>
      <c r="FI127" s="86"/>
      <c r="FJ127" s="86"/>
      <c r="FK127" s="86"/>
      <c r="FL127" s="86"/>
      <c r="FM127" s="86"/>
      <c r="FN127" s="86"/>
      <c r="FO127" s="86"/>
      <c r="FP127" s="86"/>
      <c r="FQ127" s="86"/>
      <c r="FR127" s="86"/>
      <c r="FS127" s="86"/>
      <c r="FT127" s="86"/>
      <c r="FU127" s="86"/>
      <c r="FV127" s="86"/>
      <c r="FW127" s="86"/>
      <c r="FX127" s="86">
        <v>15.75</v>
      </c>
      <c r="FY127" s="86">
        <v>0</v>
      </c>
    </row>
    <row r="128" spans="1:181" x14ac:dyDescent="0.25">
      <c r="A128" t="s">
        <v>186</v>
      </c>
      <c r="B128" t="s">
        <v>244</v>
      </c>
      <c r="C128" t="s">
        <v>2</v>
      </c>
      <c r="D128" t="s">
        <v>202</v>
      </c>
      <c r="E128" t="s">
        <v>242</v>
      </c>
      <c r="F128" t="s">
        <v>180</v>
      </c>
      <c r="G128" t="s">
        <v>1</v>
      </c>
      <c r="H128" s="86">
        <v>90</v>
      </c>
      <c r="I128" s="86"/>
      <c r="J128" s="86"/>
      <c r="K128" s="86"/>
      <c r="L128" s="86"/>
      <c r="M128" s="86"/>
      <c r="N128" s="86"/>
      <c r="O128" s="86"/>
      <c r="P128" s="86"/>
      <c r="Q128" s="86"/>
      <c r="R128" s="86"/>
      <c r="S128" s="86"/>
      <c r="T128" s="86"/>
      <c r="U128" s="86"/>
      <c r="V128" s="86"/>
      <c r="W128" s="86"/>
      <c r="X128" s="86"/>
      <c r="Y128" s="86"/>
      <c r="Z128" s="86"/>
      <c r="AA128" s="86"/>
      <c r="AB128" s="86"/>
      <c r="AC128" s="86"/>
      <c r="AD128" s="86"/>
      <c r="AE128" s="86"/>
      <c r="AF128" s="86"/>
      <c r="AG128" s="86"/>
      <c r="AH128" s="86"/>
      <c r="AI128" s="86"/>
      <c r="AJ128" s="86"/>
      <c r="AK128" s="86"/>
      <c r="AL128" s="86"/>
      <c r="AM128" s="86"/>
      <c r="AN128" s="86"/>
      <c r="AO128" s="86"/>
      <c r="AP128" s="86"/>
      <c r="AQ128" s="86"/>
      <c r="AR128" s="86"/>
      <c r="AS128" s="86"/>
      <c r="AT128" s="86"/>
      <c r="AU128" s="86"/>
      <c r="AV128" s="86"/>
      <c r="AW128" s="86"/>
      <c r="AX128" s="86"/>
      <c r="AY128" s="86"/>
      <c r="AZ128" s="86"/>
      <c r="BA128" s="86"/>
      <c r="BB128" s="86"/>
      <c r="BC128" s="86"/>
      <c r="BD128" s="86"/>
      <c r="BE128" s="86"/>
      <c r="BF128" s="86"/>
      <c r="BG128" s="86"/>
      <c r="BH128" s="86"/>
      <c r="BI128" s="86"/>
      <c r="BJ128" s="86"/>
      <c r="BK128" s="86"/>
      <c r="BL128" s="86"/>
      <c r="BM128" s="86"/>
      <c r="BN128" s="86"/>
      <c r="BO128" s="86"/>
      <c r="BP128" s="86"/>
      <c r="BQ128" s="86"/>
      <c r="BR128" s="86"/>
      <c r="BS128" s="86"/>
      <c r="BT128" s="86"/>
      <c r="BU128" s="86"/>
      <c r="BV128" s="86"/>
      <c r="BW128" s="86"/>
      <c r="BX128" s="86"/>
      <c r="BY128" s="86"/>
      <c r="BZ128" s="86"/>
      <c r="CA128" s="86"/>
      <c r="CB128" s="86"/>
      <c r="CC128" s="86"/>
      <c r="CD128" s="86"/>
      <c r="CE128" s="86"/>
      <c r="CF128" s="86"/>
      <c r="CG128" s="86"/>
      <c r="CH128" s="86"/>
      <c r="CI128" s="86"/>
      <c r="CJ128" s="86"/>
      <c r="CK128" s="86"/>
      <c r="CL128" s="86"/>
      <c r="CM128" s="86"/>
      <c r="CN128" s="86"/>
      <c r="CO128" s="86"/>
      <c r="CP128" s="86"/>
      <c r="CQ128" s="86"/>
      <c r="CR128" s="86"/>
      <c r="CS128" s="86"/>
      <c r="CT128" s="86"/>
      <c r="CU128" s="86"/>
      <c r="CV128" s="86"/>
      <c r="CW128" s="86"/>
      <c r="CX128" s="86"/>
      <c r="CY128" s="86"/>
      <c r="CZ128" s="86"/>
      <c r="DA128" s="86"/>
      <c r="DB128" s="86"/>
      <c r="DC128" s="86"/>
      <c r="DD128" s="86"/>
      <c r="DE128" s="86"/>
      <c r="DF128" s="86"/>
      <c r="DG128" s="86"/>
      <c r="DH128" s="86"/>
      <c r="DI128" s="86"/>
      <c r="DJ128" s="86"/>
      <c r="DK128" s="86"/>
      <c r="DL128" s="86"/>
      <c r="DM128" s="86"/>
      <c r="DN128" s="86"/>
      <c r="DO128" s="86"/>
      <c r="DP128" s="86"/>
      <c r="DQ128" s="86"/>
      <c r="DR128" s="86"/>
      <c r="DS128" s="86"/>
      <c r="DT128" s="86"/>
      <c r="DU128" s="86"/>
      <c r="DV128" s="86"/>
      <c r="DW128" s="86"/>
      <c r="DX128" s="86"/>
      <c r="DY128" s="86"/>
      <c r="DZ128" s="86"/>
      <c r="EA128" s="86"/>
      <c r="EB128" s="86"/>
      <c r="EC128" s="86"/>
      <c r="ED128" s="86"/>
      <c r="EE128" s="86"/>
      <c r="EF128" s="86"/>
      <c r="EG128" s="86"/>
      <c r="EH128" s="86"/>
      <c r="EI128" s="86"/>
      <c r="EJ128" s="86"/>
      <c r="EK128" s="86"/>
      <c r="EL128" s="86"/>
      <c r="EM128" s="86"/>
      <c r="EN128" s="86"/>
      <c r="EO128" s="86"/>
      <c r="EP128" s="86"/>
      <c r="EQ128" s="86"/>
      <c r="ER128" s="86"/>
      <c r="ES128" s="86"/>
      <c r="ET128" s="86"/>
      <c r="EU128" s="86"/>
      <c r="EV128" s="86"/>
      <c r="EW128" s="86"/>
      <c r="EX128" s="86"/>
      <c r="EY128" s="86"/>
      <c r="EZ128" s="86"/>
      <c r="FA128" s="86"/>
      <c r="FB128" s="86"/>
      <c r="FC128" s="86"/>
      <c r="FD128" s="86"/>
      <c r="FE128" s="86"/>
      <c r="FF128" s="86"/>
      <c r="FG128" s="86"/>
      <c r="FH128" s="86"/>
      <c r="FI128" s="86"/>
      <c r="FJ128" s="86"/>
      <c r="FK128" s="86"/>
      <c r="FL128" s="86"/>
      <c r="FM128" s="86"/>
      <c r="FN128" s="86"/>
      <c r="FO128" s="86"/>
      <c r="FP128" s="86"/>
      <c r="FQ128" s="86"/>
      <c r="FR128" s="86"/>
      <c r="FS128" s="86"/>
      <c r="FT128" s="86"/>
      <c r="FU128" s="86"/>
      <c r="FV128" s="86"/>
      <c r="FW128" s="86"/>
      <c r="FX128" s="86">
        <v>5.4499998092651367</v>
      </c>
      <c r="FY128" s="86">
        <v>0</v>
      </c>
    </row>
    <row r="129" spans="1:181" x14ac:dyDescent="0.25">
      <c r="A129" t="s">
        <v>186</v>
      </c>
      <c r="B129" t="s">
        <v>244</v>
      </c>
      <c r="C129" t="s">
        <v>2</v>
      </c>
      <c r="D129" t="s">
        <v>202</v>
      </c>
      <c r="E129" t="s">
        <v>242</v>
      </c>
      <c r="F129" t="s">
        <v>181</v>
      </c>
      <c r="G129" t="s">
        <v>1</v>
      </c>
      <c r="H129" s="86">
        <v>165</v>
      </c>
      <c r="I129" s="86"/>
      <c r="J129" s="86"/>
      <c r="K129" s="86"/>
      <c r="L129" s="86"/>
      <c r="M129" s="86"/>
      <c r="N129" s="86"/>
      <c r="O129" s="86"/>
      <c r="P129" s="86"/>
      <c r="Q129" s="86"/>
      <c r="R129" s="86"/>
      <c r="S129" s="86"/>
      <c r="T129" s="86"/>
      <c r="U129" s="86"/>
      <c r="V129" s="86"/>
      <c r="W129" s="86"/>
      <c r="X129" s="86"/>
      <c r="Y129" s="86"/>
      <c r="Z129" s="86"/>
      <c r="AA129" s="86"/>
      <c r="AB129" s="86"/>
      <c r="AC129" s="86"/>
      <c r="AD129" s="86"/>
      <c r="AE129" s="86"/>
      <c r="AF129" s="86"/>
      <c r="AG129" s="86"/>
      <c r="AH129" s="86"/>
      <c r="AI129" s="86"/>
      <c r="AJ129" s="86"/>
      <c r="AK129" s="86"/>
      <c r="AL129" s="86"/>
      <c r="AM129" s="86"/>
      <c r="AN129" s="86"/>
      <c r="AO129" s="86"/>
      <c r="AP129" s="86"/>
      <c r="AQ129" s="86"/>
      <c r="AR129" s="86"/>
      <c r="AS129" s="86"/>
      <c r="AT129" s="86"/>
      <c r="AU129" s="86"/>
      <c r="AV129" s="86"/>
      <c r="AW129" s="86"/>
      <c r="AX129" s="86"/>
      <c r="AY129" s="86"/>
      <c r="AZ129" s="86"/>
      <c r="BA129" s="86"/>
      <c r="BB129" s="86"/>
      <c r="BC129" s="86"/>
      <c r="BD129" s="86"/>
      <c r="BE129" s="86"/>
      <c r="BF129" s="86"/>
      <c r="BG129" s="86"/>
      <c r="BH129" s="86"/>
      <c r="BI129" s="86"/>
      <c r="BJ129" s="86"/>
      <c r="BK129" s="86"/>
      <c r="BL129" s="86"/>
      <c r="BM129" s="86"/>
      <c r="BN129" s="86"/>
      <c r="BO129" s="86"/>
      <c r="BP129" s="86"/>
      <c r="BQ129" s="86"/>
      <c r="BR129" s="86"/>
      <c r="BS129" s="86"/>
      <c r="BT129" s="86"/>
      <c r="BU129" s="86"/>
      <c r="BV129" s="86"/>
      <c r="BW129" s="86"/>
      <c r="BX129" s="86"/>
      <c r="BY129" s="86"/>
      <c r="BZ129" s="86"/>
      <c r="CA129" s="86"/>
      <c r="CB129" s="86"/>
      <c r="CC129" s="86"/>
      <c r="CD129" s="86"/>
      <c r="CE129" s="86"/>
      <c r="CF129" s="86"/>
      <c r="CG129" s="86"/>
      <c r="CH129" s="86"/>
      <c r="CI129" s="86"/>
      <c r="CJ129" s="86"/>
      <c r="CK129" s="86"/>
      <c r="CL129" s="86"/>
      <c r="CM129" s="86"/>
      <c r="CN129" s="86"/>
      <c r="CO129" s="86"/>
      <c r="CP129" s="86"/>
      <c r="CQ129" s="86"/>
      <c r="CR129" s="86"/>
      <c r="CS129" s="86"/>
      <c r="CT129" s="86"/>
      <c r="CU129" s="86"/>
      <c r="CV129" s="86"/>
      <c r="CW129" s="86"/>
      <c r="CX129" s="86"/>
      <c r="CY129" s="86"/>
      <c r="CZ129" s="86"/>
      <c r="DA129" s="86"/>
      <c r="DB129" s="86"/>
      <c r="DC129" s="86"/>
      <c r="DD129" s="86"/>
      <c r="DE129" s="86"/>
      <c r="DF129" s="86"/>
      <c r="DG129" s="86"/>
      <c r="DH129" s="86"/>
      <c r="DI129" s="86"/>
      <c r="DJ129" s="86"/>
      <c r="DK129" s="86"/>
      <c r="DL129" s="86"/>
      <c r="DM129" s="86"/>
      <c r="DN129" s="86"/>
      <c r="DO129" s="86"/>
      <c r="DP129" s="86"/>
      <c r="DQ129" s="86"/>
      <c r="DR129" s="86"/>
      <c r="DS129" s="86"/>
      <c r="DT129" s="86"/>
      <c r="DU129" s="86"/>
      <c r="DV129" s="86"/>
      <c r="DW129" s="86"/>
      <c r="DX129" s="86"/>
      <c r="DY129" s="86"/>
      <c r="DZ129" s="86"/>
      <c r="EA129" s="86"/>
      <c r="EB129" s="86"/>
      <c r="EC129" s="86"/>
      <c r="ED129" s="86"/>
      <c r="EE129" s="86"/>
      <c r="EF129" s="86"/>
      <c r="EG129" s="86"/>
      <c r="EH129" s="86"/>
      <c r="EI129" s="86"/>
      <c r="EJ129" s="86"/>
      <c r="EK129" s="86"/>
      <c r="EL129" s="86"/>
      <c r="EM129" s="86"/>
      <c r="EN129" s="86"/>
      <c r="EO129" s="86"/>
      <c r="EP129" s="86"/>
      <c r="EQ129" s="86"/>
      <c r="ER129" s="86"/>
      <c r="ES129" s="86"/>
      <c r="ET129" s="86"/>
      <c r="EU129" s="86"/>
      <c r="EV129" s="86"/>
      <c r="EW129" s="86"/>
      <c r="EX129" s="86"/>
      <c r="EY129" s="86"/>
      <c r="EZ129" s="86"/>
      <c r="FA129" s="86"/>
      <c r="FB129" s="86"/>
      <c r="FC129" s="86"/>
      <c r="FD129" s="86"/>
      <c r="FE129" s="86"/>
      <c r="FF129" s="86"/>
      <c r="FG129" s="86"/>
      <c r="FH129" s="86"/>
      <c r="FI129" s="86"/>
      <c r="FJ129" s="86"/>
      <c r="FK129" s="86"/>
      <c r="FL129" s="86"/>
      <c r="FM129" s="86"/>
      <c r="FN129" s="86"/>
      <c r="FO129" s="86"/>
      <c r="FP129" s="86"/>
      <c r="FQ129" s="86"/>
      <c r="FR129" s="86"/>
      <c r="FS129" s="86"/>
      <c r="FT129" s="86"/>
      <c r="FU129" s="86"/>
      <c r="FV129" s="86"/>
      <c r="FW129" s="86"/>
      <c r="FX129" s="86">
        <v>6.9499998092651367</v>
      </c>
      <c r="FY129" s="86">
        <v>0</v>
      </c>
    </row>
    <row r="130" spans="1:181" x14ac:dyDescent="0.25">
      <c r="A130" t="s">
        <v>186</v>
      </c>
      <c r="B130" t="s">
        <v>244</v>
      </c>
      <c r="C130" t="s">
        <v>2</v>
      </c>
      <c r="D130" t="s">
        <v>202</v>
      </c>
      <c r="E130" t="s">
        <v>242</v>
      </c>
      <c r="F130" t="s">
        <v>182</v>
      </c>
      <c r="G130" t="s">
        <v>1</v>
      </c>
      <c r="H130" s="86">
        <v>501</v>
      </c>
      <c r="I130" s="86"/>
      <c r="J130" s="86"/>
      <c r="K130" s="86"/>
      <c r="L130" s="86"/>
      <c r="M130" s="86"/>
      <c r="N130" s="86"/>
      <c r="O130" s="86"/>
      <c r="P130" s="86"/>
      <c r="Q130" s="86"/>
      <c r="R130" s="86"/>
      <c r="S130" s="86"/>
      <c r="T130" s="86"/>
      <c r="U130" s="86"/>
      <c r="V130" s="86"/>
      <c r="W130" s="86"/>
      <c r="X130" s="86"/>
      <c r="Y130" s="86"/>
      <c r="Z130" s="86"/>
      <c r="AA130" s="86"/>
      <c r="AB130" s="86"/>
      <c r="AC130" s="86"/>
      <c r="AD130" s="86"/>
      <c r="AE130" s="86"/>
      <c r="AF130" s="86"/>
      <c r="AG130" s="86"/>
      <c r="AH130" s="86"/>
      <c r="AI130" s="86"/>
      <c r="AJ130" s="86"/>
      <c r="AK130" s="86"/>
      <c r="AL130" s="86"/>
      <c r="AM130" s="86"/>
      <c r="AN130" s="86"/>
      <c r="AO130" s="86"/>
      <c r="AP130" s="86"/>
      <c r="AQ130" s="86"/>
      <c r="AR130" s="86"/>
      <c r="AS130" s="86"/>
      <c r="AT130" s="86"/>
      <c r="AU130" s="86"/>
      <c r="AV130" s="86"/>
      <c r="AW130" s="86"/>
      <c r="AX130" s="86"/>
      <c r="AY130" s="86"/>
      <c r="AZ130" s="86"/>
      <c r="BA130" s="86"/>
      <c r="BB130" s="86"/>
      <c r="BC130" s="86"/>
      <c r="BD130" s="86"/>
      <c r="BE130" s="86"/>
      <c r="BF130" s="86"/>
      <c r="BG130" s="86"/>
      <c r="BH130" s="86"/>
      <c r="BI130" s="86"/>
      <c r="BJ130" s="86"/>
      <c r="BK130" s="86"/>
      <c r="BL130" s="86"/>
      <c r="BM130" s="86"/>
      <c r="BN130" s="86"/>
      <c r="BO130" s="86"/>
      <c r="BP130" s="86"/>
      <c r="BQ130" s="86"/>
      <c r="BR130" s="86"/>
      <c r="BS130" s="86"/>
      <c r="BT130" s="86"/>
      <c r="BU130" s="86"/>
      <c r="BV130" s="86"/>
      <c r="BW130" s="86"/>
      <c r="BX130" s="86"/>
      <c r="BY130" s="86"/>
      <c r="BZ130" s="86"/>
      <c r="CA130" s="86"/>
      <c r="CB130" s="86"/>
      <c r="CC130" s="86"/>
      <c r="CD130" s="86"/>
      <c r="CE130" s="86"/>
      <c r="CF130" s="86"/>
      <c r="CG130" s="86"/>
      <c r="CH130" s="86"/>
      <c r="CI130" s="86"/>
      <c r="CJ130" s="86"/>
      <c r="CK130" s="86"/>
      <c r="CL130" s="86"/>
      <c r="CM130" s="86"/>
      <c r="CN130" s="86"/>
      <c r="CO130" s="86"/>
      <c r="CP130" s="86"/>
      <c r="CQ130" s="86"/>
      <c r="CR130" s="86"/>
      <c r="CS130" s="86"/>
      <c r="CT130" s="86"/>
      <c r="CU130" s="86"/>
      <c r="CV130" s="86"/>
      <c r="CW130" s="86"/>
      <c r="CX130" s="86"/>
      <c r="CY130" s="86"/>
      <c r="CZ130" s="86"/>
      <c r="DA130" s="86"/>
      <c r="DB130" s="86"/>
      <c r="DC130" s="86"/>
      <c r="DD130" s="86"/>
      <c r="DE130" s="86"/>
      <c r="DF130" s="86"/>
      <c r="DG130" s="86"/>
      <c r="DH130" s="86"/>
      <c r="DI130" s="86"/>
      <c r="DJ130" s="86"/>
      <c r="DK130" s="86"/>
      <c r="DL130" s="86"/>
      <c r="DM130" s="86"/>
      <c r="DN130" s="86"/>
      <c r="DO130" s="86"/>
      <c r="DP130" s="86"/>
      <c r="DQ130" s="86"/>
      <c r="DR130" s="86"/>
      <c r="DS130" s="86"/>
      <c r="DT130" s="86"/>
      <c r="DU130" s="86"/>
      <c r="DV130" s="86"/>
      <c r="DW130" s="86"/>
      <c r="DX130" s="86"/>
      <c r="DY130" s="86"/>
      <c r="DZ130" s="86"/>
      <c r="EA130" s="86"/>
      <c r="EB130" s="86"/>
      <c r="EC130" s="86"/>
      <c r="ED130" s="86"/>
      <c r="EE130" s="86"/>
      <c r="EF130" s="86"/>
      <c r="EG130" s="86"/>
      <c r="EH130" s="86"/>
      <c r="EI130" s="86"/>
      <c r="EJ130" s="86"/>
      <c r="EK130" s="86"/>
      <c r="EL130" s="86"/>
      <c r="EM130" s="86"/>
      <c r="EN130" s="86"/>
      <c r="EO130" s="86"/>
      <c r="EP130" s="86"/>
      <c r="EQ130" s="86"/>
      <c r="ER130" s="86"/>
      <c r="ES130" s="86"/>
      <c r="ET130" s="86"/>
      <c r="EU130" s="86"/>
      <c r="EV130" s="86"/>
      <c r="EW130" s="86"/>
      <c r="EX130" s="86"/>
      <c r="EY130" s="86"/>
      <c r="EZ130" s="86"/>
      <c r="FA130" s="86"/>
      <c r="FB130" s="86"/>
      <c r="FC130" s="86"/>
      <c r="FD130" s="86"/>
      <c r="FE130" s="86"/>
      <c r="FF130" s="86"/>
      <c r="FG130" s="86"/>
      <c r="FH130" s="86"/>
      <c r="FI130" s="86"/>
      <c r="FJ130" s="86"/>
      <c r="FK130" s="86"/>
      <c r="FL130" s="86"/>
      <c r="FM130" s="86"/>
      <c r="FN130" s="86"/>
      <c r="FO130" s="86"/>
      <c r="FP130" s="86"/>
      <c r="FQ130" s="86"/>
      <c r="FR130" s="86"/>
      <c r="FS130" s="86"/>
      <c r="FT130" s="86"/>
      <c r="FU130" s="86"/>
      <c r="FV130" s="86"/>
      <c r="FW130" s="86"/>
      <c r="FX130" s="86">
        <v>24</v>
      </c>
      <c r="FY130" s="86">
        <v>0</v>
      </c>
    </row>
    <row r="131" spans="1:181" x14ac:dyDescent="0.25">
      <c r="A131" t="s">
        <v>186</v>
      </c>
      <c r="B131" t="s">
        <v>244</v>
      </c>
      <c r="C131" t="s">
        <v>2</v>
      </c>
      <c r="D131" t="s">
        <v>202</v>
      </c>
      <c r="E131" t="s">
        <v>242</v>
      </c>
      <c r="F131" t="s">
        <v>183</v>
      </c>
      <c r="G131" t="s">
        <v>1</v>
      </c>
      <c r="H131" s="86">
        <v>649</v>
      </c>
      <c r="I131" s="86"/>
      <c r="J131" s="86"/>
      <c r="K131" s="86"/>
      <c r="L131" s="86"/>
      <c r="M131" s="86"/>
      <c r="N131" s="86"/>
      <c r="O131" s="86"/>
      <c r="P131" s="86"/>
      <c r="Q131" s="86"/>
      <c r="R131" s="86"/>
      <c r="S131" s="86"/>
      <c r="T131" s="86"/>
      <c r="U131" s="86"/>
      <c r="V131" s="86"/>
      <c r="W131" s="86"/>
      <c r="X131" s="86"/>
      <c r="Y131" s="86"/>
      <c r="Z131" s="86"/>
      <c r="AA131" s="86"/>
      <c r="AB131" s="86"/>
      <c r="AC131" s="86"/>
      <c r="AD131" s="86"/>
      <c r="AE131" s="86"/>
      <c r="AF131" s="86"/>
      <c r="AG131" s="86"/>
      <c r="AH131" s="86"/>
      <c r="AI131" s="86"/>
      <c r="AJ131" s="86"/>
      <c r="AK131" s="86"/>
      <c r="AL131" s="86"/>
      <c r="AM131" s="86"/>
      <c r="AN131" s="86"/>
      <c r="AO131" s="86"/>
      <c r="AP131" s="86"/>
      <c r="AQ131" s="86"/>
      <c r="AR131" s="86"/>
      <c r="AS131" s="86"/>
      <c r="AT131" s="86"/>
      <c r="AU131" s="86"/>
      <c r="AV131" s="86"/>
      <c r="AW131" s="86"/>
      <c r="AX131" s="86"/>
      <c r="AY131" s="86"/>
      <c r="AZ131" s="86"/>
      <c r="BA131" s="86"/>
      <c r="BB131" s="86"/>
      <c r="BC131" s="86"/>
      <c r="BD131" s="86"/>
      <c r="BE131" s="86"/>
      <c r="BF131" s="86"/>
      <c r="BG131" s="86"/>
      <c r="BH131" s="86"/>
      <c r="BI131" s="86"/>
      <c r="BJ131" s="86"/>
      <c r="BK131" s="86"/>
      <c r="BL131" s="86"/>
      <c r="BM131" s="86"/>
      <c r="BN131" s="86"/>
      <c r="BO131" s="86"/>
      <c r="BP131" s="86"/>
      <c r="BQ131" s="86"/>
      <c r="BR131" s="86"/>
      <c r="BS131" s="86"/>
      <c r="BT131" s="86"/>
      <c r="BU131" s="86"/>
      <c r="BV131" s="86"/>
      <c r="BW131" s="86"/>
      <c r="BX131" s="86"/>
      <c r="BY131" s="86"/>
      <c r="BZ131" s="86"/>
      <c r="CA131" s="86"/>
      <c r="CB131" s="86"/>
      <c r="CC131" s="86"/>
      <c r="CD131" s="86"/>
      <c r="CE131" s="86"/>
      <c r="CF131" s="86"/>
      <c r="CG131" s="86"/>
      <c r="CH131" s="86"/>
      <c r="CI131" s="86"/>
      <c r="CJ131" s="86"/>
      <c r="CK131" s="86"/>
      <c r="CL131" s="86"/>
      <c r="CM131" s="86"/>
      <c r="CN131" s="86"/>
      <c r="CO131" s="86"/>
      <c r="CP131" s="86"/>
      <c r="CQ131" s="86"/>
      <c r="CR131" s="86"/>
      <c r="CS131" s="86"/>
      <c r="CT131" s="86"/>
      <c r="CU131" s="86"/>
      <c r="CV131" s="86"/>
      <c r="CW131" s="86"/>
      <c r="CX131" s="86"/>
      <c r="CY131" s="86"/>
      <c r="CZ131" s="86"/>
      <c r="DA131" s="86"/>
      <c r="DB131" s="86"/>
      <c r="DC131" s="86"/>
      <c r="DD131" s="86"/>
      <c r="DE131" s="86"/>
      <c r="DF131" s="86"/>
      <c r="DG131" s="86"/>
      <c r="DH131" s="86"/>
      <c r="DI131" s="86"/>
      <c r="DJ131" s="86"/>
      <c r="DK131" s="86"/>
      <c r="DL131" s="86"/>
      <c r="DM131" s="86"/>
      <c r="DN131" s="86"/>
      <c r="DO131" s="86"/>
      <c r="DP131" s="86"/>
      <c r="DQ131" s="86"/>
      <c r="DR131" s="86"/>
      <c r="DS131" s="86"/>
      <c r="DT131" s="86"/>
      <c r="DU131" s="86"/>
      <c r="DV131" s="86"/>
      <c r="DW131" s="86"/>
      <c r="DX131" s="86"/>
      <c r="DY131" s="86"/>
      <c r="DZ131" s="86"/>
      <c r="EA131" s="86"/>
      <c r="EB131" s="86"/>
      <c r="EC131" s="86"/>
      <c r="ED131" s="86"/>
      <c r="EE131" s="86"/>
      <c r="EF131" s="86"/>
      <c r="EG131" s="86"/>
      <c r="EH131" s="86"/>
      <c r="EI131" s="86"/>
      <c r="EJ131" s="86"/>
      <c r="EK131" s="86"/>
      <c r="EL131" s="86"/>
      <c r="EM131" s="86"/>
      <c r="EN131" s="86"/>
      <c r="EO131" s="86"/>
      <c r="EP131" s="86"/>
      <c r="EQ131" s="86"/>
      <c r="ER131" s="86"/>
      <c r="ES131" s="86"/>
      <c r="ET131" s="86"/>
      <c r="EU131" s="86"/>
      <c r="EV131" s="86"/>
      <c r="EW131" s="86"/>
      <c r="EX131" s="86"/>
      <c r="EY131" s="86"/>
      <c r="EZ131" s="86"/>
      <c r="FA131" s="86"/>
      <c r="FB131" s="86"/>
      <c r="FC131" s="86"/>
      <c r="FD131" s="86"/>
      <c r="FE131" s="86"/>
      <c r="FF131" s="86"/>
      <c r="FG131" s="86"/>
      <c r="FH131" s="86"/>
      <c r="FI131" s="86"/>
      <c r="FJ131" s="86"/>
      <c r="FK131" s="86"/>
      <c r="FL131" s="86"/>
      <c r="FM131" s="86"/>
      <c r="FN131" s="86"/>
      <c r="FO131" s="86"/>
      <c r="FP131" s="86"/>
      <c r="FQ131" s="86"/>
      <c r="FR131" s="86"/>
      <c r="FS131" s="86"/>
      <c r="FT131" s="86"/>
      <c r="FU131" s="86"/>
      <c r="FV131" s="86"/>
      <c r="FW131" s="86"/>
      <c r="FX131" s="86">
        <v>26.799999237060547</v>
      </c>
      <c r="FY131" s="86">
        <v>0</v>
      </c>
    </row>
    <row r="132" spans="1:181" x14ac:dyDescent="0.25">
      <c r="A132" t="s">
        <v>186</v>
      </c>
      <c r="B132" t="s">
        <v>244</v>
      </c>
      <c r="C132" t="s">
        <v>2</v>
      </c>
      <c r="D132" t="s">
        <v>202</v>
      </c>
      <c r="E132" t="s">
        <v>242</v>
      </c>
      <c r="F132" t="s">
        <v>184</v>
      </c>
      <c r="G132" t="s">
        <v>1</v>
      </c>
      <c r="H132" s="86">
        <v>421</v>
      </c>
      <c r="I132" s="86"/>
      <c r="J132" s="86"/>
      <c r="K132" s="86"/>
      <c r="L132" s="86"/>
      <c r="M132" s="86"/>
      <c r="N132" s="86"/>
      <c r="O132" s="86"/>
      <c r="P132" s="86"/>
      <c r="Q132" s="86"/>
      <c r="R132" s="86"/>
      <c r="S132" s="86"/>
      <c r="T132" s="86"/>
      <c r="U132" s="86"/>
      <c r="V132" s="86"/>
      <c r="W132" s="86"/>
      <c r="X132" s="86"/>
      <c r="Y132" s="86"/>
      <c r="Z132" s="86"/>
      <c r="AA132" s="86"/>
      <c r="AB132" s="86"/>
      <c r="AC132" s="86"/>
      <c r="AD132" s="86"/>
      <c r="AE132" s="86"/>
      <c r="AF132" s="86"/>
      <c r="AG132" s="86"/>
      <c r="AH132" s="86"/>
      <c r="AI132" s="86"/>
      <c r="AJ132" s="86"/>
      <c r="AK132" s="86"/>
      <c r="AL132" s="86"/>
      <c r="AM132" s="86"/>
      <c r="AN132" s="86"/>
      <c r="AO132" s="86"/>
      <c r="AP132" s="86"/>
      <c r="AQ132" s="86"/>
      <c r="AR132" s="86"/>
      <c r="AS132" s="86"/>
      <c r="AT132" s="86"/>
      <c r="AU132" s="86"/>
      <c r="AV132" s="86"/>
      <c r="AW132" s="86"/>
      <c r="AX132" s="86"/>
      <c r="AY132" s="86"/>
      <c r="AZ132" s="86"/>
      <c r="BA132" s="86"/>
      <c r="BB132" s="86"/>
      <c r="BC132" s="86"/>
      <c r="BD132" s="86"/>
      <c r="BE132" s="86"/>
      <c r="BF132" s="86"/>
      <c r="BG132" s="86"/>
      <c r="BH132" s="86"/>
      <c r="BI132" s="86"/>
      <c r="BJ132" s="86"/>
      <c r="BK132" s="86"/>
      <c r="BL132" s="86"/>
      <c r="BM132" s="86"/>
      <c r="BN132" s="86"/>
      <c r="BO132" s="86"/>
      <c r="BP132" s="86"/>
      <c r="BQ132" s="86"/>
      <c r="BR132" s="86"/>
      <c r="BS132" s="86"/>
      <c r="BT132" s="86"/>
      <c r="BU132" s="86"/>
      <c r="BV132" s="86"/>
      <c r="BW132" s="86"/>
      <c r="BX132" s="86"/>
      <c r="BY132" s="86"/>
      <c r="BZ132" s="86"/>
      <c r="CA132" s="86"/>
      <c r="CB132" s="86"/>
      <c r="CC132" s="86"/>
      <c r="CD132" s="86"/>
      <c r="CE132" s="86"/>
      <c r="CF132" s="86"/>
      <c r="CG132" s="86"/>
      <c r="CH132" s="86"/>
      <c r="CI132" s="86"/>
      <c r="CJ132" s="86"/>
      <c r="CK132" s="86"/>
      <c r="CL132" s="86"/>
      <c r="CM132" s="86"/>
      <c r="CN132" s="86"/>
      <c r="CO132" s="86"/>
      <c r="CP132" s="86"/>
      <c r="CQ132" s="86"/>
      <c r="CR132" s="86"/>
      <c r="CS132" s="86"/>
      <c r="CT132" s="86"/>
      <c r="CU132" s="86"/>
      <c r="CV132" s="86"/>
      <c r="CW132" s="86"/>
      <c r="CX132" s="86"/>
      <c r="CY132" s="86"/>
      <c r="CZ132" s="86"/>
      <c r="DA132" s="86"/>
      <c r="DB132" s="86"/>
      <c r="DC132" s="86"/>
      <c r="DD132" s="86"/>
      <c r="DE132" s="86"/>
      <c r="DF132" s="86"/>
      <c r="DG132" s="86"/>
      <c r="DH132" s="86"/>
      <c r="DI132" s="86"/>
      <c r="DJ132" s="86"/>
      <c r="DK132" s="86"/>
      <c r="DL132" s="86"/>
      <c r="DM132" s="86"/>
      <c r="DN132" s="86"/>
      <c r="DO132" s="86"/>
      <c r="DP132" s="86"/>
      <c r="DQ132" s="86"/>
      <c r="DR132" s="86"/>
      <c r="DS132" s="86"/>
      <c r="DT132" s="86"/>
      <c r="DU132" s="86"/>
      <c r="DV132" s="86"/>
      <c r="DW132" s="86"/>
      <c r="DX132" s="86"/>
      <c r="DY132" s="86"/>
      <c r="DZ132" s="86"/>
      <c r="EA132" s="86"/>
      <c r="EB132" s="86"/>
      <c r="EC132" s="86"/>
      <c r="ED132" s="86"/>
      <c r="EE132" s="86"/>
      <c r="EF132" s="86"/>
      <c r="EG132" s="86"/>
      <c r="EH132" s="86"/>
      <c r="EI132" s="86"/>
      <c r="EJ132" s="86"/>
      <c r="EK132" s="86"/>
      <c r="EL132" s="86"/>
      <c r="EM132" s="86"/>
      <c r="EN132" s="86"/>
      <c r="EO132" s="86"/>
      <c r="EP132" s="86"/>
      <c r="EQ132" s="86"/>
      <c r="ER132" s="86"/>
      <c r="ES132" s="86"/>
      <c r="ET132" s="86"/>
      <c r="EU132" s="86"/>
      <c r="EV132" s="86"/>
      <c r="EW132" s="86"/>
      <c r="EX132" s="86"/>
      <c r="EY132" s="86"/>
      <c r="EZ132" s="86"/>
      <c r="FA132" s="86"/>
      <c r="FB132" s="86"/>
      <c r="FC132" s="86"/>
      <c r="FD132" s="86"/>
      <c r="FE132" s="86"/>
      <c r="FF132" s="86"/>
      <c r="FG132" s="86"/>
      <c r="FH132" s="86"/>
      <c r="FI132" s="86"/>
      <c r="FJ132" s="86"/>
      <c r="FK132" s="86"/>
      <c r="FL132" s="86"/>
      <c r="FM132" s="86"/>
      <c r="FN132" s="86"/>
      <c r="FO132" s="86"/>
      <c r="FP132" s="86"/>
      <c r="FQ132" s="86"/>
      <c r="FR132" s="86"/>
      <c r="FS132" s="86"/>
      <c r="FT132" s="86"/>
      <c r="FU132" s="86"/>
      <c r="FV132" s="86"/>
      <c r="FW132" s="86"/>
      <c r="FX132" s="86">
        <v>27.149999618530273</v>
      </c>
      <c r="FY132" s="86">
        <v>0</v>
      </c>
    </row>
    <row r="133" spans="1:181" x14ac:dyDescent="0.25">
      <c r="A133" t="s">
        <v>186</v>
      </c>
      <c r="B133" t="s">
        <v>244</v>
      </c>
      <c r="C133" t="s">
        <v>2</v>
      </c>
      <c r="D133" t="s">
        <v>202</v>
      </c>
      <c r="E133" t="s">
        <v>242</v>
      </c>
      <c r="F133" t="s">
        <v>185</v>
      </c>
      <c r="G133" t="s">
        <v>1</v>
      </c>
      <c r="H133" s="86">
        <v>161</v>
      </c>
      <c r="I133" s="86"/>
      <c r="J133" s="86"/>
      <c r="K133" s="86"/>
      <c r="L133" s="86"/>
      <c r="M133" s="86"/>
      <c r="N133" s="86"/>
      <c r="O133" s="86"/>
      <c r="P133" s="86"/>
      <c r="Q133" s="86"/>
      <c r="R133" s="86"/>
      <c r="S133" s="86"/>
      <c r="T133" s="86"/>
      <c r="U133" s="86"/>
      <c r="V133" s="86"/>
      <c r="W133" s="86"/>
      <c r="X133" s="86"/>
      <c r="Y133" s="86"/>
      <c r="Z133" s="86"/>
      <c r="AA133" s="86"/>
      <c r="AB133" s="86"/>
      <c r="AC133" s="86"/>
      <c r="AD133" s="86"/>
      <c r="AE133" s="86"/>
      <c r="AF133" s="86"/>
      <c r="AG133" s="86"/>
      <c r="AH133" s="86"/>
      <c r="AI133" s="86"/>
      <c r="AJ133" s="86"/>
      <c r="AK133" s="86"/>
      <c r="AL133" s="86"/>
      <c r="AM133" s="86"/>
      <c r="AN133" s="86"/>
      <c r="AO133" s="86"/>
      <c r="AP133" s="86"/>
      <c r="AQ133" s="86"/>
      <c r="AR133" s="86"/>
      <c r="AS133" s="86"/>
      <c r="AT133" s="86"/>
      <c r="AU133" s="86"/>
      <c r="AV133" s="86"/>
      <c r="AW133" s="86"/>
      <c r="AX133" s="86"/>
      <c r="AY133" s="86"/>
      <c r="AZ133" s="86"/>
      <c r="BA133" s="86"/>
      <c r="BB133" s="86"/>
      <c r="BC133" s="86"/>
      <c r="BD133" s="86"/>
      <c r="BE133" s="86"/>
      <c r="BF133" s="86"/>
      <c r="BG133" s="86"/>
      <c r="BH133" s="86"/>
      <c r="BI133" s="86"/>
      <c r="BJ133" s="86"/>
      <c r="BK133" s="86"/>
      <c r="BL133" s="86"/>
      <c r="BM133" s="86"/>
      <c r="BN133" s="86"/>
      <c r="BO133" s="86"/>
      <c r="BP133" s="86"/>
      <c r="BQ133" s="86"/>
      <c r="BR133" s="86"/>
      <c r="BS133" s="86"/>
      <c r="BT133" s="86"/>
      <c r="BU133" s="86"/>
      <c r="BV133" s="86"/>
      <c r="BW133" s="86"/>
      <c r="BX133" s="86"/>
      <c r="BY133" s="86"/>
      <c r="BZ133" s="86"/>
      <c r="CA133" s="86"/>
      <c r="CB133" s="86"/>
      <c r="CC133" s="86"/>
      <c r="CD133" s="86"/>
      <c r="CE133" s="86"/>
      <c r="CF133" s="86"/>
      <c r="CG133" s="86"/>
      <c r="CH133" s="86"/>
      <c r="CI133" s="86"/>
      <c r="CJ133" s="86"/>
      <c r="CK133" s="86"/>
      <c r="CL133" s="86"/>
      <c r="CM133" s="86"/>
      <c r="CN133" s="86"/>
      <c r="CO133" s="86"/>
      <c r="CP133" s="86"/>
      <c r="CQ133" s="86"/>
      <c r="CR133" s="86"/>
      <c r="CS133" s="86"/>
      <c r="CT133" s="86"/>
      <c r="CU133" s="86"/>
      <c r="CV133" s="86"/>
      <c r="CW133" s="86"/>
      <c r="CX133" s="86"/>
      <c r="CY133" s="86"/>
      <c r="CZ133" s="86"/>
      <c r="DA133" s="86"/>
      <c r="DB133" s="86"/>
      <c r="DC133" s="86"/>
      <c r="DD133" s="86"/>
      <c r="DE133" s="86"/>
      <c r="DF133" s="86"/>
      <c r="DG133" s="86"/>
      <c r="DH133" s="86"/>
      <c r="DI133" s="86"/>
      <c r="DJ133" s="86"/>
      <c r="DK133" s="86"/>
      <c r="DL133" s="86"/>
      <c r="DM133" s="86"/>
      <c r="DN133" s="86"/>
      <c r="DO133" s="86"/>
      <c r="DP133" s="86"/>
      <c r="DQ133" s="86"/>
      <c r="DR133" s="86"/>
      <c r="DS133" s="86"/>
      <c r="DT133" s="86"/>
      <c r="DU133" s="86"/>
      <c r="DV133" s="86"/>
      <c r="DW133" s="86"/>
      <c r="DX133" s="86"/>
      <c r="DY133" s="86"/>
      <c r="DZ133" s="86"/>
      <c r="EA133" s="86"/>
      <c r="EB133" s="86"/>
      <c r="EC133" s="86"/>
      <c r="ED133" s="86"/>
      <c r="EE133" s="86"/>
      <c r="EF133" s="86"/>
      <c r="EG133" s="86"/>
      <c r="EH133" s="86"/>
      <c r="EI133" s="86"/>
      <c r="EJ133" s="86"/>
      <c r="EK133" s="86"/>
      <c r="EL133" s="86"/>
      <c r="EM133" s="86"/>
      <c r="EN133" s="86"/>
      <c r="EO133" s="86"/>
      <c r="EP133" s="86"/>
      <c r="EQ133" s="86"/>
      <c r="ER133" s="86"/>
      <c r="ES133" s="86"/>
      <c r="ET133" s="86"/>
      <c r="EU133" s="86"/>
      <c r="EV133" s="86"/>
      <c r="EW133" s="86"/>
      <c r="EX133" s="86"/>
      <c r="EY133" s="86"/>
      <c r="EZ133" s="86"/>
      <c r="FA133" s="86"/>
      <c r="FB133" s="86"/>
      <c r="FC133" s="86"/>
      <c r="FD133" s="86"/>
      <c r="FE133" s="86"/>
      <c r="FF133" s="86"/>
      <c r="FG133" s="86"/>
      <c r="FH133" s="86"/>
      <c r="FI133" s="86"/>
      <c r="FJ133" s="86"/>
      <c r="FK133" s="86"/>
      <c r="FL133" s="86"/>
      <c r="FM133" s="86"/>
      <c r="FN133" s="86"/>
      <c r="FO133" s="86"/>
      <c r="FP133" s="86"/>
      <c r="FQ133" s="86"/>
      <c r="FR133" s="86"/>
      <c r="FS133" s="86"/>
      <c r="FT133" s="86"/>
      <c r="FU133" s="86"/>
      <c r="FV133" s="86"/>
      <c r="FW133" s="86"/>
      <c r="FX133" s="86">
        <v>5.3499999046325684</v>
      </c>
      <c r="FY133" s="86">
        <v>0</v>
      </c>
    </row>
    <row r="134" spans="1:181" x14ac:dyDescent="0.25">
      <c r="A134" t="s">
        <v>186</v>
      </c>
      <c r="B134" t="s">
        <v>244</v>
      </c>
      <c r="C134" t="s">
        <v>2</v>
      </c>
      <c r="D134" t="s">
        <v>203</v>
      </c>
      <c r="E134" t="s">
        <v>238</v>
      </c>
      <c r="F134" t="s">
        <v>1</v>
      </c>
      <c r="G134" t="s">
        <v>198</v>
      </c>
      <c r="H134" s="86">
        <v>6544</v>
      </c>
      <c r="I134" s="86">
        <v>8.7500953674316406</v>
      </c>
      <c r="J134" s="86">
        <v>7.4815545082092285</v>
      </c>
      <c r="K134" s="86">
        <v>7.3740391731262207</v>
      </c>
      <c r="L134" s="86">
        <v>7.5930619239807129</v>
      </c>
      <c r="M134" s="86">
        <v>7.826876163482666</v>
      </c>
      <c r="N134" s="86">
        <v>8.7189922332763672</v>
      </c>
      <c r="O134" s="86">
        <v>9.2009143829345703</v>
      </c>
      <c r="P134" s="86">
        <v>10.238509178161621</v>
      </c>
      <c r="Q134" s="86">
        <v>10.070878028869629</v>
      </c>
      <c r="R134" s="86">
        <v>9.9880208969116211</v>
      </c>
      <c r="S134" s="86">
        <v>9.3401632308959961</v>
      </c>
      <c r="T134" s="86">
        <v>8.8933334350585938</v>
      </c>
      <c r="U134" s="86">
        <v>8.9985446929931641</v>
      </c>
      <c r="V134" s="86">
        <v>8.8159084320068359</v>
      </c>
      <c r="W134" s="86">
        <v>8.9326963424682617</v>
      </c>
      <c r="X134" s="86">
        <v>9.3683624267578125</v>
      </c>
      <c r="Y134" s="86">
        <v>8.905268669128418</v>
      </c>
      <c r="Z134" s="86">
        <v>9.8548746109008789</v>
      </c>
      <c r="AA134" s="86">
        <v>11.270352363586426</v>
      </c>
      <c r="AB134" s="86">
        <v>11.548181533813477</v>
      </c>
      <c r="AC134" s="86">
        <v>11.09611701965332</v>
      </c>
      <c r="AD134" s="86">
        <v>10.588486671447754</v>
      </c>
      <c r="AE134" s="86">
        <v>10.067338943481445</v>
      </c>
      <c r="AF134" s="86">
        <v>8.8380069732666016</v>
      </c>
      <c r="AG134" s="86">
        <v>-1.4440232515335083</v>
      </c>
      <c r="AH134" s="86">
        <v>-2.3539702892303467</v>
      </c>
      <c r="AI134" s="86">
        <v>-1.8515263795852661</v>
      </c>
      <c r="AJ134" s="86">
        <v>-1.8775174617767334</v>
      </c>
      <c r="AK134" s="86">
        <v>-2.0531928539276123</v>
      </c>
      <c r="AL134" s="86">
        <v>-1.54643714427948</v>
      </c>
      <c r="AM134" s="86">
        <v>-1.5711426734924316</v>
      </c>
      <c r="AN134" s="86">
        <v>-1.9583296775817871</v>
      </c>
      <c r="AO134" s="86">
        <v>-2.7513971328735352</v>
      </c>
      <c r="AP134" s="86">
        <v>-1.8211431503295898</v>
      </c>
      <c r="AQ134" s="86">
        <v>-1.2493530511856079</v>
      </c>
      <c r="AR134" s="86">
        <v>-1.9626293182373047</v>
      </c>
      <c r="AS134" s="86">
        <v>-0.70778173208236694</v>
      </c>
      <c r="AT134" s="86">
        <v>-0.24608971178531647</v>
      </c>
      <c r="AU134" s="86">
        <v>-0.72961193323135376</v>
      </c>
      <c r="AV134" s="86">
        <v>-6.5084107220172882E-2</v>
      </c>
      <c r="AW134" s="86">
        <v>-0.3183559775352478</v>
      </c>
      <c r="AX134" s="86">
        <v>-0.11258797347545624</v>
      </c>
      <c r="AY134" s="86">
        <v>0.35043299198150635</v>
      </c>
      <c r="AZ134" s="86">
        <v>-0.78271931409835815</v>
      </c>
      <c r="BA134" s="86">
        <v>-0.55165660381317139</v>
      </c>
      <c r="BB134" s="86">
        <v>-1.6014745235443115</v>
      </c>
      <c r="BC134" s="86">
        <v>-1.7057950496673584</v>
      </c>
      <c r="BD134" s="86">
        <v>-2.4282455444335938</v>
      </c>
      <c r="BE134" s="86">
        <v>-0.74964851140975952</v>
      </c>
      <c r="BF134" s="86">
        <v>-1.6976087093353271</v>
      </c>
      <c r="BG134" s="86">
        <v>-1.2833253145217896</v>
      </c>
      <c r="BH134" s="86">
        <v>-1.2432621717453003</v>
      </c>
      <c r="BI134" s="86">
        <v>-1.3711401224136353</v>
      </c>
      <c r="BJ134" s="86">
        <v>-0.92439299821853638</v>
      </c>
      <c r="BK134" s="86">
        <v>-0.91157609224319458</v>
      </c>
      <c r="BL134" s="86">
        <v>-1.0592694282531738</v>
      </c>
      <c r="BM134" s="86">
        <v>-1.8019664287567139</v>
      </c>
      <c r="BN134" s="86">
        <v>-0.85288965702056885</v>
      </c>
      <c r="BO134" s="86">
        <v>4.671497642993927E-2</v>
      </c>
      <c r="BP134" s="86">
        <v>-0.854453444480896</v>
      </c>
      <c r="BQ134" s="86">
        <v>0.1767813116312027</v>
      </c>
      <c r="BR134" s="86">
        <v>0.68096381425857544</v>
      </c>
      <c r="BS134" s="86">
        <v>0.40028107166290283</v>
      </c>
      <c r="BT134" s="86">
        <v>1.240791916847229</v>
      </c>
      <c r="BU134" s="86">
        <v>0.83049207925796509</v>
      </c>
      <c r="BV134" s="86">
        <v>0.620464026927948</v>
      </c>
      <c r="BW134" s="86">
        <v>1.0557522773742676</v>
      </c>
      <c r="BX134" s="86">
        <v>-5.012209340929985E-2</v>
      </c>
      <c r="BY134" s="86">
        <v>0.18169841170310974</v>
      </c>
      <c r="BZ134" s="86">
        <v>-0.86152374744415283</v>
      </c>
      <c r="CA134" s="86">
        <v>-1.0305042266845703</v>
      </c>
      <c r="CB134" s="86">
        <v>-1.7559465169906616</v>
      </c>
      <c r="CC134" s="86">
        <v>-0.26872670650482178</v>
      </c>
      <c r="CD134" s="86">
        <v>-1.2430145740509033</v>
      </c>
      <c r="CE134" s="86">
        <v>-0.88979095220565796</v>
      </c>
      <c r="CF134" s="86">
        <v>-0.80397886037826538</v>
      </c>
      <c r="CG134" s="86">
        <v>-0.89875251054763794</v>
      </c>
      <c r="CH134" s="86">
        <v>-0.4935670793056488</v>
      </c>
      <c r="CI134" s="86">
        <v>-0.45476230978965759</v>
      </c>
      <c r="CJ134" s="86">
        <v>-0.43658292293548584</v>
      </c>
      <c r="CK134" s="86">
        <v>-1.1443935632705688</v>
      </c>
      <c r="CL134" s="86">
        <v>-0.18228018283843994</v>
      </c>
      <c r="CM134" s="86">
        <v>0.94436776638031006</v>
      </c>
      <c r="CN134" s="86">
        <v>-8.6934246122837067E-2</v>
      </c>
      <c r="CO134" s="86">
        <v>0.78942698240280151</v>
      </c>
      <c r="CP134" s="86">
        <v>1.3230382204055786</v>
      </c>
      <c r="CQ134" s="86">
        <v>1.1828415393829346</v>
      </c>
      <c r="CR134" s="86">
        <v>2.1452376842498779</v>
      </c>
      <c r="CS134" s="86">
        <v>1.6261807680130005</v>
      </c>
      <c r="CT134" s="86">
        <v>1.1281735897064209</v>
      </c>
      <c r="CU134" s="86">
        <v>1.5442541837692261</v>
      </c>
      <c r="CV134" s="86">
        <v>0.45727249979972839</v>
      </c>
      <c r="CW134" s="86">
        <v>0.68961787223815918</v>
      </c>
      <c r="CX134" s="86">
        <v>-0.34903603792190552</v>
      </c>
      <c r="CY134" s="86">
        <v>-0.56279993057250977</v>
      </c>
      <c r="CZ134" s="86">
        <v>-1.2903143167495728</v>
      </c>
      <c r="DA134" s="86">
        <v>0.21219509840011597</v>
      </c>
      <c r="DB134" s="86">
        <v>-0.78842049837112427</v>
      </c>
      <c r="DC134" s="86">
        <v>-0.49625661969184875</v>
      </c>
      <c r="DD134" s="86">
        <v>-0.36469554901123047</v>
      </c>
      <c r="DE134" s="86">
        <v>-0.42636483907699585</v>
      </c>
      <c r="DF134" s="86">
        <v>-6.2741182744503021E-2</v>
      </c>
      <c r="DG134" s="86">
        <v>2.0514698699116707E-3</v>
      </c>
      <c r="DH134" s="86">
        <v>0.18610353767871857</v>
      </c>
      <c r="DI134" s="86">
        <v>-0.4868207573890686</v>
      </c>
      <c r="DJ134" s="86">
        <v>0.48832926154136658</v>
      </c>
      <c r="DK134" s="86">
        <v>1.8420205116271973</v>
      </c>
      <c r="DL134" s="86">
        <v>0.68058496713638306</v>
      </c>
      <c r="DM134" s="86">
        <v>1.4020726680755615</v>
      </c>
      <c r="DN134" s="86">
        <v>1.9651126861572266</v>
      </c>
      <c r="DO134" s="86">
        <v>1.9654020071029663</v>
      </c>
      <c r="DP134" s="86">
        <v>3.0496833324432373</v>
      </c>
      <c r="DQ134" s="86">
        <v>2.4218695163726807</v>
      </c>
      <c r="DR134" s="86">
        <v>1.6358832120895386</v>
      </c>
      <c r="DS134" s="86">
        <v>2.0327560901641846</v>
      </c>
      <c r="DT134" s="86">
        <v>0.96466708183288574</v>
      </c>
      <c r="DU134" s="86">
        <v>1.1975373029708862</v>
      </c>
      <c r="DV134" s="86">
        <v>0.1634516566991806</v>
      </c>
      <c r="DW134" s="86">
        <v>-9.509558230638504E-2</v>
      </c>
      <c r="DX134" s="86">
        <v>-0.82468211650848389</v>
      </c>
      <c r="DY134" s="86">
        <v>0.90656983852386475</v>
      </c>
      <c r="DZ134" s="86">
        <v>-0.13205879926681519</v>
      </c>
      <c r="EA134" s="86">
        <v>7.1944460272789001E-2</v>
      </c>
      <c r="EB134" s="86">
        <v>0.26955977082252502</v>
      </c>
      <c r="EC134" s="86">
        <v>0.25568792223930359</v>
      </c>
      <c r="ED134" s="86">
        <v>0.55930298566818237</v>
      </c>
      <c r="EE134" s="86">
        <v>0.66161799430847168</v>
      </c>
      <c r="EF134" s="86">
        <v>1.0851638317108154</v>
      </c>
      <c r="EG134" s="86">
        <v>0.46260994672775269</v>
      </c>
      <c r="EH134" s="86">
        <v>1.45658278465271</v>
      </c>
      <c r="EI134" s="86">
        <v>3.1380887031555176</v>
      </c>
      <c r="EJ134" s="86">
        <v>1.788760781288147</v>
      </c>
      <c r="EK134" s="86">
        <v>2.2866356372833252</v>
      </c>
      <c r="EL134" s="86">
        <v>2.8921661376953125</v>
      </c>
      <c r="EM134" s="86">
        <v>3.0952949523925781</v>
      </c>
      <c r="EN134" s="86">
        <v>4.3555593490600586</v>
      </c>
      <c r="EO134" s="86">
        <v>3.5707175731658936</v>
      </c>
      <c r="EP134" s="86">
        <v>2.3689351081848145</v>
      </c>
      <c r="EQ134" s="86">
        <v>2.7380754947662354</v>
      </c>
      <c r="ER134" s="86">
        <v>1.6972643136978149</v>
      </c>
      <c r="ES134" s="86">
        <v>1.9308923482894897</v>
      </c>
      <c r="ET134" s="86">
        <v>0.90340250730514526</v>
      </c>
      <c r="EU134" s="86">
        <v>0.58019518852233887</v>
      </c>
      <c r="EV134" s="86">
        <v>-0.15238311886787415</v>
      </c>
      <c r="EW134" s="86">
        <v>37.439918518066406</v>
      </c>
      <c r="EX134" s="86">
        <v>36.286293029785156</v>
      </c>
      <c r="EY134" s="86">
        <v>35.839527130126953</v>
      </c>
      <c r="EZ134" s="86">
        <v>35.287715911865234</v>
      </c>
      <c r="FA134" s="86">
        <v>34.796333312988281</v>
      </c>
      <c r="FB134" s="86">
        <v>34.237506866455078</v>
      </c>
      <c r="FC134" s="86">
        <v>34.094600677490234</v>
      </c>
      <c r="FD134" s="86">
        <v>34.328712463378906</v>
      </c>
      <c r="FE134" s="86">
        <v>39.183170318603516</v>
      </c>
      <c r="FF134" s="86">
        <v>44.807491302490234</v>
      </c>
      <c r="FG134" s="86">
        <v>48.594135284423828</v>
      </c>
      <c r="FH134" s="86">
        <v>51.460945129394531</v>
      </c>
      <c r="FI134" s="86">
        <v>52.904453277587891</v>
      </c>
      <c r="FJ134" s="86">
        <v>54.621360778808594</v>
      </c>
      <c r="FK134" s="86">
        <v>55.422847747802734</v>
      </c>
      <c r="FL134" s="86">
        <v>54.868228912353516</v>
      </c>
      <c r="FM134" s="86">
        <v>52.50921630859375</v>
      </c>
      <c r="FN134" s="86">
        <v>48.482917785644531</v>
      </c>
      <c r="FO134" s="86">
        <v>45.743644714355469</v>
      </c>
      <c r="FP134" s="86">
        <v>43.617130279541016</v>
      </c>
      <c r="FQ134" s="86">
        <v>42.542556762695313</v>
      </c>
      <c r="FR134" s="86">
        <v>41.386238098144531</v>
      </c>
      <c r="FS134" s="86">
        <v>40.254837036132813</v>
      </c>
      <c r="FT134" s="86">
        <v>39.254722595214844</v>
      </c>
      <c r="FU134" s="86">
        <v>0.43650227785110474</v>
      </c>
      <c r="FV134" s="86">
        <v>0.50503146648406982</v>
      </c>
      <c r="FW134" s="86">
        <v>0.47322842478752136</v>
      </c>
      <c r="FX134" s="86">
        <v>221</v>
      </c>
      <c r="FY134" s="86">
        <v>1</v>
      </c>
    </row>
    <row r="135" spans="1:181" x14ac:dyDescent="0.25">
      <c r="A135" t="s">
        <v>186</v>
      </c>
      <c r="B135" t="s">
        <v>244</v>
      </c>
      <c r="C135" t="s">
        <v>2</v>
      </c>
      <c r="D135" t="s">
        <v>203</v>
      </c>
      <c r="E135" t="s">
        <v>238</v>
      </c>
      <c r="F135" t="s">
        <v>1</v>
      </c>
      <c r="G135" t="s">
        <v>200</v>
      </c>
      <c r="H135" s="86">
        <v>1382</v>
      </c>
      <c r="I135" s="86">
        <v>1.3674067258834839</v>
      </c>
      <c r="J135" s="86">
        <v>1.2280246019363403</v>
      </c>
      <c r="K135" s="86">
        <v>1.1600503921508789</v>
      </c>
      <c r="L135" s="86">
        <v>1.0701711177825928</v>
      </c>
      <c r="M135" s="86">
        <v>1.1441631317138672</v>
      </c>
      <c r="N135" s="86">
        <v>1.176511287689209</v>
      </c>
      <c r="O135" s="86">
        <v>1.3183600902557373</v>
      </c>
      <c r="P135" s="86">
        <v>1.3472925424575806</v>
      </c>
      <c r="Q135" s="86">
        <v>1.2561866044998169</v>
      </c>
      <c r="R135" s="86">
        <v>1.3329876661300659</v>
      </c>
      <c r="S135" s="86">
        <v>1.3479746580123901</v>
      </c>
      <c r="T135" s="86">
        <v>1.3240530490875244</v>
      </c>
      <c r="U135" s="86">
        <v>1.350211501121521</v>
      </c>
      <c r="V135" s="86">
        <v>1.3354203701019287</v>
      </c>
      <c r="W135" s="86">
        <v>1.2562731504440308</v>
      </c>
      <c r="X135" s="86">
        <v>1.23313307762146</v>
      </c>
      <c r="Y135" s="86">
        <v>1.298414945602417</v>
      </c>
      <c r="Z135" s="86">
        <v>1.7673871517181396</v>
      </c>
      <c r="AA135" s="86">
        <v>1.9225430488586426</v>
      </c>
      <c r="AB135" s="86">
        <v>1.9279617071151733</v>
      </c>
      <c r="AC135" s="86">
        <v>1.9632114171981812</v>
      </c>
      <c r="AD135" s="86">
        <v>1.7779089212417603</v>
      </c>
      <c r="AE135" s="86">
        <v>1.5891588926315308</v>
      </c>
      <c r="AF135" s="86">
        <v>1.3970268964767456</v>
      </c>
      <c r="AG135" s="86">
        <v>-0.37332725524902344</v>
      </c>
      <c r="AH135" s="86">
        <v>-0.45438513159751892</v>
      </c>
      <c r="AI135" s="86">
        <v>-0.39226800203323364</v>
      </c>
      <c r="AJ135" s="86">
        <v>-0.42480888962745667</v>
      </c>
      <c r="AK135" s="86">
        <v>-0.61341148614883423</v>
      </c>
      <c r="AL135" s="86">
        <v>-0.53792303800582886</v>
      </c>
      <c r="AM135" s="86">
        <v>-0.55831050872802734</v>
      </c>
      <c r="AN135" s="86">
        <v>-0.68110889196395874</v>
      </c>
      <c r="AO135" s="86">
        <v>-0.69280749559402466</v>
      </c>
      <c r="AP135" s="86">
        <v>-0.6980360746383667</v>
      </c>
      <c r="AQ135" s="86">
        <v>-0.57309520244598389</v>
      </c>
      <c r="AR135" s="86">
        <v>-0.6098097562789917</v>
      </c>
      <c r="AS135" s="86">
        <v>-0.40533226728439331</v>
      </c>
      <c r="AT135" s="86">
        <v>-0.42439886927604675</v>
      </c>
      <c r="AU135" s="86">
        <v>-0.46166890859603882</v>
      </c>
      <c r="AV135" s="86">
        <v>-0.49493575096130371</v>
      </c>
      <c r="AW135" s="86">
        <v>-0.51510012149810791</v>
      </c>
      <c r="AX135" s="86">
        <v>-0.27270016074180603</v>
      </c>
      <c r="AY135" s="86">
        <v>-1.4118262566626072E-2</v>
      </c>
      <c r="AZ135" s="86">
        <v>2.7501711621880531E-2</v>
      </c>
      <c r="BA135" s="86">
        <v>-0.18435052037239075</v>
      </c>
      <c r="BB135" s="86">
        <v>-0.36862003803253174</v>
      </c>
      <c r="BC135" s="86">
        <v>-0.32128068804740906</v>
      </c>
      <c r="BD135" s="86">
        <v>-0.26996731758117676</v>
      </c>
      <c r="BE135" s="86">
        <v>-0.21449075639247894</v>
      </c>
      <c r="BF135" s="86">
        <v>-0.30211183428764343</v>
      </c>
      <c r="BG135" s="86">
        <v>-0.25638106465339661</v>
      </c>
      <c r="BH135" s="86">
        <v>-0.30350562930107117</v>
      </c>
      <c r="BI135" s="86">
        <v>-0.44617798924446106</v>
      </c>
      <c r="BJ135" s="86">
        <v>-0.38191050291061401</v>
      </c>
      <c r="BK135" s="86">
        <v>-0.40436235070228577</v>
      </c>
      <c r="BL135" s="86">
        <v>-0.51612198352813721</v>
      </c>
      <c r="BM135" s="86">
        <v>-0.52397209405899048</v>
      </c>
      <c r="BN135" s="86">
        <v>-0.51898813247680664</v>
      </c>
      <c r="BO135" s="86">
        <v>-0.4209151566028595</v>
      </c>
      <c r="BP135" s="86">
        <v>-0.44018691778182983</v>
      </c>
      <c r="BQ135" s="86">
        <v>-0.24818015098571777</v>
      </c>
      <c r="BR135" s="86">
        <v>-0.24450327455997467</v>
      </c>
      <c r="BS135" s="86">
        <v>-0.28724825382232666</v>
      </c>
      <c r="BT135" s="86">
        <v>-0.32908931374549866</v>
      </c>
      <c r="BU135" s="86">
        <v>-0.34276574850082397</v>
      </c>
      <c r="BV135" s="86">
        <v>-8.1506706774234772E-2</v>
      </c>
      <c r="BW135" s="86">
        <v>0.12483891099691391</v>
      </c>
      <c r="BX135" s="86">
        <v>0.18204431235790253</v>
      </c>
      <c r="BY135" s="86">
        <v>1.438403595238924E-2</v>
      </c>
      <c r="BZ135" s="86">
        <v>-0.19227494299411774</v>
      </c>
      <c r="CA135" s="86">
        <v>-0.16690817475318909</v>
      </c>
      <c r="CB135" s="86">
        <v>-0.13102953135967255</v>
      </c>
      <c r="CC135" s="86">
        <v>-0.10448109358549118</v>
      </c>
      <c r="CD135" s="86">
        <v>-0.19664780795574188</v>
      </c>
      <c r="CE135" s="86">
        <v>-0.16226619482040405</v>
      </c>
      <c r="CF135" s="86">
        <v>-0.2194913774728775</v>
      </c>
      <c r="CG135" s="86">
        <v>-0.33035257458686829</v>
      </c>
      <c r="CH135" s="86">
        <v>-0.27385669946670532</v>
      </c>
      <c r="CI135" s="86">
        <v>-0.29773834347724915</v>
      </c>
      <c r="CJ135" s="86">
        <v>-0.40185248851776123</v>
      </c>
      <c r="CK135" s="86">
        <v>-0.40703725814819336</v>
      </c>
      <c r="CL135" s="86">
        <v>-0.3949800431728363</v>
      </c>
      <c r="CM135" s="86">
        <v>-0.31551572680473328</v>
      </c>
      <c r="CN135" s="86">
        <v>-0.3227066695690155</v>
      </c>
      <c r="CO135" s="86">
        <v>-0.13933707773685455</v>
      </c>
      <c r="CP135" s="86">
        <v>-0.11990813910961151</v>
      </c>
      <c r="CQ135" s="86">
        <v>-0.1664450615644455</v>
      </c>
      <c r="CR135" s="86">
        <v>-0.21422459185123444</v>
      </c>
      <c r="CS135" s="86">
        <v>-0.22340746223926544</v>
      </c>
      <c r="CT135" s="86">
        <v>5.0913296639919281E-2</v>
      </c>
      <c r="CU135" s="86">
        <v>0.2210802286863327</v>
      </c>
      <c r="CV135" s="86">
        <v>0.28908005356788635</v>
      </c>
      <c r="CW135" s="86">
        <v>0.15202698111534119</v>
      </c>
      <c r="CX135" s="86">
        <v>-7.0138871669769287E-2</v>
      </c>
      <c r="CY135" s="86">
        <v>-5.9990242123603821E-2</v>
      </c>
      <c r="CZ135" s="86">
        <v>-3.4801632165908813E-2</v>
      </c>
      <c r="DA135" s="86">
        <v>5.5285748094320297E-3</v>
      </c>
      <c r="DB135" s="86">
        <v>-9.1183781623840332E-2</v>
      </c>
      <c r="DC135" s="86">
        <v>-6.8151317536830902E-2</v>
      </c>
      <c r="DD135" s="86">
        <v>-0.13547711074352264</v>
      </c>
      <c r="DE135" s="86">
        <v>-0.21452714502811432</v>
      </c>
      <c r="DF135" s="86">
        <v>-0.16580288112163544</v>
      </c>
      <c r="DG135" s="86">
        <v>-0.19111433625221252</v>
      </c>
      <c r="DH135" s="86">
        <v>-0.28758302330970764</v>
      </c>
      <c r="DI135" s="86">
        <v>-0.29010239243507385</v>
      </c>
      <c r="DJ135" s="86">
        <v>-0.27097198367118835</v>
      </c>
      <c r="DK135" s="86">
        <v>-0.21011629700660706</v>
      </c>
      <c r="DL135" s="86">
        <v>-0.20522642135620117</v>
      </c>
      <c r="DM135" s="86">
        <v>-3.0494006350636482E-2</v>
      </c>
      <c r="DN135" s="86">
        <v>4.6869940124452114E-3</v>
      </c>
      <c r="DO135" s="86">
        <v>-4.5641858130693436E-2</v>
      </c>
      <c r="DP135" s="86">
        <v>-9.9359862506389618E-2</v>
      </c>
      <c r="DQ135" s="86">
        <v>-0.1040491908788681</v>
      </c>
      <c r="DR135" s="86">
        <v>0.18333330750465393</v>
      </c>
      <c r="DS135" s="86">
        <v>0.3173215389251709</v>
      </c>
      <c r="DT135" s="86">
        <v>0.39611577987670898</v>
      </c>
      <c r="DU135" s="86">
        <v>0.28966993093490601</v>
      </c>
      <c r="DV135" s="86">
        <v>5.1997203379869461E-2</v>
      </c>
      <c r="DW135" s="86">
        <v>4.6927694231271744E-2</v>
      </c>
      <c r="DX135" s="86">
        <v>6.1426263302564621E-2</v>
      </c>
      <c r="DY135" s="86">
        <v>0.16436506807804108</v>
      </c>
      <c r="DZ135" s="86">
        <v>6.1089515686035156E-2</v>
      </c>
      <c r="EA135" s="86">
        <v>6.7735627293586731E-2</v>
      </c>
      <c r="EB135" s="86">
        <v>-1.4173856005072594E-2</v>
      </c>
      <c r="EC135" s="86">
        <v>-4.7293633222579956E-2</v>
      </c>
      <c r="ED135" s="86">
        <v>-9.7903367131948471E-3</v>
      </c>
      <c r="EE135" s="86">
        <v>-3.7166185677051544E-2</v>
      </c>
      <c r="EF135" s="86">
        <v>-0.12259605526924133</v>
      </c>
      <c r="EG135" s="86">
        <v>-0.12126704305410385</v>
      </c>
      <c r="EH135" s="86">
        <v>-9.1924034059047699E-2</v>
      </c>
      <c r="EI135" s="86">
        <v>-5.7936254888772964E-2</v>
      </c>
      <c r="EJ135" s="86">
        <v>-3.5603586584329605E-2</v>
      </c>
      <c r="EK135" s="86">
        <v>0.12665809690952301</v>
      </c>
      <c r="EL135" s="86">
        <v>0.18458257615566254</v>
      </c>
      <c r="EM135" s="86">
        <v>0.12877878546714783</v>
      </c>
      <c r="EN135" s="86">
        <v>6.6486559808254242E-2</v>
      </c>
      <c r="EO135" s="86">
        <v>6.8285204470157623E-2</v>
      </c>
      <c r="EP135" s="86">
        <v>0.37452676892280579</v>
      </c>
      <c r="EQ135" s="86">
        <v>0.45627871155738831</v>
      </c>
      <c r="ER135" s="86">
        <v>0.55065840482711792</v>
      </c>
      <c r="ES135" s="86">
        <v>0.48840448260307312</v>
      </c>
      <c r="ET135" s="86">
        <v>0.22834229469299316</v>
      </c>
      <c r="EU135" s="86">
        <v>0.20130020380020142</v>
      </c>
      <c r="EV135" s="86">
        <v>0.20036406815052032</v>
      </c>
      <c r="EW135" s="86">
        <v>37.108448028564453</v>
      </c>
      <c r="EX135" s="86">
        <v>36.368877410888672</v>
      </c>
      <c r="EY135" s="86">
        <v>35.606529235839844</v>
      </c>
      <c r="EZ135" s="86">
        <v>34.610668182373047</v>
      </c>
      <c r="FA135" s="86">
        <v>34.370071411132813</v>
      </c>
      <c r="FB135" s="86">
        <v>34.212474822998047</v>
      </c>
      <c r="FC135" s="86">
        <v>33.807590484619141</v>
      </c>
      <c r="FD135" s="86">
        <v>34.039501190185547</v>
      </c>
      <c r="FE135" s="86">
        <v>38.328697204589844</v>
      </c>
      <c r="FF135" s="86">
        <v>43.068656921386719</v>
      </c>
      <c r="FG135" s="86">
        <v>47.216094970703125</v>
      </c>
      <c r="FH135" s="86">
        <v>50.105392456054688</v>
      </c>
      <c r="FI135" s="86">
        <v>52.107242584228516</v>
      </c>
      <c r="FJ135" s="86">
        <v>54.178131103515625</v>
      </c>
      <c r="FK135" s="86">
        <v>54.916744232177734</v>
      </c>
      <c r="FL135" s="86">
        <v>54.390708923339844</v>
      </c>
      <c r="FM135" s="86">
        <v>52.200698852539063</v>
      </c>
      <c r="FN135" s="86">
        <v>47.863265991210938</v>
      </c>
      <c r="FO135" s="86">
        <v>44.906723022460938</v>
      </c>
      <c r="FP135" s="86">
        <v>43.346637725830078</v>
      </c>
      <c r="FQ135" s="86">
        <v>41.964633941650391</v>
      </c>
      <c r="FR135" s="86">
        <v>40.696151733398438</v>
      </c>
      <c r="FS135" s="86">
        <v>39.825443267822266</v>
      </c>
      <c r="FT135" s="86">
        <v>38.817626953125</v>
      </c>
      <c r="FU135" s="86">
        <v>9.8531074821949005E-2</v>
      </c>
      <c r="FV135" s="86">
        <v>0.12851850688457489</v>
      </c>
      <c r="FW135" s="86">
        <v>0.10276126116514206</v>
      </c>
      <c r="FX135" s="86">
        <v>164</v>
      </c>
      <c r="FY135" s="86">
        <v>1</v>
      </c>
    </row>
    <row r="136" spans="1:181" x14ac:dyDescent="0.25">
      <c r="A136" t="s">
        <v>186</v>
      </c>
      <c r="B136" t="s">
        <v>244</v>
      </c>
      <c r="C136" t="s">
        <v>2</v>
      </c>
      <c r="D136" t="s">
        <v>203</v>
      </c>
      <c r="E136" t="s">
        <v>238</v>
      </c>
      <c r="F136" t="s">
        <v>1</v>
      </c>
      <c r="G136" t="s">
        <v>1</v>
      </c>
      <c r="H136" s="86">
        <v>7926</v>
      </c>
      <c r="I136" s="86">
        <v>10.117502212524414</v>
      </c>
      <c r="J136" s="86">
        <v>8.7095785140991211</v>
      </c>
      <c r="K136" s="86">
        <v>8.5340900421142578</v>
      </c>
      <c r="L136" s="86">
        <v>8.6632328033447266</v>
      </c>
      <c r="M136" s="86">
        <v>8.9710397720336914</v>
      </c>
      <c r="N136" s="86">
        <v>9.8955039978027344</v>
      </c>
      <c r="O136" s="86">
        <v>10.519274711608887</v>
      </c>
      <c r="P136" s="86">
        <v>11.58580207824707</v>
      </c>
      <c r="Q136" s="86">
        <v>11.327065467834473</v>
      </c>
      <c r="R136" s="86">
        <v>11.321008682250977</v>
      </c>
      <c r="S136" s="86">
        <v>10.688138008117676</v>
      </c>
      <c r="T136" s="86">
        <v>10.217386245727539</v>
      </c>
      <c r="U136" s="86">
        <v>10.348755836486816</v>
      </c>
      <c r="V136" s="86">
        <v>10.151329040527344</v>
      </c>
      <c r="W136" s="86">
        <v>10.188969612121582</v>
      </c>
      <c r="X136" s="86">
        <v>10.601495742797852</v>
      </c>
      <c r="Y136" s="86">
        <v>10.203683853149414</v>
      </c>
      <c r="Z136" s="86">
        <v>11.622262001037598</v>
      </c>
      <c r="AA136" s="86">
        <v>13.19289493560791</v>
      </c>
      <c r="AB136" s="86">
        <v>13.476142883300781</v>
      </c>
      <c r="AC136" s="86">
        <v>13.059328079223633</v>
      </c>
      <c r="AD136" s="86">
        <v>12.366394996643066</v>
      </c>
      <c r="AE136" s="86">
        <v>11.656497955322266</v>
      </c>
      <c r="AF136" s="86">
        <v>10.235033988952637</v>
      </c>
      <c r="AG136" s="86">
        <v>-1.5788612365722656</v>
      </c>
      <c r="AH136" s="86">
        <v>-2.5801234245300293</v>
      </c>
      <c r="AI136" s="86">
        <v>-2.0409128665924072</v>
      </c>
      <c r="AJ136" s="86">
        <v>-2.1164662837982178</v>
      </c>
      <c r="AK136" s="86">
        <v>-2.4177408218383789</v>
      </c>
      <c r="AL136" s="86">
        <v>-1.8529036045074463</v>
      </c>
      <c r="AM136" s="86">
        <v>-1.8988875150680542</v>
      </c>
      <c r="AN136" s="86">
        <v>-2.3855931758880615</v>
      </c>
      <c r="AO136" s="86">
        <v>-3.183645486831665</v>
      </c>
      <c r="AP136" s="86">
        <v>-2.2439079284667969</v>
      </c>
      <c r="AQ136" s="86">
        <v>-1.5799391269683838</v>
      </c>
      <c r="AR136" s="86">
        <v>-2.3071815967559814</v>
      </c>
      <c r="AS136" s="86">
        <v>-0.87056374549865723</v>
      </c>
      <c r="AT136" s="86">
        <v>-0.39526826143264771</v>
      </c>
      <c r="AU136" s="86">
        <v>-0.91870951652526855</v>
      </c>
      <c r="AV136" s="86">
        <v>-0.29706254601478577</v>
      </c>
      <c r="AW136" s="86">
        <v>-0.56351965665817261</v>
      </c>
      <c r="AX136" s="86">
        <v>-0.10318264365196228</v>
      </c>
      <c r="AY136" s="86">
        <v>0.54856526851654053</v>
      </c>
      <c r="AZ136" s="86">
        <v>-0.52092915773391724</v>
      </c>
      <c r="BA136" s="86">
        <v>-0.44440034031867981</v>
      </c>
      <c r="BB136" s="86">
        <v>-1.7066893577575684</v>
      </c>
      <c r="BC136" s="86">
        <v>-1.7952706813812256</v>
      </c>
      <c r="BD136" s="86">
        <v>-2.4870929718017578</v>
      </c>
      <c r="BE136" s="86">
        <v>-0.86655139923095703</v>
      </c>
      <c r="BF136" s="86">
        <v>-1.906329870223999</v>
      </c>
      <c r="BG136" s="86">
        <v>-1.4566888809204102</v>
      </c>
      <c r="BH136" s="86">
        <v>-1.4707154035568237</v>
      </c>
      <c r="BI136" s="86">
        <v>-1.7154852151870728</v>
      </c>
      <c r="BJ136" s="86">
        <v>-1.2115932703018188</v>
      </c>
      <c r="BK136" s="86">
        <v>-1.221592903137207</v>
      </c>
      <c r="BL136" s="86">
        <v>-1.4715198278427124</v>
      </c>
      <c r="BM136" s="86">
        <v>-2.2193198204040527</v>
      </c>
      <c r="BN136" s="86">
        <v>-1.2592389583587646</v>
      </c>
      <c r="BO136" s="86">
        <v>-0.27496743202209473</v>
      </c>
      <c r="BP136" s="86">
        <v>-1.1860991716384888</v>
      </c>
      <c r="BQ136" s="86">
        <v>2.7850737795233727E-2</v>
      </c>
      <c r="BR136" s="86">
        <v>0.54907840490341187</v>
      </c>
      <c r="BS136" s="86">
        <v>0.22456680238246918</v>
      </c>
      <c r="BT136" s="86">
        <v>1.0193026065826416</v>
      </c>
      <c r="BU136" s="86">
        <v>0.59818214178085327</v>
      </c>
      <c r="BV136" s="86">
        <v>0.6543925404548645</v>
      </c>
      <c r="BW136" s="86">
        <v>1.2674423456192017</v>
      </c>
      <c r="BX136" s="86">
        <v>0.22779116034507751</v>
      </c>
      <c r="BY136" s="86">
        <v>0.31540557742118835</v>
      </c>
      <c r="BZ136" s="86">
        <v>-0.94601535797119141</v>
      </c>
      <c r="CA136" s="86">
        <v>-1.1025596857070923</v>
      </c>
      <c r="CB136" s="86">
        <v>-1.80058753490448</v>
      </c>
      <c r="CC136" s="86">
        <v>-0.37320777773857117</v>
      </c>
      <c r="CD136" s="86">
        <v>-1.4396624565124512</v>
      </c>
      <c r="CE136" s="86">
        <v>-1.052057147026062</v>
      </c>
      <c r="CF136" s="86">
        <v>-1.0234702825546265</v>
      </c>
      <c r="CG136" s="86">
        <v>-1.2291051149368286</v>
      </c>
      <c r="CH136" s="86">
        <v>-0.76742374897003174</v>
      </c>
      <c r="CI136" s="86">
        <v>-0.75250065326690674</v>
      </c>
      <c r="CJ136" s="86">
        <v>-0.83843541145324707</v>
      </c>
      <c r="CK136" s="86">
        <v>-1.5514308214187622</v>
      </c>
      <c r="CL136" s="86">
        <v>-0.57726019620895386</v>
      </c>
      <c r="CM136" s="86">
        <v>0.62885200977325439</v>
      </c>
      <c r="CN136" s="86">
        <v>-0.40964093804359436</v>
      </c>
      <c r="CO136" s="86">
        <v>0.65008985996246338</v>
      </c>
      <c r="CP136" s="86">
        <v>1.2031300067901611</v>
      </c>
      <c r="CQ136" s="86">
        <v>1.0163965225219727</v>
      </c>
      <c r="CR136" s="86">
        <v>1.9310131072998047</v>
      </c>
      <c r="CS136" s="86">
        <v>1.4027732610702515</v>
      </c>
      <c r="CT136" s="86">
        <v>1.1790868043899536</v>
      </c>
      <c r="CU136" s="86">
        <v>1.7653344869613647</v>
      </c>
      <c r="CV136" s="86">
        <v>0.74635255336761475</v>
      </c>
      <c r="CW136" s="86">
        <v>0.84164482355117798</v>
      </c>
      <c r="CX136" s="86">
        <v>-0.41917493939399719</v>
      </c>
      <c r="CY136" s="86">
        <v>-0.62279015779495239</v>
      </c>
      <c r="CZ136" s="86">
        <v>-1.3251160383224487</v>
      </c>
      <c r="DA136" s="86">
        <v>0.1201358288526535</v>
      </c>
      <c r="DB136" s="86">
        <v>-0.97299504280090332</v>
      </c>
      <c r="DC136" s="86">
        <v>-0.64742535352706909</v>
      </c>
      <c r="DD136" s="86">
        <v>-0.5762251615524292</v>
      </c>
      <c r="DE136" s="86">
        <v>-0.7427249550819397</v>
      </c>
      <c r="DF136" s="86">
        <v>-0.32325419783592224</v>
      </c>
      <c r="DG136" s="86">
        <v>-0.28340843319892883</v>
      </c>
      <c r="DH136" s="86">
        <v>-0.20535095036029816</v>
      </c>
      <c r="DI136" s="86">
        <v>-0.8835417628288269</v>
      </c>
      <c r="DJ136" s="86">
        <v>0.10471857339143753</v>
      </c>
      <c r="DK136" s="86">
        <v>1.5326714515686035</v>
      </c>
      <c r="DL136" s="86">
        <v>0.36681726574897766</v>
      </c>
      <c r="DM136" s="86">
        <v>1.2723289728164673</v>
      </c>
      <c r="DN136" s="86">
        <v>1.8571816682815552</v>
      </c>
      <c r="DO136" s="86">
        <v>1.8082262277603149</v>
      </c>
      <c r="DP136" s="86">
        <v>2.8427236080169678</v>
      </c>
      <c r="DQ136" s="86">
        <v>2.2073643207550049</v>
      </c>
      <c r="DR136" s="86">
        <v>1.7037811279296875</v>
      </c>
      <c r="DS136" s="86">
        <v>2.2632265090942383</v>
      </c>
      <c r="DT136" s="86">
        <v>1.2649139165878296</v>
      </c>
      <c r="DU136" s="86">
        <v>1.3678840398788452</v>
      </c>
      <c r="DV136" s="86">
        <v>0.10766550898551941</v>
      </c>
      <c r="DW136" s="86">
        <v>-0.1430206298828125</v>
      </c>
      <c r="DX136" s="86">
        <v>-0.84964448213577271</v>
      </c>
      <c r="DY136" s="86">
        <v>0.83244562149047852</v>
      </c>
      <c r="DZ136" s="86">
        <v>-0.29920145869255066</v>
      </c>
      <c r="EA136" s="86">
        <v>-6.320132315158844E-2</v>
      </c>
      <c r="EB136" s="86">
        <v>6.9525808095932007E-2</v>
      </c>
      <c r="EC136" s="86">
        <v>-4.0469322353601456E-2</v>
      </c>
      <c r="ED136" s="86">
        <v>0.31805607676506042</v>
      </c>
      <c r="EE136" s="86">
        <v>0.39388623833656311</v>
      </c>
      <c r="EF136" s="86">
        <v>0.70872247219085693</v>
      </c>
      <c r="EG136" s="86">
        <v>8.0783911049365997E-2</v>
      </c>
      <c r="EH136" s="86">
        <v>1.0893876552581787</v>
      </c>
      <c r="EI136" s="86">
        <v>2.8376431465148926</v>
      </c>
      <c r="EJ136" s="86">
        <v>1.4878996610641479</v>
      </c>
      <c r="EK136" s="86">
        <v>2.170743465423584</v>
      </c>
      <c r="EL136" s="86">
        <v>2.8015282154083252</v>
      </c>
      <c r="EM136" s="86">
        <v>2.9515025615692139</v>
      </c>
      <c r="EN136" s="86">
        <v>4.1590886116027832</v>
      </c>
      <c r="EO136" s="86">
        <v>3.3690662384033203</v>
      </c>
      <c r="EP136" s="86">
        <v>2.4613561630249023</v>
      </c>
      <c r="EQ136" s="86">
        <v>2.9821038246154785</v>
      </c>
      <c r="ER136" s="86">
        <v>2.013634204864502</v>
      </c>
      <c r="ES136" s="86">
        <v>2.1276900768280029</v>
      </c>
      <c r="ET136" s="86">
        <v>0.8683394193649292</v>
      </c>
      <c r="EU136" s="86">
        <v>0.5496903657913208</v>
      </c>
      <c r="EV136" s="86">
        <v>-0.16313913464546204</v>
      </c>
      <c r="EW136" s="86">
        <v>37.393413543701172</v>
      </c>
      <c r="EX136" s="86">
        <v>36.297885894775391</v>
      </c>
      <c r="EY136" s="86">
        <v>35.807388305664063</v>
      </c>
      <c r="EZ136" s="86">
        <v>35.197574615478516</v>
      </c>
      <c r="FA136" s="86">
        <v>34.734710693359375</v>
      </c>
      <c r="FB136" s="86">
        <v>34.234104156494141</v>
      </c>
      <c r="FC136" s="86">
        <v>34.053451538085938</v>
      </c>
      <c r="FD136" s="86">
        <v>34.287998199462891</v>
      </c>
      <c r="FE136" s="86">
        <v>39.072818756103516</v>
      </c>
      <c r="FF136" s="86">
        <v>44.554965972900391</v>
      </c>
      <c r="FG136" s="86">
        <v>48.366249084472656</v>
      </c>
      <c r="FH136" s="86">
        <v>51.250888824462891</v>
      </c>
      <c r="FI136" s="86">
        <v>52.782012939453125</v>
      </c>
      <c r="FJ136" s="86">
        <v>54.549274444580078</v>
      </c>
      <c r="FK136" s="86">
        <v>55.344345092773438</v>
      </c>
      <c r="FL136" s="86">
        <v>54.788516998291016</v>
      </c>
      <c r="FM136" s="86">
        <v>52.45587158203125</v>
      </c>
      <c r="FN136" s="86">
        <v>48.381069183349609</v>
      </c>
      <c r="FO136" s="86">
        <v>45.619037628173828</v>
      </c>
      <c r="FP136" s="86">
        <v>43.582305908203125</v>
      </c>
      <c r="FQ136" s="86">
        <v>42.456882476806641</v>
      </c>
      <c r="FR136" s="86">
        <v>41.286491394042969</v>
      </c>
      <c r="FS136" s="86">
        <v>40.197166442871094</v>
      </c>
      <c r="FT136" s="86">
        <v>39.200584411621094</v>
      </c>
      <c r="FU136" s="86">
        <v>0.44748476147651672</v>
      </c>
      <c r="FV136" s="86">
        <v>0.52112746238708496</v>
      </c>
      <c r="FW136" s="86">
        <v>0.48425719141960144</v>
      </c>
      <c r="FX136" s="86">
        <v>385</v>
      </c>
      <c r="FY136" s="86">
        <v>1</v>
      </c>
    </row>
    <row r="137" spans="1:181" x14ac:dyDescent="0.25">
      <c r="A137" t="s">
        <v>186</v>
      </c>
      <c r="B137" t="s">
        <v>244</v>
      </c>
      <c r="C137" t="s">
        <v>2</v>
      </c>
      <c r="D137" t="s">
        <v>203</v>
      </c>
      <c r="E137" t="s">
        <v>238</v>
      </c>
      <c r="F137" t="s">
        <v>178</v>
      </c>
      <c r="G137" t="s">
        <v>1</v>
      </c>
      <c r="H137" s="86">
        <v>4135</v>
      </c>
      <c r="I137" s="86">
        <v>4.7919096946716309</v>
      </c>
      <c r="J137" s="86">
        <v>4.3558049201965332</v>
      </c>
      <c r="K137" s="86">
        <v>4.0757622718811035</v>
      </c>
      <c r="L137" s="86">
        <v>4.039304256439209</v>
      </c>
      <c r="M137" s="86">
        <v>4.1796665191650391</v>
      </c>
      <c r="N137" s="86">
        <v>4.2622160911560059</v>
      </c>
      <c r="O137" s="86">
        <v>4.4906315803527832</v>
      </c>
      <c r="P137" s="86">
        <v>4.9888567924499512</v>
      </c>
      <c r="Q137" s="86">
        <v>4.6959724426269531</v>
      </c>
      <c r="R137" s="86">
        <v>4.7422914505004883</v>
      </c>
      <c r="S137" s="86">
        <v>4.2456741333007813</v>
      </c>
      <c r="T137" s="86">
        <v>4.2898869514465332</v>
      </c>
      <c r="U137" s="86">
        <v>4.3958296775817871</v>
      </c>
      <c r="V137" s="86">
        <v>4.1768617630004883</v>
      </c>
      <c r="W137" s="86">
        <v>4.2883944511413574</v>
      </c>
      <c r="X137" s="86">
        <v>4.3855042457580566</v>
      </c>
      <c r="Y137" s="86">
        <v>4.390106201171875</v>
      </c>
      <c r="Z137" s="86">
        <v>5.6343474388122559</v>
      </c>
      <c r="AA137" s="86">
        <v>6.5918393135070801</v>
      </c>
      <c r="AB137" s="86">
        <v>6.3626165390014648</v>
      </c>
      <c r="AC137" s="86">
        <v>6.4003591537475586</v>
      </c>
      <c r="AD137" s="86">
        <v>6.1903963088989258</v>
      </c>
      <c r="AE137" s="86">
        <v>5.926612377166748</v>
      </c>
      <c r="AF137" s="86">
        <v>5.0315971374511719</v>
      </c>
      <c r="AG137" s="86">
        <v>-0.30422496795654297</v>
      </c>
      <c r="AH137" s="86">
        <v>-0.30169227719306946</v>
      </c>
      <c r="AI137" s="86">
        <v>-0.42139232158660889</v>
      </c>
      <c r="AJ137" s="86">
        <v>-0.72841101884841919</v>
      </c>
      <c r="AK137" s="86">
        <v>-0.90500462055206299</v>
      </c>
      <c r="AL137" s="86">
        <v>-0.9860692024230957</v>
      </c>
      <c r="AM137" s="86">
        <v>-0.99208360910415649</v>
      </c>
      <c r="AN137" s="86">
        <v>-1.033955454826355</v>
      </c>
      <c r="AO137" s="86">
        <v>-1.5996284484863281</v>
      </c>
      <c r="AP137" s="86">
        <v>-1.7764451503753662</v>
      </c>
      <c r="AQ137" s="86">
        <v>-1.5248006582260132</v>
      </c>
      <c r="AR137" s="86">
        <v>-1.3355163335800171</v>
      </c>
      <c r="AS137" s="86">
        <v>-0.81970423460006714</v>
      </c>
      <c r="AT137" s="86">
        <v>-0.77498131990432739</v>
      </c>
      <c r="AU137" s="86">
        <v>-0.77630490064620972</v>
      </c>
      <c r="AV137" s="86">
        <v>-0.21873639523983002</v>
      </c>
      <c r="AW137" s="86">
        <v>-0.25495773553848267</v>
      </c>
      <c r="AX137" s="86">
        <v>6.640392541885376E-2</v>
      </c>
      <c r="AY137" s="86">
        <v>0.71112257242202759</v>
      </c>
      <c r="AZ137" s="86">
        <v>0.27074611186981201</v>
      </c>
      <c r="BA137" s="86">
        <v>0.12567783892154694</v>
      </c>
      <c r="BB137" s="86">
        <v>-7.4024021625518799E-2</v>
      </c>
      <c r="BC137" s="86">
        <v>-0.52351897954940796</v>
      </c>
      <c r="BD137" s="86">
        <v>-0.68926578760147095</v>
      </c>
      <c r="BE137" s="86">
        <v>4.5537866652011871E-2</v>
      </c>
      <c r="BF137" s="86">
        <v>1.5321993269026279E-2</v>
      </c>
      <c r="BG137" s="86">
        <v>-0.12857669591903687</v>
      </c>
      <c r="BH137" s="86">
        <v>-0.34224596619606018</v>
      </c>
      <c r="BI137" s="86">
        <v>-0.46247324347496033</v>
      </c>
      <c r="BJ137" s="86">
        <v>-0.56682181358337402</v>
      </c>
      <c r="BK137" s="86">
        <v>-0.60011535882949829</v>
      </c>
      <c r="BL137" s="86">
        <v>-0.61234182119369507</v>
      </c>
      <c r="BM137" s="86">
        <v>-1.1566648483276367</v>
      </c>
      <c r="BN137" s="86">
        <v>-1.3090486526489258</v>
      </c>
      <c r="BO137" s="86">
        <v>-1.0780302286148071</v>
      </c>
      <c r="BP137" s="86">
        <v>-0.8837551474571228</v>
      </c>
      <c r="BQ137" s="86">
        <v>-0.36432820558547974</v>
      </c>
      <c r="BR137" s="86">
        <v>-0.33122327923774719</v>
      </c>
      <c r="BS137" s="86">
        <v>-0.31198081374168396</v>
      </c>
      <c r="BT137" s="86">
        <v>0.1561754047870636</v>
      </c>
      <c r="BU137" s="86">
        <v>8.27188640832901E-2</v>
      </c>
      <c r="BV137" s="86">
        <v>0.39793181419372559</v>
      </c>
      <c r="BW137" s="86">
        <v>1.0984876155853271</v>
      </c>
      <c r="BX137" s="86">
        <v>0.64944791793823242</v>
      </c>
      <c r="BY137" s="86">
        <v>0.56847941875457764</v>
      </c>
      <c r="BZ137" s="86">
        <v>0.33855977654457092</v>
      </c>
      <c r="CA137" s="86">
        <v>-0.14969347417354584</v>
      </c>
      <c r="CB137" s="86">
        <v>-0.36401179432868958</v>
      </c>
      <c r="CC137" s="86">
        <v>0.28778254985809326</v>
      </c>
      <c r="CD137" s="86">
        <v>0.23488511145114899</v>
      </c>
      <c r="CE137" s="86">
        <v>7.4226498603820801E-2</v>
      </c>
      <c r="CF137" s="86">
        <v>-7.4789240956306458E-2</v>
      </c>
      <c r="CG137" s="86">
        <v>-0.15597733855247498</v>
      </c>
      <c r="CH137" s="86">
        <v>-0.27645236253738403</v>
      </c>
      <c r="CI137" s="86">
        <v>-0.32863932847976685</v>
      </c>
      <c r="CJ137" s="86">
        <v>-0.32033351063728333</v>
      </c>
      <c r="CK137" s="86">
        <v>-0.84986954927444458</v>
      </c>
      <c r="CL137" s="86">
        <v>-0.98533135652542114</v>
      </c>
      <c r="CM137" s="86">
        <v>-0.76859831809997559</v>
      </c>
      <c r="CN137" s="86">
        <v>-0.57086676359176636</v>
      </c>
      <c r="CO137" s="86">
        <v>-4.89361472427845E-2</v>
      </c>
      <c r="CP137" s="86">
        <v>-2.3877780884504318E-2</v>
      </c>
      <c r="CQ137" s="86">
        <v>9.608658030629158E-3</v>
      </c>
      <c r="CR137" s="86">
        <v>0.41583818197250366</v>
      </c>
      <c r="CS137" s="86">
        <v>0.31659266352653503</v>
      </c>
      <c r="CT137" s="86">
        <v>0.62754702568054199</v>
      </c>
      <c r="CU137" s="86">
        <v>1.3667753934860229</v>
      </c>
      <c r="CV137" s="86">
        <v>0.91173559427261353</v>
      </c>
      <c r="CW137" s="86">
        <v>0.87516248226165771</v>
      </c>
      <c r="CX137" s="86">
        <v>0.6243140697479248</v>
      </c>
      <c r="CY137" s="86">
        <v>0.10921695083379745</v>
      </c>
      <c r="CZ137" s="86">
        <v>-0.1387418657541275</v>
      </c>
      <c r="DA137" s="86">
        <v>0.53002721071243286</v>
      </c>
      <c r="DB137" s="86">
        <v>0.45444822311401367</v>
      </c>
      <c r="DC137" s="86">
        <v>0.27702969312667847</v>
      </c>
      <c r="DD137" s="86">
        <v>0.19266748428344727</v>
      </c>
      <c r="DE137" s="86">
        <v>0.15051855146884918</v>
      </c>
      <c r="DF137" s="86">
        <v>1.3917091302573681E-2</v>
      </c>
      <c r="DG137" s="86">
        <v>-5.7163294404745102E-2</v>
      </c>
      <c r="DH137" s="86">
        <v>-2.8325213119387627E-2</v>
      </c>
      <c r="DI137" s="86">
        <v>-0.54307425022125244</v>
      </c>
      <c r="DJ137" s="86">
        <v>-0.66161400079727173</v>
      </c>
      <c r="DK137" s="86">
        <v>-0.45916643738746643</v>
      </c>
      <c r="DL137" s="86">
        <v>-0.25797837972640991</v>
      </c>
      <c r="DM137" s="86">
        <v>0.26645588874816895</v>
      </c>
      <c r="DN137" s="86">
        <v>0.28346771001815796</v>
      </c>
      <c r="DO137" s="86">
        <v>0.33119812607765198</v>
      </c>
      <c r="DP137" s="86">
        <v>0.67550092935562134</v>
      </c>
      <c r="DQ137" s="86">
        <v>0.55046647787094116</v>
      </c>
      <c r="DR137" s="86">
        <v>0.8571622371673584</v>
      </c>
      <c r="DS137" s="86">
        <v>1.6350631713867188</v>
      </c>
      <c r="DT137" s="86">
        <v>1.1740232706069946</v>
      </c>
      <c r="DU137" s="86">
        <v>1.1818455457687378</v>
      </c>
      <c r="DV137" s="86">
        <v>0.9100683331489563</v>
      </c>
      <c r="DW137" s="86">
        <v>0.36812737584114075</v>
      </c>
      <c r="DX137" s="86">
        <v>8.6528055369853973E-2</v>
      </c>
      <c r="DY137" s="86">
        <v>0.87979006767272949</v>
      </c>
      <c r="DZ137" s="86">
        <v>0.77146250009536743</v>
      </c>
      <c r="EA137" s="86">
        <v>0.56984531879425049</v>
      </c>
      <c r="EB137" s="86">
        <v>0.57883250713348389</v>
      </c>
      <c r="EC137" s="86">
        <v>0.59304994344711304</v>
      </c>
      <c r="ED137" s="86">
        <v>0.43316447734832764</v>
      </c>
      <c r="EE137" s="86">
        <v>0.33480498194694519</v>
      </c>
      <c r="EF137" s="86">
        <v>0.39328840374946594</v>
      </c>
      <c r="EG137" s="86">
        <v>-0.10011062771081924</v>
      </c>
      <c r="EH137" s="86">
        <v>-0.19421757757663727</v>
      </c>
      <c r="EI137" s="86">
        <v>-1.2395966798067093E-2</v>
      </c>
      <c r="EJ137" s="86">
        <v>0.1937827467918396</v>
      </c>
      <c r="EK137" s="86">
        <v>0.72183191776275635</v>
      </c>
      <c r="EL137" s="86">
        <v>0.72722578048706055</v>
      </c>
      <c r="EM137" s="86">
        <v>0.79552221298217773</v>
      </c>
      <c r="EN137" s="86">
        <v>1.0504127740859985</v>
      </c>
      <c r="EO137" s="86">
        <v>0.88814306259155273</v>
      </c>
      <c r="EP137" s="86">
        <v>1.1886900663375854</v>
      </c>
      <c r="EQ137" s="86">
        <v>2.0224282741546631</v>
      </c>
      <c r="ER137" s="86">
        <v>1.552725076675415</v>
      </c>
      <c r="ES137" s="86">
        <v>1.6246471405029297</v>
      </c>
      <c r="ET137" s="86">
        <v>1.3226522207260132</v>
      </c>
      <c r="EU137" s="86">
        <v>0.74195289611816406</v>
      </c>
      <c r="EV137" s="86">
        <v>0.41178202629089355</v>
      </c>
      <c r="EW137" s="86">
        <v>40.069793701171875</v>
      </c>
      <c r="EX137" s="86">
        <v>39.245906829833984</v>
      </c>
      <c r="EY137" s="86">
        <v>38.670761108398438</v>
      </c>
      <c r="EZ137" s="86">
        <v>37.62762451171875</v>
      </c>
      <c r="FA137" s="86">
        <v>37.477119445800781</v>
      </c>
      <c r="FB137" s="86">
        <v>36.791851043701172</v>
      </c>
      <c r="FC137" s="86">
        <v>36.858829498291016</v>
      </c>
      <c r="FD137" s="86">
        <v>37.050567626953125</v>
      </c>
      <c r="FE137" s="86">
        <v>43.151519775390625</v>
      </c>
      <c r="FF137" s="86">
        <v>47.276859283447266</v>
      </c>
      <c r="FG137" s="86">
        <v>50.638313293457031</v>
      </c>
      <c r="FH137" s="86">
        <v>53.441024780273438</v>
      </c>
      <c r="FI137" s="86">
        <v>54.343235015869141</v>
      </c>
      <c r="FJ137" s="86">
        <v>55.832328796386719</v>
      </c>
      <c r="FK137" s="86">
        <v>56.942840576171875</v>
      </c>
      <c r="FL137" s="86">
        <v>56.625041961669922</v>
      </c>
      <c r="FM137" s="86">
        <v>54.425468444824219</v>
      </c>
      <c r="FN137" s="86">
        <v>50.564781188964844</v>
      </c>
      <c r="FO137" s="86">
        <v>48.283393859863281</v>
      </c>
      <c r="FP137" s="86">
        <v>46.497146606445313</v>
      </c>
      <c r="FQ137" s="86">
        <v>45.379169464111328</v>
      </c>
      <c r="FR137" s="86">
        <v>44.490139007568359</v>
      </c>
      <c r="FS137" s="86">
        <v>42.673324584960938</v>
      </c>
      <c r="FT137" s="86">
        <v>41.650142669677734</v>
      </c>
      <c r="FU137" s="86">
        <v>0.23705253005027771</v>
      </c>
      <c r="FV137" s="86">
        <v>0.27956667542457581</v>
      </c>
      <c r="FW137" s="86">
        <v>0.26798275113105774</v>
      </c>
      <c r="FX137" s="86">
        <v>239</v>
      </c>
      <c r="FY137" s="86">
        <v>1</v>
      </c>
    </row>
    <row r="138" spans="1:181" x14ac:dyDescent="0.25">
      <c r="A138" t="s">
        <v>186</v>
      </c>
      <c r="B138" t="s">
        <v>244</v>
      </c>
      <c r="C138" t="s">
        <v>2</v>
      </c>
      <c r="D138" t="s">
        <v>203</v>
      </c>
      <c r="E138" t="s">
        <v>238</v>
      </c>
      <c r="F138" t="s">
        <v>179</v>
      </c>
      <c r="G138" t="s">
        <v>1</v>
      </c>
      <c r="H138" s="86">
        <v>734</v>
      </c>
      <c r="I138" s="86"/>
      <c r="J138" s="86"/>
      <c r="K138" s="86"/>
      <c r="L138" s="86"/>
      <c r="M138" s="86"/>
      <c r="N138" s="86"/>
      <c r="O138" s="86"/>
      <c r="P138" s="86"/>
      <c r="Q138" s="86"/>
      <c r="R138" s="86"/>
      <c r="S138" s="86"/>
      <c r="T138" s="86"/>
      <c r="U138" s="86"/>
      <c r="V138" s="86"/>
      <c r="W138" s="86"/>
      <c r="X138" s="86"/>
      <c r="Y138" s="86"/>
      <c r="Z138" s="86"/>
      <c r="AA138" s="86"/>
      <c r="AB138" s="86"/>
      <c r="AC138" s="86"/>
      <c r="AD138" s="86"/>
      <c r="AE138" s="86"/>
      <c r="AF138" s="86"/>
      <c r="AG138" s="86"/>
      <c r="AH138" s="86"/>
      <c r="AI138" s="86"/>
      <c r="AJ138" s="86"/>
      <c r="AK138" s="86"/>
      <c r="AL138" s="86"/>
      <c r="AM138" s="86"/>
      <c r="AN138" s="86"/>
      <c r="AO138" s="86"/>
      <c r="AP138" s="86"/>
      <c r="AQ138" s="86"/>
      <c r="AR138" s="86"/>
      <c r="AS138" s="86"/>
      <c r="AT138" s="86"/>
      <c r="AU138" s="86"/>
      <c r="AV138" s="86"/>
      <c r="AW138" s="86"/>
      <c r="AX138" s="86"/>
      <c r="AY138" s="86"/>
      <c r="AZ138" s="86"/>
      <c r="BA138" s="86"/>
      <c r="BB138" s="86"/>
      <c r="BC138" s="86"/>
      <c r="BD138" s="86"/>
      <c r="BE138" s="86"/>
      <c r="BF138" s="86"/>
      <c r="BG138" s="86"/>
      <c r="BH138" s="86"/>
      <c r="BI138" s="86"/>
      <c r="BJ138" s="86"/>
      <c r="BK138" s="86"/>
      <c r="BL138" s="86"/>
      <c r="BM138" s="86"/>
      <c r="BN138" s="86"/>
      <c r="BO138" s="86"/>
      <c r="BP138" s="86"/>
      <c r="BQ138" s="86"/>
      <c r="BR138" s="86"/>
      <c r="BS138" s="86"/>
      <c r="BT138" s="86"/>
      <c r="BU138" s="86"/>
      <c r="BV138" s="86"/>
      <c r="BW138" s="86"/>
      <c r="BX138" s="86"/>
      <c r="BY138" s="86"/>
      <c r="BZ138" s="86"/>
      <c r="CA138" s="86"/>
      <c r="CB138" s="86"/>
      <c r="CC138" s="86"/>
      <c r="CD138" s="86"/>
      <c r="CE138" s="86"/>
      <c r="CF138" s="86"/>
      <c r="CG138" s="86"/>
      <c r="CH138" s="86"/>
      <c r="CI138" s="86"/>
      <c r="CJ138" s="86"/>
      <c r="CK138" s="86"/>
      <c r="CL138" s="86"/>
      <c r="CM138" s="86"/>
      <c r="CN138" s="86"/>
      <c r="CO138" s="86"/>
      <c r="CP138" s="86"/>
      <c r="CQ138" s="86"/>
      <c r="CR138" s="86"/>
      <c r="CS138" s="86"/>
      <c r="CT138" s="86"/>
      <c r="CU138" s="86"/>
      <c r="CV138" s="86"/>
      <c r="CW138" s="86"/>
      <c r="CX138" s="86"/>
      <c r="CY138" s="86"/>
      <c r="CZ138" s="86"/>
      <c r="DA138" s="86"/>
      <c r="DB138" s="86"/>
      <c r="DC138" s="86"/>
      <c r="DD138" s="86"/>
      <c r="DE138" s="86"/>
      <c r="DF138" s="86"/>
      <c r="DG138" s="86"/>
      <c r="DH138" s="86"/>
      <c r="DI138" s="86"/>
      <c r="DJ138" s="86"/>
      <c r="DK138" s="86"/>
      <c r="DL138" s="86"/>
      <c r="DM138" s="86"/>
      <c r="DN138" s="86"/>
      <c r="DO138" s="86"/>
      <c r="DP138" s="86"/>
      <c r="DQ138" s="86"/>
      <c r="DR138" s="86"/>
      <c r="DS138" s="86"/>
      <c r="DT138" s="86"/>
      <c r="DU138" s="86"/>
      <c r="DV138" s="86"/>
      <c r="DW138" s="86"/>
      <c r="DX138" s="86"/>
      <c r="DY138" s="86"/>
      <c r="DZ138" s="86"/>
      <c r="EA138" s="86"/>
      <c r="EB138" s="86"/>
      <c r="EC138" s="86"/>
      <c r="ED138" s="86"/>
      <c r="EE138" s="86"/>
      <c r="EF138" s="86"/>
      <c r="EG138" s="86"/>
      <c r="EH138" s="86"/>
      <c r="EI138" s="86"/>
      <c r="EJ138" s="86"/>
      <c r="EK138" s="86"/>
      <c r="EL138" s="86"/>
      <c r="EM138" s="86"/>
      <c r="EN138" s="86"/>
      <c r="EO138" s="86"/>
      <c r="EP138" s="86"/>
      <c r="EQ138" s="86"/>
      <c r="ER138" s="86"/>
      <c r="ES138" s="86"/>
      <c r="ET138" s="86"/>
      <c r="EU138" s="86"/>
      <c r="EV138" s="86"/>
      <c r="EW138" s="86"/>
      <c r="EX138" s="86"/>
      <c r="EY138" s="86"/>
      <c r="EZ138" s="86"/>
      <c r="FA138" s="86"/>
      <c r="FB138" s="86"/>
      <c r="FC138" s="86"/>
      <c r="FD138" s="86"/>
      <c r="FE138" s="86"/>
      <c r="FF138" s="86"/>
      <c r="FG138" s="86"/>
      <c r="FH138" s="86"/>
      <c r="FI138" s="86"/>
      <c r="FJ138" s="86"/>
      <c r="FK138" s="86"/>
      <c r="FL138" s="86"/>
      <c r="FM138" s="86"/>
      <c r="FN138" s="86"/>
      <c r="FO138" s="86"/>
      <c r="FP138" s="86"/>
      <c r="FQ138" s="86"/>
      <c r="FR138" s="86"/>
      <c r="FS138" s="86"/>
      <c r="FT138" s="86"/>
      <c r="FU138" s="86"/>
      <c r="FV138" s="86"/>
      <c r="FW138" s="86"/>
      <c r="FX138" s="86">
        <v>19</v>
      </c>
      <c r="FY138" s="86">
        <v>0</v>
      </c>
    </row>
    <row r="139" spans="1:181" x14ac:dyDescent="0.25">
      <c r="A139" t="s">
        <v>186</v>
      </c>
      <c r="B139" t="s">
        <v>244</v>
      </c>
      <c r="C139" t="s">
        <v>2</v>
      </c>
      <c r="D139" t="s">
        <v>203</v>
      </c>
      <c r="E139" t="s">
        <v>238</v>
      </c>
      <c r="F139" t="s">
        <v>180</v>
      </c>
      <c r="G139" t="s">
        <v>1</v>
      </c>
      <c r="H139" s="86">
        <v>147</v>
      </c>
      <c r="I139" s="86"/>
      <c r="J139" s="86"/>
      <c r="K139" s="86"/>
      <c r="L139" s="86"/>
      <c r="M139" s="86"/>
      <c r="N139" s="86"/>
      <c r="O139" s="86"/>
      <c r="P139" s="86"/>
      <c r="Q139" s="86"/>
      <c r="R139" s="86"/>
      <c r="S139" s="86"/>
      <c r="T139" s="86"/>
      <c r="U139" s="86"/>
      <c r="V139" s="86"/>
      <c r="W139" s="86"/>
      <c r="X139" s="86"/>
      <c r="Y139" s="86"/>
      <c r="Z139" s="86"/>
      <c r="AA139" s="86"/>
      <c r="AB139" s="86"/>
      <c r="AC139" s="86"/>
      <c r="AD139" s="86"/>
      <c r="AE139" s="86"/>
      <c r="AF139" s="86"/>
      <c r="AG139" s="86"/>
      <c r="AH139" s="86"/>
      <c r="AI139" s="86"/>
      <c r="AJ139" s="86"/>
      <c r="AK139" s="86"/>
      <c r="AL139" s="86"/>
      <c r="AM139" s="86"/>
      <c r="AN139" s="86"/>
      <c r="AO139" s="86"/>
      <c r="AP139" s="86"/>
      <c r="AQ139" s="86"/>
      <c r="AR139" s="86"/>
      <c r="AS139" s="86"/>
      <c r="AT139" s="86"/>
      <c r="AU139" s="86"/>
      <c r="AV139" s="86"/>
      <c r="AW139" s="86"/>
      <c r="AX139" s="86"/>
      <c r="AY139" s="86"/>
      <c r="AZ139" s="86"/>
      <c r="BA139" s="86"/>
      <c r="BB139" s="86"/>
      <c r="BC139" s="86"/>
      <c r="BD139" s="86"/>
      <c r="BE139" s="86"/>
      <c r="BF139" s="86"/>
      <c r="BG139" s="86"/>
      <c r="BH139" s="86"/>
      <c r="BI139" s="86"/>
      <c r="BJ139" s="86"/>
      <c r="BK139" s="86"/>
      <c r="BL139" s="86"/>
      <c r="BM139" s="86"/>
      <c r="BN139" s="86"/>
      <c r="BO139" s="86"/>
      <c r="BP139" s="86"/>
      <c r="BQ139" s="86"/>
      <c r="BR139" s="86"/>
      <c r="BS139" s="86"/>
      <c r="BT139" s="86"/>
      <c r="BU139" s="86"/>
      <c r="BV139" s="86"/>
      <c r="BW139" s="86"/>
      <c r="BX139" s="86"/>
      <c r="BY139" s="86"/>
      <c r="BZ139" s="86"/>
      <c r="CA139" s="86"/>
      <c r="CB139" s="86"/>
      <c r="CC139" s="86"/>
      <c r="CD139" s="86"/>
      <c r="CE139" s="86"/>
      <c r="CF139" s="86"/>
      <c r="CG139" s="86"/>
      <c r="CH139" s="86"/>
      <c r="CI139" s="86"/>
      <c r="CJ139" s="86"/>
      <c r="CK139" s="86"/>
      <c r="CL139" s="86"/>
      <c r="CM139" s="86"/>
      <c r="CN139" s="86"/>
      <c r="CO139" s="86"/>
      <c r="CP139" s="86"/>
      <c r="CQ139" s="86"/>
      <c r="CR139" s="86"/>
      <c r="CS139" s="86"/>
      <c r="CT139" s="86"/>
      <c r="CU139" s="86"/>
      <c r="CV139" s="86"/>
      <c r="CW139" s="86"/>
      <c r="CX139" s="86"/>
      <c r="CY139" s="86"/>
      <c r="CZ139" s="86"/>
      <c r="DA139" s="86"/>
      <c r="DB139" s="86"/>
      <c r="DC139" s="86"/>
      <c r="DD139" s="86"/>
      <c r="DE139" s="86"/>
      <c r="DF139" s="86"/>
      <c r="DG139" s="86"/>
      <c r="DH139" s="86"/>
      <c r="DI139" s="86"/>
      <c r="DJ139" s="86"/>
      <c r="DK139" s="86"/>
      <c r="DL139" s="86"/>
      <c r="DM139" s="86"/>
      <c r="DN139" s="86"/>
      <c r="DO139" s="86"/>
      <c r="DP139" s="86"/>
      <c r="DQ139" s="86"/>
      <c r="DR139" s="86"/>
      <c r="DS139" s="86"/>
      <c r="DT139" s="86"/>
      <c r="DU139" s="86"/>
      <c r="DV139" s="86"/>
      <c r="DW139" s="86"/>
      <c r="DX139" s="86"/>
      <c r="DY139" s="86"/>
      <c r="DZ139" s="86"/>
      <c r="EA139" s="86"/>
      <c r="EB139" s="86"/>
      <c r="EC139" s="86"/>
      <c r="ED139" s="86"/>
      <c r="EE139" s="86"/>
      <c r="EF139" s="86"/>
      <c r="EG139" s="86"/>
      <c r="EH139" s="86"/>
      <c r="EI139" s="86"/>
      <c r="EJ139" s="86"/>
      <c r="EK139" s="86"/>
      <c r="EL139" s="86"/>
      <c r="EM139" s="86"/>
      <c r="EN139" s="86"/>
      <c r="EO139" s="86"/>
      <c r="EP139" s="86"/>
      <c r="EQ139" s="86"/>
      <c r="ER139" s="86"/>
      <c r="ES139" s="86"/>
      <c r="ET139" s="86"/>
      <c r="EU139" s="86"/>
      <c r="EV139" s="86"/>
      <c r="EW139" s="86"/>
      <c r="EX139" s="86"/>
      <c r="EY139" s="86"/>
      <c r="EZ139" s="86"/>
      <c r="FA139" s="86"/>
      <c r="FB139" s="86"/>
      <c r="FC139" s="86"/>
      <c r="FD139" s="86"/>
      <c r="FE139" s="86"/>
      <c r="FF139" s="86"/>
      <c r="FG139" s="86"/>
      <c r="FH139" s="86"/>
      <c r="FI139" s="86"/>
      <c r="FJ139" s="86"/>
      <c r="FK139" s="86"/>
      <c r="FL139" s="86"/>
      <c r="FM139" s="86"/>
      <c r="FN139" s="86"/>
      <c r="FO139" s="86"/>
      <c r="FP139" s="86"/>
      <c r="FQ139" s="86"/>
      <c r="FR139" s="86"/>
      <c r="FS139" s="86"/>
      <c r="FT139" s="86"/>
      <c r="FU139" s="86"/>
      <c r="FV139" s="86"/>
      <c r="FW139" s="86"/>
      <c r="FX139" s="86">
        <v>8</v>
      </c>
      <c r="FY139" s="86">
        <v>0</v>
      </c>
    </row>
    <row r="140" spans="1:181" x14ac:dyDescent="0.25">
      <c r="A140" t="s">
        <v>186</v>
      </c>
      <c r="B140" t="s">
        <v>244</v>
      </c>
      <c r="C140" t="s">
        <v>2</v>
      </c>
      <c r="D140" t="s">
        <v>203</v>
      </c>
      <c r="E140" t="s">
        <v>238</v>
      </c>
      <c r="F140" t="s">
        <v>181</v>
      </c>
      <c r="G140" t="s">
        <v>1</v>
      </c>
      <c r="H140" s="86">
        <v>275</v>
      </c>
      <c r="I140" s="86"/>
      <c r="J140" s="86"/>
      <c r="K140" s="86"/>
      <c r="L140" s="86"/>
      <c r="M140" s="86"/>
      <c r="N140" s="86"/>
      <c r="O140" s="86"/>
      <c r="P140" s="86"/>
      <c r="Q140" s="86"/>
      <c r="R140" s="86"/>
      <c r="S140" s="86"/>
      <c r="T140" s="86"/>
      <c r="U140" s="86"/>
      <c r="V140" s="86"/>
      <c r="W140" s="86"/>
      <c r="X140" s="86"/>
      <c r="Y140" s="86"/>
      <c r="Z140" s="86"/>
      <c r="AA140" s="86"/>
      <c r="AB140" s="86"/>
      <c r="AC140" s="86"/>
      <c r="AD140" s="86"/>
      <c r="AE140" s="86"/>
      <c r="AF140" s="86"/>
      <c r="AG140" s="86"/>
      <c r="AH140" s="86"/>
      <c r="AI140" s="86"/>
      <c r="AJ140" s="86"/>
      <c r="AK140" s="86"/>
      <c r="AL140" s="86"/>
      <c r="AM140" s="86"/>
      <c r="AN140" s="86"/>
      <c r="AO140" s="86"/>
      <c r="AP140" s="86"/>
      <c r="AQ140" s="86"/>
      <c r="AR140" s="86"/>
      <c r="AS140" s="86"/>
      <c r="AT140" s="86"/>
      <c r="AU140" s="86"/>
      <c r="AV140" s="86"/>
      <c r="AW140" s="86"/>
      <c r="AX140" s="86"/>
      <c r="AY140" s="86"/>
      <c r="AZ140" s="86"/>
      <c r="BA140" s="86"/>
      <c r="BB140" s="86"/>
      <c r="BC140" s="86"/>
      <c r="BD140" s="86"/>
      <c r="BE140" s="86"/>
      <c r="BF140" s="86"/>
      <c r="BG140" s="86"/>
      <c r="BH140" s="86"/>
      <c r="BI140" s="86"/>
      <c r="BJ140" s="86"/>
      <c r="BK140" s="86"/>
      <c r="BL140" s="86"/>
      <c r="BM140" s="86"/>
      <c r="BN140" s="86"/>
      <c r="BO140" s="86"/>
      <c r="BP140" s="86"/>
      <c r="BQ140" s="86"/>
      <c r="BR140" s="86"/>
      <c r="BS140" s="86"/>
      <c r="BT140" s="86"/>
      <c r="BU140" s="86"/>
      <c r="BV140" s="86"/>
      <c r="BW140" s="86"/>
      <c r="BX140" s="86"/>
      <c r="BY140" s="86"/>
      <c r="BZ140" s="86"/>
      <c r="CA140" s="86"/>
      <c r="CB140" s="86"/>
      <c r="CC140" s="86"/>
      <c r="CD140" s="86"/>
      <c r="CE140" s="86"/>
      <c r="CF140" s="86"/>
      <c r="CG140" s="86"/>
      <c r="CH140" s="86"/>
      <c r="CI140" s="86"/>
      <c r="CJ140" s="86"/>
      <c r="CK140" s="86"/>
      <c r="CL140" s="86"/>
      <c r="CM140" s="86"/>
      <c r="CN140" s="86"/>
      <c r="CO140" s="86"/>
      <c r="CP140" s="86"/>
      <c r="CQ140" s="86"/>
      <c r="CR140" s="86"/>
      <c r="CS140" s="86"/>
      <c r="CT140" s="86"/>
      <c r="CU140" s="86"/>
      <c r="CV140" s="86"/>
      <c r="CW140" s="86"/>
      <c r="CX140" s="86"/>
      <c r="CY140" s="86"/>
      <c r="CZ140" s="86"/>
      <c r="DA140" s="86"/>
      <c r="DB140" s="86"/>
      <c r="DC140" s="86"/>
      <c r="DD140" s="86"/>
      <c r="DE140" s="86"/>
      <c r="DF140" s="86"/>
      <c r="DG140" s="86"/>
      <c r="DH140" s="86"/>
      <c r="DI140" s="86"/>
      <c r="DJ140" s="86"/>
      <c r="DK140" s="86"/>
      <c r="DL140" s="86"/>
      <c r="DM140" s="86"/>
      <c r="DN140" s="86"/>
      <c r="DO140" s="86"/>
      <c r="DP140" s="86"/>
      <c r="DQ140" s="86"/>
      <c r="DR140" s="86"/>
      <c r="DS140" s="86"/>
      <c r="DT140" s="86"/>
      <c r="DU140" s="86"/>
      <c r="DV140" s="86"/>
      <c r="DW140" s="86"/>
      <c r="DX140" s="86"/>
      <c r="DY140" s="86"/>
      <c r="DZ140" s="86"/>
      <c r="EA140" s="86"/>
      <c r="EB140" s="86"/>
      <c r="EC140" s="86"/>
      <c r="ED140" s="86"/>
      <c r="EE140" s="86"/>
      <c r="EF140" s="86"/>
      <c r="EG140" s="86"/>
      <c r="EH140" s="86"/>
      <c r="EI140" s="86"/>
      <c r="EJ140" s="86"/>
      <c r="EK140" s="86"/>
      <c r="EL140" s="86"/>
      <c r="EM140" s="86"/>
      <c r="EN140" s="86"/>
      <c r="EO140" s="86"/>
      <c r="EP140" s="86"/>
      <c r="EQ140" s="86"/>
      <c r="ER140" s="86"/>
      <c r="ES140" s="86"/>
      <c r="ET140" s="86"/>
      <c r="EU140" s="86"/>
      <c r="EV140" s="86"/>
      <c r="EW140" s="86"/>
      <c r="EX140" s="86"/>
      <c r="EY140" s="86"/>
      <c r="EZ140" s="86"/>
      <c r="FA140" s="86"/>
      <c r="FB140" s="86"/>
      <c r="FC140" s="86"/>
      <c r="FD140" s="86"/>
      <c r="FE140" s="86"/>
      <c r="FF140" s="86"/>
      <c r="FG140" s="86"/>
      <c r="FH140" s="86"/>
      <c r="FI140" s="86"/>
      <c r="FJ140" s="86"/>
      <c r="FK140" s="86"/>
      <c r="FL140" s="86"/>
      <c r="FM140" s="86"/>
      <c r="FN140" s="86"/>
      <c r="FO140" s="86"/>
      <c r="FP140" s="86"/>
      <c r="FQ140" s="86"/>
      <c r="FR140" s="86"/>
      <c r="FS140" s="86"/>
      <c r="FT140" s="86"/>
      <c r="FU140" s="86"/>
      <c r="FV140" s="86"/>
      <c r="FW140" s="86"/>
      <c r="FX140" s="86">
        <v>8</v>
      </c>
      <c r="FY140" s="86">
        <v>0</v>
      </c>
    </row>
    <row r="141" spans="1:181" x14ac:dyDescent="0.25">
      <c r="A141" t="s">
        <v>186</v>
      </c>
      <c r="B141" t="s">
        <v>244</v>
      </c>
      <c r="C141" t="s">
        <v>2</v>
      </c>
      <c r="D141" t="s">
        <v>203</v>
      </c>
      <c r="E141" t="s">
        <v>238</v>
      </c>
      <c r="F141" t="s">
        <v>182</v>
      </c>
      <c r="G141" t="s">
        <v>1</v>
      </c>
      <c r="H141" s="86">
        <v>740</v>
      </c>
      <c r="I141" s="86"/>
      <c r="J141" s="86"/>
      <c r="K141" s="86"/>
      <c r="L141" s="86"/>
      <c r="M141" s="86"/>
      <c r="N141" s="86"/>
      <c r="O141" s="86"/>
      <c r="P141" s="86"/>
      <c r="Q141" s="86"/>
      <c r="R141" s="86"/>
      <c r="S141" s="86"/>
      <c r="T141" s="86"/>
      <c r="U141" s="86"/>
      <c r="V141" s="86"/>
      <c r="W141" s="86"/>
      <c r="X141" s="86"/>
      <c r="Y141" s="86"/>
      <c r="Z141" s="86"/>
      <c r="AA141" s="86"/>
      <c r="AB141" s="86"/>
      <c r="AC141" s="86"/>
      <c r="AD141" s="86"/>
      <c r="AE141" s="86"/>
      <c r="AF141" s="86"/>
      <c r="AG141" s="86"/>
      <c r="AH141" s="86"/>
      <c r="AI141" s="86"/>
      <c r="AJ141" s="86"/>
      <c r="AK141" s="86"/>
      <c r="AL141" s="86"/>
      <c r="AM141" s="86"/>
      <c r="AN141" s="86"/>
      <c r="AO141" s="86"/>
      <c r="AP141" s="86"/>
      <c r="AQ141" s="86"/>
      <c r="AR141" s="86"/>
      <c r="AS141" s="86"/>
      <c r="AT141" s="86"/>
      <c r="AU141" s="86"/>
      <c r="AV141" s="86"/>
      <c r="AW141" s="86"/>
      <c r="AX141" s="86"/>
      <c r="AY141" s="86"/>
      <c r="AZ141" s="86"/>
      <c r="BA141" s="86"/>
      <c r="BB141" s="86"/>
      <c r="BC141" s="86"/>
      <c r="BD141" s="86"/>
      <c r="BE141" s="86"/>
      <c r="BF141" s="86"/>
      <c r="BG141" s="86"/>
      <c r="BH141" s="86"/>
      <c r="BI141" s="86"/>
      <c r="BJ141" s="86"/>
      <c r="BK141" s="86"/>
      <c r="BL141" s="86"/>
      <c r="BM141" s="86"/>
      <c r="BN141" s="86"/>
      <c r="BO141" s="86"/>
      <c r="BP141" s="86"/>
      <c r="BQ141" s="86"/>
      <c r="BR141" s="86"/>
      <c r="BS141" s="86"/>
      <c r="BT141" s="86"/>
      <c r="BU141" s="86"/>
      <c r="BV141" s="86"/>
      <c r="BW141" s="86"/>
      <c r="BX141" s="86"/>
      <c r="BY141" s="86"/>
      <c r="BZ141" s="86"/>
      <c r="CA141" s="86"/>
      <c r="CB141" s="86"/>
      <c r="CC141" s="86"/>
      <c r="CD141" s="86"/>
      <c r="CE141" s="86"/>
      <c r="CF141" s="86"/>
      <c r="CG141" s="86"/>
      <c r="CH141" s="86"/>
      <c r="CI141" s="86"/>
      <c r="CJ141" s="86"/>
      <c r="CK141" s="86"/>
      <c r="CL141" s="86"/>
      <c r="CM141" s="86"/>
      <c r="CN141" s="86"/>
      <c r="CO141" s="86"/>
      <c r="CP141" s="86"/>
      <c r="CQ141" s="86"/>
      <c r="CR141" s="86"/>
      <c r="CS141" s="86"/>
      <c r="CT141" s="86"/>
      <c r="CU141" s="86"/>
      <c r="CV141" s="86"/>
      <c r="CW141" s="86"/>
      <c r="CX141" s="86"/>
      <c r="CY141" s="86"/>
      <c r="CZ141" s="86"/>
      <c r="DA141" s="86"/>
      <c r="DB141" s="86"/>
      <c r="DC141" s="86"/>
      <c r="DD141" s="86"/>
      <c r="DE141" s="86"/>
      <c r="DF141" s="86"/>
      <c r="DG141" s="86"/>
      <c r="DH141" s="86"/>
      <c r="DI141" s="86"/>
      <c r="DJ141" s="86"/>
      <c r="DK141" s="86"/>
      <c r="DL141" s="86"/>
      <c r="DM141" s="86"/>
      <c r="DN141" s="86"/>
      <c r="DO141" s="86"/>
      <c r="DP141" s="86"/>
      <c r="DQ141" s="86"/>
      <c r="DR141" s="86"/>
      <c r="DS141" s="86"/>
      <c r="DT141" s="86"/>
      <c r="DU141" s="86"/>
      <c r="DV141" s="86"/>
      <c r="DW141" s="86"/>
      <c r="DX141" s="86"/>
      <c r="DY141" s="86"/>
      <c r="DZ141" s="86"/>
      <c r="EA141" s="86"/>
      <c r="EB141" s="86"/>
      <c r="EC141" s="86"/>
      <c r="ED141" s="86"/>
      <c r="EE141" s="86"/>
      <c r="EF141" s="86"/>
      <c r="EG141" s="86"/>
      <c r="EH141" s="86"/>
      <c r="EI141" s="86"/>
      <c r="EJ141" s="86"/>
      <c r="EK141" s="86"/>
      <c r="EL141" s="86"/>
      <c r="EM141" s="86"/>
      <c r="EN141" s="86"/>
      <c r="EO141" s="86"/>
      <c r="EP141" s="86"/>
      <c r="EQ141" s="86"/>
      <c r="ER141" s="86"/>
      <c r="ES141" s="86"/>
      <c r="ET141" s="86"/>
      <c r="EU141" s="86"/>
      <c r="EV141" s="86"/>
      <c r="EW141" s="86"/>
      <c r="EX141" s="86"/>
      <c r="EY141" s="86"/>
      <c r="EZ141" s="86"/>
      <c r="FA141" s="86"/>
      <c r="FB141" s="86"/>
      <c r="FC141" s="86"/>
      <c r="FD141" s="86"/>
      <c r="FE141" s="86"/>
      <c r="FF141" s="86"/>
      <c r="FG141" s="86"/>
      <c r="FH141" s="86"/>
      <c r="FI141" s="86"/>
      <c r="FJ141" s="86"/>
      <c r="FK141" s="86"/>
      <c r="FL141" s="86"/>
      <c r="FM141" s="86"/>
      <c r="FN141" s="86"/>
      <c r="FO141" s="86"/>
      <c r="FP141" s="86"/>
      <c r="FQ141" s="86"/>
      <c r="FR141" s="86"/>
      <c r="FS141" s="86"/>
      <c r="FT141" s="86"/>
      <c r="FU141" s="86"/>
      <c r="FV141" s="86"/>
      <c r="FW141" s="86"/>
      <c r="FX141" s="86">
        <v>35</v>
      </c>
      <c r="FY141" s="86">
        <v>0</v>
      </c>
    </row>
    <row r="142" spans="1:181" x14ac:dyDescent="0.25">
      <c r="A142" t="s">
        <v>186</v>
      </c>
      <c r="B142" t="s">
        <v>244</v>
      </c>
      <c r="C142" t="s">
        <v>2</v>
      </c>
      <c r="D142" t="s">
        <v>203</v>
      </c>
      <c r="E142" t="s">
        <v>238</v>
      </c>
      <c r="F142" t="s">
        <v>183</v>
      </c>
      <c r="G142" t="s">
        <v>1</v>
      </c>
      <c r="H142" s="86">
        <v>984</v>
      </c>
      <c r="I142" s="86"/>
      <c r="J142" s="86"/>
      <c r="K142" s="86"/>
      <c r="L142" s="86"/>
      <c r="M142" s="86"/>
      <c r="N142" s="86"/>
      <c r="O142" s="86"/>
      <c r="P142" s="86"/>
      <c r="Q142" s="86"/>
      <c r="R142" s="86"/>
      <c r="S142" s="86"/>
      <c r="T142" s="86"/>
      <c r="U142" s="86"/>
      <c r="V142" s="86"/>
      <c r="W142" s="86"/>
      <c r="X142" s="86"/>
      <c r="Y142" s="86"/>
      <c r="Z142" s="86"/>
      <c r="AA142" s="86"/>
      <c r="AB142" s="86"/>
      <c r="AC142" s="86"/>
      <c r="AD142" s="86"/>
      <c r="AE142" s="86"/>
      <c r="AF142" s="86"/>
      <c r="AG142" s="86"/>
      <c r="AH142" s="86"/>
      <c r="AI142" s="86"/>
      <c r="AJ142" s="86"/>
      <c r="AK142" s="86"/>
      <c r="AL142" s="86"/>
      <c r="AM142" s="86"/>
      <c r="AN142" s="86"/>
      <c r="AO142" s="86"/>
      <c r="AP142" s="86"/>
      <c r="AQ142" s="86"/>
      <c r="AR142" s="86"/>
      <c r="AS142" s="86"/>
      <c r="AT142" s="86"/>
      <c r="AU142" s="86"/>
      <c r="AV142" s="86"/>
      <c r="AW142" s="86"/>
      <c r="AX142" s="86"/>
      <c r="AY142" s="86"/>
      <c r="AZ142" s="86"/>
      <c r="BA142" s="86"/>
      <c r="BB142" s="86"/>
      <c r="BC142" s="86"/>
      <c r="BD142" s="86"/>
      <c r="BE142" s="86"/>
      <c r="BF142" s="86"/>
      <c r="BG142" s="86"/>
      <c r="BH142" s="86"/>
      <c r="BI142" s="86"/>
      <c r="BJ142" s="86"/>
      <c r="BK142" s="86"/>
      <c r="BL142" s="86"/>
      <c r="BM142" s="86"/>
      <c r="BN142" s="86"/>
      <c r="BO142" s="86"/>
      <c r="BP142" s="86"/>
      <c r="BQ142" s="86"/>
      <c r="BR142" s="86"/>
      <c r="BS142" s="86"/>
      <c r="BT142" s="86"/>
      <c r="BU142" s="86"/>
      <c r="BV142" s="86"/>
      <c r="BW142" s="86"/>
      <c r="BX142" s="86"/>
      <c r="BY142" s="86"/>
      <c r="BZ142" s="86"/>
      <c r="CA142" s="86"/>
      <c r="CB142" s="86"/>
      <c r="CC142" s="86"/>
      <c r="CD142" s="86"/>
      <c r="CE142" s="86"/>
      <c r="CF142" s="86"/>
      <c r="CG142" s="86"/>
      <c r="CH142" s="86"/>
      <c r="CI142" s="86"/>
      <c r="CJ142" s="86"/>
      <c r="CK142" s="86"/>
      <c r="CL142" s="86"/>
      <c r="CM142" s="86"/>
      <c r="CN142" s="86"/>
      <c r="CO142" s="86"/>
      <c r="CP142" s="86"/>
      <c r="CQ142" s="86"/>
      <c r="CR142" s="86"/>
      <c r="CS142" s="86"/>
      <c r="CT142" s="86"/>
      <c r="CU142" s="86"/>
      <c r="CV142" s="86"/>
      <c r="CW142" s="86"/>
      <c r="CX142" s="86"/>
      <c r="CY142" s="86"/>
      <c r="CZ142" s="86"/>
      <c r="DA142" s="86"/>
      <c r="DB142" s="86"/>
      <c r="DC142" s="86"/>
      <c r="DD142" s="86"/>
      <c r="DE142" s="86"/>
      <c r="DF142" s="86"/>
      <c r="DG142" s="86"/>
      <c r="DH142" s="86"/>
      <c r="DI142" s="86"/>
      <c r="DJ142" s="86"/>
      <c r="DK142" s="86"/>
      <c r="DL142" s="86"/>
      <c r="DM142" s="86"/>
      <c r="DN142" s="86"/>
      <c r="DO142" s="86"/>
      <c r="DP142" s="86"/>
      <c r="DQ142" s="86"/>
      <c r="DR142" s="86"/>
      <c r="DS142" s="86"/>
      <c r="DT142" s="86"/>
      <c r="DU142" s="86"/>
      <c r="DV142" s="86"/>
      <c r="DW142" s="86"/>
      <c r="DX142" s="86"/>
      <c r="DY142" s="86"/>
      <c r="DZ142" s="86"/>
      <c r="EA142" s="86"/>
      <c r="EB142" s="86"/>
      <c r="EC142" s="86"/>
      <c r="ED142" s="86"/>
      <c r="EE142" s="86"/>
      <c r="EF142" s="86"/>
      <c r="EG142" s="86"/>
      <c r="EH142" s="86"/>
      <c r="EI142" s="86"/>
      <c r="EJ142" s="86"/>
      <c r="EK142" s="86"/>
      <c r="EL142" s="86"/>
      <c r="EM142" s="86"/>
      <c r="EN142" s="86"/>
      <c r="EO142" s="86"/>
      <c r="EP142" s="86"/>
      <c r="EQ142" s="86"/>
      <c r="ER142" s="86"/>
      <c r="ES142" s="86"/>
      <c r="ET142" s="86"/>
      <c r="EU142" s="86"/>
      <c r="EV142" s="86"/>
      <c r="EW142" s="86"/>
      <c r="EX142" s="86"/>
      <c r="EY142" s="86"/>
      <c r="EZ142" s="86"/>
      <c r="FA142" s="86"/>
      <c r="FB142" s="86"/>
      <c r="FC142" s="86"/>
      <c r="FD142" s="86"/>
      <c r="FE142" s="86"/>
      <c r="FF142" s="86"/>
      <c r="FG142" s="86"/>
      <c r="FH142" s="86"/>
      <c r="FI142" s="86"/>
      <c r="FJ142" s="86"/>
      <c r="FK142" s="86"/>
      <c r="FL142" s="86"/>
      <c r="FM142" s="86"/>
      <c r="FN142" s="86"/>
      <c r="FO142" s="86"/>
      <c r="FP142" s="86"/>
      <c r="FQ142" s="86"/>
      <c r="FR142" s="86"/>
      <c r="FS142" s="86"/>
      <c r="FT142" s="86"/>
      <c r="FU142" s="86"/>
      <c r="FV142" s="86"/>
      <c r="FW142" s="86"/>
      <c r="FX142" s="86">
        <v>35</v>
      </c>
      <c r="FY142" s="86">
        <v>0</v>
      </c>
    </row>
    <row r="143" spans="1:181" x14ac:dyDescent="0.25">
      <c r="A143" t="s">
        <v>186</v>
      </c>
      <c r="B143" t="s">
        <v>244</v>
      </c>
      <c r="C143" t="s">
        <v>2</v>
      </c>
      <c r="D143" t="s">
        <v>203</v>
      </c>
      <c r="E143" t="s">
        <v>238</v>
      </c>
      <c r="F143" t="s">
        <v>184</v>
      </c>
      <c r="G143" t="s">
        <v>1</v>
      </c>
      <c r="H143" s="86">
        <v>641</v>
      </c>
      <c r="I143" s="86"/>
      <c r="J143" s="86"/>
      <c r="K143" s="86"/>
      <c r="L143" s="86"/>
      <c r="M143" s="86"/>
      <c r="N143" s="86"/>
      <c r="O143" s="86"/>
      <c r="P143" s="86"/>
      <c r="Q143" s="86"/>
      <c r="R143" s="86"/>
      <c r="S143" s="86"/>
      <c r="T143" s="86"/>
      <c r="U143" s="86"/>
      <c r="V143" s="86"/>
      <c r="W143" s="86"/>
      <c r="X143" s="86"/>
      <c r="Y143" s="86"/>
      <c r="Z143" s="86"/>
      <c r="AA143" s="86"/>
      <c r="AB143" s="86"/>
      <c r="AC143" s="86"/>
      <c r="AD143" s="86"/>
      <c r="AE143" s="86"/>
      <c r="AF143" s="86"/>
      <c r="AG143" s="86"/>
      <c r="AH143" s="86"/>
      <c r="AI143" s="86"/>
      <c r="AJ143" s="86"/>
      <c r="AK143" s="86"/>
      <c r="AL143" s="86"/>
      <c r="AM143" s="86"/>
      <c r="AN143" s="86"/>
      <c r="AO143" s="86"/>
      <c r="AP143" s="86"/>
      <c r="AQ143" s="86"/>
      <c r="AR143" s="86"/>
      <c r="AS143" s="86"/>
      <c r="AT143" s="86"/>
      <c r="AU143" s="86"/>
      <c r="AV143" s="86"/>
      <c r="AW143" s="86"/>
      <c r="AX143" s="86"/>
      <c r="AY143" s="86"/>
      <c r="AZ143" s="86"/>
      <c r="BA143" s="86"/>
      <c r="BB143" s="86"/>
      <c r="BC143" s="86"/>
      <c r="BD143" s="86"/>
      <c r="BE143" s="86"/>
      <c r="BF143" s="86"/>
      <c r="BG143" s="86"/>
      <c r="BH143" s="86"/>
      <c r="BI143" s="86"/>
      <c r="BJ143" s="86"/>
      <c r="BK143" s="86"/>
      <c r="BL143" s="86"/>
      <c r="BM143" s="86"/>
      <c r="BN143" s="86"/>
      <c r="BO143" s="86"/>
      <c r="BP143" s="86"/>
      <c r="BQ143" s="86"/>
      <c r="BR143" s="86"/>
      <c r="BS143" s="86"/>
      <c r="BT143" s="86"/>
      <c r="BU143" s="86"/>
      <c r="BV143" s="86"/>
      <c r="BW143" s="86"/>
      <c r="BX143" s="86"/>
      <c r="BY143" s="86"/>
      <c r="BZ143" s="86"/>
      <c r="CA143" s="86"/>
      <c r="CB143" s="86"/>
      <c r="CC143" s="86"/>
      <c r="CD143" s="86"/>
      <c r="CE143" s="86"/>
      <c r="CF143" s="86"/>
      <c r="CG143" s="86"/>
      <c r="CH143" s="86"/>
      <c r="CI143" s="86"/>
      <c r="CJ143" s="86"/>
      <c r="CK143" s="86"/>
      <c r="CL143" s="86"/>
      <c r="CM143" s="86"/>
      <c r="CN143" s="86"/>
      <c r="CO143" s="86"/>
      <c r="CP143" s="86"/>
      <c r="CQ143" s="86"/>
      <c r="CR143" s="86"/>
      <c r="CS143" s="86"/>
      <c r="CT143" s="86"/>
      <c r="CU143" s="86"/>
      <c r="CV143" s="86"/>
      <c r="CW143" s="86"/>
      <c r="CX143" s="86"/>
      <c r="CY143" s="86"/>
      <c r="CZ143" s="86"/>
      <c r="DA143" s="86"/>
      <c r="DB143" s="86"/>
      <c r="DC143" s="86"/>
      <c r="DD143" s="86"/>
      <c r="DE143" s="86"/>
      <c r="DF143" s="86"/>
      <c r="DG143" s="86"/>
      <c r="DH143" s="86"/>
      <c r="DI143" s="86"/>
      <c r="DJ143" s="86"/>
      <c r="DK143" s="86"/>
      <c r="DL143" s="86"/>
      <c r="DM143" s="86"/>
      <c r="DN143" s="86"/>
      <c r="DO143" s="86"/>
      <c r="DP143" s="86"/>
      <c r="DQ143" s="86"/>
      <c r="DR143" s="86"/>
      <c r="DS143" s="86"/>
      <c r="DT143" s="86"/>
      <c r="DU143" s="86"/>
      <c r="DV143" s="86"/>
      <c r="DW143" s="86"/>
      <c r="DX143" s="86"/>
      <c r="DY143" s="86"/>
      <c r="DZ143" s="86"/>
      <c r="EA143" s="86"/>
      <c r="EB143" s="86"/>
      <c r="EC143" s="86"/>
      <c r="ED143" s="86"/>
      <c r="EE143" s="86"/>
      <c r="EF143" s="86"/>
      <c r="EG143" s="86"/>
      <c r="EH143" s="86"/>
      <c r="EI143" s="86"/>
      <c r="EJ143" s="86"/>
      <c r="EK143" s="86"/>
      <c r="EL143" s="86"/>
      <c r="EM143" s="86"/>
      <c r="EN143" s="86"/>
      <c r="EO143" s="86"/>
      <c r="EP143" s="86"/>
      <c r="EQ143" s="86"/>
      <c r="ER143" s="86"/>
      <c r="ES143" s="86"/>
      <c r="ET143" s="86"/>
      <c r="EU143" s="86"/>
      <c r="EV143" s="86"/>
      <c r="EW143" s="86"/>
      <c r="EX143" s="86"/>
      <c r="EY143" s="86"/>
      <c r="EZ143" s="86"/>
      <c r="FA143" s="86"/>
      <c r="FB143" s="86"/>
      <c r="FC143" s="86"/>
      <c r="FD143" s="86"/>
      <c r="FE143" s="86"/>
      <c r="FF143" s="86"/>
      <c r="FG143" s="86"/>
      <c r="FH143" s="86"/>
      <c r="FI143" s="86"/>
      <c r="FJ143" s="86"/>
      <c r="FK143" s="86"/>
      <c r="FL143" s="86"/>
      <c r="FM143" s="86"/>
      <c r="FN143" s="86"/>
      <c r="FO143" s="86"/>
      <c r="FP143" s="86"/>
      <c r="FQ143" s="86"/>
      <c r="FR143" s="86"/>
      <c r="FS143" s="86"/>
      <c r="FT143" s="86"/>
      <c r="FU143" s="86"/>
      <c r="FV143" s="86"/>
      <c r="FW143" s="86"/>
      <c r="FX143" s="86">
        <v>34</v>
      </c>
      <c r="FY143" s="86">
        <v>0</v>
      </c>
    </row>
    <row r="144" spans="1:181" x14ac:dyDescent="0.25">
      <c r="A144" t="s">
        <v>186</v>
      </c>
      <c r="B144" t="s">
        <v>244</v>
      </c>
      <c r="C144" t="s">
        <v>2</v>
      </c>
      <c r="D144" t="s">
        <v>203</v>
      </c>
      <c r="E144" t="s">
        <v>238</v>
      </c>
      <c r="F144" t="s">
        <v>185</v>
      </c>
      <c r="G144" t="s">
        <v>1</v>
      </c>
      <c r="H144" s="86">
        <v>270</v>
      </c>
      <c r="I144" s="86"/>
      <c r="J144" s="86"/>
      <c r="K144" s="86"/>
      <c r="L144" s="86"/>
      <c r="M144" s="86"/>
      <c r="N144" s="86"/>
      <c r="O144" s="86"/>
      <c r="P144" s="86"/>
      <c r="Q144" s="86"/>
      <c r="R144" s="86"/>
      <c r="S144" s="86"/>
      <c r="T144" s="86"/>
      <c r="U144" s="86"/>
      <c r="V144" s="86"/>
      <c r="W144" s="86"/>
      <c r="X144" s="86"/>
      <c r="Y144" s="86"/>
      <c r="Z144" s="86"/>
      <c r="AA144" s="86"/>
      <c r="AB144" s="86"/>
      <c r="AC144" s="86"/>
      <c r="AD144" s="86"/>
      <c r="AE144" s="86"/>
      <c r="AF144" s="86"/>
      <c r="AG144" s="86"/>
      <c r="AH144" s="86"/>
      <c r="AI144" s="86"/>
      <c r="AJ144" s="86"/>
      <c r="AK144" s="86"/>
      <c r="AL144" s="86"/>
      <c r="AM144" s="86"/>
      <c r="AN144" s="86"/>
      <c r="AO144" s="86"/>
      <c r="AP144" s="86"/>
      <c r="AQ144" s="86"/>
      <c r="AR144" s="86"/>
      <c r="AS144" s="86"/>
      <c r="AT144" s="86"/>
      <c r="AU144" s="86"/>
      <c r="AV144" s="86"/>
      <c r="AW144" s="86"/>
      <c r="AX144" s="86"/>
      <c r="AY144" s="86"/>
      <c r="AZ144" s="86"/>
      <c r="BA144" s="86"/>
      <c r="BB144" s="86"/>
      <c r="BC144" s="86"/>
      <c r="BD144" s="86"/>
      <c r="BE144" s="86"/>
      <c r="BF144" s="86"/>
      <c r="BG144" s="86"/>
      <c r="BH144" s="86"/>
      <c r="BI144" s="86"/>
      <c r="BJ144" s="86"/>
      <c r="BK144" s="86"/>
      <c r="BL144" s="86"/>
      <c r="BM144" s="86"/>
      <c r="BN144" s="86"/>
      <c r="BO144" s="86"/>
      <c r="BP144" s="86"/>
      <c r="BQ144" s="86"/>
      <c r="BR144" s="86"/>
      <c r="BS144" s="86"/>
      <c r="BT144" s="86"/>
      <c r="BU144" s="86"/>
      <c r="BV144" s="86"/>
      <c r="BW144" s="86"/>
      <c r="BX144" s="86"/>
      <c r="BY144" s="86"/>
      <c r="BZ144" s="86"/>
      <c r="CA144" s="86"/>
      <c r="CB144" s="86"/>
      <c r="CC144" s="86"/>
      <c r="CD144" s="86"/>
      <c r="CE144" s="86"/>
      <c r="CF144" s="86"/>
      <c r="CG144" s="86"/>
      <c r="CH144" s="86"/>
      <c r="CI144" s="86"/>
      <c r="CJ144" s="86"/>
      <c r="CK144" s="86"/>
      <c r="CL144" s="86"/>
      <c r="CM144" s="86"/>
      <c r="CN144" s="86"/>
      <c r="CO144" s="86"/>
      <c r="CP144" s="86"/>
      <c r="CQ144" s="86"/>
      <c r="CR144" s="86"/>
      <c r="CS144" s="86"/>
      <c r="CT144" s="86"/>
      <c r="CU144" s="86"/>
      <c r="CV144" s="86"/>
      <c r="CW144" s="86"/>
      <c r="CX144" s="86"/>
      <c r="CY144" s="86"/>
      <c r="CZ144" s="86"/>
      <c r="DA144" s="86"/>
      <c r="DB144" s="86"/>
      <c r="DC144" s="86"/>
      <c r="DD144" s="86"/>
      <c r="DE144" s="86"/>
      <c r="DF144" s="86"/>
      <c r="DG144" s="86"/>
      <c r="DH144" s="86"/>
      <c r="DI144" s="86"/>
      <c r="DJ144" s="86"/>
      <c r="DK144" s="86"/>
      <c r="DL144" s="86"/>
      <c r="DM144" s="86"/>
      <c r="DN144" s="86"/>
      <c r="DO144" s="86"/>
      <c r="DP144" s="86"/>
      <c r="DQ144" s="86"/>
      <c r="DR144" s="86"/>
      <c r="DS144" s="86"/>
      <c r="DT144" s="86"/>
      <c r="DU144" s="86"/>
      <c r="DV144" s="86"/>
      <c r="DW144" s="86"/>
      <c r="DX144" s="86"/>
      <c r="DY144" s="86"/>
      <c r="DZ144" s="86"/>
      <c r="EA144" s="86"/>
      <c r="EB144" s="86"/>
      <c r="EC144" s="86"/>
      <c r="ED144" s="86"/>
      <c r="EE144" s="86"/>
      <c r="EF144" s="86"/>
      <c r="EG144" s="86"/>
      <c r="EH144" s="86"/>
      <c r="EI144" s="86"/>
      <c r="EJ144" s="86"/>
      <c r="EK144" s="86"/>
      <c r="EL144" s="86"/>
      <c r="EM144" s="86"/>
      <c r="EN144" s="86"/>
      <c r="EO144" s="86"/>
      <c r="EP144" s="86"/>
      <c r="EQ144" s="86"/>
      <c r="ER144" s="86"/>
      <c r="ES144" s="86"/>
      <c r="ET144" s="86"/>
      <c r="EU144" s="86"/>
      <c r="EV144" s="86"/>
      <c r="EW144" s="86"/>
      <c r="EX144" s="86"/>
      <c r="EY144" s="86"/>
      <c r="EZ144" s="86"/>
      <c r="FA144" s="86"/>
      <c r="FB144" s="86"/>
      <c r="FC144" s="86"/>
      <c r="FD144" s="86"/>
      <c r="FE144" s="86"/>
      <c r="FF144" s="86"/>
      <c r="FG144" s="86"/>
      <c r="FH144" s="86"/>
      <c r="FI144" s="86"/>
      <c r="FJ144" s="86"/>
      <c r="FK144" s="86"/>
      <c r="FL144" s="86"/>
      <c r="FM144" s="86"/>
      <c r="FN144" s="86"/>
      <c r="FO144" s="86"/>
      <c r="FP144" s="86"/>
      <c r="FQ144" s="86"/>
      <c r="FR144" s="86"/>
      <c r="FS144" s="86"/>
      <c r="FT144" s="86"/>
      <c r="FU144" s="86"/>
      <c r="FV144" s="86"/>
      <c r="FW144" s="86"/>
      <c r="FX144" s="86">
        <v>7</v>
      </c>
      <c r="FY144" s="86">
        <v>0</v>
      </c>
    </row>
    <row r="145" spans="1:181" x14ac:dyDescent="0.25">
      <c r="A145" t="s">
        <v>186</v>
      </c>
      <c r="B145" t="s">
        <v>244</v>
      </c>
      <c r="C145" t="s">
        <v>2</v>
      </c>
      <c r="D145" t="s">
        <v>203</v>
      </c>
      <c r="E145" t="s">
        <v>239</v>
      </c>
      <c r="F145" t="s">
        <v>1</v>
      </c>
      <c r="G145" t="s">
        <v>198</v>
      </c>
      <c r="H145" s="86">
        <v>6775</v>
      </c>
      <c r="I145" s="86">
        <v>8.6794195175170898</v>
      </c>
      <c r="J145" s="86">
        <v>8.1329450607299805</v>
      </c>
      <c r="K145" s="86">
        <v>7.7033801078796387</v>
      </c>
      <c r="L145" s="86">
        <v>7.6444964408874512</v>
      </c>
      <c r="M145" s="86">
        <v>7.9058389663696289</v>
      </c>
      <c r="N145" s="86">
        <v>7.9128503799438477</v>
      </c>
      <c r="O145" s="86">
        <v>9.0563945770263672</v>
      </c>
      <c r="P145" s="86">
        <v>10.082108497619629</v>
      </c>
      <c r="Q145" s="86">
        <v>9.6294631958007813</v>
      </c>
      <c r="R145" s="86">
        <v>8.979578971862793</v>
      </c>
      <c r="S145" s="86">
        <v>9.1570606231689453</v>
      </c>
      <c r="T145" s="86">
        <v>8.4584531784057617</v>
      </c>
      <c r="U145" s="86">
        <v>9.0176362991333008</v>
      </c>
      <c r="V145" s="86">
        <v>8.6913509368896484</v>
      </c>
      <c r="W145" s="86">
        <v>8.4368801116943359</v>
      </c>
      <c r="X145" s="86">
        <v>8.9515962600708008</v>
      </c>
      <c r="Y145" s="86">
        <v>9.3846855163574219</v>
      </c>
      <c r="Z145" s="86">
        <v>10.528960227966309</v>
      </c>
      <c r="AA145" s="86">
        <v>11.611017227172852</v>
      </c>
      <c r="AB145" s="86">
        <v>11.211949348449707</v>
      </c>
      <c r="AC145" s="86">
        <v>11.35340690612793</v>
      </c>
      <c r="AD145" s="86">
        <v>11.260354042053223</v>
      </c>
      <c r="AE145" s="86">
        <v>10.046962738037109</v>
      </c>
      <c r="AF145" s="86">
        <v>8.9791679382324219</v>
      </c>
      <c r="AG145" s="86">
        <v>-0.21199303865432739</v>
      </c>
      <c r="AH145" s="86">
        <v>-6.6860981285572052E-2</v>
      </c>
      <c r="AI145" s="86">
        <v>-0.30330827832221985</v>
      </c>
      <c r="AJ145" s="86">
        <v>-0.28354144096374512</v>
      </c>
      <c r="AK145" s="86">
        <v>-0.3020775318145752</v>
      </c>
      <c r="AL145" s="86">
        <v>-0.8065146803855896</v>
      </c>
      <c r="AM145" s="86">
        <v>-1.2533032894134521</v>
      </c>
      <c r="AN145" s="86">
        <v>-0.91774672269821167</v>
      </c>
      <c r="AO145" s="86">
        <v>-1.4558262825012207</v>
      </c>
      <c r="AP145" s="86">
        <v>-1.8377441167831421</v>
      </c>
      <c r="AQ145" s="86">
        <v>-0.66687202453613281</v>
      </c>
      <c r="AR145" s="86">
        <v>-1.13572096824646</v>
      </c>
      <c r="AS145" s="86">
        <v>-0.93472647666931152</v>
      </c>
      <c r="AT145" s="86">
        <v>-0.91172009706497192</v>
      </c>
      <c r="AU145" s="86">
        <v>-1.1508228778839111</v>
      </c>
      <c r="AV145" s="86">
        <v>-1.3525907881557941E-2</v>
      </c>
      <c r="AW145" s="86">
        <v>9.7237542271614075E-2</v>
      </c>
      <c r="AX145" s="86">
        <v>-6.0142818838357925E-2</v>
      </c>
      <c r="AY145" s="86">
        <v>0.12712696194648743</v>
      </c>
      <c r="AZ145" s="86">
        <v>-0.33780008554458618</v>
      </c>
      <c r="BA145" s="86">
        <v>-0.45657020807266235</v>
      </c>
      <c r="BB145" s="86">
        <v>-0.65329974889755249</v>
      </c>
      <c r="BC145" s="86">
        <v>-0.45439910888671875</v>
      </c>
      <c r="BD145" s="86">
        <v>-0.71693778038024902</v>
      </c>
      <c r="BE145" s="86">
        <v>0.35795995593070984</v>
      </c>
      <c r="BF145" s="86">
        <v>0.47642335295677185</v>
      </c>
      <c r="BG145" s="86">
        <v>0.2365383505821228</v>
      </c>
      <c r="BH145" s="86">
        <v>0.24874491989612579</v>
      </c>
      <c r="BI145" s="86">
        <v>0.23175637423992157</v>
      </c>
      <c r="BJ145" s="86">
        <v>-0.27084442973136902</v>
      </c>
      <c r="BK145" s="86">
        <v>-0.66677182912826538</v>
      </c>
      <c r="BL145" s="86">
        <v>-0.27775794267654419</v>
      </c>
      <c r="BM145" s="86">
        <v>-0.72118264436721802</v>
      </c>
      <c r="BN145" s="86">
        <v>-1.1271512508392334</v>
      </c>
      <c r="BO145" s="86">
        <v>-2.8770802542567253E-2</v>
      </c>
      <c r="BP145" s="86">
        <v>-0.50519740581512451</v>
      </c>
      <c r="BQ145" s="86">
        <v>-0.18068696558475494</v>
      </c>
      <c r="BR145" s="86">
        <v>-0.233139768242836</v>
      </c>
      <c r="BS145" s="86">
        <v>-0.52590155601501465</v>
      </c>
      <c r="BT145" s="86">
        <v>0.55668449401855469</v>
      </c>
      <c r="BU145" s="86">
        <v>0.73689818382263184</v>
      </c>
      <c r="BV145" s="86">
        <v>0.55163443088531494</v>
      </c>
      <c r="BW145" s="86">
        <v>0.71389615535736084</v>
      </c>
      <c r="BX145" s="86">
        <v>0.22176894545555115</v>
      </c>
      <c r="BY145" s="86">
        <v>0.15733189880847931</v>
      </c>
      <c r="BZ145" s="86">
        <v>-8.4524445235729218E-2</v>
      </c>
      <c r="CA145" s="86">
        <v>0.12659741938114166</v>
      </c>
      <c r="CB145" s="86">
        <v>-0.10610196739435196</v>
      </c>
      <c r="CC145" s="86">
        <v>0.75270766019821167</v>
      </c>
      <c r="CD145" s="86">
        <v>0.85270041227340698</v>
      </c>
      <c r="CE145" s="86">
        <v>0.61043447256088257</v>
      </c>
      <c r="CF145" s="86">
        <v>0.61740481853485107</v>
      </c>
      <c r="CG145" s="86">
        <v>0.60148811340332031</v>
      </c>
      <c r="CH145" s="86">
        <v>0.10015915334224701</v>
      </c>
      <c r="CI145" s="86">
        <v>-0.26054191589355469</v>
      </c>
      <c r="CJ145" s="86">
        <v>0.16549636423587799</v>
      </c>
      <c r="CK145" s="86">
        <v>-0.21237069368362427</v>
      </c>
      <c r="CL145" s="86">
        <v>-0.63499671220779419</v>
      </c>
      <c r="CM145" s="86">
        <v>0.41317614912986755</v>
      </c>
      <c r="CN145" s="86">
        <v>-6.8498678505420685E-2</v>
      </c>
      <c r="CO145" s="86">
        <v>0.34155851602554321</v>
      </c>
      <c r="CP145" s="86">
        <v>0.23684288561344147</v>
      </c>
      <c r="CQ145" s="86">
        <v>-9.3082882463932037E-2</v>
      </c>
      <c r="CR145" s="86">
        <v>0.9516105055809021</v>
      </c>
      <c r="CS145" s="86">
        <v>1.1799252033233643</v>
      </c>
      <c r="CT145" s="86">
        <v>0.97534948587417603</v>
      </c>
      <c r="CU145" s="86">
        <v>1.1202907562255859</v>
      </c>
      <c r="CV145" s="86">
        <v>0.60932475328445435</v>
      </c>
      <c r="CW145" s="86">
        <v>0.58251863718032837</v>
      </c>
      <c r="CX145" s="86">
        <v>0.30940759181976318</v>
      </c>
      <c r="CY145" s="86">
        <v>0.52899384498596191</v>
      </c>
      <c r="CZ145" s="86">
        <v>0.31696105003356934</v>
      </c>
      <c r="DA145" s="86">
        <v>1.1474553346633911</v>
      </c>
      <c r="DB145" s="86">
        <v>1.2289774417877197</v>
      </c>
      <c r="DC145" s="86">
        <v>0.98433059453964233</v>
      </c>
      <c r="DD145" s="86">
        <v>0.98606473207473755</v>
      </c>
      <c r="DE145" s="86">
        <v>0.97121983766555786</v>
      </c>
      <c r="DF145" s="86">
        <v>0.47116273641586304</v>
      </c>
      <c r="DG145" s="86">
        <v>0.14568799734115601</v>
      </c>
      <c r="DH145" s="86">
        <v>0.60875064134597778</v>
      </c>
      <c r="DI145" s="86">
        <v>0.29644128680229187</v>
      </c>
      <c r="DJ145" s="86">
        <v>-0.14284220337867737</v>
      </c>
      <c r="DK145" s="86">
        <v>0.85512310266494751</v>
      </c>
      <c r="DL145" s="86">
        <v>0.36820006370544434</v>
      </c>
      <c r="DM145" s="86">
        <v>0.86380398273468018</v>
      </c>
      <c r="DN145" s="86">
        <v>0.70682555437088013</v>
      </c>
      <c r="DO145" s="86">
        <v>0.33973577618598938</v>
      </c>
      <c r="DP145" s="86">
        <v>1.3465365171432495</v>
      </c>
      <c r="DQ145" s="86">
        <v>1.6229522228240967</v>
      </c>
      <c r="DR145" s="86">
        <v>1.3990645408630371</v>
      </c>
      <c r="DS145" s="86">
        <v>1.526685357093811</v>
      </c>
      <c r="DT145" s="86">
        <v>0.99688059091567993</v>
      </c>
      <c r="DU145" s="86">
        <v>1.0077053308486938</v>
      </c>
      <c r="DV145" s="86">
        <v>0.70333963632583618</v>
      </c>
      <c r="DW145" s="86">
        <v>0.93139028549194336</v>
      </c>
      <c r="DX145" s="86">
        <v>0.74002408981323242</v>
      </c>
      <c r="DY145" s="86">
        <v>1.717408299446106</v>
      </c>
      <c r="DZ145" s="86">
        <v>1.7722618579864502</v>
      </c>
      <c r="EA145" s="86">
        <v>1.5241771936416626</v>
      </c>
      <c r="EB145" s="86">
        <v>1.5183510780334473</v>
      </c>
      <c r="EC145" s="86">
        <v>1.5050537586212158</v>
      </c>
      <c r="ED145" s="86">
        <v>1.0068329572677612</v>
      </c>
      <c r="EE145" s="86">
        <v>0.73221945762634277</v>
      </c>
      <c r="EF145" s="86">
        <v>1.24873948097229</v>
      </c>
      <c r="EG145" s="86">
        <v>1.0310848951339722</v>
      </c>
      <c r="EH145" s="86">
        <v>0.56775075197219849</v>
      </c>
      <c r="EI145" s="86">
        <v>1.4932242631912231</v>
      </c>
      <c r="EJ145" s="86">
        <v>0.99872368574142456</v>
      </c>
      <c r="EK145" s="86">
        <v>1.6178435087203979</v>
      </c>
      <c r="EL145" s="86">
        <v>1.3854058980941772</v>
      </c>
      <c r="EM145" s="86">
        <v>0.96465712785720825</v>
      </c>
      <c r="EN145" s="86">
        <v>1.916746973991394</v>
      </c>
      <c r="EO145" s="86">
        <v>2.2626128196716309</v>
      </c>
      <c r="EP145" s="86">
        <v>2.0108418464660645</v>
      </c>
      <c r="EQ145" s="86">
        <v>2.1134545803070068</v>
      </c>
      <c r="ER145" s="86">
        <v>1.5564496517181396</v>
      </c>
      <c r="ES145" s="86">
        <v>1.6216075420379639</v>
      </c>
      <c r="ET145" s="86">
        <v>1.2721148729324341</v>
      </c>
      <c r="EU145" s="86">
        <v>1.5123867988586426</v>
      </c>
      <c r="EV145" s="86">
        <v>1.3508598804473877</v>
      </c>
      <c r="EW145" s="86">
        <v>40.067230224609375</v>
      </c>
      <c r="EX145" s="86">
        <v>39.818588256835938</v>
      </c>
      <c r="EY145" s="86">
        <v>39.734958648681641</v>
      </c>
      <c r="EZ145" s="86">
        <v>39.724700927734375</v>
      </c>
      <c r="FA145" s="86">
        <v>39.236568450927734</v>
      </c>
      <c r="FB145" s="86">
        <v>39.915493011474609</v>
      </c>
      <c r="FC145" s="86">
        <v>40.609050750732422</v>
      </c>
      <c r="FD145" s="86">
        <v>41.2657470703125</v>
      </c>
      <c r="FE145" s="86">
        <v>43.301513671875</v>
      </c>
      <c r="FF145" s="86">
        <v>45.203773498535156</v>
      </c>
      <c r="FG145" s="86">
        <v>47.257637023925781</v>
      </c>
      <c r="FH145" s="86">
        <v>49.243007659912109</v>
      </c>
      <c r="FI145" s="86">
        <v>50.185455322265625</v>
      </c>
      <c r="FJ145" s="86">
        <v>50.469730377197266</v>
      </c>
      <c r="FK145" s="86">
        <v>50.517601013183594</v>
      </c>
      <c r="FL145" s="86">
        <v>51.14129638671875</v>
      </c>
      <c r="FM145" s="86">
        <v>50.898166656494141</v>
      </c>
      <c r="FN145" s="86">
        <v>50.50262451171875</v>
      </c>
      <c r="FO145" s="86">
        <v>50.212192535400391</v>
      </c>
      <c r="FP145" s="86">
        <v>49.643352508544922</v>
      </c>
      <c r="FQ145" s="86">
        <v>48.897537231445313</v>
      </c>
      <c r="FR145" s="86">
        <v>49.400238037109375</v>
      </c>
      <c r="FS145" s="86">
        <v>49.501407623291016</v>
      </c>
      <c r="FT145" s="86">
        <v>49.129695892333984</v>
      </c>
      <c r="FU145" s="86">
        <v>0.30711221694946289</v>
      </c>
      <c r="FV145" s="86">
        <v>0.44246253371238708</v>
      </c>
      <c r="FW145" s="86">
        <v>0.33062180876731873</v>
      </c>
      <c r="FX145" s="86">
        <v>382</v>
      </c>
      <c r="FY145" s="86">
        <v>1</v>
      </c>
    </row>
    <row r="146" spans="1:181" x14ac:dyDescent="0.25">
      <c r="A146" t="s">
        <v>186</v>
      </c>
      <c r="B146" t="s">
        <v>244</v>
      </c>
      <c r="C146" t="s">
        <v>2</v>
      </c>
      <c r="D146" t="s">
        <v>203</v>
      </c>
      <c r="E146" t="s">
        <v>239</v>
      </c>
      <c r="F146" t="s">
        <v>1</v>
      </c>
      <c r="G146" t="s">
        <v>200</v>
      </c>
      <c r="H146" s="86">
        <v>1529</v>
      </c>
      <c r="I146" s="86">
        <v>1.3248664140701294</v>
      </c>
      <c r="J146" s="86">
        <v>1.2307736873626709</v>
      </c>
      <c r="K146" s="86">
        <v>1.1803354024887085</v>
      </c>
      <c r="L146" s="86">
        <v>1.2389333248138428</v>
      </c>
      <c r="M146" s="86">
        <v>1.2362563610076904</v>
      </c>
      <c r="N146" s="86">
        <v>1.2678433656692505</v>
      </c>
      <c r="O146" s="86">
        <v>1.516499400138855</v>
      </c>
      <c r="P146" s="86">
        <v>1.6912916898727417</v>
      </c>
      <c r="Q146" s="86">
        <v>1.6087260246276855</v>
      </c>
      <c r="R146" s="86">
        <v>1.4997003078460693</v>
      </c>
      <c r="S146" s="86">
        <v>1.3880667686462402</v>
      </c>
      <c r="T146" s="86">
        <v>1.5557677745819092</v>
      </c>
      <c r="U146" s="86">
        <v>1.4373208284378052</v>
      </c>
      <c r="V146" s="86">
        <v>1.3535884618759155</v>
      </c>
      <c r="W146" s="86">
        <v>1.42292320728302</v>
      </c>
      <c r="X146" s="86">
        <v>1.4238879680633545</v>
      </c>
      <c r="Y146" s="86">
        <v>1.558523416519165</v>
      </c>
      <c r="Z146" s="86">
        <v>1.7850008010864258</v>
      </c>
      <c r="AA146" s="86">
        <v>1.8532683849334717</v>
      </c>
      <c r="AB146" s="86">
        <v>1.9113812446594238</v>
      </c>
      <c r="AC146" s="86">
        <v>1.856898307800293</v>
      </c>
      <c r="AD146" s="86">
        <v>1.7061440944671631</v>
      </c>
      <c r="AE146" s="86">
        <v>1.5641204118728638</v>
      </c>
      <c r="AF146" s="86">
        <v>1.3987886905670166</v>
      </c>
      <c r="AG146" s="86">
        <v>-3.9831191301345825E-2</v>
      </c>
      <c r="AH146" s="86">
        <v>-0.17932702600955963</v>
      </c>
      <c r="AI146" s="86">
        <v>-0.1331963986158371</v>
      </c>
      <c r="AJ146" s="86">
        <v>-5.4372210055589676E-2</v>
      </c>
      <c r="AK146" s="86">
        <v>-0.16149027645587921</v>
      </c>
      <c r="AL146" s="86">
        <v>-0.21613888442516327</v>
      </c>
      <c r="AM146" s="86">
        <v>-0.18044786155223846</v>
      </c>
      <c r="AN146" s="86">
        <v>-0.22683143615722656</v>
      </c>
      <c r="AO146" s="86">
        <v>-0.31154921650886536</v>
      </c>
      <c r="AP146" s="86">
        <v>-0.36667919158935547</v>
      </c>
      <c r="AQ146" s="86">
        <v>-0.41690033674240112</v>
      </c>
      <c r="AR146" s="86">
        <v>-0.25369787216186523</v>
      </c>
      <c r="AS146" s="86">
        <v>-0.40528234839439392</v>
      </c>
      <c r="AT146" s="86">
        <v>-0.48510149121284485</v>
      </c>
      <c r="AU146" s="86">
        <v>-0.31759530305862427</v>
      </c>
      <c r="AV146" s="86">
        <v>-0.34027078747749329</v>
      </c>
      <c r="AW146" s="86">
        <v>-0.26698094606399536</v>
      </c>
      <c r="AX146" s="86">
        <v>-0.15145671367645264</v>
      </c>
      <c r="AY146" s="86">
        <v>-0.27572309970855713</v>
      </c>
      <c r="AZ146" s="86">
        <v>-0.2524394690990448</v>
      </c>
      <c r="BA146" s="86">
        <v>-0.18544739484786987</v>
      </c>
      <c r="BB146" s="86">
        <v>-0.21974819898605347</v>
      </c>
      <c r="BC146" s="86">
        <v>-0.23557862639427185</v>
      </c>
      <c r="BD146" s="86">
        <v>-0.20215176045894623</v>
      </c>
      <c r="BE146" s="86">
        <v>5.3346868604421616E-2</v>
      </c>
      <c r="BF146" s="86">
        <v>-8.1539906561374664E-2</v>
      </c>
      <c r="BG146" s="86">
        <v>-3.9385654032230377E-2</v>
      </c>
      <c r="BH146" s="86">
        <v>4.4758934527635574E-2</v>
      </c>
      <c r="BI146" s="86">
        <v>-4.7129552811384201E-2</v>
      </c>
      <c r="BJ146" s="86">
        <v>-9.8230145871639252E-2</v>
      </c>
      <c r="BK146" s="86">
        <v>-5.3242605179548264E-2</v>
      </c>
      <c r="BL146" s="86">
        <v>-9.2765435576438904E-2</v>
      </c>
      <c r="BM146" s="86">
        <v>-0.18244709074497223</v>
      </c>
      <c r="BN146" s="86">
        <v>-0.22521643340587616</v>
      </c>
      <c r="BO146" s="86">
        <v>-0.27452084422111511</v>
      </c>
      <c r="BP146" s="86">
        <v>-0.10690850019454956</v>
      </c>
      <c r="BQ146" s="86">
        <v>-0.26381990313529968</v>
      </c>
      <c r="BR146" s="86">
        <v>-0.34954521059989929</v>
      </c>
      <c r="BS146" s="86">
        <v>-0.1905333399772644</v>
      </c>
      <c r="BT146" s="86">
        <v>-0.21567901968955994</v>
      </c>
      <c r="BU146" s="86">
        <v>-0.15086744725704193</v>
      </c>
      <c r="BV146" s="86">
        <v>-3.088083490729332E-2</v>
      </c>
      <c r="BW146" s="86">
        <v>-0.1341060996055603</v>
      </c>
      <c r="BX146" s="86">
        <v>-0.10987786203622818</v>
      </c>
      <c r="BY146" s="86">
        <v>-6.0665052384138107E-2</v>
      </c>
      <c r="BZ146" s="86">
        <v>-0.10035107284784317</v>
      </c>
      <c r="CA146" s="86">
        <v>-0.1181141585111618</v>
      </c>
      <c r="CB146" s="86">
        <v>-8.4983713924884796E-2</v>
      </c>
      <c r="CC146" s="86">
        <v>0.11788170784711838</v>
      </c>
      <c r="CD146" s="86">
        <v>-1.3812842778861523E-2</v>
      </c>
      <c r="CE146" s="86">
        <v>2.5587376207113266E-2</v>
      </c>
      <c r="CF146" s="86">
        <v>0.11341686546802521</v>
      </c>
      <c r="CG146" s="86">
        <v>3.2076332718133926E-2</v>
      </c>
      <c r="CH146" s="86">
        <v>-1.6566907986998558E-2</v>
      </c>
      <c r="CI146" s="86">
        <v>3.4859366714954376E-2</v>
      </c>
      <c r="CJ146" s="86">
        <v>8.8263841462321579E-5</v>
      </c>
      <c r="CK146" s="86">
        <v>-9.3031354248523712E-2</v>
      </c>
      <c r="CL146" s="86">
        <v>-0.12723976373672485</v>
      </c>
      <c r="CM146" s="86">
        <v>-0.17590926587581635</v>
      </c>
      <c r="CN146" s="86">
        <v>-5.2426299080252647E-3</v>
      </c>
      <c r="CO146" s="86">
        <v>-0.16584345698356628</v>
      </c>
      <c r="CP146" s="86">
        <v>-0.25565934181213379</v>
      </c>
      <c r="CQ146" s="86">
        <v>-0.10253060609102249</v>
      </c>
      <c r="CR146" s="86">
        <v>-0.12938712537288666</v>
      </c>
      <c r="CS146" s="86">
        <v>-7.0447593927383423E-2</v>
      </c>
      <c r="CT146" s="86">
        <v>5.2629653364419937E-2</v>
      </c>
      <c r="CU146" s="86">
        <v>-3.6022599786520004E-2</v>
      </c>
      <c r="CV146" s="86">
        <v>-1.1140134185552597E-2</v>
      </c>
      <c r="CW146" s="86">
        <v>2.575882151722908E-2</v>
      </c>
      <c r="CX146" s="86">
        <v>-1.7656987532973289E-2</v>
      </c>
      <c r="CY146" s="86">
        <v>-3.6758624017238617E-2</v>
      </c>
      <c r="CZ146" s="86">
        <v>-3.8334890268743038E-3</v>
      </c>
      <c r="DA146" s="86">
        <v>0.18241654336452484</v>
      </c>
      <c r="DB146" s="86">
        <v>5.3914222866296768E-2</v>
      </c>
      <c r="DC146" s="86">
        <v>9.0560406446456909E-2</v>
      </c>
      <c r="DD146" s="86">
        <v>0.18207480013370514</v>
      </c>
      <c r="DE146" s="86">
        <v>0.11128221452236176</v>
      </c>
      <c r="DF146" s="86">
        <v>6.5096326172351837E-2</v>
      </c>
      <c r="DG146" s="86">
        <v>0.12296134233474731</v>
      </c>
      <c r="DH146" s="86">
        <v>9.294196218252182E-2</v>
      </c>
      <c r="DI146" s="86">
        <v>-3.6156163550913334E-3</v>
      </c>
      <c r="DJ146" s="86">
        <v>-2.92630884796381E-2</v>
      </c>
      <c r="DK146" s="86">
        <v>-7.7297672629356384E-2</v>
      </c>
      <c r="DL146" s="86">
        <v>9.6423238515853882E-2</v>
      </c>
      <c r="DM146" s="86">
        <v>-6.7866995930671692E-2</v>
      </c>
      <c r="DN146" s="86">
        <v>-0.16177347302436829</v>
      </c>
      <c r="DO146" s="86">
        <v>-1.4527875930070877E-2</v>
      </c>
      <c r="DP146" s="86">
        <v>-4.3095234781503677E-2</v>
      </c>
      <c r="DQ146" s="86">
        <v>9.972255676984787E-3</v>
      </c>
      <c r="DR146" s="86">
        <v>0.1361401379108429</v>
      </c>
      <c r="DS146" s="86">
        <v>6.2060900032520294E-2</v>
      </c>
      <c r="DT146" s="86">
        <v>8.7597593665122986E-2</v>
      </c>
      <c r="DU146" s="86">
        <v>0.11218269914388657</v>
      </c>
      <c r="DV146" s="86">
        <v>6.503710150718689E-2</v>
      </c>
      <c r="DW146" s="86">
        <v>4.459691047668457E-2</v>
      </c>
      <c r="DX146" s="86">
        <v>7.7316738665103912E-2</v>
      </c>
      <c r="DY146" s="86">
        <v>0.27559462189674377</v>
      </c>
      <c r="DZ146" s="86">
        <v>0.15170134603977203</v>
      </c>
      <c r="EA146" s="86">
        <v>0.18437114357948303</v>
      </c>
      <c r="EB146" s="86">
        <v>0.28120595216751099</v>
      </c>
      <c r="EC146" s="86">
        <v>0.22564293444156647</v>
      </c>
      <c r="ED146" s="86">
        <v>0.18300506472587585</v>
      </c>
      <c r="EE146" s="86">
        <v>0.25016659498214722</v>
      </c>
      <c r="EF146" s="86">
        <v>0.22700795531272888</v>
      </c>
      <c r="EG146" s="86">
        <v>0.12548650801181793</v>
      </c>
      <c r="EH146" s="86">
        <v>0.11219967156648636</v>
      </c>
      <c r="EI146" s="86">
        <v>6.5081797540187836E-2</v>
      </c>
      <c r="EJ146" s="86">
        <v>0.24321259558200836</v>
      </c>
      <c r="EK146" s="86">
        <v>7.3595449328422546E-2</v>
      </c>
      <c r="EL146" s="86">
        <v>-2.6217177510261536E-2</v>
      </c>
      <c r="EM146" s="86">
        <v>0.11253409087657928</v>
      </c>
      <c r="EN146" s="86">
        <v>8.1496551632881165E-2</v>
      </c>
      <c r="EO146" s="86">
        <v>0.12608574330806732</v>
      </c>
      <c r="EP146" s="86">
        <v>0.25671601295471191</v>
      </c>
      <c r="EQ146" s="86">
        <v>0.20367789268493652</v>
      </c>
      <c r="ER146" s="86">
        <v>0.23015919327735901</v>
      </c>
      <c r="ES146" s="86">
        <v>0.23696504533290863</v>
      </c>
      <c r="ET146" s="86">
        <v>0.18443423509597778</v>
      </c>
      <c r="EU146" s="86">
        <v>0.16206137835979462</v>
      </c>
      <c r="EV146" s="86">
        <v>0.19448477029800415</v>
      </c>
      <c r="EW146" s="86">
        <v>39.510250091552734</v>
      </c>
      <c r="EX146" s="86">
        <v>38.984027862548828</v>
      </c>
      <c r="EY146" s="86">
        <v>38.881778717041016</v>
      </c>
      <c r="EZ146" s="86">
        <v>38.862819671630859</v>
      </c>
      <c r="FA146" s="86">
        <v>38.434043884277344</v>
      </c>
      <c r="FB146" s="86">
        <v>38.519123077392578</v>
      </c>
      <c r="FC146" s="86">
        <v>39.257640838623047</v>
      </c>
      <c r="FD146" s="86">
        <v>40.079769134521484</v>
      </c>
      <c r="FE146" s="86">
        <v>42.415779113769531</v>
      </c>
      <c r="FF146" s="86">
        <v>45.025066375732422</v>
      </c>
      <c r="FG146" s="86">
        <v>47.098426818847656</v>
      </c>
      <c r="FH146" s="86">
        <v>49.029556274414063</v>
      </c>
      <c r="FI146" s="86">
        <v>49.956352233886719</v>
      </c>
      <c r="FJ146" s="86">
        <v>50.435127258300781</v>
      </c>
      <c r="FK146" s="86">
        <v>50.801067352294922</v>
      </c>
      <c r="FL146" s="86">
        <v>50.895862579345703</v>
      </c>
      <c r="FM146" s="86">
        <v>50.215770721435547</v>
      </c>
      <c r="FN146" s="86">
        <v>49.702091217041016</v>
      </c>
      <c r="FO146" s="86">
        <v>48.861316680908203</v>
      </c>
      <c r="FP146" s="86">
        <v>48.227386474609375</v>
      </c>
      <c r="FQ146" s="86">
        <v>48.328689575195313</v>
      </c>
      <c r="FR146" s="86">
        <v>49.261848449707031</v>
      </c>
      <c r="FS146" s="86">
        <v>48.712482452392578</v>
      </c>
      <c r="FT146" s="86">
        <v>48.450290679931641</v>
      </c>
      <c r="FU146" s="86">
        <v>6.659293919801712E-2</v>
      </c>
      <c r="FV146" s="86">
        <v>9.0360075235366821E-2</v>
      </c>
      <c r="FW146" s="86">
        <v>7.2445772588253021E-2</v>
      </c>
      <c r="FX146" s="86">
        <v>295</v>
      </c>
      <c r="FY146" s="86">
        <v>1</v>
      </c>
    </row>
    <row r="147" spans="1:181" x14ac:dyDescent="0.25">
      <c r="A147" t="s">
        <v>186</v>
      </c>
      <c r="B147" t="s">
        <v>244</v>
      </c>
      <c r="C147" t="s">
        <v>2</v>
      </c>
      <c r="D147" t="s">
        <v>203</v>
      </c>
      <c r="E147" t="s">
        <v>239</v>
      </c>
      <c r="F147" t="s">
        <v>1</v>
      </c>
      <c r="G147" t="s">
        <v>1</v>
      </c>
      <c r="H147" s="86">
        <v>8304</v>
      </c>
      <c r="I147" s="86">
        <v>10.00428581237793</v>
      </c>
      <c r="J147" s="86">
        <v>9.3637189865112305</v>
      </c>
      <c r="K147" s="86">
        <v>8.8837156295776367</v>
      </c>
      <c r="L147" s="86">
        <v>8.8834295272827148</v>
      </c>
      <c r="M147" s="86">
        <v>9.1420955657958984</v>
      </c>
      <c r="N147" s="86">
        <v>9.1806936264038086</v>
      </c>
      <c r="O147" s="86">
        <v>10.572894096374512</v>
      </c>
      <c r="P147" s="86">
        <v>11.77340030670166</v>
      </c>
      <c r="Q147" s="86">
        <v>11.238188743591309</v>
      </c>
      <c r="R147" s="86">
        <v>10.479279518127441</v>
      </c>
      <c r="S147" s="86">
        <v>10.545126914978027</v>
      </c>
      <c r="T147" s="86">
        <v>10.01422119140625</v>
      </c>
      <c r="U147" s="86">
        <v>10.454957008361816</v>
      </c>
      <c r="V147" s="86">
        <v>10.044939994812012</v>
      </c>
      <c r="W147" s="86">
        <v>9.8598031997680664</v>
      </c>
      <c r="X147" s="86">
        <v>10.375484466552734</v>
      </c>
      <c r="Y147" s="86">
        <v>10.943208694458008</v>
      </c>
      <c r="Z147" s="86">
        <v>12.313961029052734</v>
      </c>
      <c r="AA147" s="86">
        <v>13.464285850524902</v>
      </c>
      <c r="AB147" s="86">
        <v>13.123331069946289</v>
      </c>
      <c r="AC147" s="86">
        <v>13.210305213928223</v>
      </c>
      <c r="AD147" s="86">
        <v>12.966498374938965</v>
      </c>
      <c r="AE147" s="86">
        <v>11.611083984375</v>
      </c>
      <c r="AF147" s="86">
        <v>10.377957344055176</v>
      </c>
      <c r="AG147" s="86">
        <v>-0.10691805928945541</v>
      </c>
      <c r="AH147" s="86">
        <v>-9.5450751483440399E-2</v>
      </c>
      <c r="AI147" s="86">
        <v>-0.29141443967819214</v>
      </c>
      <c r="AJ147" s="86">
        <v>-0.18561562895774841</v>
      </c>
      <c r="AK147" s="86">
        <v>-0.29050210118293762</v>
      </c>
      <c r="AL147" s="86">
        <v>-0.84478610754013062</v>
      </c>
      <c r="AM147" s="86">
        <v>-1.241523265838623</v>
      </c>
      <c r="AN147" s="86">
        <v>-0.94117105007171631</v>
      </c>
      <c r="AO147" s="86">
        <v>-1.567912220954895</v>
      </c>
      <c r="AP147" s="86">
        <v>-1.9885858297348022</v>
      </c>
      <c r="AQ147" s="86">
        <v>-0.86934089660644531</v>
      </c>
      <c r="AR147" s="86">
        <v>-1.1695029735565186</v>
      </c>
      <c r="AS147" s="86">
        <v>-1.1228358745574951</v>
      </c>
      <c r="AT147" s="86">
        <v>-1.1900724172592163</v>
      </c>
      <c r="AU147" s="86">
        <v>-1.2749960422515869</v>
      </c>
      <c r="AV147" s="86">
        <v>-0.16568362712860107</v>
      </c>
      <c r="AW147" s="86">
        <v>9.0968310832977295E-3</v>
      </c>
      <c r="AX147" s="86">
        <v>-2.7433373034000397E-2</v>
      </c>
      <c r="AY147" s="86">
        <v>6.2587901949882507E-2</v>
      </c>
      <c r="AZ147" s="86">
        <v>-0.37919491529464722</v>
      </c>
      <c r="BA147" s="86">
        <v>-0.45205917954444885</v>
      </c>
      <c r="BB147" s="86">
        <v>-0.69193953275680542</v>
      </c>
      <c r="BC147" s="86">
        <v>-0.51105493307113647</v>
      </c>
      <c r="BD147" s="86">
        <v>-0.73961973190307617</v>
      </c>
      <c r="BE147" s="86">
        <v>0.47060126066207886</v>
      </c>
      <c r="BF147" s="86">
        <v>0.45656388998031616</v>
      </c>
      <c r="BG147" s="86">
        <v>0.25652244687080383</v>
      </c>
      <c r="BH147" s="86">
        <v>0.35582295060157776</v>
      </c>
      <c r="BI147" s="86">
        <v>0.25544390082359314</v>
      </c>
      <c r="BJ147" s="86">
        <v>-0.29629266262054443</v>
      </c>
      <c r="BK147" s="86">
        <v>-0.64135634899139404</v>
      </c>
      <c r="BL147" s="86">
        <v>-0.28729084134101868</v>
      </c>
      <c r="BM147" s="86">
        <v>-0.82201099395751953</v>
      </c>
      <c r="BN147" s="86">
        <v>-1.26404869556427</v>
      </c>
      <c r="BO147" s="86">
        <v>-0.21554803848266602</v>
      </c>
      <c r="BP147" s="86">
        <v>-0.52211809158325195</v>
      </c>
      <c r="BQ147" s="86">
        <v>-0.35564145445823669</v>
      </c>
      <c r="BR147" s="86">
        <v>-0.4980849027633667</v>
      </c>
      <c r="BS147" s="86">
        <v>-0.63728809356689453</v>
      </c>
      <c r="BT147" s="86">
        <v>0.41797983646392822</v>
      </c>
      <c r="BU147" s="86">
        <v>0.65921074151992798</v>
      </c>
      <c r="BV147" s="86">
        <v>0.59611290693283081</v>
      </c>
      <c r="BW147" s="86">
        <v>0.66620492935180664</v>
      </c>
      <c r="BX147" s="86">
        <v>0.19824884831905365</v>
      </c>
      <c r="BY147" s="86">
        <v>0.17439629137516022</v>
      </c>
      <c r="BZ147" s="86">
        <v>-0.1107674166560173</v>
      </c>
      <c r="CA147" s="86">
        <v>8.1697016954421997E-2</v>
      </c>
      <c r="CB147" s="86">
        <v>-0.11764808744192123</v>
      </c>
      <c r="CC147" s="86">
        <v>0.87058937549591064</v>
      </c>
      <c r="CD147" s="86">
        <v>0.83888757228851318</v>
      </c>
      <c r="CE147" s="86">
        <v>0.63602185249328613</v>
      </c>
      <c r="CF147" s="86">
        <v>0.73082166910171509</v>
      </c>
      <c r="CG147" s="86">
        <v>0.63356441259384155</v>
      </c>
      <c r="CH147" s="86">
        <v>8.3592243492603302E-2</v>
      </c>
      <c r="CI147" s="86">
        <v>-0.22568255662918091</v>
      </c>
      <c r="CJ147" s="86">
        <v>0.16558462381362915</v>
      </c>
      <c r="CK147" s="86">
        <v>-0.30540204048156738</v>
      </c>
      <c r="CL147" s="86">
        <v>-0.76223647594451904</v>
      </c>
      <c r="CM147" s="86">
        <v>0.23726688325405121</v>
      </c>
      <c r="CN147" s="86">
        <v>-7.3741309344768524E-2</v>
      </c>
      <c r="CO147" s="86">
        <v>0.17571505904197693</v>
      </c>
      <c r="CP147" s="86">
        <v>-1.8816443160176277E-2</v>
      </c>
      <c r="CQ147" s="86">
        <v>-0.19561348855495453</v>
      </c>
      <c r="CR147" s="86">
        <v>0.82222336530685425</v>
      </c>
      <c r="CS147" s="86">
        <v>1.1094776391983032</v>
      </c>
      <c r="CT147" s="86">
        <v>1.0279791355133057</v>
      </c>
      <c r="CU147" s="86">
        <v>1.0842682123184204</v>
      </c>
      <c r="CV147" s="86">
        <v>0.59818464517593384</v>
      </c>
      <c r="CW147" s="86">
        <v>0.60827744007110596</v>
      </c>
      <c r="CX147" s="86">
        <v>0.29175060987472534</v>
      </c>
      <c r="CY147" s="86">
        <v>0.4922352135181427</v>
      </c>
      <c r="CZ147" s="86">
        <v>0.31312757730484009</v>
      </c>
      <c r="DA147" s="86">
        <v>1.2705775499343872</v>
      </c>
      <c r="DB147" s="86">
        <v>1.2212111949920654</v>
      </c>
      <c r="DC147" s="86">
        <v>1.0155212879180908</v>
      </c>
      <c r="DD147" s="86">
        <v>1.1058204174041748</v>
      </c>
      <c r="DE147" s="86">
        <v>1.0116848945617676</v>
      </c>
      <c r="DF147" s="86">
        <v>0.46347716450691223</v>
      </c>
      <c r="DG147" s="86">
        <v>0.18999123573303223</v>
      </c>
      <c r="DH147" s="86">
        <v>0.61846005916595459</v>
      </c>
      <c r="DI147" s="86">
        <v>0.21120689809322357</v>
      </c>
      <c r="DJ147" s="86">
        <v>-0.26042428612709045</v>
      </c>
      <c r="DK147" s="86">
        <v>0.69008183479309082</v>
      </c>
      <c r="DL147" s="86">
        <v>0.37463545799255371</v>
      </c>
      <c r="DM147" s="86">
        <v>0.70707154273986816</v>
      </c>
      <c r="DN147" s="86">
        <v>0.46045202016830444</v>
      </c>
      <c r="DO147" s="86">
        <v>0.24606113135814667</v>
      </c>
      <c r="DP147" s="86">
        <v>1.2264668941497803</v>
      </c>
      <c r="DQ147" s="86">
        <v>1.5597445964813232</v>
      </c>
      <c r="DR147" s="86">
        <v>1.4598454236984253</v>
      </c>
      <c r="DS147" s="86">
        <v>1.5023314952850342</v>
      </c>
      <c r="DT147" s="86">
        <v>0.99812042713165283</v>
      </c>
      <c r="DU147" s="86">
        <v>1.0421586036682129</v>
      </c>
      <c r="DV147" s="86">
        <v>0.69426864385604858</v>
      </c>
      <c r="DW147" s="86">
        <v>0.90277338027954102</v>
      </c>
      <c r="DX147" s="86">
        <v>0.74390321969985962</v>
      </c>
      <c r="DY147" s="86">
        <v>1.8480968475341797</v>
      </c>
      <c r="DZ147" s="86">
        <v>1.7732259035110474</v>
      </c>
      <c r="EA147" s="86">
        <v>1.5634582042694092</v>
      </c>
      <c r="EB147" s="86">
        <v>1.647258996963501</v>
      </c>
      <c r="EC147" s="86">
        <v>1.5576308965682983</v>
      </c>
      <c r="ED147" s="86">
        <v>1.0119706392288208</v>
      </c>
      <c r="EE147" s="86">
        <v>0.79015815258026123</v>
      </c>
      <c r="EF147" s="86">
        <v>1.2723402976989746</v>
      </c>
      <c r="EG147" s="86">
        <v>0.95710813999176025</v>
      </c>
      <c r="EH147" s="86">
        <v>0.46411284804344177</v>
      </c>
      <c r="EI147" s="86">
        <v>1.3438746929168701</v>
      </c>
      <c r="EJ147" s="86">
        <v>1.0220203399658203</v>
      </c>
      <c r="EK147" s="86">
        <v>1.4742659330368042</v>
      </c>
      <c r="EL147" s="86">
        <v>1.1524395942687988</v>
      </c>
      <c r="EM147" s="86">
        <v>0.88376909494400024</v>
      </c>
      <c r="EN147" s="86">
        <v>1.8101303577423096</v>
      </c>
      <c r="EO147" s="86">
        <v>2.2098584175109863</v>
      </c>
      <c r="EP147" s="86">
        <v>2.0833916664123535</v>
      </c>
      <c r="EQ147" s="86">
        <v>2.1059484481811523</v>
      </c>
      <c r="ER147" s="86">
        <v>1.5755642652511597</v>
      </c>
      <c r="ES147" s="86">
        <v>1.6686140298843384</v>
      </c>
      <c r="ET147" s="86">
        <v>1.2754406929016113</v>
      </c>
      <c r="EU147" s="86">
        <v>1.4955253601074219</v>
      </c>
      <c r="EV147" s="86">
        <v>1.3658748865127563</v>
      </c>
      <c r="EW147" s="86">
        <v>39.993629455566406</v>
      </c>
      <c r="EX147" s="86">
        <v>39.696746826171875</v>
      </c>
      <c r="EY147" s="86">
        <v>39.615505218505859</v>
      </c>
      <c r="EZ147" s="86">
        <v>39.605712890625</v>
      </c>
      <c r="FA147" s="86">
        <v>39.122989654541016</v>
      </c>
      <c r="FB147" s="86">
        <v>39.718338012695313</v>
      </c>
      <c r="FC147" s="86">
        <v>40.423625946044922</v>
      </c>
      <c r="FD147" s="86">
        <v>41.09295654296875</v>
      </c>
      <c r="FE147" s="86">
        <v>43.170940399169922</v>
      </c>
      <c r="FF147" s="86">
        <v>45.177909851074219</v>
      </c>
      <c r="FG147" s="86">
        <v>47.233482360839844</v>
      </c>
      <c r="FH147" s="86">
        <v>49.209980010986328</v>
      </c>
      <c r="FI147" s="86">
        <v>50.149723052978516</v>
      </c>
      <c r="FJ147" s="86">
        <v>50.464195251464844</v>
      </c>
      <c r="FK147" s="86">
        <v>50.560604095458984</v>
      </c>
      <c r="FL147" s="86">
        <v>51.101390838623047</v>
      </c>
      <c r="FM147" s="86">
        <v>50.785125732421875</v>
      </c>
      <c r="FN147" s="86">
        <v>50.379745483398438</v>
      </c>
      <c r="FO147" s="86">
        <v>50.006038665771484</v>
      </c>
      <c r="FP147" s="86">
        <v>49.426010131835938</v>
      </c>
      <c r="FQ147" s="86">
        <v>48.81488037109375</v>
      </c>
      <c r="FR147" s="86">
        <v>49.381416320800781</v>
      </c>
      <c r="FS147" s="86">
        <v>49.387821197509766</v>
      </c>
      <c r="FT147" s="86">
        <v>49.035015106201172</v>
      </c>
      <c r="FU147" s="86">
        <v>0.31424915790557861</v>
      </c>
      <c r="FV147" s="86">
        <v>0.45159497857093811</v>
      </c>
      <c r="FW147" s="86">
        <v>0.33846589922904968</v>
      </c>
      <c r="FX147" s="86">
        <v>677</v>
      </c>
      <c r="FY147" s="86">
        <v>1</v>
      </c>
    </row>
    <row r="148" spans="1:181" x14ac:dyDescent="0.25">
      <c r="A148" t="s">
        <v>186</v>
      </c>
      <c r="B148" t="s">
        <v>244</v>
      </c>
      <c r="C148" t="s">
        <v>2</v>
      </c>
      <c r="D148" t="s">
        <v>203</v>
      </c>
      <c r="E148" t="s">
        <v>239</v>
      </c>
      <c r="F148" t="s">
        <v>178</v>
      </c>
      <c r="G148" t="s">
        <v>1</v>
      </c>
      <c r="H148" s="86">
        <v>4313</v>
      </c>
      <c r="I148" s="86">
        <v>4.9432086944580078</v>
      </c>
      <c r="J148" s="86">
        <v>4.4563694000244141</v>
      </c>
      <c r="K148" s="86">
        <v>4.2648401260375977</v>
      </c>
      <c r="L148" s="86">
        <v>4.2227530479431152</v>
      </c>
      <c r="M148" s="86">
        <v>4.3056187629699707</v>
      </c>
      <c r="N148" s="86">
        <v>4.4612393379211426</v>
      </c>
      <c r="O148" s="86">
        <v>5.1531667709350586</v>
      </c>
      <c r="P148" s="86">
        <v>5.4426884651184082</v>
      </c>
      <c r="Q148" s="86">
        <v>5.2106623649597168</v>
      </c>
      <c r="R148" s="86">
        <v>5.0635342597961426</v>
      </c>
      <c r="S148" s="86">
        <v>4.9229521751403809</v>
      </c>
      <c r="T148" s="86">
        <v>4.6000299453735352</v>
      </c>
      <c r="U148" s="86">
        <v>4.6906237602233887</v>
      </c>
      <c r="V148" s="86">
        <v>4.7710685729980469</v>
      </c>
      <c r="W148" s="86">
        <v>4.7559056282043457</v>
      </c>
      <c r="X148" s="86">
        <v>4.9287047386169434</v>
      </c>
      <c r="Y148" s="86">
        <v>5.3593382835388184</v>
      </c>
      <c r="Z148" s="86">
        <v>6.0415458679199219</v>
      </c>
      <c r="AA148" s="86">
        <v>6.7332592010498047</v>
      </c>
      <c r="AB148" s="86">
        <v>6.5665979385375977</v>
      </c>
      <c r="AC148" s="86">
        <v>6.7602701187133789</v>
      </c>
      <c r="AD148" s="86">
        <v>6.7162303924560547</v>
      </c>
      <c r="AE148" s="86">
        <v>6.1808285713195801</v>
      </c>
      <c r="AF148" s="86">
        <v>5.4704155921936035</v>
      </c>
      <c r="AG148" s="86">
        <v>-0.42264482378959656</v>
      </c>
      <c r="AH148" s="86">
        <v>-0.74445319175720215</v>
      </c>
      <c r="AI148" s="86">
        <v>-0.80776417255401611</v>
      </c>
      <c r="AJ148" s="86">
        <v>-0.6628919243812561</v>
      </c>
      <c r="AK148" s="86">
        <v>-0.67186921834945679</v>
      </c>
      <c r="AL148" s="86">
        <v>-0.94115269184112549</v>
      </c>
      <c r="AM148" s="86">
        <v>-1.0767066478729248</v>
      </c>
      <c r="AN148" s="86">
        <v>-1.2885661125183105</v>
      </c>
      <c r="AO148" s="86">
        <v>-0.77358394861221313</v>
      </c>
      <c r="AP148" s="86">
        <v>-0.88619184494018555</v>
      </c>
      <c r="AQ148" s="86">
        <v>-0.51686644554138184</v>
      </c>
      <c r="AR148" s="86">
        <v>-0.52152043581008911</v>
      </c>
      <c r="AS148" s="86">
        <v>-0.52363294363021851</v>
      </c>
      <c r="AT148" s="86">
        <v>-0.3678337037563324</v>
      </c>
      <c r="AU148" s="86">
        <v>-0.15560165047645569</v>
      </c>
      <c r="AV148" s="86">
        <v>-0.11308881640434265</v>
      </c>
      <c r="AW148" s="86">
        <v>8.0806910991668701E-2</v>
      </c>
      <c r="AX148" s="86">
        <v>3.6204595118761063E-2</v>
      </c>
      <c r="AY148" s="86">
        <v>-0.29956421256065369</v>
      </c>
      <c r="AZ148" s="86">
        <v>-0.59574043750762939</v>
      </c>
      <c r="BA148" s="86">
        <v>-0.33082079887390137</v>
      </c>
      <c r="BB148" s="86">
        <v>-0.63781219720840454</v>
      </c>
      <c r="BC148" s="86">
        <v>-0.76050299406051636</v>
      </c>
      <c r="BD148" s="86">
        <v>-1.0604614019393921</v>
      </c>
      <c r="BE148" s="86">
        <v>-0.12829026579856873</v>
      </c>
      <c r="BF148" s="86">
        <v>-0.44683012366294861</v>
      </c>
      <c r="BG148" s="86">
        <v>-0.50133222341537476</v>
      </c>
      <c r="BH148" s="86">
        <v>-0.38043403625488281</v>
      </c>
      <c r="BI148" s="86">
        <v>-0.35275548696517944</v>
      </c>
      <c r="BJ148" s="86">
        <v>-0.59098273515701294</v>
      </c>
      <c r="BK148" s="86">
        <v>-0.69477242231369019</v>
      </c>
      <c r="BL148" s="86">
        <v>-0.87568098306655884</v>
      </c>
      <c r="BM148" s="86">
        <v>-0.42406103014945984</v>
      </c>
      <c r="BN148" s="86">
        <v>-0.5399634838104248</v>
      </c>
      <c r="BO148" s="86">
        <v>-0.18395024538040161</v>
      </c>
      <c r="BP148" s="86">
        <v>-0.21386556327342987</v>
      </c>
      <c r="BQ148" s="86">
        <v>-0.23256620764732361</v>
      </c>
      <c r="BR148" s="86">
        <v>-7.3339566588401794E-2</v>
      </c>
      <c r="BS148" s="86">
        <v>0.13247181475162506</v>
      </c>
      <c r="BT148" s="86">
        <v>0.19015385210514069</v>
      </c>
      <c r="BU148" s="86">
        <v>0.37823346257209778</v>
      </c>
      <c r="BV148" s="86">
        <v>0.42066332697868347</v>
      </c>
      <c r="BW148" s="86">
        <v>0.11482231318950653</v>
      </c>
      <c r="BX148" s="86">
        <v>-0.22061879932880402</v>
      </c>
      <c r="BY148" s="86">
        <v>5.1205109804868698E-2</v>
      </c>
      <c r="BZ148" s="86">
        <v>-0.21131196618080139</v>
      </c>
      <c r="CA148" s="86">
        <v>-0.3692137598991394</v>
      </c>
      <c r="CB148" s="86">
        <v>-0.6611788272857666</v>
      </c>
      <c r="CC148" s="86">
        <v>7.5578823685646057E-2</v>
      </c>
      <c r="CD148" s="86">
        <v>-0.24069730937480927</v>
      </c>
      <c r="CE148" s="86">
        <v>-0.28909841179847717</v>
      </c>
      <c r="CF148" s="86">
        <v>-0.18480458855628967</v>
      </c>
      <c r="CG148" s="86">
        <v>-0.13173826038837433</v>
      </c>
      <c r="CH148" s="86">
        <v>-0.34845605492591858</v>
      </c>
      <c r="CI148" s="86">
        <v>-0.43024596571922302</v>
      </c>
      <c r="CJ148" s="86">
        <v>-0.58971798419952393</v>
      </c>
      <c r="CK148" s="86">
        <v>-0.18198248744010925</v>
      </c>
      <c r="CL148" s="86">
        <v>-0.3001667857170105</v>
      </c>
      <c r="CM148" s="86">
        <v>4.6626470983028412E-2</v>
      </c>
      <c r="CN148" s="86">
        <v>-7.8475190093740821E-4</v>
      </c>
      <c r="CO148" s="86">
        <v>-3.0974265187978745E-2</v>
      </c>
      <c r="CP148" s="86">
        <v>0.13062617182731628</v>
      </c>
      <c r="CQ148" s="86">
        <v>0.33199062943458557</v>
      </c>
      <c r="CR148" s="86">
        <v>0.40017879009246826</v>
      </c>
      <c r="CS148" s="86">
        <v>0.58423018455505371</v>
      </c>
      <c r="CT148" s="86">
        <v>0.68693828582763672</v>
      </c>
      <c r="CU148" s="86">
        <v>0.40182515978813171</v>
      </c>
      <c r="CV148" s="86">
        <v>3.9189279079437256E-2</v>
      </c>
      <c r="CW148" s="86">
        <v>0.31579509377479553</v>
      </c>
      <c r="CX148" s="86">
        <v>8.4080800414085388E-2</v>
      </c>
      <c r="CY148" s="86">
        <v>-9.8208062350749969E-2</v>
      </c>
      <c r="CZ148" s="86">
        <v>-0.38463699817657471</v>
      </c>
      <c r="DA148" s="86">
        <v>0.27944791316986084</v>
      </c>
      <c r="DB148" s="86">
        <v>-3.4564487636089325E-2</v>
      </c>
      <c r="DC148" s="86">
        <v>-7.6864592730998993E-2</v>
      </c>
      <c r="DD148" s="86">
        <v>1.0824868455529213E-2</v>
      </c>
      <c r="DE148" s="86">
        <v>8.9278958737850189E-2</v>
      </c>
      <c r="DF148" s="86">
        <v>-0.10592940449714661</v>
      </c>
      <c r="DG148" s="86">
        <v>-0.16571949422359467</v>
      </c>
      <c r="DH148" s="86">
        <v>-0.30375498533248901</v>
      </c>
      <c r="DI148" s="86">
        <v>6.0096047818660736E-2</v>
      </c>
      <c r="DJ148" s="86">
        <v>-6.0370068997144699E-2</v>
      </c>
      <c r="DK148" s="86">
        <v>0.27720320224761963</v>
      </c>
      <c r="DL148" s="86">
        <v>0.21229606866836548</v>
      </c>
      <c r="DM148" s="86">
        <v>0.17061768472194672</v>
      </c>
      <c r="DN148" s="86">
        <v>0.33459189534187317</v>
      </c>
      <c r="DO148" s="86">
        <v>0.53150945901870728</v>
      </c>
      <c r="DP148" s="86">
        <v>0.61020374298095703</v>
      </c>
      <c r="DQ148" s="86">
        <v>0.79022693634033203</v>
      </c>
      <c r="DR148" s="86">
        <v>0.95321321487426758</v>
      </c>
      <c r="DS148" s="86">
        <v>0.6888279914855957</v>
      </c>
      <c r="DT148" s="86">
        <v>0.29899737238883972</v>
      </c>
      <c r="DU148" s="86">
        <v>0.58038508892059326</v>
      </c>
      <c r="DV148" s="86">
        <v>0.37947356700897217</v>
      </c>
      <c r="DW148" s="86">
        <v>0.17279765009880066</v>
      </c>
      <c r="DX148" s="86">
        <v>-0.10809513926506042</v>
      </c>
      <c r="DY148" s="86">
        <v>0.57380247116088867</v>
      </c>
      <c r="DZ148" s="86">
        <v>0.26305857300758362</v>
      </c>
      <c r="EA148" s="86">
        <v>0.22956733405590057</v>
      </c>
      <c r="EB148" s="86">
        <v>0.29328274726867676</v>
      </c>
      <c r="EC148" s="86">
        <v>0.40839272737503052</v>
      </c>
      <c r="ED148" s="86">
        <v>0.24424056708812714</v>
      </c>
      <c r="EE148" s="86">
        <v>0.21621470153331757</v>
      </c>
      <c r="EF148" s="86">
        <v>0.10913017392158508</v>
      </c>
      <c r="EG148" s="86">
        <v>0.40961900353431702</v>
      </c>
      <c r="EH148" s="86">
        <v>0.28585830330848694</v>
      </c>
      <c r="EI148" s="86">
        <v>0.61011934280395508</v>
      </c>
      <c r="EJ148" s="86">
        <v>0.51995092630386353</v>
      </c>
      <c r="EK148" s="86">
        <v>0.46168443560600281</v>
      </c>
      <c r="EL148" s="86">
        <v>0.62908601760864258</v>
      </c>
      <c r="EM148" s="86">
        <v>0.81958293914794922</v>
      </c>
      <c r="EN148" s="86">
        <v>0.91344642639160156</v>
      </c>
      <c r="EO148" s="86">
        <v>1.0876535177230835</v>
      </c>
      <c r="EP148" s="86">
        <v>1.3376719951629639</v>
      </c>
      <c r="EQ148" s="86">
        <v>1.1032145023345947</v>
      </c>
      <c r="ER148" s="86">
        <v>0.67411899566650391</v>
      </c>
      <c r="ES148" s="86">
        <v>0.96241098642349243</v>
      </c>
      <c r="ET148" s="86">
        <v>0.80597382783889771</v>
      </c>
      <c r="EU148" s="86">
        <v>0.56408685445785522</v>
      </c>
      <c r="EV148" s="86">
        <v>0.29118737578392029</v>
      </c>
      <c r="EW148" s="86">
        <v>41.230903625488281</v>
      </c>
      <c r="EX148" s="86">
        <v>40.682956695556641</v>
      </c>
      <c r="EY148" s="86">
        <v>40.466175079345703</v>
      </c>
      <c r="EZ148" s="86">
        <v>40.464035034179688</v>
      </c>
      <c r="FA148" s="86">
        <v>39.864463806152344</v>
      </c>
      <c r="FB148" s="86">
        <v>40.808403015136719</v>
      </c>
      <c r="FC148" s="86">
        <v>41.902462005615234</v>
      </c>
      <c r="FD148" s="86">
        <v>42.253379821777344</v>
      </c>
      <c r="FE148" s="86">
        <v>44.761299133300781</v>
      </c>
      <c r="FF148" s="86">
        <v>46.129188537597656</v>
      </c>
      <c r="FG148" s="86">
        <v>48.302680969238281</v>
      </c>
      <c r="FH148" s="86">
        <v>50.607475280761719</v>
      </c>
      <c r="FI148" s="86">
        <v>51.128341674804688</v>
      </c>
      <c r="FJ148" s="86">
        <v>51.354808807373047</v>
      </c>
      <c r="FK148" s="86">
        <v>51.715175628662109</v>
      </c>
      <c r="FL148" s="86">
        <v>52.762599945068359</v>
      </c>
      <c r="FM148" s="86">
        <v>52.965579986572266</v>
      </c>
      <c r="FN148" s="86">
        <v>53.005359649658203</v>
      </c>
      <c r="FO148" s="86">
        <v>52.604286193847656</v>
      </c>
      <c r="FP148" s="86">
        <v>52.329704284667969</v>
      </c>
      <c r="FQ148" s="86">
        <v>51.533069610595703</v>
      </c>
      <c r="FR148" s="86">
        <v>51.469470977783203</v>
      </c>
      <c r="FS148" s="86">
        <v>50.607719421386719</v>
      </c>
      <c r="FT148" s="86">
        <v>50.034267425537109</v>
      </c>
      <c r="FU148" s="86">
        <v>0.20094233751296997</v>
      </c>
      <c r="FV148" s="86">
        <v>0.29593604803085327</v>
      </c>
      <c r="FW148" s="86">
        <v>0.21594533324241638</v>
      </c>
      <c r="FX148" s="86">
        <v>400</v>
      </c>
      <c r="FY148" s="86">
        <v>1</v>
      </c>
    </row>
    <row r="149" spans="1:181" x14ac:dyDescent="0.25">
      <c r="A149" t="s">
        <v>186</v>
      </c>
      <c r="B149" t="s">
        <v>244</v>
      </c>
      <c r="C149" t="s">
        <v>2</v>
      </c>
      <c r="D149" t="s">
        <v>203</v>
      </c>
      <c r="E149" t="s">
        <v>239</v>
      </c>
      <c r="F149" t="s">
        <v>179</v>
      </c>
      <c r="G149" t="s">
        <v>1</v>
      </c>
      <c r="H149" s="86">
        <v>754</v>
      </c>
      <c r="I149" s="86"/>
      <c r="J149" s="86"/>
      <c r="K149" s="86"/>
      <c r="L149" s="86"/>
      <c r="M149" s="86"/>
      <c r="N149" s="86"/>
      <c r="O149" s="86"/>
      <c r="P149" s="86"/>
      <c r="Q149" s="86"/>
      <c r="R149" s="86"/>
      <c r="S149" s="86"/>
      <c r="T149" s="86"/>
      <c r="U149" s="86"/>
      <c r="V149" s="86"/>
      <c r="W149" s="86"/>
      <c r="X149" s="86"/>
      <c r="Y149" s="86"/>
      <c r="Z149" s="86"/>
      <c r="AA149" s="86"/>
      <c r="AB149" s="86"/>
      <c r="AC149" s="86"/>
      <c r="AD149" s="86"/>
      <c r="AE149" s="86"/>
      <c r="AF149" s="86"/>
      <c r="AG149" s="86"/>
      <c r="AH149" s="86"/>
      <c r="AI149" s="86"/>
      <c r="AJ149" s="86"/>
      <c r="AK149" s="86"/>
      <c r="AL149" s="86"/>
      <c r="AM149" s="86"/>
      <c r="AN149" s="86"/>
      <c r="AO149" s="86"/>
      <c r="AP149" s="86"/>
      <c r="AQ149" s="86"/>
      <c r="AR149" s="86"/>
      <c r="AS149" s="86"/>
      <c r="AT149" s="86"/>
      <c r="AU149" s="86"/>
      <c r="AV149" s="86"/>
      <c r="AW149" s="86"/>
      <c r="AX149" s="86"/>
      <c r="AY149" s="86"/>
      <c r="AZ149" s="86"/>
      <c r="BA149" s="86"/>
      <c r="BB149" s="86"/>
      <c r="BC149" s="86"/>
      <c r="BD149" s="86"/>
      <c r="BE149" s="86"/>
      <c r="BF149" s="86"/>
      <c r="BG149" s="86"/>
      <c r="BH149" s="86"/>
      <c r="BI149" s="86"/>
      <c r="BJ149" s="86"/>
      <c r="BK149" s="86"/>
      <c r="BL149" s="86"/>
      <c r="BM149" s="86"/>
      <c r="BN149" s="86"/>
      <c r="BO149" s="86"/>
      <c r="BP149" s="86"/>
      <c r="BQ149" s="86"/>
      <c r="BR149" s="86"/>
      <c r="BS149" s="86"/>
      <c r="BT149" s="86"/>
      <c r="BU149" s="86"/>
      <c r="BV149" s="86"/>
      <c r="BW149" s="86"/>
      <c r="BX149" s="86"/>
      <c r="BY149" s="86"/>
      <c r="BZ149" s="86"/>
      <c r="CA149" s="86"/>
      <c r="CB149" s="86"/>
      <c r="CC149" s="86"/>
      <c r="CD149" s="86"/>
      <c r="CE149" s="86"/>
      <c r="CF149" s="86"/>
      <c r="CG149" s="86"/>
      <c r="CH149" s="86"/>
      <c r="CI149" s="86"/>
      <c r="CJ149" s="86"/>
      <c r="CK149" s="86"/>
      <c r="CL149" s="86"/>
      <c r="CM149" s="86"/>
      <c r="CN149" s="86"/>
      <c r="CO149" s="86"/>
      <c r="CP149" s="86"/>
      <c r="CQ149" s="86"/>
      <c r="CR149" s="86"/>
      <c r="CS149" s="86"/>
      <c r="CT149" s="86"/>
      <c r="CU149" s="86"/>
      <c r="CV149" s="86"/>
      <c r="CW149" s="86"/>
      <c r="CX149" s="86"/>
      <c r="CY149" s="86"/>
      <c r="CZ149" s="86"/>
      <c r="DA149" s="86"/>
      <c r="DB149" s="86"/>
      <c r="DC149" s="86"/>
      <c r="DD149" s="86"/>
      <c r="DE149" s="86"/>
      <c r="DF149" s="86"/>
      <c r="DG149" s="86"/>
      <c r="DH149" s="86"/>
      <c r="DI149" s="86"/>
      <c r="DJ149" s="86"/>
      <c r="DK149" s="86"/>
      <c r="DL149" s="86"/>
      <c r="DM149" s="86"/>
      <c r="DN149" s="86"/>
      <c r="DO149" s="86"/>
      <c r="DP149" s="86"/>
      <c r="DQ149" s="86"/>
      <c r="DR149" s="86"/>
      <c r="DS149" s="86"/>
      <c r="DT149" s="86"/>
      <c r="DU149" s="86"/>
      <c r="DV149" s="86"/>
      <c r="DW149" s="86"/>
      <c r="DX149" s="86"/>
      <c r="DY149" s="86"/>
      <c r="DZ149" s="86"/>
      <c r="EA149" s="86"/>
      <c r="EB149" s="86"/>
      <c r="EC149" s="86"/>
      <c r="ED149" s="86"/>
      <c r="EE149" s="86"/>
      <c r="EF149" s="86"/>
      <c r="EG149" s="86"/>
      <c r="EH149" s="86"/>
      <c r="EI149" s="86"/>
      <c r="EJ149" s="86"/>
      <c r="EK149" s="86"/>
      <c r="EL149" s="86"/>
      <c r="EM149" s="86"/>
      <c r="EN149" s="86"/>
      <c r="EO149" s="86"/>
      <c r="EP149" s="86"/>
      <c r="EQ149" s="86"/>
      <c r="ER149" s="86"/>
      <c r="ES149" s="86"/>
      <c r="ET149" s="86"/>
      <c r="EU149" s="86"/>
      <c r="EV149" s="86"/>
      <c r="EW149" s="86"/>
      <c r="EX149" s="86"/>
      <c r="EY149" s="86"/>
      <c r="EZ149" s="86"/>
      <c r="FA149" s="86"/>
      <c r="FB149" s="86"/>
      <c r="FC149" s="86"/>
      <c r="FD149" s="86"/>
      <c r="FE149" s="86"/>
      <c r="FF149" s="86"/>
      <c r="FG149" s="86"/>
      <c r="FH149" s="86"/>
      <c r="FI149" s="86"/>
      <c r="FJ149" s="86"/>
      <c r="FK149" s="86"/>
      <c r="FL149" s="86"/>
      <c r="FM149" s="86"/>
      <c r="FN149" s="86"/>
      <c r="FO149" s="86"/>
      <c r="FP149" s="86"/>
      <c r="FQ149" s="86"/>
      <c r="FR149" s="86"/>
      <c r="FS149" s="86"/>
      <c r="FT149" s="86"/>
      <c r="FU149" s="86"/>
      <c r="FV149" s="86"/>
      <c r="FW149" s="86"/>
      <c r="FX149" s="86">
        <v>39</v>
      </c>
      <c r="FY149" s="86">
        <v>0</v>
      </c>
    </row>
    <row r="150" spans="1:181" x14ac:dyDescent="0.25">
      <c r="A150" t="s">
        <v>186</v>
      </c>
      <c r="B150" t="s">
        <v>244</v>
      </c>
      <c r="C150" t="s">
        <v>2</v>
      </c>
      <c r="D150" t="s">
        <v>203</v>
      </c>
      <c r="E150" t="s">
        <v>239</v>
      </c>
      <c r="F150" t="s">
        <v>180</v>
      </c>
      <c r="G150" t="s">
        <v>1</v>
      </c>
      <c r="H150" s="86">
        <v>147</v>
      </c>
      <c r="I150" s="86"/>
      <c r="J150" s="86"/>
      <c r="K150" s="86"/>
      <c r="L150" s="86"/>
      <c r="M150" s="86"/>
      <c r="N150" s="86"/>
      <c r="O150" s="86"/>
      <c r="P150" s="86"/>
      <c r="Q150" s="86"/>
      <c r="R150" s="86"/>
      <c r="S150" s="86"/>
      <c r="T150" s="86"/>
      <c r="U150" s="86"/>
      <c r="V150" s="86"/>
      <c r="W150" s="86"/>
      <c r="X150" s="86"/>
      <c r="Y150" s="86"/>
      <c r="Z150" s="86"/>
      <c r="AA150" s="86"/>
      <c r="AB150" s="86"/>
      <c r="AC150" s="86"/>
      <c r="AD150" s="86"/>
      <c r="AE150" s="86"/>
      <c r="AF150" s="86"/>
      <c r="AG150" s="86"/>
      <c r="AH150" s="86"/>
      <c r="AI150" s="86"/>
      <c r="AJ150" s="86"/>
      <c r="AK150" s="86"/>
      <c r="AL150" s="86"/>
      <c r="AM150" s="86"/>
      <c r="AN150" s="86"/>
      <c r="AO150" s="86"/>
      <c r="AP150" s="86"/>
      <c r="AQ150" s="86"/>
      <c r="AR150" s="86"/>
      <c r="AS150" s="86"/>
      <c r="AT150" s="86"/>
      <c r="AU150" s="86"/>
      <c r="AV150" s="86"/>
      <c r="AW150" s="86"/>
      <c r="AX150" s="86"/>
      <c r="AY150" s="86"/>
      <c r="AZ150" s="86"/>
      <c r="BA150" s="86"/>
      <c r="BB150" s="86"/>
      <c r="BC150" s="86"/>
      <c r="BD150" s="86"/>
      <c r="BE150" s="86"/>
      <c r="BF150" s="86"/>
      <c r="BG150" s="86"/>
      <c r="BH150" s="86"/>
      <c r="BI150" s="86"/>
      <c r="BJ150" s="86"/>
      <c r="BK150" s="86"/>
      <c r="BL150" s="86"/>
      <c r="BM150" s="86"/>
      <c r="BN150" s="86"/>
      <c r="BO150" s="86"/>
      <c r="BP150" s="86"/>
      <c r="BQ150" s="86"/>
      <c r="BR150" s="86"/>
      <c r="BS150" s="86"/>
      <c r="BT150" s="86"/>
      <c r="BU150" s="86"/>
      <c r="BV150" s="86"/>
      <c r="BW150" s="86"/>
      <c r="BX150" s="86"/>
      <c r="BY150" s="86"/>
      <c r="BZ150" s="86"/>
      <c r="CA150" s="86"/>
      <c r="CB150" s="86"/>
      <c r="CC150" s="86"/>
      <c r="CD150" s="86"/>
      <c r="CE150" s="86"/>
      <c r="CF150" s="86"/>
      <c r="CG150" s="86"/>
      <c r="CH150" s="86"/>
      <c r="CI150" s="86"/>
      <c r="CJ150" s="86"/>
      <c r="CK150" s="86"/>
      <c r="CL150" s="86"/>
      <c r="CM150" s="86"/>
      <c r="CN150" s="86"/>
      <c r="CO150" s="86"/>
      <c r="CP150" s="86"/>
      <c r="CQ150" s="86"/>
      <c r="CR150" s="86"/>
      <c r="CS150" s="86"/>
      <c r="CT150" s="86"/>
      <c r="CU150" s="86"/>
      <c r="CV150" s="86"/>
      <c r="CW150" s="86"/>
      <c r="CX150" s="86"/>
      <c r="CY150" s="86"/>
      <c r="CZ150" s="86"/>
      <c r="DA150" s="86"/>
      <c r="DB150" s="86"/>
      <c r="DC150" s="86"/>
      <c r="DD150" s="86"/>
      <c r="DE150" s="86"/>
      <c r="DF150" s="86"/>
      <c r="DG150" s="86"/>
      <c r="DH150" s="86"/>
      <c r="DI150" s="86"/>
      <c r="DJ150" s="86"/>
      <c r="DK150" s="86"/>
      <c r="DL150" s="86"/>
      <c r="DM150" s="86"/>
      <c r="DN150" s="86"/>
      <c r="DO150" s="86"/>
      <c r="DP150" s="86"/>
      <c r="DQ150" s="86"/>
      <c r="DR150" s="86"/>
      <c r="DS150" s="86"/>
      <c r="DT150" s="86"/>
      <c r="DU150" s="86"/>
      <c r="DV150" s="86"/>
      <c r="DW150" s="86"/>
      <c r="DX150" s="86"/>
      <c r="DY150" s="86"/>
      <c r="DZ150" s="86"/>
      <c r="EA150" s="86"/>
      <c r="EB150" s="86"/>
      <c r="EC150" s="86"/>
      <c r="ED150" s="86"/>
      <c r="EE150" s="86"/>
      <c r="EF150" s="86"/>
      <c r="EG150" s="86"/>
      <c r="EH150" s="86"/>
      <c r="EI150" s="86"/>
      <c r="EJ150" s="86"/>
      <c r="EK150" s="86"/>
      <c r="EL150" s="86"/>
      <c r="EM150" s="86"/>
      <c r="EN150" s="86"/>
      <c r="EO150" s="86"/>
      <c r="EP150" s="86"/>
      <c r="EQ150" s="86"/>
      <c r="ER150" s="86"/>
      <c r="ES150" s="86"/>
      <c r="ET150" s="86"/>
      <c r="EU150" s="86"/>
      <c r="EV150" s="86"/>
      <c r="EW150" s="86"/>
      <c r="EX150" s="86"/>
      <c r="EY150" s="86"/>
      <c r="EZ150" s="86"/>
      <c r="FA150" s="86"/>
      <c r="FB150" s="86"/>
      <c r="FC150" s="86"/>
      <c r="FD150" s="86"/>
      <c r="FE150" s="86"/>
      <c r="FF150" s="86"/>
      <c r="FG150" s="86"/>
      <c r="FH150" s="86"/>
      <c r="FI150" s="86"/>
      <c r="FJ150" s="86"/>
      <c r="FK150" s="86"/>
      <c r="FL150" s="86"/>
      <c r="FM150" s="86"/>
      <c r="FN150" s="86"/>
      <c r="FO150" s="86"/>
      <c r="FP150" s="86"/>
      <c r="FQ150" s="86"/>
      <c r="FR150" s="86"/>
      <c r="FS150" s="86"/>
      <c r="FT150" s="86"/>
      <c r="FU150" s="86"/>
      <c r="FV150" s="86"/>
      <c r="FW150" s="86"/>
      <c r="FX150" s="86">
        <v>14</v>
      </c>
      <c r="FY150" s="86">
        <v>0</v>
      </c>
    </row>
    <row r="151" spans="1:181" x14ac:dyDescent="0.25">
      <c r="A151" t="s">
        <v>186</v>
      </c>
      <c r="B151" t="s">
        <v>244</v>
      </c>
      <c r="C151" t="s">
        <v>2</v>
      </c>
      <c r="D151" t="s">
        <v>203</v>
      </c>
      <c r="E151" t="s">
        <v>239</v>
      </c>
      <c r="F151" t="s">
        <v>181</v>
      </c>
      <c r="G151" t="s">
        <v>1</v>
      </c>
      <c r="H151" s="86">
        <v>312</v>
      </c>
      <c r="I151" s="86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86"/>
      <c r="U151" s="86"/>
      <c r="V151" s="86"/>
      <c r="W151" s="86"/>
      <c r="X151" s="86"/>
      <c r="Y151" s="86"/>
      <c r="Z151" s="86"/>
      <c r="AA151" s="86"/>
      <c r="AB151" s="86"/>
      <c r="AC151" s="86"/>
      <c r="AD151" s="86"/>
      <c r="AE151" s="86"/>
      <c r="AF151" s="86"/>
      <c r="AG151" s="86"/>
      <c r="AH151" s="86"/>
      <c r="AI151" s="86"/>
      <c r="AJ151" s="86"/>
      <c r="AK151" s="86"/>
      <c r="AL151" s="86"/>
      <c r="AM151" s="86"/>
      <c r="AN151" s="86"/>
      <c r="AO151" s="86"/>
      <c r="AP151" s="86"/>
      <c r="AQ151" s="86"/>
      <c r="AR151" s="86"/>
      <c r="AS151" s="86"/>
      <c r="AT151" s="86"/>
      <c r="AU151" s="86"/>
      <c r="AV151" s="86"/>
      <c r="AW151" s="86"/>
      <c r="AX151" s="86"/>
      <c r="AY151" s="86"/>
      <c r="AZ151" s="86"/>
      <c r="BA151" s="86"/>
      <c r="BB151" s="86"/>
      <c r="BC151" s="86"/>
      <c r="BD151" s="86"/>
      <c r="BE151" s="86"/>
      <c r="BF151" s="86"/>
      <c r="BG151" s="86"/>
      <c r="BH151" s="86"/>
      <c r="BI151" s="86"/>
      <c r="BJ151" s="86"/>
      <c r="BK151" s="86"/>
      <c r="BL151" s="86"/>
      <c r="BM151" s="86"/>
      <c r="BN151" s="86"/>
      <c r="BO151" s="86"/>
      <c r="BP151" s="86"/>
      <c r="BQ151" s="86"/>
      <c r="BR151" s="86"/>
      <c r="BS151" s="86"/>
      <c r="BT151" s="86"/>
      <c r="BU151" s="86"/>
      <c r="BV151" s="86"/>
      <c r="BW151" s="86"/>
      <c r="BX151" s="86"/>
      <c r="BY151" s="86"/>
      <c r="BZ151" s="86"/>
      <c r="CA151" s="86"/>
      <c r="CB151" s="86"/>
      <c r="CC151" s="86"/>
      <c r="CD151" s="86"/>
      <c r="CE151" s="86"/>
      <c r="CF151" s="86"/>
      <c r="CG151" s="86"/>
      <c r="CH151" s="86"/>
      <c r="CI151" s="86"/>
      <c r="CJ151" s="86"/>
      <c r="CK151" s="86"/>
      <c r="CL151" s="86"/>
      <c r="CM151" s="86"/>
      <c r="CN151" s="86"/>
      <c r="CO151" s="86"/>
      <c r="CP151" s="86"/>
      <c r="CQ151" s="86"/>
      <c r="CR151" s="86"/>
      <c r="CS151" s="86"/>
      <c r="CT151" s="86"/>
      <c r="CU151" s="86"/>
      <c r="CV151" s="86"/>
      <c r="CW151" s="86"/>
      <c r="CX151" s="86"/>
      <c r="CY151" s="86"/>
      <c r="CZ151" s="86"/>
      <c r="DA151" s="86"/>
      <c r="DB151" s="86"/>
      <c r="DC151" s="86"/>
      <c r="DD151" s="86"/>
      <c r="DE151" s="86"/>
      <c r="DF151" s="86"/>
      <c r="DG151" s="86"/>
      <c r="DH151" s="86"/>
      <c r="DI151" s="86"/>
      <c r="DJ151" s="86"/>
      <c r="DK151" s="86"/>
      <c r="DL151" s="86"/>
      <c r="DM151" s="86"/>
      <c r="DN151" s="86"/>
      <c r="DO151" s="86"/>
      <c r="DP151" s="86"/>
      <c r="DQ151" s="86"/>
      <c r="DR151" s="86"/>
      <c r="DS151" s="86"/>
      <c r="DT151" s="86"/>
      <c r="DU151" s="86"/>
      <c r="DV151" s="86"/>
      <c r="DW151" s="86"/>
      <c r="DX151" s="86"/>
      <c r="DY151" s="86"/>
      <c r="DZ151" s="86"/>
      <c r="EA151" s="86"/>
      <c r="EB151" s="86"/>
      <c r="EC151" s="86"/>
      <c r="ED151" s="86"/>
      <c r="EE151" s="86"/>
      <c r="EF151" s="86"/>
      <c r="EG151" s="86"/>
      <c r="EH151" s="86"/>
      <c r="EI151" s="86"/>
      <c r="EJ151" s="86"/>
      <c r="EK151" s="86"/>
      <c r="EL151" s="86"/>
      <c r="EM151" s="86"/>
      <c r="EN151" s="86"/>
      <c r="EO151" s="86"/>
      <c r="EP151" s="86"/>
      <c r="EQ151" s="86"/>
      <c r="ER151" s="86"/>
      <c r="ES151" s="86"/>
      <c r="ET151" s="86"/>
      <c r="EU151" s="86"/>
      <c r="EV151" s="86"/>
      <c r="EW151" s="86"/>
      <c r="EX151" s="86"/>
      <c r="EY151" s="86"/>
      <c r="EZ151" s="86"/>
      <c r="FA151" s="86"/>
      <c r="FB151" s="86"/>
      <c r="FC151" s="86"/>
      <c r="FD151" s="86"/>
      <c r="FE151" s="86"/>
      <c r="FF151" s="86"/>
      <c r="FG151" s="86"/>
      <c r="FH151" s="86"/>
      <c r="FI151" s="86"/>
      <c r="FJ151" s="86"/>
      <c r="FK151" s="86"/>
      <c r="FL151" s="86"/>
      <c r="FM151" s="86"/>
      <c r="FN151" s="86"/>
      <c r="FO151" s="86"/>
      <c r="FP151" s="86"/>
      <c r="FQ151" s="86"/>
      <c r="FR151" s="86"/>
      <c r="FS151" s="86"/>
      <c r="FT151" s="86"/>
      <c r="FU151" s="86"/>
      <c r="FV151" s="86"/>
      <c r="FW151" s="86"/>
      <c r="FX151" s="86">
        <v>14</v>
      </c>
      <c r="FY151" s="86">
        <v>0</v>
      </c>
    </row>
    <row r="152" spans="1:181" x14ac:dyDescent="0.25">
      <c r="A152" t="s">
        <v>186</v>
      </c>
      <c r="B152" t="s">
        <v>244</v>
      </c>
      <c r="C152" t="s">
        <v>2</v>
      </c>
      <c r="D152" t="s">
        <v>203</v>
      </c>
      <c r="E152" t="s">
        <v>239</v>
      </c>
      <c r="F152" t="s">
        <v>182</v>
      </c>
      <c r="G152" t="s">
        <v>1</v>
      </c>
      <c r="H152" s="86">
        <v>771</v>
      </c>
      <c r="I152" s="86"/>
      <c r="J152" s="86"/>
      <c r="K152" s="86"/>
      <c r="L152" s="86"/>
      <c r="M152" s="86"/>
      <c r="N152" s="86"/>
      <c r="O152" s="86"/>
      <c r="P152" s="86"/>
      <c r="Q152" s="86"/>
      <c r="R152" s="86"/>
      <c r="S152" s="86"/>
      <c r="T152" s="86"/>
      <c r="U152" s="86"/>
      <c r="V152" s="86"/>
      <c r="W152" s="86"/>
      <c r="X152" s="86"/>
      <c r="Y152" s="86"/>
      <c r="Z152" s="86"/>
      <c r="AA152" s="86"/>
      <c r="AB152" s="86"/>
      <c r="AC152" s="86"/>
      <c r="AD152" s="86"/>
      <c r="AE152" s="86"/>
      <c r="AF152" s="86"/>
      <c r="AG152" s="86"/>
      <c r="AH152" s="86"/>
      <c r="AI152" s="86"/>
      <c r="AJ152" s="86"/>
      <c r="AK152" s="86"/>
      <c r="AL152" s="86"/>
      <c r="AM152" s="86"/>
      <c r="AN152" s="86"/>
      <c r="AO152" s="86"/>
      <c r="AP152" s="86"/>
      <c r="AQ152" s="86"/>
      <c r="AR152" s="86"/>
      <c r="AS152" s="86"/>
      <c r="AT152" s="86"/>
      <c r="AU152" s="86"/>
      <c r="AV152" s="86"/>
      <c r="AW152" s="86"/>
      <c r="AX152" s="86"/>
      <c r="AY152" s="86"/>
      <c r="AZ152" s="86"/>
      <c r="BA152" s="86"/>
      <c r="BB152" s="86"/>
      <c r="BC152" s="86"/>
      <c r="BD152" s="86"/>
      <c r="BE152" s="86"/>
      <c r="BF152" s="86"/>
      <c r="BG152" s="86"/>
      <c r="BH152" s="86"/>
      <c r="BI152" s="86"/>
      <c r="BJ152" s="86"/>
      <c r="BK152" s="86"/>
      <c r="BL152" s="86"/>
      <c r="BM152" s="86"/>
      <c r="BN152" s="86"/>
      <c r="BO152" s="86"/>
      <c r="BP152" s="86"/>
      <c r="BQ152" s="86"/>
      <c r="BR152" s="86"/>
      <c r="BS152" s="86"/>
      <c r="BT152" s="86"/>
      <c r="BU152" s="86"/>
      <c r="BV152" s="86"/>
      <c r="BW152" s="86"/>
      <c r="BX152" s="86"/>
      <c r="BY152" s="86"/>
      <c r="BZ152" s="86"/>
      <c r="CA152" s="86"/>
      <c r="CB152" s="86"/>
      <c r="CC152" s="86"/>
      <c r="CD152" s="86"/>
      <c r="CE152" s="86"/>
      <c r="CF152" s="86"/>
      <c r="CG152" s="86"/>
      <c r="CH152" s="86"/>
      <c r="CI152" s="86"/>
      <c r="CJ152" s="86"/>
      <c r="CK152" s="86"/>
      <c r="CL152" s="86"/>
      <c r="CM152" s="86"/>
      <c r="CN152" s="86"/>
      <c r="CO152" s="86"/>
      <c r="CP152" s="86"/>
      <c r="CQ152" s="86"/>
      <c r="CR152" s="86"/>
      <c r="CS152" s="86"/>
      <c r="CT152" s="86"/>
      <c r="CU152" s="86"/>
      <c r="CV152" s="86"/>
      <c r="CW152" s="86"/>
      <c r="CX152" s="86"/>
      <c r="CY152" s="86"/>
      <c r="CZ152" s="86"/>
      <c r="DA152" s="86"/>
      <c r="DB152" s="86"/>
      <c r="DC152" s="86"/>
      <c r="DD152" s="86"/>
      <c r="DE152" s="86"/>
      <c r="DF152" s="86"/>
      <c r="DG152" s="86"/>
      <c r="DH152" s="86"/>
      <c r="DI152" s="86"/>
      <c r="DJ152" s="86"/>
      <c r="DK152" s="86"/>
      <c r="DL152" s="86"/>
      <c r="DM152" s="86"/>
      <c r="DN152" s="86"/>
      <c r="DO152" s="86"/>
      <c r="DP152" s="86"/>
      <c r="DQ152" s="86"/>
      <c r="DR152" s="86"/>
      <c r="DS152" s="86"/>
      <c r="DT152" s="86"/>
      <c r="DU152" s="86"/>
      <c r="DV152" s="86"/>
      <c r="DW152" s="86"/>
      <c r="DX152" s="86"/>
      <c r="DY152" s="86"/>
      <c r="DZ152" s="86"/>
      <c r="EA152" s="86"/>
      <c r="EB152" s="86"/>
      <c r="EC152" s="86"/>
      <c r="ED152" s="86"/>
      <c r="EE152" s="86"/>
      <c r="EF152" s="86"/>
      <c r="EG152" s="86"/>
      <c r="EH152" s="86"/>
      <c r="EI152" s="86"/>
      <c r="EJ152" s="86"/>
      <c r="EK152" s="86"/>
      <c r="EL152" s="86"/>
      <c r="EM152" s="86"/>
      <c r="EN152" s="86"/>
      <c r="EO152" s="86"/>
      <c r="EP152" s="86"/>
      <c r="EQ152" s="86"/>
      <c r="ER152" s="86"/>
      <c r="ES152" s="86"/>
      <c r="ET152" s="86"/>
      <c r="EU152" s="86"/>
      <c r="EV152" s="86"/>
      <c r="EW152" s="86"/>
      <c r="EX152" s="86"/>
      <c r="EY152" s="86"/>
      <c r="EZ152" s="86"/>
      <c r="FA152" s="86"/>
      <c r="FB152" s="86"/>
      <c r="FC152" s="86"/>
      <c r="FD152" s="86"/>
      <c r="FE152" s="86"/>
      <c r="FF152" s="86"/>
      <c r="FG152" s="86"/>
      <c r="FH152" s="86"/>
      <c r="FI152" s="86"/>
      <c r="FJ152" s="86"/>
      <c r="FK152" s="86"/>
      <c r="FL152" s="86"/>
      <c r="FM152" s="86"/>
      <c r="FN152" s="86"/>
      <c r="FO152" s="86"/>
      <c r="FP152" s="86"/>
      <c r="FQ152" s="86"/>
      <c r="FR152" s="86"/>
      <c r="FS152" s="86"/>
      <c r="FT152" s="86"/>
      <c r="FU152" s="86"/>
      <c r="FV152" s="86"/>
      <c r="FW152" s="86"/>
      <c r="FX152" s="86">
        <v>63</v>
      </c>
      <c r="FY152" s="86">
        <v>0</v>
      </c>
    </row>
    <row r="153" spans="1:181" x14ac:dyDescent="0.25">
      <c r="A153" t="s">
        <v>186</v>
      </c>
      <c r="B153" t="s">
        <v>244</v>
      </c>
      <c r="C153" t="s">
        <v>2</v>
      </c>
      <c r="D153" t="s">
        <v>203</v>
      </c>
      <c r="E153" t="s">
        <v>239</v>
      </c>
      <c r="F153" t="s">
        <v>183</v>
      </c>
      <c r="G153" t="s">
        <v>1</v>
      </c>
      <c r="H153" s="86">
        <v>1061</v>
      </c>
      <c r="I153" s="86"/>
      <c r="J153" s="86"/>
      <c r="K153" s="86"/>
      <c r="L153" s="86"/>
      <c r="M153" s="86"/>
      <c r="N153" s="86"/>
      <c r="O153" s="86"/>
      <c r="P153" s="86"/>
      <c r="Q153" s="86"/>
      <c r="R153" s="86"/>
      <c r="S153" s="86"/>
      <c r="T153" s="86"/>
      <c r="U153" s="86"/>
      <c r="V153" s="86"/>
      <c r="W153" s="86"/>
      <c r="X153" s="86"/>
      <c r="Y153" s="86"/>
      <c r="Z153" s="86"/>
      <c r="AA153" s="86"/>
      <c r="AB153" s="86"/>
      <c r="AC153" s="86"/>
      <c r="AD153" s="86"/>
      <c r="AE153" s="86"/>
      <c r="AF153" s="86"/>
      <c r="AG153" s="86"/>
      <c r="AH153" s="86"/>
      <c r="AI153" s="86"/>
      <c r="AJ153" s="86"/>
      <c r="AK153" s="86"/>
      <c r="AL153" s="86"/>
      <c r="AM153" s="86"/>
      <c r="AN153" s="86"/>
      <c r="AO153" s="86"/>
      <c r="AP153" s="86"/>
      <c r="AQ153" s="86"/>
      <c r="AR153" s="86"/>
      <c r="AS153" s="86"/>
      <c r="AT153" s="86"/>
      <c r="AU153" s="86"/>
      <c r="AV153" s="86"/>
      <c r="AW153" s="86"/>
      <c r="AX153" s="86"/>
      <c r="AY153" s="86"/>
      <c r="AZ153" s="86"/>
      <c r="BA153" s="86"/>
      <c r="BB153" s="86"/>
      <c r="BC153" s="86"/>
      <c r="BD153" s="86"/>
      <c r="BE153" s="86"/>
      <c r="BF153" s="86"/>
      <c r="BG153" s="86"/>
      <c r="BH153" s="86"/>
      <c r="BI153" s="86"/>
      <c r="BJ153" s="86"/>
      <c r="BK153" s="86"/>
      <c r="BL153" s="86"/>
      <c r="BM153" s="86"/>
      <c r="BN153" s="86"/>
      <c r="BO153" s="86"/>
      <c r="BP153" s="86"/>
      <c r="BQ153" s="86"/>
      <c r="BR153" s="86"/>
      <c r="BS153" s="86"/>
      <c r="BT153" s="86"/>
      <c r="BU153" s="86"/>
      <c r="BV153" s="86"/>
      <c r="BW153" s="86"/>
      <c r="BX153" s="86"/>
      <c r="BY153" s="86"/>
      <c r="BZ153" s="86"/>
      <c r="CA153" s="86"/>
      <c r="CB153" s="86"/>
      <c r="CC153" s="86"/>
      <c r="CD153" s="86"/>
      <c r="CE153" s="86"/>
      <c r="CF153" s="86"/>
      <c r="CG153" s="86"/>
      <c r="CH153" s="86"/>
      <c r="CI153" s="86"/>
      <c r="CJ153" s="86"/>
      <c r="CK153" s="86"/>
      <c r="CL153" s="86"/>
      <c r="CM153" s="86"/>
      <c r="CN153" s="86"/>
      <c r="CO153" s="86"/>
      <c r="CP153" s="86"/>
      <c r="CQ153" s="86"/>
      <c r="CR153" s="86"/>
      <c r="CS153" s="86"/>
      <c r="CT153" s="86"/>
      <c r="CU153" s="86"/>
      <c r="CV153" s="86"/>
      <c r="CW153" s="86"/>
      <c r="CX153" s="86"/>
      <c r="CY153" s="86"/>
      <c r="CZ153" s="86"/>
      <c r="DA153" s="86"/>
      <c r="DB153" s="86"/>
      <c r="DC153" s="86"/>
      <c r="DD153" s="86"/>
      <c r="DE153" s="86"/>
      <c r="DF153" s="86"/>
      <c r="DG153" s="86"/>
      <c r="DH153" s="86"/>
      <c r="DI153" s="86"/>
      <c r="DJ153" s="86"/>
      <c r="DK153" s="86"/>
      <c r="DL153" s="86"/>
      <c r="DM153" s="86"/>
      <c r="DN153" s="86"/>
      <c r="DO153" s="86"/>
      <c r="DP153" s="86"/>
      <c r="DQ153" s="86"/>
      <c r="DR153" s="86"/>
      <c r="DS153" s="86"/>
      <c r="DT153" s="86"/>
      <c r="DU153" s="86"/>
      <c r="DV153" s="86"/>
      <c r="DW153" s="86"/>
      <c r="DX153" s="86"/>
      <c r="DY153" s="86"/>
      <c r="DZ153" s="86"/>
      <c r="EA153" s="86"/>
      <c r="EB153" s="86"/>
      <c r="EC153" s="86"/>
      <c r="ED153" s="86"/>
      <c r="EE153" s="86"/>
      <c r="EF153" s="86"/>
      <c r="EG153" s="86"/>
      <c r="EH153" s="86"/>
      <c r="EI153" s="86"/>
      <c r="EJ153" s="86"/>
      <c r="EK153" s="86"/>
      <c r="EL153" s="86"/>
      <c r="EM153" s="86"/>
      <c r="EN153" s="86"/>
      <c r="EO153" s="86"/>
      <c r="EP153" s="86"/>
      <c r="EQ153" s="86"/>
      <c r="ER153" s="86"/>
      <c r="ES153" s="86"/>
      <c r="ET153" s="86"/>
      <c r="EU153" s="86"/>
      <c r="EV153" s="86"/>
      <c r="EW153" s="86"/>
      <c r="EX153" s="86"/>
      <c r="EY153" s="86"/>
      <c r="EZ153" s="86"/>
      <c r="FA153" s="86"/>
      <c r="FB153" s="86"/>
      <c r="FC153" s="86"/>
      <c r="FD153" s="86"/>
      <c r="FE153" s="86"/>
      <c r="FF153" s="86"/>
      <c r="FG153" s="86"/>
      <c r="FH153" s="86"/>
      <c r="FI153" s="86"/>
      <c r="FJ153" s="86"/>
      <c r="FK153" s="86"/>
      <c r="FL153" s="86"/>
      <c r="FM153" s="86"/>
      <c r="FN153" s="86"/>
      <c r="FO153" s="86"/>
      <c r="FP153" s="86"/>
      <c r="FQ153" s="86"/>
      <c r="FR153" s="86"/>
      <c r="FS153" s="86"/>
      <c r="FT153" s="86"/>
      <c r="FU153" s="86"/>
      <c r="FV153" s="86"/>
      <c r="FW153" s="86"/>
      <c r="FX153" s="86">
        <v>70</v>
      </c>
      <c r="FY153" s="86">
        <v>0</v>
      </c>
    </row>
    <row r="154" spans="1:181" x14ac:dyDescent="0.25">
      <c r="A154" t="s">
        <v>186</v>
      </c>
      <c r="B154" t="s">
        <v>244</v>
      </c>
      <c r="C154" t="s">
        <v>2</v>
      </c>
      <c r="D154" t="s">
        <v>203</v>
      </c>
      <c r="E154" t="s">
        <v>239</v>
      </c>
      <c r="F154" t="s">
        <v>184</v>
      </c>
      <c r="G154" t="s">
        <v>1</v>
      </c>
      <c r="H154" s="86">
        <v>659</v>
      </c>
      <c r="I154" s="86"/>
      <c r="J154" s="86"/>
      <c r="K154" s="86"/>
      <c r="L154" s="86"/>
      <c r="M154" s="86"/>
      <c r="N154" s="86"/>
      <c r="O154" s="86"/>
      <c r="P154" s="86"/>
      <c r="Q154" s="86"/>
      <c r="R154" s="86"/>
      <c r="S154" s="86"/>
      <c r="T154" s="86"/>
      <c r="U154" s="86"/>
      <c r="V154" s="86"/>
      <c r="W154" s="86"/>
      <c r="X154" s="86"/>
      <c r="Y154" s="86"/>
      <c r="Z154" s="86"/>
      <c r="AA154" s="86"/>
      <c r="AB154" s="86"/>
      <c r="AC154" s="86"/>
      <c r="AD154" s="86"/>
      <c r="AE154" s="86"/>
      <c r="AF154" s="86"/>
      <c r="AG154" s="86"/>
      <c r="AH154" s="86"/>
      <c r="AI154" s="86"/>
      <c r="AJ154" s="86"/>
      <c r="AK154" s="86"/>
      <c r="AL154" s="86"/>
      <c r="AM154" s="86"/>
      <c r="AN154" s="86"/>
      <c r="AO154" s="86"/>
      <c r="AP154" s="86"/>
      <c r="AQ154" s="86"/>
      <c r="AR154" s="86"/>
      <c r="AS154" s="86"/>
      <c r="AT154" s="86"/>
      <c r="AU154" s="86"/>
      <c r="AV154" s="86"/>
      <c r="AW154" s="86"/>
      <c r="AX154" s="86"/>
      <c r="AY154" s="86"/>
      <c r="AZ154" s="86"/>
      <c r="BA154" s="86"/>
      <c r="BB154" s="86"/>
      <c r="BC154" s="86"/>
      <c r="BD154" s="86"/>
      <c r="BE154" s="86"/>
      <c r="BF154" s="86"/>
      <c r="BG154" s="86"/>
      <c r="BH154" s="86"/>
      <c r="BI154" s="86"/>
      <c r="BJ154" s="86"/>
      <c r="BK154" s="86"/>
      <c r="BL154" s="86"/>
      <c r="BM154" s="86"/>
      <c r="BN154" s="86"/>
      <c r="BO154" s="86"/>
      <c r="BP154" s="86"/>
      <c r="BQ154" s="86"/>
      <c r="BR154" s="86"/>
      <c r="BS154" s="86"/>
      <c r="BT154" s="86"/>
      <c r="BU154" s="86"/>
      <c r="BV154" s="86"/>
      <c r="BW154" s="86"/>
      <c r="BX154" s="86"/>
      <c r="BY154" s="86"/>
      <c r="BZ154" s="86"/>
      <c r="CA154" s="86"/>
      <c r="CB154" s="86"/>
      <c r="CC154" s="86"/>
      <c r="CD154" s="86"/>
      <c r="CE154" s="86"/>
      <c r="CF154" s="86"/>
      <c r="CG154" s="86"/>
      <c r="CH154" s="86"/>
      <c r="CI154" s="86"/>
      <c r="CJ154" s="86"/>
      <c r="CK154" s="86"/>
      <c r="CL154" s="86"/>
      <c r="CM154" s="86"/>
      <c r="CN154" s="86"/>
      <c r="CO154" s="86"/>
      <c r="CP154" s="86"/>
      <c r="CQ154" s="86"/>
      <c r="CR154" s="86"/>
      <c r="CS154" s="86"/>
      <c r="CT154" s="86"/>
      <c r="CU154" s="86"/>
      <c r="CV154" s="86"/>
      <c r="CW154" s="86"/>
      <c r="CX154" s="86"/>
      <c r="CY154" s="86"/>
      <c r="CZ154" s="86"/>
      <c r="DA154" s="86"/>
      <c r="DB154" s="86"/>
      <c r="DC154" s="86"/>
      <c r="DD154" s="86"/>
      <c r="DE154" s="86"/>
      <c r="DF154" s="86"/>
      <c r="DG154" s="86"/>
      <c r="DH154" s="86"/>
      <c r="DI154" s="86"/>
      <c r="DJ154" s="86"/>
      <c r="DK154" s="86"/>
      <c r="DL154" s="86"/>
      <c r="DM154" s="86"/>
      <c r="DN154" s="86"/>
      <c r="DO154" s="86"/>
      <c r="DP154" s="86"/>
      <c r="DQ154" s="86"/>
      <c r="DR154" s="86"/>
      <c r="DS154" s="86"/>
      <c r="DT154" s="86"/>
      <c r="DU154" s="86"/>
      <c r="DV154" s="86"/>
      <c r="DW154" s="86"/>
      <c r="DX154" s="86"/>
      <c r="DY154" s="86"/>
      <c r="DZ154" s="86"/>
      <c r="EA154" s="86"/>
      <c r="EB154" s="86"/>
      <c r="EC154" s="86"/>
      <c r="ED154" s="86"/>
      <c r="EE154" s="86"/>
      <c r="EF154" s="86"/>
      <c r="EG154" s="86"/>
      <c r="EH154" s="86"/>
      <c r="EI154" s="86"/>
      <c r="EJ154" s="86"/>
      <c r="EK154" s="86"/>
      <c r="EL154" s="86"/>
      <c r="EM154" s="86"/>
      <c r="EN154" s="86"/>
      <c r="EO154" s="86"/>
      <c r="EP154" s="86"/>
      <c r="EQ154" s="86"/>
      <c r="ER154" s="86"/>
      <c r="ES154" s="86"/>
      <c r="ET154" s="86"/>
      <c r="EU154" s="86"/>
      <c r="EV154" s="86"/>
      <c r="EW154" s="86"/>
      <c r="EX154" s="86"/>
      <c r="EY154" s="86"/>
      <c r="EZ154" s="86"/>
      <c r="FA154" s="86"/>
      <c r="FB154" s="86"/>
      <c r="FC154" s="86"/>
      <c r="FD154" s="86"/>
      <c r="FE154" s="86"/>
      <c r="FF154" s="86"/>
      <c r="FG154" s="86"/>
      <c r="FH154" s="86"/>
      <c r="FI154" s="86"/>
      <c r="FJ154" s="86"/>
      <c r="FK154" s="86"/>
      <c r="FL154" s="86"/>
      <c r="FM154" s="86"/>
      <c r="FN154" s="86"/>
      <c r="FO154" s="86"/>
      <c r="FP154" s="86"/>
      <c r="FQ154" s="86"/>
      <c r="FR154" s="86"/>
      <c r="FS154" s="86"/>
      <c r="FT154" s="86"/>
      <c r="FU154" s="86"/>
      <c r="FV154" s="86"/>
      <c r="FW154" s="86"/>
      <c r="FX154" s="86">
        <v>56</v>
      </c>
      <c r="FY154" s="86">
        <v>0</v>
      </c>
    </row>
    <row r="155" spans="1:181" x14ac:dyDescent="0.25">
      <c r="A155" t="s">
        <v>186</v>
      </c>
      <c r="B155" t="s">
        <v>244</v>
      </c>
      <c r="C155" t="s">
        <v>2</v>
      </c>
      <c r="D155" t="s">
        <v>203</v>
      </c>
      <c r="E155" t="s">
        <v>239</v>
      </c>
      <c r="F155" t="s">
        <v>185</v>
      </c>
      <c r="G155" t="s">
        <v>1</v>
      </c>
      <c r="H155" s="86">
        <v>287</v>
      </c>
      <c r="I155" s="86"/>
      <c r="J155" s="86"/>
      <c r="K155" s="86"/>
      <c r="L155" s="86"/>
      <c r="M155" s="86"/>
      <c r="N155" s="86"/>
      <c r="O155" s="86"/>
      <c r="P155" s="86"/>
      <c r="Q155" s="86"/>
      <c r="R155" s="86"/>
      <c r="S155" s="86"/>
      <c r="T155" s="86"/>
      <c r="U155" s="86"/>
      <c r="V155" s="86"/>
      <c r="W155" s="86"/>
      <c r="X155" s="86"/>
      <c r="Y155" s="86"/>
      <c r="Z155" s="86"/>
      <c r="AA155" s="86"/>
      <c r="AB155" s="86"/>
      <c r="AC155" s="86"/>
      <c r="AD155" s="86"/>
      <c r="AE155" s="86"/>
      <c r="AF155" s="86"/>
      <c r="AG155" s="86"/>
      <c r="AH155" s="86"/>
      <c r="AI155" s="86"/>
      <c r="AJ155" s="86"/>
      <c r="AK155" s="86"/>
      <c r="AL155" s="86"/>
      <c r="AM155" s="86"/>
      <c r="AN155" s="86"/>
      <c r="AO155" s="86"/>
      <c r="AP155" s="86"/>
      <c r="AQ155" s="86"/>
      <c r="AR155" s="86"/>
      <c r="AS155" s="86"/>
      <c r="AT155" s="86"/>
      <c r="AU155" s="86"/>
      <c r="AV155" s="86"/>
      <c r="AW155" s="86"/>
      <c r="AX155" s="86"/>
      <c r="AY155" s="86"/>
      <c r="AZ155" s="86"/>
      <c r="BA155" s="86"/>
      <c r="BB155" s="86"/>
      <c r="BC155" s="86"/>
      <c r="BD155" s="86"/>
      <c r="BE155" s="86"/>
      <c r="BF155" s="86"/>
      <c r="BG155" s="86"/>
      <c r="BH155" s="86"/>
      <c r="BI155" s="86"/>
      <c r="BJ155" s="86"/>
      <c r="BK155" s="86"/>
      <c r="BL155" s="86"/>
      <c r="BM155" s="86"/>
      <c r="BN155" s="86"/>
      <c r="BO155" s="86"/>
      <c r="BP155" s="86"/>
      <c r="BQ155" s="86"/>
      <c r="BR155" s="86"/>
      <c r="BS155" s="86"/>
      <c r="BT155" s="86"/>
      <c r="BU155" s="86"/>
      <c r="BV155" s="86"/>
      <c r="BW155" s="86"/>
      <c r="BX155" s="86"/>
      <c r="BY155" s="86"/>
      <c r="BZ155" s="86"/>
      <c r="CA155" s="86"/>
      <c r="CB155" s="86"/>
      <c r="CC155" s="86"/>
      <c r="CD155" s="86"/>
      <c r="CE155" s="86"/>
      <c r="CF155" s="86"/>
      <c r="CG155" s="86"/>
      <c r="CH155" s="86"/>
      <c r="CI155" s="86"/>
      <c r="CJ155" s="86"/>
      <c r="CK155" s="86"/>
      <c r="CL155" s="86"/>
      <c r="CM155" s="86"/>
      <c r="CN155" s="86"/>
      <c r="CO155" s="86"/>
      <c r="CP155" s="86"/>
      <c r="CQ155" s="86"/>
      <c r="CR155" s="86"/>
      <c r="CS155" s="86"/>
      <c r="CT155" s="86"/>
      <c r="CU155" s="86"/>
      <c r="CV155" s="86"/>
      <c r="CW155" s="86"/>
      <c r="CX155" s="86"/>
      <c r="CY155" s="86"/>
      <c r="CZ155" s="86"/>
      <c r="DA155" s="86"/>
      <c r="DB155" s="86"/>
      <c r="DC155" s="86"/>
      <c r="DD155" s="86"/>
      <c r="DE155" s="86"/>
      <c r="DF155" s="86"/>
      <c r="DG155" s="86"/>
      <c r="DH155" s="86"/>
      <c r="DI155" s="86"/>
      <c r="DJ155" s="86"/>
      <c r="DK155" s="86"/>
      <c r="DL155" s="86"/>
      <c r="DM155" s="86"/>
      <c r="DN155" s="86"/>
      <c r="DO155" s="86"/>
      <c r="DP155" s="86"/>
      <c r="DQ155" s="86"/>
      <c r="DR155" s="86"/>
      <c r="DS155" s="86"/>
      <c r="DT155" s="86"/>
      <c r="DU155" s="86"/>
      <c r="DV155" s="86"/>
      <c r="DW155" s="86"/>
      <c r="DX155" s="86"/>
      <c r="DY155" s="86"/>
      <c r="DZ155" s="86"/>
      <c r="EA155" s="86"/>
      <c r="EB155" s="86"/>
      <c r="EC155" s="86"/>
      <c r="ED155" s="86"/>
      <c r="EE155" s="86"/>
      <c r="EF155" s="86"/>
      <c r="EG155" s="86"/>
      <c r="EH155" s="86"/>
      <c r="EI155" s="86"/>
      <c r="EJ155" s="86"/>
      <c r="EK155" s="86"/>
      <c r="EL155" s="86"/>
      <c r="EM155" s="86"/>
      <c r="EN155" s="86"/>
      <c r="EO155" s="86"/>
      <c r="EP155" s="86"/>
      <c r="EQ155" s="86"/>
      <c r="ER155" s="86"/>
      <c r="ES155" s="86"/>
      <c r="ET155" s="86"/>
      <c r="EU155" s="86"/>
      <c r="EV155" s="86"/>
      <c r="EW155" s="86"/>
      <c r="EX155" s="86"/>
      <c r="EY155" s="86"/>
      <c r="EZ155" s="86"/>
      <c r="FA155" s="86"/>
      <c r="FB155" s="86"/>
      <c r="FC155" s="86"/>
      <c r="FD155" s="86"/>
      <c r="FE155" s="86"/>
      <c r="FF155" s="86"/>
      <c r="FG155" s="86"/>
      <c r="FH155" s="86"/>
      <c r="FI155" s="86"/>
      <c r="FJ155" s="86"/>
      <c r="FK155" s="86"/>
      <c r="FL155" s="86"/>
      <c r="FM155" s="86"/>
      <c r="FN155" s="86"/>
      <c r="FO155" s="86"/>
      <c r="FP155" s="86"/>
      <c r="FQ155" s="86"/>
      <c r="FR155" s="86"/>
      <c r="FS155" s="86"/>
      <c r="FT155" s="86"/>
      <c r="FU155" s="86"/>
      <c r="FV155" s="86"/>
      <c r="FW155" s="86"/>
      <c r="FX155" s="86">
        <v>21</v>
      </c>
      <c r="FY155" s="86">
        <v>0</v>
      </c>
    </row>
    <row r="156" spans="1:181" x14ac:dyDescent="0.25">
      <c r="A156" t="s">
        <v>186</v>
      </c>
      <c r="B156" t="s">
        <v>244</v>
      </c>
      <c r="C156" t="s">
        <v>2</v>
      </c>
      <c r="D156" t="s">
        <v>203</v>
      </c>
      <c r="E156" t="s">
        <v>204</v>
      </c>
      <c r="F156" t="s">
        <v>1</v>
      </c>
      <c r="G156" t="s">
        <v>198</v>
      </c>
      <c r="H156" s="86">
        <v>8715</v>
      </c>
      <c r="I156" s="86">
        <v>8.9326906204223633</v>
      </c>
      <c r="J156" s="86">
        <v>8.8788719177246094</v>
      </c>
      <c r="K156" s="86">
        <v>8.5055084228515625</v>
      </c>
      <c r="L156" s="86">
        <v>8.1943197250366211</v>
      </c>
      <c r="M156" s="86">
        <v>8.3013238906860352</v>
      </c>
      <c r="N156" s="86">
        <v>8.7972145080566406</v>
      </c>
      <c r="O156" s="86">
        <v>10.300884246826172</v>
      </c>
      <c r="P156" s="86">
        <v>10.983513832092285</v>
      </c>
      <c r="Q156" s="86">
        <v>10.694841384887695</v>
      </c>
      <c r="R156" s="86">
        <v>10.345339775085449</v>
      </c>
      <c r="S156" s="86">
        <v>9.9357376098632813</v>
      </c>
      <c r="T156" s="86">
        <v>10.251693725585938</v>
      </c>
      <c r="U156" s="86">
        <v>9.9359207153320313</v>
      </c>
      <c r="V156" s="86">
        <v>9.7875595092773438</v>
      </c>
      <c r="W156" s="86">
        <v>9.2438726425170898</v>
      </c>
      <c r="X156" s="86">
        <v>8.8954219818115234</v>
      </c>
      <c r="Y156" s="86">
        <v>9.3707456588745117</v>
      </c>
      <c r="Z156" s="86">
        <v>11.223392486572266</v>
      </c>
      <c r="AA156" s="86">
        <v>12.540779113769531</v>
      </c>
      <c r="AB156" s="86">
        <v>12.957194328308105</v>
      </c>
      <c r="AC156" s="86">
        <v>12.854945182800293</v>
      </c>
      <c r="AD156" s="86">
        <v>12.932297706604004</v>
      </c>
      <c r="AE156" s="86">
        <v>11.728316307067871</v>
      </c>
      <c r="AF156" s="86">
        <v>10.731809616088867</v>
      </c>
      <c r="AG156" s="86">
        <v>-1.584581732749939</v>
      </c>
      <c r="AH156" s="86">
        <v>-0.89119035005569458</v>
      </c>
      <c r="AI156" s="86">
        <v>-1.0203080177307129</v>
      </c>
      <c r="AJ156" s="86">
        <v>-1.493599534034729</v>
      </c>
      <c r="AK156" s="86">
        <v>-1.3383691310882568</v>
      </c>
      <c r="AL156" s="86">
        <v>-1.6797869205474854</v>
      </c>
      <c r="AM156" s="86">
        <v>-1.8469725847244263</v>
      </c>
      <c r="AN156" s="86">
        <v>-2.907794713973999</v>
      </c>
      <c r="AO156" s="86">
        <v>-2.1948957443237305</v>
      </c>
      <c r="AP156" s="86">
        <v>-1.7194534540176392</v>
      </c>
      <c r="AQ156" s="86">
        <v>-1.7804381847381592</v>
      </c>
      <c r="AR156" s="86">
        <v>-0.81747889518737793</v>
      </c>
      <c r="AS156" s="86">
        <v>-1.5847198963165283</v>
      </c>
      <c r="AT156" s="86">
        <v>-1.6307239532470703</v>
      </c>
      <c r="AU156" s="86">
        <v>-1.0146478414535522</v>
      </c>
      <c r="AV156" s="86">
        <v>-1.4136170148849487</v>
      </c>
      <c r="AW156" s="86">
        <v>-0.81575506925582886</v>
      </c>
      <c r="AX156" s="86">
        <v>-0.17949025332927704</v>
      </c>
      <c r="AY156" s="86">
        <v>-7.474624365568161E-2</v>
      </c>
      <c r="AZ156" s="86">
        <v>1.5822326764464378E-2</v>
      </c>
      <c r="BA156" s="86">
        <v>-0.13188637793064117</v>
      </c>
      <c r="BB156" s="86">
        <v>-0.40315386652946472</v>
      </c>
      <c r="BC156" s="86">
        <v>-1.4712091684341431</v>
      </c>
      <c r="BD156" s="86">
        <v>-1.3161648511886597</v>
      </c>
      <c r="BE156" s="86">
        <v>-1.0154249668121338</v>
      </c>
      <c r="BF156" s="86">
        <v>-0.35261830687522888</v>
      </c>
      <c r="BG156" s="86">
        <v>-0.49081143736839294</v>
      </c>
      <c r="BH156" s="86">
        <v>-0.90700292587280273</v>
      </c>
      <c r="BI156" s="86">
        <v>-0.73350614309310913</v>
      </c>
      <c r="BJ156" s="86">
        <v>-0.88038253784179688</v>
      </c>
      <c r="BK156" s="86">
        <v>-0.99032449722290039</v>
      </c>
      <c r="BL156" s="86">
        <v>-1.9818543195724487</v>
      </c>
      <c r="BM156" s="86">
        <v>-1.3677270412445068</v>
      </c>
      <c r="BN156" s="86">
        <v>-1.092665433883667</v>
      </c>
      <c r="BO156" s="86">
        <v>-1.1585520505905151</v>
      </c>
      <c r="BP156" s="86">
        <v>-0.16244514286518097</v>
      </c>
      <c r="BQ156" s="86">
        <v>-0.83370429277420044</v>
      </c>
      <c r="BR156" s="86">
        <v>-0.95210760831832886</v>
      </c>
      <c r="BS156" s="86">
        <v>-0.43079638481140137</v>
      </c>
      <c r="BT156" s="86">
        <v>-0.82947462797164917</v>
      </c>
      <c r="BU156" s="86">
        <v>-0.23919089138507843</v>
      </c>
      <c r="BV156" s="86">
        <v>0.38077610731124878</v>
      </c>
      <c r="BW156" s="86">
        <v>0.54229944944381714</v>
      </c>
      <c r="BX156" s="86">
        <v>0.6449311375617981</v>
      </c>
      <c r="BY156" s="86">
        <v>0.46730890870094299</v>
      </c>
      <c r="BZ156" s="86">
        <v>0.23139676451683044</v>
      </c>
      <c r="CA156" s="86">
        <v>-0.8040204644203186</v>
      </c>
      <c r="CB156" s="86">
        <v>-0.69871044158935547</v>
      </c>
      <c r="CC156" s="86">
        <v>-0.62122881412506104</v>
      </c>
      <c r="CD156" s="86">
        <v>2.0395062863826752E-2</v>
      </c>
      <c r="CE156" s="86">
        <v>-0.12408376485109329</v>
      </c>
      <c r="CF156" s="86">
        <v>-0.50072789192199707</v>
      </c>
      <c r="CG156" s="86">
        <v>-0.31457990407943726</v>
      </c>
      <c r="CH156" s="86">
        <v>-0.3267175555229187</v>
      </c>
      <c r="CI156" s="86">
        <v>-0.3970126211643219</v>
      </c>
      <c r="CJ156" s="86">
        <v>-1.3405507802963257</v>
      </c>
      <c r="CK156" s="86">
        <v>-0.79483258724212646</v>
      </c>
      <c r="CL156" s="86">
        <v>-0.65855389833450317</v>
      </c>
      <c r="CM156" s="86">
        <v>-0.72783553600311279</v>
      </c>
      <c r="CN156" s="86">
        <v>0.291229248046875</v>
      </c>
      <c r="CO156" s="86">
        <v>-0.31355312466621399</v>
      </c>
      <c r="CP156" s="86">
        <v>-0.48210000991821289</v>
      </c>
      <c r="CQ156" s="86">
        <v>-2.6422636583447456E-2</v>
      </c>
      <c r="CR156" s="86">
        <v>-0.42489942908287048</v>
      </c>
      <c r="CS156" s="86">
        <v>0.16013571619987488</v>
      </c>
      <c r="CT156" s="86">
        <v>0.76881486177444458</v>
      </c>
      <c r="CU156" s="86">
        <v>0.96966344118118286</v>
      </c>
      <c r="CV156" s="86">
        <v>1.0806499719619751</v>
      </c>
      <c r="CW156" s="86">
        <v>0.88230973482131958</v>
      </c>
      <c r="CX156" s="86">
        <v>0.67088460922241211</v>
      </c>
      <c r="CY156" s="86">
        <v>-0.34192758798599243</v>
      </c>
      <c r="CZ156" s="86">
        <v>-0.27106335759162903</v>
      </c>
      <c r="DA156" s="86">
        <v>-0.2270326167345047</v>
      </c>
      <c r="DB156" s="86">
        <v>0.39340841770172119</v>
      </c>
      <c r="DC156" s="86">
        <v>0.24264392256736755</v>
      </c>
      <c r="DD156" s="86">
        <v>-9.44528728723526E-2</v>
      </c>
      <c r="DE156" s="86">
        <v>0.10434634238481522</v>
      </c>
      <c r="DF156" s="86">
        <v>0.22694745659828186</v>
      </c>
      <c r="DG156" s="86">
        <v>0.1962992250919342</v>
      </c>
      <c r="DH156" s="86">
        <v>-0.69924724102020264</v>
      </c>
      <c r="DI156" s="86">
        <v>-0.2219381183385849</v>
      </c>
      <c r="DJ156" s="86">
        <v>-0.22444237768650055</v>
      </c>
      <c r="DK156" s="86">
        <v>-0.29711905121803284</v>
      </c>
      <c r="DL156" s="86">
        <v>0.74490362405776978</v>
      </c>
      <c r="DM156" s="86">
        <v>0.20659801363945007</v>
      </c>
      <c r="DN156" s="86">
        <v>-1.2092427350580692E-2</v>
      </c>
      <c r="DO156" s="86">
        <v>0.37795111536979675</v>
      </c>
      <c r="DP156" s="86">
        <v>-2.0324202254414558E-2</v>
      </c>
      <c r="DQ156" s="86">
        <v>0.55946230888366699</v>
      </c>
      <c r="DR156" s="86">
        <v>1.1568536758422852</v>
      </c>
      <c r="DS156" s="86">
        <v>1.3970273733139038</v>
      </c>
      <c r="DT156" s="86">
        <v>1.5163688659667969</v>
      </c>
      <c r="DU156" s="86">
        <v>1.2973105907440186</v>
      </c>
      <c r="DV156" s="86">
        <v>1.1103724241256714</v>
      </c>
      <c r="DW156" s="86">
        <v>0.12016528844833374</v>
      </c>
      <c r="DX156" s="86">
        <v>0.15658371150493622</v>
      </c>
      <c r="DY156" s="86">
        <v>0.34212410449981689</v>
      </c>
      <c r="DZ156" s="86">
        <v>0.93198049068450928</v>
      </c>
      <c r="EA156" s="86">
        <v>0.77214044332504272</v>
      </c>
      <c r="EB156" s="86">
        <v>0.49214372038841248</v>
      </c>
      <c r="EC156" s="86">
        <v>0.70920932292938232</v>
      </c>
      <c r="ED156" s="86">
        <v>1.0263518095016479</v>
      </c>
      <c r="EE156" s="86">
        <v>1.0529472827911377</v>
      </c>
      <c r="EF156" s="86">
        <v>0.22669318318367004</v>
      </c>
      <c r="EG156" s="86">
        <v>0.60523051023483276</v>
      </c>
      <c r="EH156" s="86">
        <v>0.40234571695327759</v>
      </c>
      <c r="EI156" s="86">
        <v>0.32476714253425598</v>
      </c>
      <c r="EJ156" s="86">
        <v>1.3999373912811279</v>
      </c>
      <c r="EK156" s="86">
        <v>0.95761364698410034</v>
      </c>
      <c r="EL156" s="86">
        <v>0.66652387380599976</v>
      </c>
      <c r="EM156" s="86">
        <v>0.96180260181427002</v>
      </c>
      <c r="EN156" s="86">
        <v>0.56381815671920776</v>
      </c>
      <c r="EO156" s="86">
        <v>1.1360265016555786</v>
      </c>
      <c r="EP156" s="86">
        <v>1.7171199321746826</v>
      </c>
      <c r="EQ156" s="86">
        <v>2.0140731334686279</v>
      </c>
      <c r="ER156" s="86">
        <v>2.1454775333404541</v>
      </c>
      <c r="ES156" s="86">
        <v>1.8965058326721191</v>
      </c>
      <c r="ET156" s="86">
        <v>1.7449231147766113</v>
      </c>
      <c r="EU156" s="86">
        <v>0.7873539924621582</v>
      </c>
      <c r="EV156" s="86">
        <v>0.77403813600540161</v>
      </c>
      <c r="EW156" s="86">
        <v>51.035797119140625</v>
      </c>
      <c r="EX156" s="86">
        <v>50.556224822998047</v>
      </c>
      <c r="EY156" s="86">
        <v>50.140579223632813</v>
      </c>
      <c r="EZ156" s="86">
        <v>49.848136901855469</v>
      </c>
      <c r="FA156" s="86">
        <v>49.273857116699219</v>
      </c>
      <c r="FB156" s="86">
        <v>49.018394470214844</v>
      </c>
      <c r="FC156" s="86">
        <v>48.882057189941406</v>
      </c>
      <c r="FD156" s="86">
        <v>49.399726867675781</v>
      </c>
      <c r="FE156" s="86">
        <v>50.633449554443359</v>
      </c>
      <c r="FF156" s="86">
        <v>51.654636383056641</v>
      </c>
      <c r="FG156" s="86">
        <v>52.639793395996094</v>
      </c>
      <c r="FH156" s="86">
        <v>53.264591217041016</v>
      </c>
      <c r="FI156" s="86">
        <v>54.063880920410156</v>
      </c>
      <c r="FJ156" s="86">
        <v>53.837066650390625</v>
      </c>
      <c r="FK156" s="86">
        <v>53.728992462158203</v>
      </c>
      <c r="FL156" s="86">
        <v>53.466995239257813</v>
      </c>
      <c r="FM156" s="86">
        <v>52.393405914306641</v>
      </c>
      <c r="FN156" s="86">
        <v>51.093318939208984</v>
      </c>
      <c r="FO156" s="86">
        <v>50.205837249755859</v>
      </c>
      <c r="FP156" s="86">
        <v>49.135364532470703</v>
      </c>
      <c r="FQ156" s="86">
        <v>48.254058837890625</v>
      </c>
      <c r="FR156" s="86">
        <v>47.78448486328125</v>
      </c>
      <c r="FS156" s="86">
        <v>47.312324523925781</v>
      </c>
      <c r="FT156" s="86">
        <v>46.766345977783203</v>
      </c>
      <c r="FU156" s="86">
        <v>0.38181972503662109</v>
      </c>
      <c r="FV156" s="86">
        <v>0.44939878582954407</v>
      </c>
      <c r="FW156" s="86">
        <v>0.43750834465026855</v>
      </c>
      <c r="FX156" s="86">
        <v>488</v>
      </c>
      <c r="FY156" s="86">
        <v>1</v>
      </c>
    </row>
    <row r="157" spans="1:181" x14ac:dyDescent="0.25">
      <c r="A157" t="s">
        <v>186</v>
      </c>
      <c r="B157" t="s">
        <v>244</v>
      </c>
      <c r="C157" t="s">
        <v>2</v>
      </c>
      <c r="D157" t="s">
        <v>203</v>
      </c>
      <c r="E157" t="s">
        <v>204</v>
      </c>
      <c r="F157" t="s">
        <v>1</v>
      </c>
      <c r="G157" t="s">
        <v>200</v>
      </c>
      <c r="H157" s="86">
        <v>1952</v>
      </c>
      <c r="I157" s="86">
        <v>1.3791686296463013</v>
      </c>
      <c r="J157" s="86">
        <v>1.2723598480224609</v>
      </c>
      <c r="K157" s="86">
        <v>1.2035912275314331</v>
      </c>
      <c r="L157" s="86">
        <v>1.1908105611801147</v>
      </c>
      <c r="M157" s="86">
        <v>1.1175367832183838</v>
      </c>
      <c r="N157" s="86">
        <v>1.1892498731613159</v>
      </c>
      <c r="O157" s="86">
        <v>1.3741424083709717</v>
      </c>
      <c r="P157" s="86">
        <v>1.6100480556488037</v>
      </c>
      <c r="Q157" s="86">
        <v>1.5757677555084229</v>
      </c>
      <c r="R157" s="86">
        <v>1.5652225017547607</v>
      </c>
      <c r="S157" s="86">
        <v>1.5863511562347412</v>
      </c>
      <c r="T157" s="86">
        <v>1.4936511516571045</v>
      </c>
      <c r="U157" s="86">
        <v>1.548755407333374</v>
      </c>
      <c r="V157" s="86">
        <v>1.4687020778656006</v>
      </c>
      <c r="W157" s="86">
        <v>1.4795842170715332</v>
      </c>
      <c r="X157" s="86">
        <v>1.434096097946167</v>
      </c>
      <c r="Y157" s="86">
        <v>1.6350408792495728</v>
      </c>
      <c r="Z157" s="86">
        <v>1.8701208829879761</v>
      </c>
      <c r="AA157" s="86">
        <v>2.2739708423614502</v>
      </c>
      <c r="AB157" s="86">
        <v>2.2503700256347656</v>
      </c>
      <c r="AC157" s="86">
        <v>2.3492891788482666</v>
      </c>
      <c r="AD157" s="86">
        <v>2.2562463283538818</v>
      </c>
      <c r="AE157" s="86">
        <v>1.8488080501556396</v>
      </c>
      <c r="AF157" s="86">
        <v>1.5341986417770386</v>
      </c>
      <c r="AG157" s="86">
        <v>-0.21611115336418152</v>
      </c>
      <c r="AH157" s="86">
        <v>-0.2560679018497467</v>
      </c>
      <c r="AI157" s="86">
        <v>-0.26386919617652893</v>
      </c>
      <c r="AJ157" s="86">
        <v>-0.26846837997436523</v>
      </c>
      <c r="AK157" s="86">
        <v>-0.37393316626548767</v>
      </c>
      <c r="AL157" s="86">
        <v>-0.37148645520210266</v>
      </c>
      <c r="AM157" s="86">
        <v>-0.62346595525741577</v>
      </c>
      <c r="AN157" s="86">
        <v>-0.56108057498931885</v>
      </c>
      <c r="AO157" s="86">
        <v>-0.48861289024353027</v>
      </c>
      <c r="AP157" s="86">
        <v>-0.50830751657485962</v>
      </c>
      <c r="AQ157" s="86">
        <v>-0.39129194617271423</v>
      </c>
      <c r="AR157" s="86">
        <v>-0.48666974902153015</v>
      </c>
      <c r="AS157" s="86">
        <v>-0.41683420538902283</v>
      </c>
      <c r="AT157" s="86">
        <v>-0.47598588466644287</v>
      </c>
      <c r="AU157" s="86">
        <v>-0.45182207226753235</v>
      </c>
      <c r="AV157" s="86">
        <v>-0.51204848289489746</v>
      </c>
      <c r="AW157" s="86">
        <v>-0.26950228214263916</v>
      </c>
      <c r="AX157" s="86">
        <v>-0.27593085169792175</v>
      </c>
      <c r="AY157" s="86">
        <v>-9.5741383731365204E-2</v>
      </c>
      <c r="AZ157" s="86">
        <v>-8.8968604803085327E-2</v>
      </c>
      <c r="BA157" s="86">
        <v>2.5765083730220795E-2</v>
      </c>
      <c r="BB157" s="86">
        <v>-7.5101770460605621E-2</v>
      </c>
      <c r="BC157" s="86">
        <v>-0.35388442873954773</v>
      </c>
      <c r="BD157" s="86">
        <v>-0.3897540271282196</v>
      </c>
      <c r="BE157" s="86">
        <v>-8.8591530919075012E-2</v>
      </c>
      <c r="BF157" s="86">
        <v>-0.13143999874591827</v>
      </c>
      <c r="BG157" s="86">
        <v>-0.14081010222434998</v>
      </c>
      <c r="BH157" s="86">
        <v>-0.15234836935997009</v>
      </c>
      <c r="BI157" s="86">
        <v>-0.24570372700691223</v>
      </c>
      <c r="BJ157" s="86">
        <v>-0.24069099128246307</v>
      </c>
      <c r="BK157" s="86">
        <v>-0.48388123512268066</v>
      </c>
      <c r="BL157" s="86">
        <v>-0.41294944286346436</v>
      </c>
      <c r="BM157" s="86">
        <v>-0.34301695227622986</v>
      </c>
      <c r="BN157" s="86">
        <v>-0.35322645306587219</v>
      </c>
      <c r="BO157" s="86">
        <v>-0.24086511135101318</v>
      </c>
      <c r="BP157" s="86">
        <v>-0.33405768871307373</v>
      </c>
      <c r="BQ157" s="86">
        <v>-0.27543437480926514</v>
      </c>
      <c r="BR157" s="86">
        <v>-0.34082388877868652</v>
      </c>
      <c r="BS157" s="86">
        <v>-0.30737319588661194</v>
      </c>
      <c r="BT157" s="86">
        <v>-0.3777821958065033</v>
      </c>
      <c r="BU157" s="86">
        <v>-0.15012553334236145</v>
      </c>
      <c r="BV157" s="86">
        <v>-0.14681413769721985</v>
      </c>
      <c r="BW157" s="86">
        <v>5.1492508500814438E-2</v>
      </c>
      <c r="BX157" s="86">
        <v>5.9424702078104019E-2</v>
      </c>
      <c r="BY157" s="86">
        <v>0.16515588760375977</v>
      </c>
      <c r="BZ157" s="86">
        <v>7.1274667978286743E-2</v>
      </c>
      <c r="CA157" s="86">
        <v>-0.21954776346683502</v>
      </c>
      <c r="CB157" s="86">
        <v>-0.2585349977016449</v>
      </c>
      <c r="CC157" s="86">
        <v>-2.7183364727534354E-4</v>
      </c>
      <c r="CD157" s="86">
        <v>-4.512309655547142E-2</v>
      </c>
      <c r="CE157" s="86">
        <v>-5.5579759180545807E-2</v>
      </c>
      <c r="CF157" s="86">
        <v>-7.1924000978469849E-2</v>
      </c>
      <c r="CG157" s="86">
        <v>-0.15689240396022797</v>
      </c>
      <c r="CH157" s="86">
        <v>-0.15010245144367218</v>
      </c>
      <c r="CI157" s="86">
        <v>-0.38720527291297913</v>
      </c>
      <c r="CJ157" s="86">
        <v>-0.31035429239273071</v>
      </c>
      <c r="CK157" s="86">
        <v>-0.24217765033245087</v>
      </c>
      <c r="CL157" s="86">
        <v>-0.24581779539585114</v>
      </c>
      <c r="CM157" s="86">
        <v>-0.13667993247509003</v>
      </c>
      <c r="CN157" s="86">
        <v>-0.22835905849933624</v>
      </c>
      <c r="CO157" s="86">
        <v>-0.17750126123428345</v>
      </c>
      <c r="CP157" s="86">
        <v>-0.24721111357212067</v>
      </c>
      <c r="CQ157" s="86">
        <v>-0.20732836425304413</v>
      </c>
      <c r="CR157" s="86">
        <v>-0.28478977084159851</v>
      </c>
      <c r="CS157" s="86">
        <v>-6.7445546388626099E-2</v>
      </c>
      <c r="CT157" s="86">
        <v>-5.7388279587030411E-2</v>
      </c>
      <c r="CU157" s="86">
        <v>0.15346625447273254</v>
      </c>
      <c r="CV157" s="86">
        <v>0.16220144927501678</v>
      </c>
      <c r="CW157" s="86">
        <v>0.26169753074645996</v>
      </c>
      <c r="CX157" s="86">
        <v>0.17265453934669495</v>
      </c>
      <c r="CY157" s="86">
        <v>-0.12650661170482635</v>
      </c>
      <c r="CZ157" s="86">
        <v>-0.16765311360359192</v>
      </c>
      <c r="DA157" s="86">
        <v>8.804786205291748E-2</v>
      </c>
      <c r="DB157" s="86">
        <v>4.1193801909685135E-2</v>
      </c>
      <c r="DC157" s="86">
        <v>2.965058945119381E-2</v>
      </c>
      <c r="DD157" s="86">
        <v>8.5003599524497986E-3</v>
      </c>
      <c r="DE157" s="86">
        <v>-6.8081080913543701E-2</v>
      </c>
      <c r="DF157" s="86">
        <v>-5.9513907879590988E-2</v>
      </c>
      <c r="DG157" s="86">
        <v>-0.29052931070327759</v>
      </c>
      <c r="DH157" s="86">
        <v>-0.20775914192199707</v>
      </c>
      <c r="DI157" s="86">
        <v>-0.14133834838867188</v>
      </c>
      <c r="DJ157" s="86">
        <v>-0.13840912282466888</v>
      </c>
      <c r="DK157" s="86">
        <v>-3.249475359916687E-2</v>
      </c>
      <c r="DL157" s="86">
        <v>-0.12266042083501816</v>
      </c>
      <c r="DM157" s="86">
        <v>-7.9568155109882355E-2</v>
      </c>
      <c r="DN157" s="86">
        <v>-0.15359833836555481</v>
      </c>
      <c r="DO157" s="86">
        <v>-0.10728352516889572</v>
      </c>
      <c r="DP157" s="86">
        <v>-0.19179733097553253</v>
      </c>
      <c r="DQ157" s="86">
        <v>1.5234434045851231E-2</v>
      </c>
      <c r="DR157" s="86">
        <v>3.203757107257843E-2</v>
      </c>
      <c r="DS157" s="86">
        <v>0.25543999671936035</v>
      </c>
      <c r="DT157" s="86">
        <v>0.26497820019721985</v>
      </c>
      <c r="DU157" s="86">
        <v>0.35823917388916016</v>
      </c>
      <c r="DV157" s="86">
        <v>0.27403441071510315</v>
      </c>
      <c r="DW157" s="86">
        <v>-3.346545621752739E-2</v>
      </c>
      <c r="DX157" s="86">
        <v>-7.6771222054958344E-2</v>
      </c>
      <c r="DY157" s="86">
        <v>0.21556748449802399</v>
      </c>
      <c r="DZ157" s="86">
        <v>0.16582170128822327</v>
      </c>
      <c r="EA157" s="86">
        <v>0.15270967781543732</v>
      </c>
      <c r="EB157" s="86">
        <v>0.12462036311626434</v>
      </c>
      <c r="EC157" s="86">
        <v>6.0148365795612335E-2</v>
      </c>
      <c r="ED157" s="86">
        <v>7.1281567215919495E-2</v>
      </c>
      <c r="EE157" s="86">
        <v>-0.15094460546970367</v>
      </c>
      <c r="EF157" s="86">
        <v>-5.9628032147884369E-2</v>
      </c>
      <c r="EG157" s="86">
        <v>4.2575947009027004E-3</v>
      </c>
      <c r="EH157" s="86">
        <v>1.6671927645802498E-2</v>
      </c>
      <c r="EI157" s="86">
        <v>0.11793209612369537</v>
      </c>
      <c r="EJ157" s="86">
        <v>2.9951620846986771E-2</v>
      </c>
      <c r="EK157" s="86">
        <v>6.183169037103653E-2</v>
      </c>
      <c r="EL157" s="86">
        <v>-1.843634620308876E-2</v>
      </c>
      <c r="EM157" s="86">
        <v>3.7165340036153793E-2</v>
      </c>
      <c r="EN157" s="86">
        <v>-5.753103643655777E-2</v>
      </c>
      <c r="EO157" s="86">
        <v>0.13461118936538696</v>
      </c>
      <c r="EP157" s="86">
        <v>0.16115429997444153</v>
      </c>
      <c r="EQ157" s="86">
        <v>0.40267390012741089</v>
      </c>
      <c r="ER157" s="86">
        <v>0.4133715033531189</v>
      </c>
      <c r="ES157" s="86">
        <v>0.49762997031211853</v>
      </c>
      <c r="ET157" s="86">
        <v>0.42041084170341492</v>
      </c>
      <c r="EU157" s="86">
        <v>0.10087119787931442</v>
      </c>
      <c r="EV157" s="86">
        <v>5.4447803646326065E-2</v>
      </c>
      <c r="EW157" s="86">
        <v>51.478145599365234</v>
      </c>
      <c r="EX157" s="86">
        <v>51.118034362792969</v>
      </c>
      <c r="EY157" s="86">
        <v>50.598648071289063</v>
      </c>
      <c r="EZ157" s="86">
        <v>49.987873077392578</v>
      </c>
      <c r="FA157" s="86">
        <v>49.564193725585938</v>
      </c>
      <c r="FB157" s="86">
        <v>49.428577423095703</v>
      </c>
      <c r="FC157" s="86">
        <v>49.202239990234375</v>
      </c>
      <c r="FD157" s="86">
        <v>49.715412139892578</v>
      </c>
      <c r="FE157" s="86">
        <v>51.324214935302734</v>
      </c>
      <c r="FF157" s="86">
        <v>52.493240356445313</v>
      </c>
      <c r="FG157" s="86">
        <v>53.426322937011719</v>
      </c>
      <c r="FH157" s="86">
        <v>54.027717590332031</v>
      </c>
      <c r="FI157" s="86">
        <v>54.374984741210938</v>
      </c>
      <c r="FJ157" s="86">
        <v>54.296970367431641</v>
      </c>
      <c r="FK157" s="86">
        <v>54.191463470458984</v>
      </c>
      <c r="FL157" s="86">
        <v>54.185554504394531</v>
      </c>
      <c r="FM157" s="86">
        <v>52.900661468505859</v>
      </c>
      <c r="FN157" s="86">
        <v>50.990226745605469</v>
      </c>
      <c r="FO157" s="86">
        <v>50.352218627929688</v>
      </c>
      <c r="FP157" s="86">
        <v>49.282917022705078</v>
      </c>
      <c r="FQ157" s="86">
        <v>48.355121612548828</v>
      </c>
      <c r="FR157" s="86">
        <v>47.704425811767578</v>
      </c>
      <c r="FS157" s="86">
        <v>47.594264984130859</v>
      </c>
      <c r="FT157" s="86">
        <v>46.799610137939453</v>
      </c>
      <c r="FU157" s="86">
        <v>7.6746083796024323E-2</v>
      </c>
      <c r="FV157" s="86">
        <v>9.4925150275230408E-2</v>
      </c>
      <c r="FW157" s="86">
        <v>8.3990395069122314E-2</v>
      </c>
      <c r="FX157" s="86">
        <v>406</v>
      </c>
      <c r="FY157" s="86">
        <v>1</v>
      </c>
    </row>
    <row r="158" spans="1:181" x14ac:dyDescent="0.25">
      <c r="A158" t="s">
        <v>186</v>
      </c>
      <c r="B158" t="s">
        <v>244</v>
      </c>
      <c r="C158" t="s">
        <v>2</v>
      </c>
      <c r="D158" t="s">
        <v>203</v>
      </c>
      <c r="E158" t="s">
        <v>204</v>
      </c>
      <c r="F158" t="s">
        <v>1</v>
      </c>
      <c r="G158" t="s">
        <v>1</v>
      </c>
      <c r="H158" s="86">
        <v>10667</v>
      </c>
      <c r="I158" s="86">
        <v>10.311859130859375</v>
      </c>
      <c r="J158" s="86">
        <v>10.15123176574707</v>
      </c>
      <c r="K158" s="86">
        <v>9.7090997695922852</v>
      </c>
      <c r="L158" s="86">
        <v>9.3851308822631836</v>
      </c>
      <c r="M158" s="86">
        <v>9.4188613891601563</v>
      </c>
      <c r="N158" s="86">
        <v>9.9864645004272461</v>
      </c>
      <c r="O158" s="86">
        <v>11.675026893615723</v>
      </c>
      <c r="P158" s="86">
        <v>12.593562126159668</v>
      </c>
      <c r="Q158" s="86">
        <v>12.270609855651855</v>
      </c>
      <c r="R158" s="86">
        <v>11.910561561584473</v>
      </c>
      <c r="S158" s="86">
        <v>11.522089004516602</v>
      </c>
      <c r="T158" s="86">
        <v>11.745344161987305</v>
      </c>
      <c r="U158" s="86">
        <v>11.484676361083984</v>
      </c>
      <c r="V158" s="86">
        <v>11.256261825561523</v>
      </c>
      <c r="W158" s="86">
        <v>10.723457336425781</v>
      </c>
      <c r="X158" s="86">
        <v>10.32951831817627</v>
      </c>
      <c r="Y158" s="86">
        <v>11.005785942077637</v>
      </c>
      <c r="Z158" s="86">
        <v>13.093513488769531</v>
      </c>
      <c r="AA158" s="86">
        <v>14.814749717712402</v>
      </c>
      <c r="AB158" s="86">
        <v>15.207564353942871</v>
      </c>
      <c r="AC158" s="86">
        <v>15.20423412322998</v>
      </c>
      <c r="AD158" s="86">
        <v>15.188544273376465</v>
      </c>
      <c r="AE158" s="86">
        <v>13.57712459564209</v>
      </c>
      <c r="AF158" s="86">
        <v>12.266008377075195</v>
      </c>
      <c r="AG158" s="86">
        <v>-1.6087369918823242</v>
      </c>
      <c r="AH158" s="86">
        <v>-0.96040195226669312</v>
      </c>
      <c r="AI158" s="86">
        <v>-1.0997735261917114</v>
      </c>
      <c r="AJ158" s="86">
        <v>-1.5847901105880737</v>
      </c>
      <c r="AK158" s="86">
        <v>-1.5180147886276245</v>
      </c>
      <c r="AL158" s="86">
        <v>-1.8478807210922241</v>
      </c>
      <c r="AM158" s="86">
        <v>-2.2533001899719238</v>
      </c>
      <c r="AN158" s="86">
        <v>-3.2380778789520264</v>
      </c>
      <c r="AO158" s="86">
        <v>-2.4585962295532227</v>
      </c>
      <c r="AP158" s="86">
        <v>-1.9972617626190186</v>
      </c>
      <c r="AQ158" s="86">
        <v>-1.9474742412567139</v>
      </c>
      <c r="AR158" s="86">
        <v>-1.0755313634872437</v>
      </c>
      <c r="AS158" s="86">
        <v>-1.7845555543899536</v>
      </c>
      <c r="AT158" s="86">
        <v>-1.900496244430542</v>
      </c>
      <c r="AU158" s="86">
        <v>-1.2517716884613037</v>
      </c>
      <c r="AV158" s="86">
        <v>-1.7241885662078857</v>
      </c>
      <c r="AW158" s="86">
        <v>-0.90389889478683472</v>
      </c>
      <c r="AX158" s="86">
        <v>-0.26173502206802368</v>
      </c>
      <c r="AY158" s="86">
        <v>4.9399763345718384E-2</v>
      </c>
      <c r="AZ158" s="86">
        <v>0.14880187809467316</v>
      </c>
      <c r="BA158" s="86">
        <v>0.1027301624417305</v>
      </c>
      <c r="BB158" s="86">
        <v>-0.25870487093925476</v>
      </c>
      <c r="BC158" s="86">
        <v>-1.6203793287277222</v>
      </c>
      <c r="BD158" s="86">
        <v>-1.5071574449539185</v>
      </c>
      <c r="BE158" s="86">
        <v>-1.0254697799682617</v>
      </c>
      <c r="BF158" s="86">
        <v>-0.40759822726249695</v>
      </c>
      <c r="BG158" s="86">
        <v>-0.55616503953933716</v>
      </c>
      <c r="BH158" s="86">
        <v>-0.98681068420410156</v>
      </c>
      <c r="BI158" s="86">
        <v>-0.89970898628234863</v>
      </c>
      <c r="BJ158" s="86">
        <v>-1.0378469228744507</v>
      </c>
      <c r="BK158" s="86">
        <v>-1.3853545188903809</v>
      </c>
      <c r="BL158" s="86">
        <v>-2.300363302230835</v>
      </c>
      <c r="BM158" s="86">
        <v>-1.6187117099761963</v>
      </c>
      <c r="BN158" s="86">
        <v>-1.3515734672546387</v>
      </c>
      <c r="BO158" s="86">
        <v>-1.3076534271240234</v>
      </c>
      <c r="BP158" s="86">
        <v>-0.40295451879501343</v>
      </c>
      <c r="BQ158" s="86">
        <v>-1.020344614982605</v>
      </c>
      <c r="BR158" s="86">
        <v>-1.2085505723953247</v>
      </c>
      <c r="BS158" s="86">
        <v>-0.65031683444976807</v>
      </c>
      <c r="BT158" s="86">
        <v>-1.1248141527175903</v>
      </c>
      <c r="BU158" s="86">
        <v>-0.31510600447654724</v>
      </c>
      <c r="BV158" s="86">
        <v>0.31321671605110168</v>
      </c>
      <c r="BW158" s="86">
        <v>0.68376815319061279</v>
      </c>
      <c r="BX158" s="86">
        <v>0.79517519474029541</v>
      </c>
      <c r="BY158" s="86">
        <v>0.71792507171630859</v>
      </c>
      <c r="BZ158" s="86">
        <v>0.3925098180770874</v>
      </c>
      <c r="CA158" s="86">
        <v>-0.93980079889297485</v>
      </c>
      <c r="CB158" s="86">
        <v>-0.87591385841369629</v>
      </c>
      <c r="CC158" s="86">
        <v>-0.62150067090988159</v>
      </c>
      <c r="CD158" s="86">
        <v>-2.4728031828999519E-2</v>
      </c>
      <c r="CE158" s="86">
        <v>-0.1796635240316391</v>
      </c>
      <c r="CF158" s="86">
        <v>-0.57265192270278931</v>
      </c>
      <c r="CG158" s="86">
        <v>-0.47147232294082642</v>
      </c>
      <c r="CH158" s="86">
        <v>-0.47681999206542969</v>
      </c>
      <c r="CI158" s="86">
        <v>-0.78421789407730103</v>
      </c>
      <c r="CJ158" s="86">
        <v>-1.6509051322937012</v>
      </c>
      <c r="CK158" s="86">
        <v>-1.0370101928710938</v>
      </c>
      <c r="CL158" s="86">
        <v>-0.90437167882919312</v>
      </c>
      <c r="CM158" s="86">
        <v>-0.86451548337936401</v>
      </c>
      <c r="CN158" s="86">
        <v>6.2870189547538757E-2</v>
      </c>
      <c r="CO158" s="86">
        <v>-0.49105438590049744</v>
      </c>
      <c r="CP158" s="86">
        <v>-0.72931110858917236</v>
      </c>
      <c r="CQ158" s="86">
        <v>-0.23375099897384644</v>
      </c>
      <c r="CR158" s="86">
        <v>-0.70968919992446899</v>
      </c>
      <c r="CS158" s="86">
        <v>9.2690169811248779E-2</v>
      </c>
      <c r="CT158" s="86">
        <v>0.71142655611038208</v>
      </c>
      <c r="CU158" s="86">
        <v>1.1231297254562378</v>
      </c>
      <c r="CV158" s="86">
        <v>1.2428513765335083</v>
      </c>
      <c r="CW158" s="86">
        <v>1.1440072059631348</v>
      </c>
      <c r="CX158" s="86">
        <v>0.84353911876678467</v>
      </c>
      <c r="CY158" s="86">
        <v>-0.46843418478965759</v>
      </c>
      <c r="CZ158" s="86">
        <v>-0.43871647119522095</v>
      </c>
      <c r="DA158" s="86">
        <v>-0.21753159165382385</v>
      </c>
      <c r="DB158" s="86">
        <v>0.35814213752746582</v>
      </c>
      <c r="DC158" s="86">
        <v>0.19683800637722015</v>
      </c>
      <c r="DD158" s="86">
        <v>-0.15849317610263824</v>
      </c>
      <c r="DE158" s="86">
        <v>-4.3235644698143005E-2</v>
      </c>
      <c r="DF158" s="86">
        <v>8.4206946194171906E-2</v>
      </c>
      <c r="DG158" s="86">
        <v>-0.18308131396770477</v>
      </c>
      <c r="DH158" s="86">
        <v>-1.0014469623565674</v>
      </c>
      <c r="DI158" s="86">
        <v>-0.4553087055683136</v>
      </c>
      <c r="DJ158" s="86">
        <v>-0.45716989040374756</v>
      </c>
      <c r="DK158" s="86">
        <v>-0.42137753963470459</v>
      </c>
      <c r="DL158" s="86">
        <v>0.52869486808776855</v>
      </c>
      <c r="DM158" s="86">
        <v>3.8235802203416824E-2</v>
      </c>
      <c r="DN158" s="86">
        <v>-0.25007161498069763</v>
      </c>
      <c r="DO158" s="86">
        <v>0.1828148365020752</v>
      </c>
      <c r="DP158" s="86">
        <v>-0.29456427693367004</v>
      </c>
      <c r="DQ158" s="86">
        <v>0.50048631429672241</v>
      </c>
      <c r="DR158" s="86">
        <v>1.1096364259719849</v>
      </c>
      <c r="DS158" s="86">
        <v>1.5624912977218628</v>
      </c>
      <c r="DT158" s="86">
        <v>1.6905275583267212</v>
      </c>
      <c r="DU158" s="86">
        <v>1.5700893402099609</v>
      </c>
      <c r="DV158" s="86">
        <v>1.2945684194564819</v>
      </c>
      <c r="DW158" s="86">
        <v>2.9324246570467949E-3</v>
      </c>
      <c r="DX158" s="86">
        <v>-1.5191059792414308E-3</v>
      </c>
      <c r="DY158" s="86">
        <v>0.36573559045791626</v>
      </c>
      <c r="DZ158" s="86">
        <v>0.91094589233398438</v>
      </c>
      <c r="EA158" s="86">
        <v>0.74044644832611084</v>
      </c>
      <c r="EB158" s="86">
        <v>0.43948626518249512</v>
      </c>
      <c r="EC158" s="86">
        <v>0.5750700831413269</v>
      </c>
      <c r="ED158" s="86">
        <v>0.89424073696136475</v>
      </c>
      <c r="EE158" s="86">
        <v>0.68486446142196655</v>
      </c>
      <c r="EF158" s="86">
        <v>-6.3732393085956573E-2</v>
      </c>
      <c r="EG158" s="86">
        <v>0.38457587361335754</v>
      </c>
      <c r="EH158" s="86">
        <v>0.18851844966411591</v>
      </c>
      <c r="EI158" s="86">
        <v>0.21844327449798584</v>
      </c>
      <c r="EJ158" s="86">
        <v>1.2012717723846436</v>
      </c>
      <c r="EK158" s="86">
        <v>0.80244678258895874</v>
      </c>
      <c r="EL158" s="86">
        <v>0.44187405705451965</v>
      </c>
      <c r="EM158" s="86">
        <v>0.78426975011825562</v>
      </c>
      <c r="EN158" s="86">
        <v>0.30481019616127014</v>
      </c>
      <c r="EO158" s="86">
        <v>1.0892792940139771</v>
      </c>
      <c r="EP158" s="86">
        <v>1.6845880746841431</v>
      </c>
      <c r="EQ158" s="86">
        <v>2.19685959815979</v>
      </c>
      <c r="ER158" s="86">
        <v>2.3369009494781494</v>
      </c>
      <c r="ES158" s="86">
        <v>2.1852841377258301</v>
      </c>
      <c r="ET158" s="86">
        <v>1.9457831382751465</v>
      </c>
      <c r="EU158" s="86">
        <v>0.68351095914840698</v>
      </c>
      <c r="EV158" s="86">
        <v>0.62972444295883179</v>
      </c>
      <c r="EW158" s="86">
        <v>51.091606140136719</v>
      </c>
      <c r="EX158" s="86">
        <v>50.628963470458984</v>
      </c>
      <c r="EY158" s="86">
        <v>50.198909759521484</v>
      </c>
      <c r="EZ158" s="86">
        <v>49.865856170654297</v>
      </c>
      <c r="FA158" s="86">
        <v>49.311271667480469</v>
      </c>
      <c r="FB158" s="86">
        <v>49.070899963378906</v>
      </c>
      <c r="FC158" s="86">
        <v>48.927322387695313</v>
      </c>
      <c r="FD158" s="86">
        <v>49.442287445068359</v>
      </c>
      <c r="FE158" s="86">
        <v>50.727813720703125</v>
      </c>
      <c r="FF158" s="86">
        <v>51.773151397705078</v>
      </c>
      <c r="FG158" s="86">
        <v>52.749202728271484</v>
      </c>
      <c r="FH158" s="86">
        <v>53.377079010009766</v>
      </c>
      <c r="FI158" s="86">
        <v>54.108726501464844</v>
      </c>
      <c r="FJ158" s="86">
        <v>53.902908325195313</v>
      </c>
      <c r="FK158" s="86">
        <v>53.800193786621094</v>
      </c>
      <c r="FL158" s="86">
        <v>53.578880310058594</v>
      </c>
      <c r="FM158" s="86">
        <v>52.472537994384766</v>
      </c>
      <c r="FN158" s="86">
        <v>51.0772705078125</v>
      </c>
      <c r="FO158" s="86">
        <v>50.228507995605469</v>
      </c>
      <c r="FP158" s="86">
        <v>49.157428741455078</v>
      </c>
      <c r="FQ158" s="86">
        <v>48.269065856933594</v>
      </c>
      <c r="FR158" s="86">
        <v>47.772857666015625</v>
      </c>
      <c r="FS158" s="86">
        <v>47.351974487304688</v>
      </c>
      <c r="FT158" s="86">
        <v>46.770801544189453</v>
      </c>
      <c r="FU158" s="86">
        <v>0.3894563615322113</v>
      </c>
      <c r="FV158" s="86">
        <v>0.45931476354598999</v>
      </c>
      <c r="FW158" s="86">
        <v>0.44549739360809326</v>
      </c>
      <c r="FX158" s="86">
        <v>894</v>
      </c>
      <c r="FY158" s="86">
        <v>1</v>
      </c>
    </row>
    <row r="159" spans="1:181" x14ac:dyDescent="0.25">
      <c r="A159" t="s">
        <v>186</v>
      </c>
      <c r="B159" t="s">
        <v>244</v>
      </c>
      <c r="C159" t="s">
        <v>2</v>
      </c>
      <c r="D159" t="s">
        <v>203</v>
      </c>
      <c r="E159" t="s">
        <v>204</v>
      </c>
      <c r="F159" t="s">
        <v>178</v>
      </c>
      <c r="G159" t="s">
        <v>1</v>
      </c>
      <c r="H159" s="86">
        <v>5527</v>
      </c>
      <c r="I159" s="86">
        <v>5.3252744674682617</v>
      </c>
      <c r="J159" s="86">
        <v>5.0796208381652832</v>
      </c>
      <c r="K159" s="86">
        <v>4.7347273826599121</v>
      </c>
      <c r="L159" s="86">
        <v>4.538449764251709</v>
      </c>
      <c r="M159" s="86">
        <v>4.5884199142456055</v>
      </c>
      <c r="N159" s="86">
        <v>4.9454360008239746</v>
      </c>
      <c r="O159" s="86">
        <v>5.6813564300537109</v>
      </c>
      <c r="P159" s="86">
        <v>5.8902697563171387</v>
      </c>
      <c r="Q159" s="86">
        <v>5.3660693168640137</v>
      </c>
      <c r="R159" s="86">
        <v>5.1986055374145508</v>
      </c>
      <c r="S159" s="86">
        <v>5.2252283096313477</v>
      </c>
      <c r="T159" s="86">
        <v>5.4872770309448242</v>
      </c>
      <c r="U159" s="86">
        <v>5.3954625129699707</v>
      </c>
      <c r="V159" s="86">
        <v>5.3182802200317383</v>
      </c>
      <c r="W159" s="86">
        <v>5.2795915603637695</v>
      </c>
      <c r="X159" s="86">
        <v>5.1642756462097168</v>
      </c>
      <c r="Y159" s="86">
        <v>5.499946117401123</v>
      </c>
      <c r="Z159" s="86">
        <v>6.5700435638427734</v>
      </c>
      <c r="AA159" s="86">
        <v>7.4854998588562012</v>
      </c>
      <c r="AB159" s="86">
        <v>7.7080192565917969</v>
      </c>
      <c r="AC159" s="86">
        <v>7.9759068489074707</v>
      </c>
      <c r="AD159" s="86">
        <v>7.9014272689819336</v>
      </c>
      <c r="AE159" s="86">
        <v>7.3999204635620117</v>
      </c>
      <c r="AF159" s="86">
        <v>6.6343526840209961</v>
      </c>
      <c r="AG159" s="86">
        <v>-0.98178064823150635</v>
      </c>
      <c r="AH159" s="86">
        <v>-0.8891301155090332</v>
      </c>
      <c r="AI159" s="86">
        <v>-1.0901275873184204</v>
      </c>
      <c r="AJ159" s="86">
        <v>-1.4043134450912476</v>
      </c>
      <c r="AK159" s="86">
        <v>-1.3337787389755249</v>
      </c>
      <c r="AL159" s="86">
        <v>-1.3069053888320923</v>
      </c>
      <c r="AM159" s="86">
        <v>-1.3746588230133057</v>
      </c>
      <c r="AN159" s="86">
        <v>-1.5591065883636475</v>
      </c>
      <c r="AO159" s="86">
        <v>-1.6332802772521973</v>
      </c>
      <c r="AP159" s="86">
        <v>-1.7212381362915039</v>
      </c>
      <c r="AQ159" s="86">
        <v>-1.1844829320907593</v>
      </c>
      <c r="AR159" s="86">
        <v>-0.7275618314743042</v>
      </c>
      <c r="AS159" s="86">
        <v>-1.0590705871582031</v>
      </c>
      <c r="AT159" s="86">
        <v>-0.95693409442901611</v>
      </c>
      <c r="AU159" s="86">
        <v>-0.45228090882301331</v>
      </c>
      <c r="AV159" s="86">
        <v>-0.55948144197463989</v>
      </c>
      <c r="AW159" s="86">
        <v>-0.21428388357162476</v>
      </c>
      <c r="AX159" s="86">
        <v>-0.17649389803409576</v>
      </c>
      <c r="AY159" s="86">
        <v>0.14244525134563446</v>
      </c>
      <c r="AZ159" s="86">
        <v>-0.12827932834625244</v>
      </c>
      <c r="BA159" s="86">
        <v>8.5904344916343689E-2</v>
      </c>
      <c r="BB159" s="86">
        <v>-0.1234467476606369</v>
      </c>
      <c r="BC159" s="86">
        <v>-0.41606974601745605</v>
      </c>
      <c r="BD159" s="86">
        <v>-0.67193490266799927</v>
      </c>
      <c r="BE159" s="86">
        <v>-0.60991537570953369</v>
      </c>
      <c r="BF159" s="86">
        <v>-0.53256756067276001</v>
      </c>
      <c r="BG159" s="86">
        <v>-0.74633419513702393</v>
      </c>
      <c r="BH159" s="86">
        <v>-1.0191394090652466</v>
      </c>
      <c r="BI159" s="86">
        <v>-0.92976272106170654</v>
      </c>
      <c r="BJ159" s="86">
        <v>-0.90032148361206055</v>
      </c>
      <c r="BK159" s="86">
        <v>-0.94607412815093994</v>
      </c>
      <c r="BL159" s="86">
        <v>-1.1137956380844116</v>
      </c>
      <c r="BM159" s="86">
        <v>-1.2617565393447876</v>
      </c>
      <c r="BN159" s="86">
        <v>-1.3278393745422363</v>
      </c>
      <c r="BO159" s="86">
        <v>-0.80908799171447754</v>
      </c>
      <c r="BP159" s="86">
        <v>-0.33677190542221069</v>
      </c>
      <c r="BQ159" s="86">
        <v>-0.64734470844268799</v>
      </c>
      <c r="BR159" s="86">
        <v>-0.5471610426902771</v>
      </c>
      <c r="BS159" s="86">
        <v>-9.9341124296188354E-2</v>
      </c>
      <c r="BT159" s="86">
        <v>-0.26156705617904663</v>
      </c>
      <c r="BU159" s="86">
        <v>0.11835236102342606</v>
      </c>
      <c r="BV159" s="86">
        <v>0.22008627653121948</v>
      </c>
      <c r="BW159" s="86">
        <v>0.54297864437103271</v>
      </c>
      <c r="BX159" s="86">
        <v>0.27606785297393799</v>
      </c>
      <c r="BY159" s="86">
        <v>0.47856536507606506</v>
      </c>
      <c r="BZ159" s="86">
        <v>0.27267447113990784</v>
      </c>
      <c r="CA159" s="86">
        <v>-3.7418078631162643E-2</v>
      </c>
      <c r="CB159" s="86">
        <v>-0.29399460554122925</v>
      </c>
      <c r="CC159" s="86">
        <v>-0.35236266255378723</v>
      </c>
      <c r="CD159" s="86">
        <v>-0.28561347723007202</v>
      </c>
      <c r="CE159" s="86">
        <v>-0.50822395086288452</v>
      </c>
      <c r="CF159" s="86">
        <v>-0.75236892700195313</v>
      </c>
      <c r="CG159" s="86">
        <v>-0.64994245767593384</v>
      </c>
      <c r="CH159" s="86">
        <v>-0.61872267723083496</v>
      </c>
      <c r="CI159" s="86">
        <v>-0.64923769235610962</v>
      </c>
      <c r="CJ159" s="86">
        <v>-0.8053746223449707</v>
      </c>
      <c r="CK159" s="86">
        <v>-1.0044404268264771</v>
      </c>
      <c r="CL159" s="86">
        <v>-1.0553727149963379</v>
      </c>
      <c r="CM159" s="86">
        <v>-0.54909062385559082</v>
      </c>
      <c r="CN159" s="86">
        <v>-6.6111989319324493E-2</v>
      </c>
      <c r="CO159" s="86">
        <v>-0.36218458414077759</v>
      </c>
      <c r="CP159" s="86">
        <v>-0.26335349678993225</v>
      </c>
      <c r="CQ159" s="86">
        <v>0.14510388672351837</v>
      </c>
      <c r="CR159" s="86">
        <v>-5.52324578166008E-2</v>
      </c>
      <c r="CS159" s="86">
        <v>0.34873521327972412</v>
      </c>
      <c r="CT159" s="86">
        <v>0.49475648999214172</v>
      </c>
      <c r="CU159" s="86">
        <v>0.82038688659667969</v>
      </c>
      <c r="CV159" s="86">
        <v>0.5561174750328064</v>
      </c>
      <c r="CW159" s="86">
        <v>0.75052118301391602</v>
      </c>
      <c r="CX159" s="86">
        <v>0.54702681303024292</v>
      </c>
      <c r="CY159" s="86">
        <v>0.22483490407466888</v>
      </c>
      <c r="CZ159" s="86">
        <v>-3.2234281301498413E-2</v>
      </c>
      <c r="DA159" s="86">
        <v>-9.4809934496879578E-2</v>
      </c>
      <c r="DB159" s="86">
        <v>-3.8659367710351944E-2</v>
      </c>
      <c r="DC159" s="86">
        <v>-0.27011367678642273</v>
      </c>
      <c r="DD159" s="86">
        <v>-0.48559850454330444</v>
      </c>
      <c r="DE159" s="86">
        <v>-0.37012219429016113</v>
      </c>
      <c r="DF159" s="86">
        <v>-0.33712387084960938</v>
      </c>
      <c r="DG159" s="86">
        <v>-0.3524012565612793</v>
      </c>
      <c r="DH159" s="86">
        <v>-0.49695363640785217</v>
      </c>
      <c r="DI159" s="86">
        <v>-0.74712425470352173</v>
      </c>
      <c r="DJ159" s="86">
        <v>-0.78290599584579468</v>
      </c>
      <c r="DK159" s="86">
        <v>-0.28909322619438171</v>
      </c>
      <c r="DL159" s="86">
        <v>0.20454792678356171</v>
      </c>
      <c r="DM159" s="86">
        <v>-7.7024474740028381E-2</v>
      </c>
      <c r="DN159" s="86">
        <v>2.0454069599509239E-2</v>
      </c>
      <c r="DO159" s="86">
        <v>0.3895488977432251</v>
      </c>
      <c r="DP159" s="86">
        <v>0.15110214054584503</v>
      </c>
      <c r="DQ159" s="86">
        <v>0.57911807298660278</v>
      </c>
      <c r="DR159" s="86">
        <v>0.76942670345306396</v>
      </c>
      <c r="DS159" s="86">
        <v>1.0977951288223267</v>
      </c>
      <c r="DT159" s="86">
        <v>0.8361670970916748</v>
      </c>
      <c r="DU159" s="86">
        <v>1.0224770307540894</v>
      </c>
      <c r="DV159" s="86">
        <v>0.82137918472290039</v>
      </c>
      <c r="DW159" s="86">
        <v>0.48708787560462952</v>
      </c>
      <c r="DX159" s="86">
        <v>0.22952604293823242</v>
      </c>
      <c r="DY159" s="86">
        <v>0.2770552933216095</v>
      </c>
      <c r="DZ159" s="86">
        <v>0.31790313124656677</v>
      </c>
      <c r="EA159" s="86">
        <v>7.3679722845554352E-2</v>
      </c>
      <c r="EB159" s="86">
        <v>-0.10042436420917511</v>
      </c>
      <c r="EC159" s="86">
        <v>3.3893853425979614E-2</v>
      </c>
      <c r="ED159" s="86">
        <v>6.9460056722164154E-2</v>
      </c>
      <c r="EE159" s="86">
        <v>7.6183423399925232E-2</v>
      </c>
      <c r="EF159" s="86">
        <v>-5.1642689853906631E-2</v>
      </c>
      <c r="EG159" s="86">
        <v>-0.37560063600540161</v>
      </c>
      <c r="EH159" s="86">
        <v>-0.38950732350349426</v>
      </c>
      <c r="EI159" s="86">
        <v>8.6301714181900024E-2</v>
      </c>
      <c r="EJ159" s="86">
        <v>0.59533786773681641</v>
      </c>
      <c r="EK159" s="86">
        <v>0.33470144867897034</v>
      </c>
      <c r="EL159" s="86">
        <v>0.430227130651474</v>
      </c>
      <c r="EM159" s="86">
        <v>0.74248868227005005</v>
      </c>
      <c r="EN159" s="86">
        <v>0.44901654124259949</v>
      </c>
      <c r="EO159" s="86">
        <v>0.911754310131073</v>
      </c>
      <c r="EP159" s="86">
        <v>1.1660069227218628</v>
      </c>
      <c r="EQ159" s="86">
        <v>1.4983285665512085</v>
      </c>
      <c r="ER159" s="86">
        <v>1.2405142784118652</v>
      </c>
      <c r="ES159" s="86">
        <v>1.4151380062103271</v>
      </c>
      <c r="ET159" s="86">
        <v>1.2175003290176392</v>
      </c>
      <c r="EU159" s="86">
        <v>0.86573952436447144</v>
      </c>
      <c r="EV159" s="86">
        <v>0.60746634006500244</v>
      </c>
      <c r="EW159" s="86">
        <v>51.962020874023438</v>
      </c>
      <c r="EX159" s="86">
        <v>51.5452880859375</v>
      </c>
      <c r="EY159" s="86">
        <v>51.150867462158203</v>
      </c>
      <c r="EZ159" s="86">
        <v>51.209903717041016</v>
      </c>
      <c r="FA159" s="86">
        <v>50.634120941162109</v>
      </c>
      <c r="FB159" s="86">
        <v>50.554210662841797</v>
      </c>
      <c r="FC159" s="86">
        <v>50.637382507324219</v>
      </c>
      <c r="FD159" s="86">
        <v>50.755931854248047</v>
      </c>
      <c r="FE159" s="86">
        <v>51.560470581054688</v>
      </c>
      <c r="FF159" s="86">
        <v>52.362491607666016</v>
      </c>
      <c r="FG159" s="86">
        <v>53.355693817138672</v>
      </c>
      <c r="FH159" s="86">
        <v>53.613628387451172</v>
      </c>
      <c r="FI159" s="86">
        <v>53.954906463623047</v>
      </c>
      <c r="FJ159" s="86">
        <v>53.557285308837891</v>
      </c>
      <c r="FK159" s="86">
        <v>53.767086029052734</v>
      </c>
      <c r="FL159" s="86">
        <v>53.49359130859375</v>
      </c>
      <c r="FM159" s="86">
        <v>52.520580291748047</v>
      </c>
      <c r="FN159" s="86">
        <v>51.473514556884766</v>
      </c>
      <c r="FO159" s="86">
        <v>50.456687927246094</v>
      </c>
      <c r="FP159" s="86">
        <v>49.32489013671875</v>
      </c>
      <c r="FQ159" s="86">
        <v>48.668968200683594</v>
      </c>
      <c r="FR159" s="86">
        <v>48.569652557373047</v>
      </c>
      <c r="FS159" s="86">
        <v>48.258384704589844</v>
      </c>
      <c r="FT159" s="86">
        <v>47.633975982666016</v>
      </c>
      <c r="FU159" s="86">
        <v>0.20790207386016846</v>
      </c>
      <c r="FV159" s="86">
        <v>0.29936641454696655</v>
      </c>
      <c r="FW159" s="86">
        <v>0.23969119787216187</v>
      </c>
      <c r="FX159" s="86">
        <v>520</v>
      </c>
      <c r="FY159" s="86">
        <v>1</v>
      </c>
    </row>
    <row r="160" spans="1:181" x14ac:dyDescent="0.25">
      <c r="A160" t="s">
        <v>186</v>
      </c>
      <c r="B160" t="s">
        <v>244</v>
      </c>
      <c r="C160" t="s">
        <v>2</v>
      </c>
      <c r="D160" t="s">
        <v>203</v>
      </c>
      <c r="E160" t="s">
        <v>204</v>
      </c>
      <c r="F160" t="s">
        <v>179</v>
      </c>
      <c r="G160" t="s">
        <v>1</v>
      </c>
      <c r="H160" s="86">
        <v>980</v>
      </c>
      <c r="I160" s="86"/>
      <c r="J160" s="86"/>
      <c r="K160" s="86"/>
      <c r="L160" s="86"/>
      <c r="M160" s="86"/>
      <c r="N160" s="86"/>
      <c r="O160" s="86"/>
      <c r="P160" s="86"/>
      <c r="Q160" s="86"/>
      <c r="R160" s="86"/>
      <c r="S160" s="86"/>
      <c r="T160" s="86"/>
      <c r="U160" s="86"/>
      <c r="V160" s="86"/>
      <c r="W160" s="86"/>
      <c r="X160" s="86"/>
      <c r="Y160" s="86"/>
      <c r="Z160" s="86"/>
      <c r="AA160" s="86"/>
      <c r="AB160" s="86"/>
      <c r="AC160" s="86"/>
      <c r="AD160" s="86"/>
      <c r="AE160" s="86"/>
      <c r="AF160" s="86"/>
      <c r="AG160" s="86"/>
      <c r="AH160" s="86"/>
      <c r="AI160" s="86"/>
      <c r="AJ160" s="86"/>
      <c r="AK160" s="86"/>
      <c r="AL160" s="86"/>
      <c r="AM160" s="86"/>
      <c r="AN160" s="86"/>
      <c r="AO160" s="86"/>
      <c r="AP160" s="86"/>
      <c r="AQ160" s="86"/>
      <c r="AR160" s="86"/>
      <c r="AS160" s="86"/>
      <c r="AT160" s="86"/>
      <c r="AU160" s="86"/>
      <c r="AV160" s="86"/>
      <c r="AW160" s="86"/>
      <c r="AX160" s="86"/>
      <c r="AY160" s="86"/>
      <c r="AZ160" s="86"/>
      <c r="BA160" s="86"/>
      <c r="BB160" s="86"/>
      <c r="BC160" s="86"/>
      <c r="BD160" s="86"/>
      <c r="BE160" s="86"/>
      <c r="BF160" s="86"/>
      <c r="BG160" s="86"/>
      <c r="BH160" s="86"/>
      <c r="BI160" s="86"/>
      <c r="BJ160" s="86"/>
      <c r="BK160" s="86"/>
      <c r="BL160" s="86"/>
      <c r="BM160" s="86"/>
      <c r="BN160" s="86"/>
      <c r="BO160" s="86"/>
      <c r="BP160" s="86"/>
      <c r="BQ160" s="86"/>
      <c r="BR160" s="86"/>
      <c r="BS160" s="86"/>
      <c r="BT160" s="86"/>
      <c r="BU160" s="86"/>
      <c r="BV160" s="86"/>
      <c r="BW160" s="86"/>
      <c r="BX160" s="86"/>
      <c r="BY160" s="86"/>
      <c r="BZ160" s="86"/>
      <c r="CA160" s="86"/>
      <c r="CB160" s="86"/>
      <c r="CC160" s="86"/>
      <c r="CD160" s="86"/>
      <c r="CE160" s="86"/>
      <c r="CF160" s="86"/>
      <c r="CG160" s="86"/>
      <c r="CH160" s="86"/>
      <c r="CI160" s="86"/>
      <c r="CJ160" s="86"/>
      <c r="CK160" s="86"/>
      <c r="CL160" s="86"/>
      <c r="CM160" s="86"/>
      <c r="CN160" s="86"/>
      <c r="CO160" s="86"/>
      <c r="CP160" s="86"/>
      <c r="CQ160" s="86"/>
      <c r="CR160" s="86"/>
      <c r="CS160" s="86"/>
      <c r="CT160" s="86"/>
      <c r="CU160" s="86"/>
      <c r="CV160" s="86"/>
      <c r="CW160" s="86"/>
      <c r="CX160" s="86"/>
      <c r="CY160" s="86"/>
      <c r="CZ160" s="86"/>
      <c r="DA160" s="86"/>
      <c r="DB160" s="86"/>
      <c r="DC160" s="86"/>
      <c r="DD160" s="86"/>
      <c r="DE160" s="86"/>
      <c r="DF160" s="86"/>
      <c r="DG160" s="86"/>
      <c r="DH160" s="86"/>
      <c r="DI160" s="86"/>
      <c r="DJ160" s="86"/>
      <c r="DK160" s="86"/>
      <c r="DL160" s="86"/>
      <c r="DM160" s="86"/>
      <c r="DN160" s="86"/>
      <c r="DO160" s="86"/>
      <c r="DP160" s="86"/>
      <c r="DQ160" s="86"/>
      <c r="DR160" s="86"/>
      <c r="DS160" s="86"/>
      <c r="DT160" s="86"/>
      <c r="DU160" s="86"/>
      <c r="DV160" s="86"/>
      <c r="DW160" s="86"/>
      <c r="DX160" s="86"/>
      <c r="DY160" s="86"/>
      <c r="DZ160" s="86"/>
      <c r="EA160" s="86"/>
      <c r="EB160" s="86"/>
      <c r="EC160" s="86"/>
      <c r="ED160" s="86"/>
      <c r="EE160" s="86"/>
      <c r="EF160" s="86"/>
      <c r="EG160" s="86"/>
      <c r="EH160" s="86"/>
      <c r="EI160" s="86"/>
      <c r="EJ160" s="86"/>
      <c r="EK160" s="86"/>
      <c r="EL160" s="86"/>
      <c r="EM160" s="86"/>
      <c r="EN160" s="86"/>
      <c r="EO160" s="86"/>
      <c r="EP160" s="86"/>
      <c r="EQ160" s="86"/>
      <c r="ER160" s="86"/>
      <c r="ES160" s="86"/>
      <c r="ET160" s="86"/>
      <c r="EU160" s="86"/>
      <c r="EV160" s="86"/>
      <c r="EW160" s="86"/>
      <c r="EX160" s="86"/>
      <c r="EY160" s="86"/>
      <c r="EZ160" s="86"/>
      <c r="FA160" s="86"/>
      <c r="FB160" s="86"/>
      <c r="FC160" s="86"/>
      <c r="FD160" s="86"/>
      <c r="FE160" s="86"/>
      <c r="FF160" s="86"/>
      <c r="FG160" s="86"/>
      <c r="FH160" s="86"/>
      <c r="FI160" s="86"/>
      <c r="FJ160" s="86"/>
      <c r="FK160" s="86"/>
      <c r="FL160" s="86"/>
      <c r="FM160" s="86"/>
      <c r="FN160" s="86"/>
      <c r="FO160" s="86"/>
      <c r="FP160" s="86"/>
      <c r="FQ160" s="86"/>
      <c r="FR160" s="86"/>
      <c r="FS160" s="86"/>
      <c r="FT160" s="86"/>
      <c r="FU160" s="86"/>
      <c r="FV160" s="86"/>
      <c r="FW160" s="86"/>
      <c r="FX160" s="86">
        <v>59</v>
      </c>
      <c r="FY160" s="86">
        <v>0</v>
      </c>
    </row>
    <row r="161" spans="1:181" x14ac:dyDescent="0.25">
      <c r="A161" t="s">
        <v>186</v>
      </c>
      <c r="B161" t="s">
        <v>244</v>
      </c>
      <c r="C161" t="s">
        <v>2</v>
      </c>
      <c r="D161" t="s">
        <v>203</v>
      </c>
      <c r="E161" t="s">
        <v>204</v>
      </c>
      <c r="F161" t="s">
        <v>180</v>
      </c>
      <c r="G161" t="s">
        <v>1</v>
      </c>
      <c r="H161" s="86">
        <v>207</v>
      </c>
      <c r="I161" s="86"/>
      <c r="J161" s="86"/>
      <c r="K161" s="86"/>
      <c r="L161" s="86"/>
      <c r="M161" s="86"/>
      <c r="N161" s="86"/>
      <c r="O161" s="86"/>
      <c r="P161" s="86"/>
      <c r="Q161" s="86"/>
      <c r="R161" s="86"/>
      <c r="S161" s="86"/>
      <c r="T161" s="86"/>
      <c r="U161" s="86"/>
      <c r="V161" s="86"/>
      <c r="W161" s="86"/>
      <c r="X161" s="86"/>
      <c r="Y161" s="86"/>
      <c r="Z161" s="86"/>
      <c r="AA161" s="86"/>
      <c r="AB161" s="86"/>
      <c r="AC161" s="86"/>
      <c r="AD161" s="86"/>
      <c r="AE161" s="86"/>
      <c r="AF161" s="86"/>
      <c r="AG161" s="86"/>
      <c r="AH161" s="86"/>
      <c r="AI161" s="86"/>
      <c r="AJ161" s="86"/>
      <c r="AK161" s="86"/>
      <c r="AL161" s="86"/>
      <c r="AM161" s="86"/>
      <c r="AN161" s="86"/>
      <c r="AO161" s="86"/>
      <c r="AP161" s="86"/>
      <c r="AQ161" s="86"/>
      <c r="AR161" s="86"/>
      <c r="AS161" s="86"/>
      <c r="AT161" s="86"/>
      <c r="AU161" s="86"/>
      <c r="AV161" s="86"/>
      <c r="AW161" s="86"/>
      <c r="AX161" s="86"/>
      <c r="AY161" s="86"/>
      <c r="AZ161" s="86"/>
      <c r="BA161" s="86"/>
      <c r="BB161" s="86"/>
      <c r="BC161" s="86"/>
      <c r="BD161" s="86"/>
      <c r="BE161" s="86"/>
      <c r="BF161" s="86"/>
      <c r="BG161" s="86"/>
      <c r="BH161" s="86"/>
      <c r="BI161" s="86"/>
      <c r="BJ161" s="86"/>
      <c r="BK161" s="86"/>
      <c r="BL161" s="86"/>
      <c r="BM161" s="86"/>
      <c r="BN161" s="86"/>
      <c r="BO161" s="86"/>
      <c r="BP161" s="86"/>
      <c r="BQ161" s="86"/>
      <c r="BR161" s="86"/>
      <c r="BS161" s="86"/>
      <c r="BT161" s="86"/>
      <c r="BU161" s="86"/>
      <c r="BV161" s="86"/>
      <c r="BW161" s="86"/>
      <c r="BX161" s="86"/>
      <c r="BY161" s="86"/>
      <c r="BZ161" s="86"/>
      <c r="CA161" s="86"/>
      <c r="CB161" s="86"/>
      <c r="CC161" s="86"/>
      <c r="CD161" s="86"/>
      <c r="CE161" s="86"/>
      <c r="CF161" s="86"/>
      <c r="CG161" s="86"/>
      <c r="CH161" s="86"/>
      <c r="CI161" s="86"/>
      <c r="CJ161" s="86"/>
      <c r="CK161" s="86"/>
      <c r="CL161" s="86"/>
      <c r="CM161" s="86"/>
      <c r="CN161" s="86"/>
      <c r="CO161" s="86"/>
      <c r="CP161" s="86"/>
      <c r="CQ161" s="86"/>
      <c r="CR161" s="86"/>
      <c r="CS161" s="86"/>
      <c r="CT161" s="86"/>
      <c r="CU161" s="86"/>
      <c r="CV161" s="86"/>
      <c r="CW161" s="86"/>
      <c r="CX161" s="86"/>
      <c r="CY161" s="86"/>
      <c r="CZ161" s="86"/>
      <c r="DA161" s="86"/>
      <c r="DB161" s="86"/>
      <c r="DC161" s="86"/>
      <c r="DD161" s="86"/>
      <c r="DE161" s="86"/>
      <c r="DF161" s="86"/>
      <c r="DG161" s="86"/>
      <c r="DH161" s="86"/>
      <c r="DI161" s="86"/>
      <c r="DJ161" s="86"/>
      <c r="DK161" s="86"/>
      <c r="DL161" s="86"/>
      <c r="DM161" s="86"/>
      <c r="DN161" s="86"/>
      <c r="DO161" s="86"/>
      <c r="DP161" s="86"/>
      <c r="DQ161" s="86"/>
      <c r="DR161" s="86"/>
      <c r="DS161" s="86"/>
      <c r="DT161" s="86"/>
      <c r="DU161" s="86"/>
      <c r="DV161" s="86"/>
      <c r="DW161" s="86"/>
      <c r="DX161" s="86"/>
      <c r="DY161" s="86"/>
      <c r="DZ161" s="86"/>
      <c r="EA161" s="86"/>
      <c r="EB161" s="86"/>
      <c r="EC161" s="86"/>
      <c r="ED161" s="86"/>
      <c r="EE161" s="86"/>
      <c r="EF161" s="86"/>
      <c r="EG161" s="86"/>
      <c r="EH161" s="86"/>
      <c r="EI161" s="86"/>
      <c r="EJ161" s="86"/>
      <c r="EK161" s="86"/>
      <c r="EL161" s="86"/>
      <c r="EM161" s="86"/>
      <c r="EN161" s="86"/>
      <c r="EO161" s="86"/>
      <c r="EP161" s="86"/>
      <c r="EQ161" s="86"/>
      <c r="ER161" s="86"/>
      <c r="ES161" s="86"/>
      <c r="ET161" s="86"/>
      <c r="EU161" s="86"/>
      <c r="EV161" s="86"/>
      <c r="EW161" s="86"/>
      <c r="EX161" s="86"/>
      <c r="EY161" s="86"/>
      <c r="EZ161" s="86"/>
      <c r="FA161" s="86"/>
      <c r="FB161" s="86"/>
      <c r="FC161" s="86"/>
      <c r="FD161" s="86"/>
      <c r="FE161" s="86"/>
      <c r="FF161" s="86"/>
      <c r="FG161" s="86"/>
      <c r="FH161" s="86"/>
      <c r="FI161" s="86"/>
      <c r="FJ161" s="86"/>
      <c r="FK161" s="86"/>
      <c r="FL161" s="86"/>
      <c r="FM161" s="86"/>
      <c r="FN161" s="86"/>
      <c r="FO161" s="86"/>
      <c r="FP161" s="86"/>
      <c r="FQ161" s="86"/>
      <c r="FR161" s="86"/>
      <c r="FS161" s="86"/>
      <c r="FT161" s="86"/>
      <c r="FU161" s="86"/>
      <c r="FV161" s="86"/>
      <c r="FW161" s="86"/>
      <c r="FX161" s="86">
        <v>18</v>
      </c>
      <c r="FY161" s="86">
        <v>0</v>
      </c>
    </row>
    <row r="162" spans="1:181" x14ac:dyDescent="0.25">
      <c r="A162" t="s">
        <v>186</v>
      </c>
      <c r="B162" t="s">
        <v>244</v>
      </c>
      <c r="C162" t="s">
        <v>2</v>
      </c>
      <c r="D162" t="s">
        <v>203</v>
      </c>
      <c r="E162" t="s">
        <v>204</v>
      </c>
      <c r="F162" t="s">
        <v>181</v>
      </c>
      <c r="G162" t="s">
        <v>1</v>
      </c>
      <c r="H162" s="86">
        <v>403</v>
      </c>
      <c r="I162" s="86"/>
      <c r="J162" s="86"/>
      <c r="K162" s="86"/>
      <c r="L162" s="86"/>
      <c r="M162" s="86"/>
      <c r="N162" s="86"/>
      <c r="O162" s="86"/>
      <c r="P162" s="86"/>
      <c r="Q162" s="86"/>
      <c r="R162" s="86"/>
      <c r="S162" s="86"/>
      <c r="T162" s="86"/>
      <c r="U162" s="86"/>
      <c r="V162" s="86"/>
      <c r="W162" s="86"/>
      <c r="X162" s="86"/>
      <c r="Y162" s="86"/>
      <c r="Z162" s="86"/>
      <c r="AA162" s="86"/>
      <c r="AB162" s="86"/>
      <c r="AC162" s="86"/>
      <c r="AD162" s="86"/>
      <c r="AE162" s="86"/>
      <c r="AF162" s="86"/>
      <c r="AG162" s="86"/>
      <c r="AH162" s="86"/>
      <c r="AI162" s="86"/>
      <c r="AJ162" s="86"/>
      <c r="AK162" s="86"/>
      <c r="AL162" s="86"/>
      <c r="AM162" s="86"/>
      <c r="AN162" s="86"/>
      <c r="AO162" s="86"/>
      <c r="AP162" s="86"/>
      <c r="AQ162" s="86"/>
      <c r="AR162" s="86"/>
      <c r="AS162" s="86"/>
      <c r="AT162" s="86"/>
      <c r="AU162" s="86"/>
      <c r="AV162" s="86"/>
      <c r="AW162" s="86"/>
      <c r="AX162" s="86"/>
      <c r="AY162" s="86"/>
      <c r="AZ162" s="86"/>
      <c r="BA162" s="86"/>
      <c r="BB162" s="86"/>
      <c r="BC162" s="86"/>
      <c r="BD162" s="86"/>
      <c r="BE162" s="86"/>
      <c r="BF162" s="86"/>
      <c r="BG162" s="86"/>
      <c r="BH162" s="86"/>
      <c r="BI162" s="86"/>
      <c r="BJ162" s="86"/>
      <c r="BK162" s="86"/>
      <c r="BL162" s="86"/>
      <c r="BM162" s="86"/>
      <c r="BN162" s="86"/>
      <c r="BO162" s="86"/>
      <c r="BP162" s="86"/>
      <c r="BQ162" s="86"/>
      <c r="BR162" s="86"/>
      <c r="BS162" s="86"/>
      <c r="BT162" s="86"/>
      <c r="BU162" s="86"/>
      <c r="BV162" s="86"/>
      <c r="BW162" s="86"/>
      <c r="BX162" s="86"/>
      <c r="BY162" s="86"/>
      <c r="BZ162" s="86"/>
      <c r="CA162" s="86"/>
      <c r="CB162" s="86"/>
      <c r="CC162" s="86"/>
      <c r="CD162" s="86"/>
      <c r="CE162" s="86"/>
      <c r="CF162" s="86"/>
      <c r="CG162" s="86"/>
      <c r="CH162" s="86"/>
      <c r="CI162" s="86"/>
      <c r="CJ162" s="86"/>
      <c r="CK162" s="86"/>
      <c r="CL162" s="86"/>
      <c r="CM162" s="86"/>
      <c r="CN162" s="86"/>
      <c r="CO162" s="86"/>
      <c r="CP162" s="86"/>
      <c r="CQ162" s="86"/>
      <c r="CR162" s="86"/>
      <c r="CS162" s="86"/>
      <c r="CT162" s="86"/>
      <c r="CU162" s="86"/>
      <c r="CV162" s="86"/>
      <c r="CW162" s="86"/>
      <c r="CX162" s="86"/>
      <c r="CY162" s="86"/>
      <c r="CZ162" s="86"/>
      <c r="DA162" s="86"/>
      <c r="DB162" s="86"/>
      <c r="DC162" s="86"/>
      <c r="DD162" s="86"/>
      <c r="DE162" s="86"/>
      <c r="DF162" s="86"/>
      <c r="DG162" s="86"/>
      <c r="DH162" s="86"/>
      <c r="DI162" s="86"/>
      <c r="DJ162" s="86"/>
      <c r="DK162" s="86"/>
      <c r="DL162" s="86"/>
      <c r="DM162" s="86"/>
      <c r="DN162" s="86"/>
      <c r="DO162" s="86"/>
      <c r="DP162" s="86"/>
      <c r="DQ162" s="86"/>
      <c r="DR162" s="86"/>
      <c r="DS162" s="86"/>
      <c r="DT162" s="86"/>
      <c r="DU162" s="86"/>
      <c r="DV162" s="86"/>
      <c r="DW162" s="86"/>
      <c r="DX162" s="86"/>
      <c r="DY162" s="86"/>
      <c r="DZ162" s="86"/>
      <c r="EA162" s="86"/>
      <c r="EB162" s="86"/>
      <c r="EC162" s="86"/>
      <c r="ED162" s="86"/>
      <c r="EE162" s="86"/>
      <c r="EF162" s="86"/>
      <c r="EG162" s="86"/>
      <c r="EH162" s="86"/>
      <c r="EI162" s="86"/>
      <c r="EJ162" s="86"/>
      <c r="EK162" s="86"/>
      <c r="EL162" s="86"/>
      <c r="EM162" s="86"/>
      <c r="EN162" s="86"/>
      <c r="EO162" s="86"/>
      <c r="EP162" s="86"/>
      <c r="EQ162" s="86"/>
      <c r="ER162" s="86"/>
      <c r="ES162" s="86"/>
      <c r="ET162" s="86"/>
      <c r="EU162" s="86"/>
      <c r="EV162" s="86"/>
      <c r="EW162" s="86"/>
      <c r="EX162" s="86"/>
      <c r="EY162" s="86"/>
      <c r="EZ162" s="86"/>
      <c r="FA162" s="86"/>
      <c r="FB162" s="86"/>
      <c r="FC162" s="86"/>
      <c r="FD162" s="86"/>
      <c r="FE162" s="86"/>
      <c r="FF162" s="86"/>
      <c r="FG162" s="86"/>
      <c r="FH162" s="86"/>
      <c r="FI162" s="86"/>
      <c r="FJ162" s="86"/>
      <c r="FK162" s="86"/>
      <c r="FL162" s="86"/>
      <c r="FM162" s="86"/>
      <c r="FN162" s="86"/>
      <c r="FO162" s="86"/>
      <c r="FP162" s="86"/>
      <c r="FQ162" s="86"/>
      <c r="FR162" s="86"/>
      <c r="FS162" s="86"/>
      <c r="FT162" s="86"/>
      <c r="FU162" s="86"/>
      <c r="FV162" s="86"/>
      <c r="FW162" s="86"/>
      <c r="FX162" s="86">
        <v>20</v>
      </c>
      <c r="FY162" s="86">
        <v>0</v>
      </c>
    </row>
    <row r="163" spans="1:181" x14ac:dyDescent="0.25">
      <c r="A163" t="s">
        <v>186</v>
      </c>
      <c r="B163" t="s">
        <v>244</v>
      </c>
      <c r="C163" t="s">
        <v>2</v>
      </c>
      <c r="D163" t="s">
        <v>203</v>
      </c>
      <c r="E163" t="s">
        <v>204</v>
      </c>
      <c r="F163" t="s">
        <v>182</v>
      </c>
      <c r="G163" t="s">
        <v>1</v>
      </c>
      <c r="H163" s="86">
        <v>994</v>
      </c>
      <c r="I163" s="86"/>
      <c r="J163" s="86"/>
      <c r="K163" s="86"/>
      <c r="L163" s="86"/>
      <c r="M163" s="86"/>
      <c r="N163" s="86"/>
      <c r="O163" s="86"/>
      <c r="P163" s="86"/>
      <c r="Q163" s="86"/>
      <c r="R163" s="86"/>
      <c r="S163" s="86"/>
      <c r="T163" s="86"/>
      <c r="U163" s="86"/>
      <c r="V163" s="86"/>
      <c r="W163" s="86"/>
      <c r="X163" s="86"/>
      <c r="Y163" s="86"/>
      <c r="Z163" s="86"/>
      <c r="AA163" s="86"/>
      <c r="AB163" s="86"/>
      <c r="AC163" s="86"/>
      <c r="AD163" s="86"/>
      <c r="AE163" s="86"/>
      <c r="AF163" s="86"/>
      <c r="AG163" s="86"/>
      <c r="AH163" s="86"/>
      <c r="AI163" s="86"/>
      <c r="AJ163" s="86"/>
      <c r="AK163" s="86"/>
      <c r="AL163" s="86"/>
      <c r="AM163" s="86"/>
      <c r="AN163" s="86"/>
      <c r="AO163" s="86"/>
      <c r="AP163" s="86"/>
      <c r="AQ163" s="86"/>
      <c r="AR163" s="86"/>
      <c r="AS163" s="86"/>
      <c r="AT163" s="86"/>
      <c r="AU163" s="86"/>
      <c r="AV163" s="86"/>
      <c r="AW163" s="86"/>
      <c r="AX163" s="86"/>
      <c r="AY163" s="86"/>
      <c r="AZ163" s="86"/>
      <c r="BA163" s="86"/>
      <c r="BB163" s="86"/>
      <c r="BC163" s="86"/>
      <c r="BD163" s="86"/>
      <c r="BE163" s="86"/>
      <c r="BF163" s="86"/>
      <c r="BG163" s="86"/>
      <c r="BH163" s="86"/>
      <c r="BI163" s="86"/>
      <c r="BJ163" s="86"/>
      <c r="BK163" s="86"/>
      <c r="BL163" s="86"/>
      <c r="BM163" s="86"/>
      <c r="BN163" s="86"/>
      <c r="BO163" s="86"/>
      <c r="BP163" s="86"/>
      <c r="BQ163" s="86"/>
      <c r="BR163" s="86"/>
      <c r="BS163" s="86"/>
      <c r="BT163" s="86"/>
      <c r="BU163" s="86"/>
      <c r="BV163" s="86"/>
      <c r="BW163" s="86"/>
      <c r="BX163" s="86"/>
      <c r="BY163" s="86"/>
      <c r="BZ163" s="86"/>
      <c r="CA163" s="86"/>
      <c r="CB163" s="86"/>
      <c r="CC163" s="86"/>
      <c r="CD163" s="86"/>
      <c r="CE163" s="86"/>
      <c r="CF163" s="86"/>
      <c r="CG163" s="86"/>
      <c r="CH163" s="86"/>
      <c r="CI163" s="86"/>
      <c r="CJ163" s="86"/>
      <c r="CK163" s="86"/>
      <c r="CL163" s="86"/>
      <c r="CM163" s="86"/>
      <c r="CN163" s="86"/>
      <c r="CO163" s="86"/>
      <c r="CP163" s="86"/>
      <c r="CQ163" s="86"/>
      <c r="CR163" s="86"/>
      <c r="CS163" s="86"/>
      <c r="CT163" s="86"/>
      <c r="CU163" s="86"/>
      <c r="CV163" s="86"/>
      <c r="CW163" s="86"/>
      <c r="CX163" s="86"/>
      <c r="CY163" s="86"/>
      <c r="CZ163" s="86"/>
      <c r="DA163" s="86"/>
      <c r="DB163" s="86"/>
      <c r="DC163" s="86"/>
      <c r="DD163" s="86"/>
      <c r="DE163" s="86"/>
      <c r="DF163" s="86"/>
      <c r="DG163" s="86"/>
      <c r="DH163" s="86"/>
      <c r="DI163" s="86"/>
      <c r="DJ163" s="86"/>
      <c r="DK163" s="86"/>
      <c r="DL163" s="86"/>
      <c r="DM163" s="86"/>
      <c r="DN163" s="86"/>
      <c r="DO163" s="86"/>
      <c r="DP163" s="86"/>
      <c r="DQ163" s="86"/>
      <c r="DR163" s="86"/>
      <c r="DS163" s="86"/>
      <c r="DT163" s="86"/>
      <c r="DU163" s="86"/>
      <c r="DV163" s="86"/>
      <c r="DW163" s="86"/>
      <c r="DX163" s="86"/>
      <c r="DY163" s="86"/>
      <c r="DZ163" s="86"/>
      <c r="EA163" s="86"/>
      <c r="EB163" s="86"/>
      <c r="EC163" s="86"/>
      <c r="ED163" s="86"/>
      <c r="EE163" s="86"/>
      <c r="EF163" s="86"/>
      <c r="EG163" s="86"/>
      <c r="EH163" s="86"/>
      <c r="EI163" s="86"/>
      <c r="EJ163" s="86"/>
      <c r="EK163" s="86"/>
      <c r="EL163" s="86"/>
      <c r="EM163" s="86"/>
      <c r="EN163" s="86"/>
      <c r="EO163" s="86"/>
      <c r="EP163" s="86"/>
      <c r="EQ163" s="86"/>
      <c r="ER163" s="86"/>
      <c r="ES163" s="86"/>
      <c r="ET163" s="86"/>
      <c r="EU163" s="86"/>
      <c r="EV163" s="86"/>
      <c r="EW163" s="86"/>
      <c r="EX163" s="86"/>
      <c r="EY163" s="86"/>
      <c r="EZ163" s="86"/>
      <c r="FA163" s="86"/>
      <c r="FB163" s="86"/>
      <c r="FC163" s="86"/>
      <c r="FD163" s="86"/>
      <c r="FE163" s="86"/>
      <c r="FF163" s="86"/>
      <c r="FG163" s="86"/>
      <c r="FH163" s="86"/>
      <c r="FI163" s="86"/>
      <c r="FJ163" s="86"/>
      <c r="FK163" s="86"/>
      <c r="FL163" s="86"/>
      <c r="FM163" s="86"/>
      <c r="FN163" s="86"/>
      <c r="FO163" s="86"/>
      <c r="FP163" s="86"/>
      <c r="FQ163" s="86"/>
      <c r="FR163" s="86"/>
      <c r="FS163" s="86"/>
      <c r="FT163" s="86"/>
      <c r="FU163" s="86"/>
      <c r="FV163" s="86"/>
      <c r="FW163" s="86"/>
      <c r="FX163" s="86">
        <v>82</v>
      </c>
      <c r="FY163" s="86">
        <v>0</v>
      </c>
    </row>
    <row r="164" spans="1:181" x14ac:dyDescent="0.25">
      <c r="A164" t="s">
        <v>186</v>
      </c>
      <c r="B164" t="s">
        <v>244</v>
      </c>
      <c r="C164" t="s">
        <v>2</v>
      </c>
      <c r="D164" t="s">
        <v>203</v>
      </c>
      <c r="E164" t="s">
        <v>204</v>
      </c>
      <c r="F164" t="s">
        <v>183</v>
      </c>
      <c r="G164" t="s">
        <v>1</v>
      </c>
      <c r="H164" s="86">
        <v>1358</v>
      </c>
      <c r="I164" s="86">
        <v>1.8163077831268311</v>
      </c>
      <c r="J164" s="86">
        <v>1.8110067844390869</v>
      </c>
      <c r="K164" s="86">
        <v>1.7922570705413818</v>
      </c>
      <c r="L164" s="86">
        <v>1.7130724191665649</v>
      </c>
      <c r="M164" s="86">
        <v>1.6662328243255615</v>
      </c>
      <c r="N164" s="86">
        <v>1.55076003074646</v>
      </c>
      <c r="O164" s="86">
        <v>1.8879978656768799</v>
      </c>
      <c r="P164" s="86">
        <v>2.119556188583374</v>
      </c>
      <c r="Q164" s="86">
        <v>2.3265073299407959</v>
      </c>
      <c r="R164" s="86">
        <v>2.0468246936798096</v>
      </c>
      <c r="S164" s="86">
        <v>1.9242339134216309</v>
      </c>
      <c r="T164" s="86">
        <v>1.9097871780395508</v>
      </c>
      <c r="U164" s="86">
        <v>1.726388692855835</v>
      </c>
      <c r="V164" s="86">
        <v>1.7602814435958862</v>
      </c>
      <c r="W164" s="86">
        <v>1.6774433851242065</v>
      </c>
      <c r="X164" s="86">
        <v>1.7062563896179199</v>
      </c>
      <c r="Y164" s="86">
        <v>1.8793009519577026</v>
      </c>
      <c r="Z164" s="86">
        <v>2.3635737895965576</v>
      </c>
      <c r="AA164" s="86">
        <v>2.5252721309661865</v>
      </c>
      <c r="AB164" s="86">
        <v>2.5700564384460449</v>
      </c>
      <c r="AC164" s="86">
        <v>2.5179669857025146</v>
      </c>
      <c r="AD164" s="86">
        <v>2.4693317413330078</v>
      </c>
      <c r="AE164" s="86">
        <v>2.1071836948394775</v>
      </c>
      <c r="AF164" s="86">
        <v>1.9227551221847534</v>
      </c>
      <c r="AG164" s="86">
        <v>-0.4943268895149231</v>
      </c>
      <c r="AH164" s="86">
        <v>-0.38828939199447632</v>
      </c>
      <c r="AI164" s="86">
        <v>-0.37177395820617676</v>
      </c>
      <c r="AJ164" s="86">
        <v>-0.40154525637626648</v>
      </c>
      <c r="AK164" s="86">
        <v>-0.46942630410194397</v>
      </c>
      <c r="AL164" s="86">
        <v>-1.0736807584762573</v>
      </c>
      <c r="AM164" s="86">
        <v>-1.1439658403396606</v>
      </c>
      <c r="AN164" s="86">
        <v>-1.5584348440170288</v>
      </c>
      <c r="AO164" s="86">
        <v>-1.0300942659378052</v>
      </c>
      <c r="AP164" s="86">
        <v>-0.32722014188766479</v>
      </c>
      <c r="AQ164" s="86">
        <v>-0.59647727012634277</v>
      </c>
      <c r="AR164" s="86">
        <v>-0.56440865993499756</v>
      </c>
      <c r="AS164" s="86">
        <v>-0.69656312465667725</v>
      </c>
      <c r="AT164" s="86">
        <v>-0.66163414716720581</v>
      </c>
      <c r="AU164" s="86">
        <v>-0.52120059728622437</v>
      </c>
      <c r="AV164" s="86">
        <v>-0.88547927141189575</v>
      </c>
      <c r="AW164" s="86">
        <v>-0.41245609521865845</v>
      </c>
      <c r="AX164" s="86">
        <v>-5.8903690427541733E-2</v>
      </c>
      <c r="AY164" s="86">
        <v>-0.25665268301963806</v>
      </c>
      <c r="AZ164" s="86">
        <v>-0.12354820221662521</v>
      </c>
      <c r="BA164" s="86">
        <v>-0.35503974556922913</v>
      </c>
      <c r="BB164" s="86">
        <v>-0.5152851939201355</v>
      </c>
      <c r="BC164" s="86">
        <v>-0.58889621496200562</v>
      </c>
      <c r="BD164" s="86">
        <v>-0.63553661108016968</v>
      </c>
      <c r="BE164" s="86">
        <v>-0.23250587284564972</v>
      </c>
      <c r="BF164" s="86">
        <v>-0.12453553080558777</v>
      </c>
      <c r="BG164" s="86">
        <v>-9.2829480767250061E-2</v>
      </c>
      <c r="BH164" s="86">
        <v>-0.1210540384054184</v>
      </c>
      <c r="BI164" s="86">
        <v>-0.16893100738525391</v>
      </c>
      <c r="BJ164" s="86">
        <v>-0.48683515191078186</v>
      </c>
      <c r="BK164" s="86">
        <v>-0.50974398851394653</v>
      </c>
      <c r="BL164" s="86">
        <v>-0.847767174243927</v>
      </c>
      <c r="BM164" s="86">
        <v>-0.36965104937553406</v>
      </c>
      <c r="BN164" s="86">
        <v>2.2063793614506721E-2</v>
      </c>
      <c r="BO164" s="86">
        <v>-0.26827749609947205</v>
      </c>
      <c r="BP164" s="86">
        <v>-0.18522419035434723</v>
      </c>
      <c r="BQ164" s="86">
        <v>-0.33853143453598022</v>
      </c>
      <c r="BR164" s="86">
        <v>-0.33154556155204773</v>
      </c>
      <c r="BS164" s="86">
        <v>-0.22727416455745697</v>
      </c>
      <c r="BT164" s="86">
        <v>-0.46026426553726196</v>
      </c>
      <c r="BU164" s="86">
        <v>-9.1328635811805725E-2</v>
      </c>
      <c r="BV164" s="86">
        <v>0.20663253962993622</v>
      </c>
      <c r="BW164" s="86">
        <v>3.1591486185789108E-2</v>
      </c>
      <c r="BX164" s="86">
        <v>0.18110287189483643</v>
      </c>
      <c r="BY164" s="86">
        <v>-4.1287600994110107E-2</v>
      </c>
      <c r="BZ164" s="86">
        <v>-0.2047732025384903</v>
      </c>
      <c r="CA164" s="86">
        <v>-0.28533893823623657</v>
      </c>
      <c r="CB164" s="86">
        <v>-0.3318646252155304</v>
      </c>
      <c r="CC164" s="86">
        <v>-5.1169443875551224E-2</v>
      </c>
      <c r="CD164" s="86">
        <v>5.8139592409133911E-2</v>
      </c>
      <c r="CE164" s="86">
        <v>0.10036661475896835</v>
      </c>
      <c r="CF164" s="86">
        <v>7.3213323950767517E-2</v>
      </c>
      <c r="CG164" s="86">
        <v>3.9191115647554398E-2</v>
      </c>
      <c r="CH164" s="86">
        <v>-8.0387651920318604E-2</v>
      </c>
      <c r="CI164" s="86">
        <v>-7.0483863353729248E-2</v>
      </c>
      <c r="CJ164" s="86">
        <v>-0.35556089878082275</v>
      </c>
      <c r="CK164" s="86">
        <v>8.7769918143749237E-2</v>
      </c>
      <c r="CL164" s="86">
        <v>0.26397678256034851</v>
      </c>
      <c r="CM164" s="86">
        <v>-4.0967356413602829E-2</v>
      </c>
      <c r="CN164" s="86">
        <v>7.7397830784320831E-2</v>
      </c>
      <c r="CO164" s="86">
        <v>-9.0559758245944977E-2</v>
      </c>
      <c r="CP164" s="86">
        <v>-0.10292718559503555</v>
      </c>
      <c r="CQ164" s="86">
        <v>-2.3701613768935204E-2</v>
      </c>
      <c r="CR164" s="86">
        <v>-0.16576161980628967</v>
      </c>
      <c r="CS164" s="86">
        <v>0.13108325004577637</v>
      </c>
      <c r="CT164" s="86">
        <v>0.39054211974143982</v>
      </c>
      <c r="CU164" s="86">
        <v>0.23122851550579071</v>
      </c>
      <c r="CV164" s="86">
        <v>0.39210328459739685</v>
      </c>
      <c r="CW164" s="86">
        <v>0.1760161817073822</v>
      </c>
      <c r="CX164" s="86">
        <v>1.0286468081176281E-2</v>
      </c>
      <c r="CY164" s="86">
        <v>-7.5096070766448975E-2</v>
      </c>
      <c r="CZ164" s="86">
        <v>-0.12154236435890198</v>
      </c>
      <c r="DA164" s="86">
        <v>0.13016699254512787</v>
      </c>
      <c r="DB164" s="86">
        <v>0.24081471562385559</v>
      </c>
      <c r="DC164" s="86">
        <v>0.29356271028518677</v>
      </c>
      <c r="DD164" s="86">
        <v>0.26748067140579224</v>
      </c>
      <c r="DE164" s="86">
        <v>0.2473132461309433</v>
      </c>
      <c r="DF164" s="86">
        <v>0.32605984807014465</v>
      </c>
      <c r="DG164" s="86">
        <v>0.36877629160881042</v>
      </c>
      <c r="DH164" s="86">
        <v>0.13664539158344269</v>
      </c>
      <c r="DI164" s="86">
        <v>0.54519087076187134</v>
      </c>
      <c r="DJ164" s="86">
        <v>0.50588977336883545</v>
      </c>
      <c r="DK164" s="86">
        <v>0.18634279072284698</v>
      </c>
      <c r="DL164" s="86">
        <v>0.34001985192298889</v>
      </c>
      <c r="DM164" s="86">
        <v>0.15741190314292908</v>
      </c>
      <c r="DN164" s="86">
        <v>0.12569117546081543</v>
      </c>
      <c r="DO164" s="86">
        <v>0.17987093329429626</v>
      </c>
      <c r="DP164" s="86">
        <v>0.12874102592468262</v>
      </c>
      <c r="DQ164" s="86">
        <v>0.35349515080451965</v>
      </c>
      <c r="DR164" s="86">
        <v>0.57445168495178223</v>
      </c>
      <c r="DS164" s="86">
        <v>0.43086555600166321</v>
      </c>
      <c r="DT164" s="86">
        <v>0.60310369729995728</v>
      </c>
      <c r="DU164" s="86">
        <v>0.39331996440887451</v>
      </c>
      <c r="DV164" s="86">
        <v>0.22534613311290741</v>
      </c>
      <c r="DW164" s="86">
        <v>0.13514678180217743</v>
      </c>
      <c r="DX164" s="86">
        <v>8.8779911398887634E-2</v>
      </c>
      <c r="DY164" s="86">
        <v>0.39198797941207886</v>
      </c>
      <c r="DZ164" s="86">
        <v>0.50456857681274414</v>
      </c>
      <c r="EA164" s="86">
        <v>0.57250720262527466</v>
      </c>
      <c r="EB164" s="86">
        <v>0.54797190427780151</v>
      </c>
      <c r="EC164" s="86">
        <v>0.54780852794647217</v>
      </c>
      <c r="ED164" s="86">
        <v>0.91290551424026489</v>
      </c>
      <c r="EE164" s="86">
        <v>1.0029981136322021</v>
      </c>
      <c r="EF164" s="86">
        <v>0.84731310606002808</v>
      </c>
      <c r="EG164" s="86">
        <v>1.2056341171264648</v>
      </c>
      <c r="EH164" s="86">
        <v>0.85517370700836182</v>
      </c>
      <c r="EI164" s="86">
        <v>0.51454252004623413</v>
      </c>
      <c r="EJ164" s="86">
        <v>0.71920430660247803</v>
      </c>
      <c r="EK164" s="86">
        <v>0.51544362306594849</v>
      </c>
      <c r="EL164" s="86">
        <v>0.4557797908782959</v>
      </c>
      <c r="EM164" s="86">
        <v>0.47379738092422485</v>
      </c>
      <c r="EN164" s="86">
        <v>0.55395603179931641</v>
      </c>
      <c r="EO164" s="86">
        <v>0.67462259531021118</v>
      </c>
      <c r="EP164" s="86">
        <v>0.83998793363571167</v>
      </c>
      <c r="EQ164" s="86">
        <v>0.71910971403121948</v>
      </c>
      <c r="ER164" s="86">
        <v>0.90775477886199951</v>
      </c>
      <c r="ES164" s="86">
        <v>0.70707213878631592</v>
      </c>
      <c r="ET164" s="86">
        <v>0.535858154296875</v>
      </c>
      <c r="EU164" s="86">
        <v>0.43870407342910767</v>
      </c>
      <c r="EV164" s="86">
        <v>0.39245188236236572</v>
      </c>
      <c r="EW164" s="86">
        <v>51.610553741455078</v>
      </c>
      <c r="EX164" s="86">
        <v>51.654582977294922</v>
      </c>
      <c r="EY164" s="86">
        <v>51.451587677001953</v>
      </c>
      <c r="EZ164" s="86">
        <v>51.077033996582031</v>
      </c>
      <c r="FA164" s="86">
        <v>50.915500640869141</v>
      </c>
      <c r="FB164" s="86">
        <v>50.746429443359375</v>
      </c>
      <c r="FC164" s="86">
        <v>49.917461395263672</v>
      </c>
      <c r="FD164" s="86">
        <v>50.3353271484375</v>
      </c>
      <c r="FE164" s="86">
        <v>51.962806701660156</v>
      </c>
      <c r="FF164" s="86">
        <v>53.547489166259766</v>
      </c>
      <c r="FG164" s="86">
        <v>54.317523956298828</v>
      </c>
      <c r="FH164" s="86">
        <v>54.8515625</v>
      </c>
      <c r="FI164" s="86">
        <v>56.093654632568359</v>
      </c>
      <c r="FJ164" s="86">
        <v>55.4271240234375</v>
      </c>
      <c r="FK164" s="86">
        <v>55.575656890869141</v>
      </c>
      <c r="FL164" s="86">
        <v>55.125804901123047</v>
      </c>
      <c r="FM164" s="86">
        <v>53.791194915771484</v>
      </c>
      <c r="FN164" s="86">
        <v>51.843330383300781</v>
      </c>
      <c r="FO164" s="86">
        <v>51.459678649902344</v>
      </c>
      <c r="FP164" s="86">
        <v>50.458629608154297</v>
      </c>
      <c r="FQ164" s="86">
        <v>49.039218902587891</v>
      </c>
      <c r="FR164" s="86">
        <v>48.270793914794922</v>
      </c>
      <c r="FS164" s="86">
        <v>47.719024658203125</v>
      </c>
      <c r="FT164" s="86">
        <v>46.98895263671875</v>
      </c>
      <c r="FU164" s="86">
        <v>0.24690352380275726</v>
      </c>
      <c r="FV164" s="86">
        <v>0.21609647572040558</v>
      </c>
      <c r="FW164" s="86">
        <v>0.29828247427940369</v>
      </c>
      <c r="FX164" s="86">
        <v>102</v>
      </c>
      <c r="FY164" s="86">
        <v>1</v>
      </c>
    </row>
    <row r="165" spans="1:181" x14ac:dyDescent="0.25">
      <c r="A165" t="s">
        <v>186</v>
      </c>
      <c r="B165" t="s">
        <v>244</v>
      </c>
      <c r="C165" t="s">
        <v>2</v>
      </c>
      <c r="D165" t="s">
        <v>203</v>
      </c>
      <c r="E165" t="s">
        <v>204</v>
      </c>
      <c r="F165" t="s">
        <v>184</v>
      </c>
      <c r="G165" t="s">
        <v>1</v>
      </c>
      <c r="H165" s="86">
        <v>836</v>
      </c>
      <c r="I165" s="86"/>
      <c r="J165" s="86"/>
      <c r="K165" s="86"/>
      <c r="L165" s="86"/>
      <c r="M165" s="86"/>
      <c r="N165" s="86"/>
      <c r="O165" s="86"/>
      <c r="P165" s="86"/>
      <c r="Q165" s="86"/>
      <c r="R165" s="86"/>
      <c r="S165" s="86"/>
      <c r="T165" s="86"/>
      <c r="U165" s="86"/>
      <c r="V165" s="86"/>
      <c r="W165" s="86"/>
      <c r="X165" s="86"/>
      <c r="Y165" s="86"/>
      <c r="Z165" s="86"/>
      <c r="AA165" s="86"/>
      <c r="AB165" s="86"/>
      <c r="AC165" s="86"/>
      <c r="AD165" s="86"/>
      <c r="AE165" s="86"/>
      <c r="AF165" s="86"/>
      <c r="AG165" s="86"/>
      <c r="AH165" s="86"/>
      <c r="AI165" s="86"/>
      <c r="AJ165" s="86"/>
      <c r="AK165" s="86"/>
      <c r="AL165" s="86"/>
      <c r="AM165" s="86"/>
      <c r="AN165" s="86"/>
      <c r="AO165" s="86"/>
      <c r="AP165" s="86"/>
      <c r="AQ165" s="86"/>
      <c r="AR165" s="86"/>
      <c r="AS165" s="86"/>
      <c r="AT165" s="86"/>
      <c r="AU165" s="86"/>
      <c r="AV165" s="86"/>
      <c r="AW165" s="86"/>
      <c r="AX165" s="86"/>
      <c r="AY165" s="86"/>
      <c r="AZ165" s="86"/>
      <c r="BA165" s="86"/>
      <c r="BB165" s="86"/>
      <c r="BC165" s="86"/>
      <c r="BD165" s="86"/>
      <c r="BE165" s="86"/>
      <c r="BF165" s="86"/>
      <c r="BG165" s="86"/>
      <c r="BH165" s="86"/>
      <c r="BI165" s="86"/>
      <c r="BJ165" s="86"/>
      <c r="BK165" s="86"/>
      <c r="BL165" s="86"/>
      <c r="BM165" s="86"/>
      <c r="BN165" s="86"/>
      <c r="BO165" s="86"/>
      <c r="BP165" s="86"/>
      <c r="BQ165" s="86"/>
      <c r="BR165" s="86"/>
      <c r="BS165" s="86"/>
      <c r="BT165" s="86"/>
      <c r="BU165" s="86"/>
      <c r="BV165" s="86"/>
      <c r="BW165" s="86"/>
      <c r="BX165" s="86"/>
      <c r="BY165" s="86"/>
      <c r="BZ165" s="86"/>
      <c r="CA165" s="86"/>
      <c r="CB165" s="86"/>
      <c r="CC165" s="86"/>
      <c r="CD165" s="86"/>
      <c r="CE165" s="86"/>
      <c r="CF165" s="86"/>
      <c r="CG165" s="86"/>
      <c r="CH165" s="86"/>
      <c r="CI165" s="86"/>
      <c r="CJ165" s="86"/>
      <c r="CK165" s="86"/>
      <c r="CL165" s="86"/>
      <c r="CM165" s="86"/>
      <c r="CN165" s="86"/>
      <c r="CO165" s="86"/>
      <c r="CP165" s="86"/>
      <c r="CQ165" s="86"/>
      <c r="CR165" s="86"/>
      <c r="CS165" s="86"/>
      <c r="CT165" s="86"/>
      <c r="CU165" s="86"/>
      <c r="CV165" s="86"/>
      <c r="CW165" s="86"/>
      <c r="CX165" s="86"/>
      <c r="CY165" s="86"/>
      <c r="CZ165" s="86"/>
      <c r="DA165" s="86"/>
      <c r="DB165" s="86"/>
      <c r="DC165" s="86"/>
      <c r="DD165" s="86"/>
      <c r="DE165" s="86"/>
      <c r="DF165" s="86"/>
      <c r="DG165" s="86"/>
      <c r="DH165" s="86"/>
      <c r="DI165" s="86"/>
      <c r="DJ165" s="86"/>
      <c r="DK165" s="86"/>
      <c r="DL165" s="86"/>
      <c r="DM165" s="86"/>
      <c r="DN165" s="86"/>
      <c r="DO165" s="86"/>
      <c r="DP165" s="86"/>
      <c r="DQ165" s="86"/>
      <c r="DR165" s="86"/>
      <c r="DS165" s="86"/>
      <c r="DT165" s="86"/>
      <c r="DU165" s="86"/>
      <c r="DV165" s="86"/>
      <c r="DW165" s="86"/>
      <c r="DX165" s="86"/>
      <c r="DY165" s="86"/>
      <c r="DZ165" s="86"/>
      <c r="EA165" s="86"/>
      <c r="EB165" s="86"/>
      <c r="EC165" s="86"/>
      <c r="ED165" s="86"/>
      <c r="EE165" s="86"/>
      <c r="EF165" s="86"/>
      <c r="EG165" s="86"/>
      <c r="EH165" s="86"/>
      <c r="EI165" s="86"/>
      <c r="EJ165" s="86"/>
      <c r="EK165" s="86"/>
      <c r="EL165" s="86"/>
      <c r="EM165" s="86"/>
      <c r="EN165" s="86"/>
      <c r="EO165" s="86"/>
      <c r="EP165" s="86"/>
      <c r="EQ165" s="86"/>
      <c r="ER165" s="86"/>
      <c r="ES165" s="86"/>
      <c r="ET165" s="86"/>
      <c r="EU165" s="86"/>
      <c r="EV165" s="86"/>
      <c r="EW165" s="86"/>
      <c r="EX165" s="86"/>
      <c r="EY165" s="86"/>
      <c r="EZ165" s="86"/>
      <c r="FA165" s="86"/>
      <c r="FB165" s="86"/>
      <c r="FC165" s="86"/>
      <c r="FD165" s="86"/>
      <c r="FE165" s="86"/>
      <c r="FF165" s="86"/>
      <c r="FG165" s="86"/>
      <c r="FH165" s="86"/>
      <c r="FI165" s="86"/>
      <c r="FJ165" s="86"/>
      <c r="FK165" s="86"/>
      <c r="FL165" s="86"/>
      <c r="FM165" s="86"/>
      <c r="FN165" s="86"/>
      <c r="FO165" s="86"/>
      <c r="FP165" s="86"/>
      <c r="FQ165" s="86"/>
      <c r="FR165" s="86"/>
      <c r="FS165" s="86"/>
      <c r="FT165" s="86"/>
      <c r="FU165" s="86"/>
      <c r="FV165" s="86"/>
      <c r="FW165" s="86"/>
      <c r="FX165" s="86">
        <v>65</v>
      </c>
      <c r="FY165" s="86">
        <v>0</v>
      </c>
    </row>
    <row r="166" spans="1:181" x14ac:dyDescent="0.25">
      <c r="A166" t="s">
        <v>186</v>
      </c>
      <c r="B166" t="s">
        <v>244</v>
      </c>
      <c r="C166" t="s">
        <v>2</v>
      </c>
      <c r="D166" t="s">
        <v>203</v>
      </c>
      <c r="E166" t="s">
        <v>204</v>
      </c>
      <c r="F166" t="s">
        <v>185</v>
      </c>
      <c r="G166" t="s">
        <v>1</v>
      </c>
      <c r="H166" s="86">
        <v>362</v>
      </c>
      <c r="I166" s="86"/>
      <c r="J166" s="86"/>
      <c r="K166" s="86"/>
      <c r="L166" s="86"/>
      <c r="M166" s="86"/>
      <c r="N166" s="86"/>
      <c r="O166" s="86"/>
      <c r="P166" s="86"/>
      <c r="Q166" s="86"/>
      <c r="R166" s="86"/>
      <c r="S166" s="86"/>
      <c r="T166" s="86"/>
      <c r="U166" s="86"/>
      <c r="V166" s="86"/>
      <c r="W166" s="86"/>
      <c r="X166" s="86"/>
      <c r="Y166" s="86"/>
      <c r="Z166" s="86"/>
      <c r="AA166" s="86"/>
      <c r="AB166" s="86"/>
      <c r="AC166" s="86"/>
      <c r="AD166" s="86"/>
      <c r="AE166" s="86"/>
      <c r="AF166" s="86"/>
      <c r="AG166" s="86"/>
      <c r="AH166" s="86"/>
      <c r="AI166" s="86"/>
      <c r="AJ166" s="86"/>
      <c r="AK166" s="86"/>
      <c r="AL166" s="86"/>
      <c r="AM166" s="86"/>
      <c r="AN166" s="86"/>
      <c r="AO166" s="86"/>
      <c r="AP166" s="86"/>
      <c r="AQ166" s="86"/>
      <c r="AR166" s="86"/>
      <c r="AS166" s="86"/>
      <c r="AT166" s="86"/>
      <c r="AU166" s="86"/>
      <c r="AV166" s="86"/>
      <c r="AW166" s="86"/>
      <c r="AX166" s="86"/>
      <c r="AY166" s="86"/>
      <c r="AZ166" s="86"/>
      <c r="BA166" s="86"/>
      <c r="BB166" s="86"/>
      <c r="BC166" s="86"/>
      <c r="BD166" s="86"/>
      <c r="BE166" s="86"/>
      <c r="BF166" s="86"/>
      <c r="BG166" s="86"/>
      <c r="BH166" s="86"/>
      <c r="BI166" s="86"/>
      <c r="BJ166" s="86"/>
      <c r="BK166" s="86"/>
      <c r="BL166" s="86"/>
      <c r="BM166" s="86"/>
      <c r="BN166" s="86"/>
      <c r="BO166" s="86"/>
      <c r="BP166" s="86"/>
      <c r="BQ166" s="86"/>
      <c r="BR166" s="86"/>
      <c r="BS166" s="86"/>
      <c r="BT166" s="86"/>
      <c r="BU166" s="86"/>
      <c r="BV166" s="86"/>
      <c r="BW166" s="86"/>
      <c r="BX166" s="86"/>
      <c r="BY166" s="86"/>
      <c r="BZ166" s="86"/>
      <c r="CA166" s="86"/>
      <c r="CB166" s="86"/>
      <c r="CC166" s="86"/>
      <c r="CD166" s="86"/>
      <c r="CE166" s="86"/>
      <c r="CF166" s="86"/>
      <c r="CG166" s="86"/>
      <c r="CH166" s="86"/>
      <c r="CI166" s="86"/>
      <c r="CJ166" s="86"/>
      <c r="CK166" s="86"/>
      <c r="CL166" s="86"/>
      <c r="CM166" s="86"/>
      <c r="CN166" s="86"/>
      <c r="CO166" s="86"/>
      <c r="CP166" s="86"/>
      <c r="CQ166" s="86"/>
      <c r="CR166" s="86"/>
      <c r="CS166" s="86"/>
      <c r="CT166" s="86"/>
      <c r="CU166" s="86"/>
      <c r="CV166" s="86"/>
      <c r="CW166" s="86"/>
      <c r="CX166" s="86"/>
      <c r="CY166" s="86"/>
      <c r="CZ166" s="86"/>
      <c r="DA166" s="86"/>
      <c r="DB166" s="86"/>
      <c r="DC166" s="86"/>
      <c r="DD166" s="86"/>
      <c r="DE166" s="86"/>
      <c r="DF166" s="86"/>
      <c r="DG166" s="86"/>
      <c r="DH166" s="86"/>
      <c r="DI166" s="86"/>
      <c r="DJ166" s="86"/>
      <c r="DK166" s="86"/>
      <c r="DL166" s="86"/>
      <c r="DM166" s="86"/>
      <c r="DN166" s="86"/>
      <c r="DO166" s="86"/>
      <c r="DP166" s="86"/>
      <c r="DQ166" s="86"/>
      <c r="DR166" s="86"/>
      <c r="DS166" s="86"/>
      <c r="DT166" s="86"/>
      <c r="DU166" s="86"/>
      <c r="DV166" s="86"/>
      <c r="DW166" s="86"/>
      <c r="DX166" s="86"/>
      <c r="DY166" s="86"/>
      <c r="DZ166" s="86"/>
      <c r="EA166" s="86"/>
      <c r="EB166" s="86"/>
      <c r="EC166" s="86"/>
      <c r="ED166" s="86"/>
      <c r="EE166" s="86"/>
      <c r="EF166" s="86"/>
      <c r="EG166" s="86"/>
      <c r="EH166" s="86"/>
      <c r="EI166" s="86"/>
      <c r="EJ166" s="86"/>
      <c r="EK166" s="86"/>
      <c r="EL166" s="86"/>
      <c r="EM166" s="86"/>
      <c r="EN166" s="86"/>
      <c r="EO166" s="86"/>
      <c r="EP166" s="86"/>
      <c r="EQ166" s="86"/>
      <c r="ER166" s="86"/>
      <c r="ES166" s="86"/>
      <c r="ET166" s="86"/>
      <c r="EU166" s="86"/>
      <c r="EV166" s="86"/>
      <c r="EW166" s="86"/>
      <c r="EX166" s="86"/>
      <c r="EY166" s="86"/>
      <c r="EZ166" s="86"/>
      <c r="FA166" s="86"/>
      <c r="FB166" s="86"/>
      <c r="FC166" s="86"/>
      <c r="FD166" s="86"/>
      <c r="FE166" s="86"/>
      <c r="FF166" s="86"/>
      <c r="FG166" s="86"/>
      <c r="FH166" s="86"/>
      <c r="FI166" s="86"/>
      <c r="FJ166" s="86"/>
      <c r="FK166" s="86"/>
      <c r="FL166" s="86"/>
      <c r="FM166" s="86"/>
      <c r="FN166" s="86"/>
      <c r="FO166" s="86"/>
      <c r="FP166" s="86"/>
      <c r="FQ166" s="86"/>
      <c r="FR166" s="86"/>
      <c r="FS166" s="86"/>
      <c r="FT166" s="86"/>
      <c r="FU166" s="86"/>
      <c r="FV166" s="86"/>
      <c r="FW166" s="86"/>
      <c r="FX166" s="86">
        <v>28</v>
      </c>
      <c r="FY166" s="86">
        <v>0</v>
      </c>
    </row>
    <row r="167" spans="1:181" x14ac:dyDescent="0.25">
      <c r="A167" t="s">
        <v>186</v>
      </c>
      <c r="B167" t="s">
        <v>244</v>
      </c>
      <c r="C167" t="s">
        <v>2</v>
      </c>
      <c r="D167" t="s">
        <v>203</v>
      </c>
      <c r="E167" t="s">
        <v>205</v>
      </c>
      <c r="F167" t="s">
        <v>1</v>
      </c>
      <c r="G167" t="s">
        <v>198</v>
      </c>
      <c r="H167" s="86">
        <v>10221</v>
      </c>
      <c r="I167" s="86">
        <v>7.6974539756774902</v>
      </c>
      <c r="J167" s="86">
        <v>6.8199515342712402</v>
      </c>
      <c r="K167" s="86">
        <v>6.5420851707458496</v>
      </c>
      <c r="L167" s="86">
        <v>6.2232556343078613</v>
      </c>
      <c r="M167" s="86">
        <v>6.2957801818847656</v>
      </c>
      <c r="N167" s="86">
        <v>6.7737717628479004</v>
      </c>
      <c r="O167" s="86">
        <v>7.5194201469421387</v>
      </c>
      <c r="P167" s="86">
        <v>8.6384954452514648</v>
      </c>
      <c r="Q167" s="86">
        <v>9.2297954559326172</v>
      </c>
      <c r="R167" s="86">
        <v>9.3804903030395508</v>
      </c>
      <c r="S167" s="86">
        <v>9.7190580368041992</v>
      </c>
      <c r="T167" s="86">
        <v>10.310587882995605</v>
      </c>
      <c r="U167" s="86">
        <v>10.652010917663574</v>
      </c>
      <c r="V167" s="86">
        <v>11.519627571105957</v>
      </c>
      <c r="W167" s="86">
        <v>12.114830017089844</v>
      </c>
      <c r="X167" s="86">
        <v>12.669867515563965</v>
      </c>
      <c r="Y167" s="86">
        <v>12.723154067993164</v>
      </c>
      <c r="Z167" s="86">
        <v>13.186382293701172</v>
      </c>
      <c r="AA167" s="86">
        <v>13.33132266998291</v>
      </c>
      <c r="AB167" s="86">
        <v>13.873838424682617</v>
      </c>
      <c r="AC167" s="86">
        <v>13.705492973327637</v>
      </c>
      <c r="AD167" s="86">
        <v>12.701861381530762</v>
      </c>
      <c r="AE167" s="86">
        <v>10.765530586242676</v>
      </c>
      <c r="AF167" s="86">
        <v>9.439244270324707</v>
      </c>
      <c r="AG167" s="86">
        <v>-3.5332436561584473</v>
      </c>
      <c r="AH167" s="86">
        <v>-3.5707597732543945</v>
      </c>
      <c r="AI167" s="86">
        <v>-3.548203706741333</v>
      </c>
      <c r="AJ167" s="86">
        <v>-3.2663168907165527</v>
      </c>
      <c r="AK167" s="86">
        <v>-3.0625450611114502</v>
      </c>
      <c r="AL167" s="86">
        <v>-3.1596000194549561</v>
      </c>
      <c r="AM167" s="86">
        <v>-3.4886152744293213</v>
      </c>
      <c r="AN167" s="86">
        <v>-2.6082823276519775</v>
      </c>
      <c r="AO167" s="86">
        <v>-2.3652622699737549</v>
      </c>
      <c r="AP167" s="86">
        <v>-1.7301795482635498</v>
      </c>
      <c r="AQ167" s="86">
        <v>-1.8096822500228882</v>
      </c>
      <c r="AR167" s="86">
        <v>-1.7322791814804077</v>
      </c>
      <c r="AS167" s="86">
        <v>-2.7143175601959229</v>
      </c>
      <c r="AT167" s="86">
        <v>-1.6481106281280518</v>
      </c>
      <c r="AU167" s="86">
        <v>-0.94136160612106323</v>
      </c>
      <c r="AV167" s="86">
        <v>-1.4537630081176758</v>
      </c>
      <c r="AW167" s="86">
        <v>-2.0609550476074219</v>
      </c>
      <c r="AX167" s="86">
        <v>-1.5709124803543091</v>
      </c>
      <c r="AY167" s="86">
        <v>-1.341627836227417</v>
      </c>
      <c r="AZ167" s="86">
        <v>-1.7285107374191284</v>
      </c>
      <c r="BA167" s="86">
        <v>-2.2128307819366455</v>
      </c>
      <c r="BB167" s="86">
        <v>-3.8106400966644287</v>
      </c>
      <c r="BC167" s="86">
        <v>-3.7388691902160645</v>
      </c>
      <c r="BD167" s="86">
        <v>-3.3554091453552246</v>
      </c>
      <c r="BE167" s="86">
        <v>-2.6817548274993896</v>
      </c>
      <c r="BF167" s="86">
        <v>-2.7647886276245117</v>
      </c>
      <c r="BG167" s="86">
        <v>-2.715996265411377</v>
      </c>
      <c r="BH167" s="86">
        <v>-2.4807343482971191</v>
      </c>
      <c r="BI167" s="86">
        <v>-2.2877316474914551</v>
      </c>
      <c r="BJ167" s="86">
        <v>-2.3398540019989014</v>
      </c>
      <c r="BK167" s="86">
        <v>-2.664078950881958</v>
      </c>
      <c r="BL167" s="86">
        <v>-1.8455260992050171</v>
      </c>
      <c r="BM167" s="86">
        <v>-1.5452213287353516</v>
      </c>
      <c r="BN167" s="86">
        <v>-0.95709556341171265</v>
      </c>
      <c r="BO167" s="86">
        <v>-0.93480193614959717</v>
      </c>
      <c r="BP167" s="86">
        <v>-0.91194593906402588</v>
      </c>
      <c r="BQ167" s="86">
        <v>-1.7637397050857544</v>
      </c>
      <c r="BR167" s="86">
        <v>-0.72801154851913452</v>
      </c>
      <c r="BS167" s="86">
        <v>6.8084873259067535E-2</v>
      </c>
      <c r="BT167" s="86">
        <v>-0.3696925938129425</v>
      </c>
      <c r="BU167" s="86">
        <v>-0.9073941707611084</v>
      </c>
      <c r="BV167" s="86">
        <v>-0.52879685163497925</v>
      </c>
      <c r="BW167" s="86">
        <v>-0.3176150918006897</v>
      </c>
      <c r="BX167" s="86">
        <v>-0.68250769376754761</v>
      </c>
      <c r="BY167" s="86">
        <v>-1.1529605388641357</v>
      </c>
      <c r="BZ167" s="86">
        <v>-2.7591879367828369</v>
      </c>
      <c r="CA167" s="86">
        <v>-2.7674777507781982</v>
      </c>
      <c r="CB167" s="86">
        <v>-2.4426217079162598</v>
      </c>
      <c r="CC167" s="86">
        <v>-2.0920162200927734</v>
      </c>
      <c r="CD167" s="86">
        <v>-2.2065753936767578</v>
      </c>
      <c r="CE167" s="86">
        <v>-2.1396117210388184</v>
      </c>
      <c r="CF167" s="86">
        <v>-1.936642050743103</v>
      </c>
      <c r="CG167" s="86">
        <v>-1.7510980367660522</v>
      </c>
      <c r="CH167" s="86">
        <v>-1.7721003293991089</v>
      </c>
      <c r="CI167" s="86">
        <v>-2.0930075645446777</v>
      </c>
      <c r="CJ167" s="86">
        <v>-1.3172434568405151</v>
      </c>
      <c r="CK167" s="86">
        <v>-0.97726351022720337</v>
      </c>
      <c r="CL167" s="86">
        <v>-0.42165994644165039</v>
      </c>
      <c r="CM167" s="86">
        <v>-0.32886254787445068</v>
      </c>
      <c r="CN167" s="86">
        <v>-0.34378567337989807</v>
      </c>
      <c r="CO167" s="86">
        <v>-1.105372428894043</v>
      </c>
      <c r="CP167" s="86">
        <v>-9.0753719210624695E-2</v>
      </c>
      <c r="CQ167" s="86">
        <v>0.76722443103790283</v>
      </c>
      <c r="CR167" s="86">
        <v>0.38113126158714294</v>
      </c>
      <c r="CS167" s="86">
        <v>-0.10844148695468903</v>
      </c>
      <c r="CT167" s="86">
        <v>0.19296930730342865</v>
      </c>
      <c r="CU167" s="86">
        <v>0.39161306619644165</v>
      </c>
      <c r="CV167" s="86">
        <v>4.1950885206460953E-2</v>
      </c>
      <c r="CW167" s="86">
        <v>-0.41889762878417969</v>
      </c>
      <c r="CX167" s="86">
        <v>-2.0309555530548096</v>
      </c>
      <c r="CY167" s="86">
        <v>-2.0946950912475586</v>
      </c>
      <c r="CZ167" s="86">
        <v>-1.8104277849197388</v>
      </c>
      <c r="DA167" s="86">
        <v>-1.5022776126861572</v>
      </c>
      <c r="DB167" s="86">
        <v>-1.6483621597290039</v>
      </c>
      <c r="DC167" s="86">
        <v>-1.5632272958755493</v>
      </c>
      <c r="DD167" s="86">
        <v>-1.3925498723983765</v>
      </c>
      <c r="DE167" s="86">
        <v>-1.214464545249939</v>
      </c>
      <c r="DF167" s="86">
        <v>-1.2043466567993164</v>
      </c>
      <c r="DG167" s="86">
        <v>-1.5219361782073975</v>
      </c>
      <c r="DH167" s="86">
        <v>-0.78896081447601318</v>
      </c>
      <c r="DI167" s="86">
        <v>-0.40930569171905518</v>
      </c>
      <c r="DJ167" s="86">
        <v>0.11377566307783127</v>
      </c>
      <c r="DK167" s="86">
        <v>0.27707687020301819</v>
      </c>
      <c r="DL167" s="86">
        <v>0.22437460720539093</v>
      </c>
      <c r="DM167" s="86">
        <v>-0.44700515270233154</v>
      </c>
      <c r="DN167" s="86">
        <v>0.54650408029556274</v>
      </c>
      <c r="DO167" s="86">
        <v>1.4663640260696411</v>
      </c>
      <c r="DP167" s="86">
        <v>1.1319551467895508</v>
      </c>
      <c r="DQ167" s="86">
        <v>0.69051122665405273</v>
      </c>
      <c r="DR167" s="86">
        <v>0.91473543643951416</v>
      </c>
      <c r="DS167" s="86">
        <v>1.1008411645889282</v>
      </c>
      <c r="DT167" s="86">
        <v>0.76640945672988892</v>
      </c>
      <c r="DU167" s="86">
        <v>0.31516528129577637</v>
      </c>
      <c r="DV167" s="86">
        <v>-1.3027230501174927</v>
      </c>
      <c r="DW167" s="86">
        <v>-1.4219124317169189</v>
      </c>
      <c r="DX167" s="86">
        <v>-1.1782338619232178</v>
      </c>
      <c r="DY167" s="86">
        <v>-0.65078872442245483</v>
      </c>
      <c r="DZ167" s="86">
        <v>-0.84239095449447632</v>
      </c>
      <c r="EA167" s="86">
        <v>-0.73101973533630371</v>
      </c>
      <c r="EB167" s="86">
        <v>-0.60696709156036377</v>
      </c>
      <c r="EC167" s="86">
        <v>-0.43965098261833191</v>
      </c>
      <c r="ED167" s="86">
        <v>-0.38460063934326172</v>
      </c>
      <c r="EE167" s="86">
        <v>-0.69739985466003418</v>
      </c>
      <c r="EF167" s="86">
        <v>-2.6204653084278107E-2</v>
      </c>
      <c r="EG167" s="86">
        <v>0.41073516011238098</v>
      </c>
      <c r="EH167" s="86">
        <v>0.88685965538024902</v>
      </c>
      <c r="EI167" s="86">
        <v>1.1519571542739868</v>
      </c>
      <c r="EJ167" s="86">
        <v>1.0447077751159668</v>
      </c>
      <c r="EK167" s="86">
        <v>0.50357258319854736</v>
      </c>
      <c r="EL167" s="86">
        <v>1.46660315990448</v>
      </c>
      <c r="EM167" s="86">
        <v>2.4758105278015137</v>
      </c>
      <c r="EN167" s="86">
        <v>2.2160255908966064</v>
      </c>
      <c r="EO167" s="86">
        <v>1.8440719842910767</v>
      </c>
      <c r="EP167" s="86">
        <v>1.9568511247634888</v>
      </c>
      <c r="EQ167" s="86">
        <v>2.1248540878295898</v>
      </c>
      <c r="ER167" s="86">
        <v>1.8124125003814697</v>
      </c>
      <c r="ES167" s="86">
        <v>1.3750355243682861</v>
      </c>
      <c r="ET167" s="86">
        <v>-0.25127106904983521</v>
      </c>
      <c r="EU167" s="86">
        <v>-0.45052105188369751</v>
      </c>
      <c r="EV167" s="86">
        <v>-0.26544633507728577</v>
      </c>
      <c r="EW167" s="86">
        <v>66.198822021484375</v>
      </c>
      <c r="EX167" s="86">
        <v>64.173515319824219</v>
      </c>
      <c r="EY167" s="86">
        <v>62.991168975830078</v>
      </c>
      <c r="EZ167" s="86">
        <v>62.001960754394531</v>
      </c>
      <c r="FA167" s="86">
        <v>61.353656768798828</v>
      </c>
      <c r="FB167" s="86">
        <v>60.479827880859375</v>
      </c>
      <c r="FC167" s="86">
        <v>60.066036224365234</v>
      </c>
      <c r="FD167" s="86">
        <v>63.714103698730469</v>
      </c>
      <c r="FE167" s="86">
        <v>69.145652770996094</v>
      </c>
      <c r="FF167" s="86">
        <v>73.489326477050781</v>
      </c>
      <c r="FG167" s="86">
        <v>77.496856689453125</v>
      </c>
      <c r="FH167" s="86">
        <v>81.03753662109375</v>
      </c>
      <c r="FI167" s="86">
        <v>83.480598449707031</v>
      </c>
      <c r="FJ167" s="86">
        <v>84.963340759277344</v>
      </c>
      <c r="FK167" s="86">
        <v>85.539344787597656</v>
      </c>
      <c r="FL167" s="86">
        <v>85.230728149414063</v>
      </c>
      <c r="FM167" s="86">
        <v>85.226432800292969</v>
      </c>
      <c r="FN167" s="86">
        <v>83.095985412597656</v>
      </c>
      <c r="FO167" s="86">
        <v>79.799606323242188</v>
      </c>
      <c r="FP167" s="86">
        <v>75.22308349609375</v>
      </c>
      <c r="FQ167" s="86">
        <v>70.782600402832031</v>
      </c>
      <c r="FR167" s="86">
        <v>68.849090576171875</v>
      </c>
      <c r="FS167" s="86">
        <v>66.337440490722656</v>
      </c>
      <c r="FT167" s="86">
        <v>64.738563537597656</v>
      </c>
      <c r="FU167" s="86">
        <v>0.70194387435913086</v>
      </c>
      <c r="FV167" s="86">
        <v>0.92999345064163208</v>
      </c>
      <c r="FW167" s="86">
        <v>0.68607568740844727</v>
      </c>
      <c r="FX167" s="86">
        <v>678</v>
      </c>
      <c r="FY167" s="86">
        <v>1</v>
      </c>
    </row>
    <row r="168" spans="1:181" x14ac:dyDescent="0.25">
      <c r="A168" t="s">
        <v>186</v>
      </c>
      <c r="B168" t="s">
        <v>244</v>
      </c>
      <c r="C168" t="s">
        <v>2</v>
      </c>
      <c r="D168" t="s">
        <v>203</v>
      </c>
      <c r="E168" t="s">
        <v>205</v>
      </c>
      <c r="F168" t="s">
        <v>1</v>
      </c>
      <c r="G168" t="s">
        <v>200</v>
      </c>
      <c r="H168" s="86">
        <v>2182</v>
      </c>
      <c r="I168" s="86">
        <v>1.4257465600967407</v>
      </c>
      <c r="J168" s="86">
        <v>1.2783205509185791</v>
      </c>
      <c r="K168" s="86">
        <v>1.208288311958313</v>
      </c>
      <c r="L168" s="86">
        <v>1.1292591094970703</v>
      </c>
      <c r="M168" s="86">
        <v>1.1203889846801758</v>
      </c>
      <c r="N168" s="86">
        <v>1.0907605886459351</v>
      </c>
      <c r="O168" s="86">
        <v>1.2659124135971069</v>
      </c>
      <c r="P168" s="86">
        <v>1.5277032852172852</v>
      </c>
      <c r="Q168" s="86">
        <v>1.3927744626998901</v>
      </c>
      <c r="R168" s="86">
        <v>1.4592422246932983</v>
      </c>
      <c r="S168" s="86">
        <v>1.5757068395614624</v>
      </c>
      <c r="T168" s="86">
        <v>1.6107966899871826</v>
      </c>
      <c r="U168" s="86">
        <v>1.8416858911514282</v>
      </c>
      <c r="V168" s="86">
        <v>1.9802221059799194</v>
      </c>
      <c r="W168" s="86">
        <v>2.1320979595184326</v>
      </c>
      <c r="X168" s="86">
        <v>2.4025313854217529</v>
      </c>
      <c r="Y168" s="86">
        <v>2.6358621120452881</v>
      </c>
      <c r="Z168" s="86">
        <v>2.7445511817932129</v>
      </c>
      <c r="AA168" s="86">
        <v>2.6115119457244873</v>
      </c>
      <c r="AB168" s="86">
        <v>2.7045688629150391</v>
      </c>
      <c r="AC168" s="86">
        <v>2.5313098430633545</v>
      </c>
      <c r="AD168" s="86">
        <v>2.3845937252044678</v>
      </c>
      <c r="AE168" s="86">
        <v>2.1208384037017822</v>
      </c>
      <c r="AF168" s="86">
        <v>1.794098973274231</v>
      </c>
      <c r="AG168" s="86">
        <v>-0.40980392694473267</v>
      </c>
      <c r="AH168" s="86">
        <v>-0.29294189810752869</v>
      </c>
      <c r="AI168" s="86">
        <v>-0.26479664444923401</v>
      </c>
      <c r="AJ168" s="86">
        <v>-0.27232784032821655</v>
      </c>
      <c r="AK168" s="86">
        <v>-0.27253422141075134</v>
      </c>
      <c r="AL168" s="86">
        <v>-0.35249871015548706</v>
      </c>
      <c r="AM168" s="86">
        <v>-0.38244181871414185</v>
      </c>
      <c r="AN168" s="86">
        <v>-0.22432130575180054</v>
      </c>
      <c r="AO168" s="86">
        <v>-0.38449671864509583</v>
      </c>
      <c r="AP168" s="86">
        <v>-0.47113651037216187</v>
      </c>
      <c r="AQ168" s="86">
        <v>-0.32870572805404663</v>
      </c>
      <c r="AR168" s="86">
        <v>-0.42446377873420715</v>
      </c>
      <c r="AS168" s="86">
        <v>-0.38912427425384521</v>
      </c>
      <c r="AT168" s="86">
        <v>-0.3057001531124115</v>
      </c>
      <c r="AU168" s="86">
        <v>-0.36032015085220337</v>
      </c>
      <c r="AV168" s="86">
        <v>-0.28017458319664001</v>
      </c>
      <c r="AW168" s="86">
        <v>-0.13212400674819946</v>
      </c>
      <c r="AX168" s="86">
        <v>-0.17395450174808502</v>
      </c>
      <c r="AY168" s="86">
        <v>-0.42643529176712036</v>
      </c>
      <c r="AZ168" s="86">
        <v>-0.33325439691543579</v>
      </c>
      <c r="BA168" s="86">
        <v>-0.51053589582443237</v>
      </c>
      <c r="BB168" s="86">
        <v>-0.41031137108802795</v>
      </c>
      <c r="BC168" s="86">
        <v>-0.33910229802131653</v>
      </c>
      <c r="BD168" s="86">
        <v>-0.29551669955253601</v>
      </c>
      <c r="BE168" s="86">
        <v>-0.27160406112670898</v>
      </c>
      <c r="BF168" s="86">
        <v>-0.17911657691001892</v>
      </c>
      <c r="BG168" s="86">
        <v>-0.16363619267940521</v>
      </c>
      <c r="BH168" s="86">
        <v>-0.18232060968875885</v>
      </c>
      <c r="BI168" s="86">
        <v>-0.17684271931648254</v>
      </c>
      <c r="BJ168" s="86">
        <v>-0.24920544028282166</v>
      </c>
      <c r="BK168" s="86">
        <v>-0.2673734724521637</v>
      </c>
      <c r="BL168" s="86">
        <v>-0.10724383592605591</v>
      </c>
      <c r="BM168" s="86">
        <v>-0.27441814541816711</v>
      </c>
      <c r="BN168" s="86">
        <v>-0.34560942649841309</v>
      </c>
      <c r="BO168" s="86">
        <v>-0.20204859972000122</v>
      </c>
      <c r="BP168" s="86">
        <v>-0.29155421257019043</v>
      </c>
      <c r="BQ168" s="86">
        <v>-0.23698817193508148</v>
      </c>
      <c r="BR168" s="86">
        <v>-0.13837063312530518</v>
      </c>
      <c r="BS168" s="86">
        <v>-0.19202150404453278</v>
      </c>
      <c r="BT168" s="86">
        <v>-0.10421355068683624</v>
      </c>
      <c r="BU168" s="86">
        <v>4.722435399889946E-2</v>
      </c>
      <c r="BV168" s="86">
        <v>8.3612184971570969E-3</v>
      </c>
      <c r="BW168" s="86">
        <v>-0.24499824643135071</v>
      </c>
      <c r="BX168" s="86">
        <v>-0.14977283775806427</v>
      </c>
      <c r="BY168" s="86">
        <v>-0.33134564757347107</v>
      </c>
      <c r="BZ168" s="86">
        <v>-0.25102749466896057</v>
      </c>
      <c r="CA168" s="86">
        <v>-0.19157174229621887</v>
      </c>
      <c r="CB168" s="86">
        <v>-0.16641312837600708</v>
      </c>
      <c r="CC168" s="86">
        <v>-0.17588725686073303</v>
      </c>
      <c r="CD168" s="86">
        <v>-0.1002814918756485</v>
      </c>
      <c r="CE168" s="86">
        <v>-9.3572765588760376E-2</v>
      </c>
      <c r="CF168" s="86">
        <v>-0.11998187750577927</v>
      </c>
      <c r="CG168" s="86">
        <v>-0.11056707799434662</v>
      </c>
      <c r="CH168" s="86">
        <v>-0.17766483128070831</v>
      </c>
      <c r="CI168" s="86">
        <v>-0.18767750263214111</v>
      </c>
      <c r="CJ168" s="86">
        <v>-2.6156332343816757E-2</v>
      </c>
      <c r="CK168" s="86">
        <v>-0.19817803800106049</v>
      </c>
      <c r="CL168" s="86">
        <v>-0.25866976380348206</v>
      </c>
      <c r="CM168" s="86">
        <v>-0.11432625353336334</v>
      </c>
      <c r="CN168" s="86">
        <v>-0.19950145483016968</v>
      </c>
      <c r="CO168" s="86">
        <v>-0.1316191703081131</v>
      </c>
      <c r="CP168" s="86">
        <v>-2.2478720173239708E-2</v>
      </c>
      <c r="CQ168" s="86">
        <v>-7.5458362698554993E-2</v>
      </c>
      <c r="CR168" s="86">
        <v>1.7656521871685982E-2</v>
      </c>
      <c r="CS168" s="86">
        <v>0.1714404821395874</v>
      </c>
      <c r="CT168" s="86">
        <v>0.13463252782821655</v>
      </c>
      <c r="CU168" s="86">
        <v>-0.11933550238609314</v>
      </c>
      <c r="CV168" s="86">
        <v>-2.2694069892168045E-2</v>
      </c>
      <c r="CW168" s="86">
        <v>-0.20723898708820343</v>
      </c>
      <c r="CX168" s="86">
        <v>-0.14070798456668854</v>
      </c>
      <c r="CY168" s="86">
        <v>-8.9392527937889099E-2</v>
      </c>
      <c r="CZ168" s="86">
        <v>-7.6996371150016785E-2</v>
      </c>
      <c r="DA168" s="86">
        <v>-8.017045259475708E-2</v>
      </c>
      <c r="DB168" s="86">
        <v>-2.1446410566568375E-2</v>
      </c>
      <c r="DC168" s="86">
        <v>-2.3509344086050987E-2</v>
      </c>
      <c r="DD168" s="86">
        <v>-5.7643141597509384E-2</v>
      </c>
      <c r="DE168" s="86">
        <v>-4.4291432946920395E-2</v>
      </c>
      <c r="DF168" s="86">
        <v>-0.10612422972917557</v>
      </c>
      <c r="DG168" s="86">
        <v>-0.10798152536153793</v>
      </c>
      <c r="DH168" s="86">
        <v>5.4931171238422394E-2</v>
      </c>
      <c r="DI168" s="86">
        <v>-0.12193793803453445</v>
      </c>
      <c r="DJ168" s="86">
        <v>-0.17173008620738983</v>
      </c>
      <c r="DK168" s="86">
        <v>-2.6603907346725464E-2</v>
      </c>
      <c r="DL168" s="86">
        <v>-0.10744868963956833</v>
      </c>
      <c r="DM168" s="86">
        <v>-2.6250164955854416E-2</v>
      </c>
      <c r="DN168" s="86">
        <v>9.3413196504116058E-2</v>
      </c>
      <c r="DO168" s="86">
        <v>4.1104774922132492E-2</v>
      </c>
      <c r="DP168" s="86">
        <v>0.13952659070491791</v>
      </c>
      <c r="DQ168" s="86">
        <v>0.29565662145614624</v>
      </c>
      <c r="DR168" s="86">
        <v>0.26090383529663086</v>
      </c>
      <c r="DS168" s="86">
        <v>6.3272379338741302E-3</v>
      </c>
      <c r="DT168" s="86">
        <v>0.10438469797372818</v>
      </c>
      <c r="DU168" s="86">
        <v>-8.3132341504096985E-2</v>
      </c>
      <c r="DV168" s="86">
        <v>-3.0388463288545609E-2</v>
      </c>
      <c r="DW168" s="86">
        <v>1.2786690145730972E-2</v>
      </c>
      <c r="DX168" s="86">
        <v>1.2420381419360638E-2</v>
      </c>
      <c r="DY168" s="86">
        <v>5.80294169485569E-2</v>
      </c>
      <c r="DZ168" s="86">
        <v>9.2378929257392883E-2</v>
      </c>
      <c r="EA168" s="86">
        <v>7.765110582113266E-2</v>
      </c>
      <c r="EB168" s="86">
        <v>3.2364096492528915E-2</v>
      </c>
      <c r="EC168" s="86">
        <v>5.1400072872638702E-2</v>
      </c>
      <c r="ED168" s="86">
        <v>-2.8309549670666456E-3</v>
      </c>
      <c r="EE168" s="86">
        <v>7.0868018083274364E-3</v>
      </c>
      <c r="EF168" s="86">
        <v>0.17200864851474762</v>
      </c>
      <c r="EG168" s="86">
        <v>-1.1859347112476826E-2</v>
      </c>
      <c r="EH168" s="86">
        <v>-4.6203013509511948E-2</v>
      </c>
      <c r="EI168" s="86">
        <v>0.10005322843790054</v>
      </c>
      <c r="EJ168" s="86">
        <v>2.5460882112383842E-2</v>
      </c>
      <c r="EK168" s="86">
        <v>0.12588594853878021</v>
      </c>
      <c r="EL168" s="86">
        <v>0.26074272394180298</v>
      </c>
      <c r="EM168" s="86">
        <v>0.20940344035625458</v>
      </c>
      <c r="EN168" s="86">
        <v>0.31548762321472168</v>
      </c>
      <c r="EO168" s="86">
        <v>0.47500497102737427</v>
      </c>
      <c r="EP168" s="86">
        <v>0.44321954250335693</v>
      </c>
      <c r="EQ168" s="86">
        <v>0.18776427209377289</v>
      </c>
      <c r="ER168" s="86">
        <v>0.2878662645816803</v>
      </c>
      <c r="ES168" s="86">
        <v>9.60579514503479E-2</v>
      </c>
      <c r="ET168" s="86">
        <v>0.12889540195465088</v>
      </c>
      <c r="EU168" s="86">
        <v>0.16031725704669952</v>
      </c>
      <c r="EV168" s="86">
        <v>0.14152397215366364</v>
      </c>
      <c r="EW168" s="86">
        <v>67.34375</v>
      </c>
      <c r="EX168" s="86">
        <v>65.6119384765625</v>
      </c>
      <c r="EY168" s="86">
        <v>64.151756286621094</v>
      </c>
      <c r="EZ168" s="86">
        <v>63.137252807617188</v>
      </c>
      <c r="FA168" s="86">
        <v>62.446784973144531</v>
      </c>
      <c r="FB168" s="86">
        <v>61.727745056152344</v>
      </c>
      <c r="FC168" s="86">
        <v>61.736412048339844</v>
      </c>
      <c r="FD168" s="86">
        <v>65.438621520996094</v>
      </c>
      <c r="FE168" s="86">
        <v>70.696998596191406</v>
      </c>
      <c r="FF168" s="86">
        <v>75.348747253417969</v>
      </c>
      <c r="FG168" s="86">
        <v>79.050956726074219</v>
      </c>
      <c r="FH168" s="86">
        <v>82.281356811523438</v>
      </c>
      <c r="FI168" s="86">
        <v>84.749343872070313</v>
      </c>
      <c r="FJ168" s="86">
        <v>86.320968627929688</v>
      </c>
      <c r="FK168" s="86">
        <v>87.690986633300781</v>
      </c>
      <c r="FL168" s="86">
        <v>88.794235229492188</v>
      </c>
      <c r="FM168" s="86">
        <v>88.229141235351563</v>
      </c>
      <c r="FN168" s="86">
        <v>86.740371704101563</v>
      </c>
      <c r="FO168" s="86">
        <v>84.071823120117188</v>
      </c>
      <c r="FP168" s="86">
        <v>80.337173461914063</v>
      </c>
      <c r="FQ168" s="86">
        <v>75.914077758789063</v>
      </c>
      <c r="FR168" s="86">
        <v>73.431236267089844</v>
      </c>
      <c r="FS168" s="86">
        <v>70.766899108886719</v>
      </c>
      <c r="FT168" s="86">
        <v>67.976387023925781</v>
      </c>
      <c r="FU168" s="86">
        <v>7.503635436296463E-2</v>
      </c>
      <c r="FV168" s="86">
        <v>0.13983781635761261</v>
      </c>
      <c r="FW168" s="86">
        <v>7.3058962821960449E-2</v>
      </c>
      <c r="FX168" s="86">
        <v>503</v>
      </c>
      <c r="FY168" s="86">
        <v>1</v>
      </c>
    </row>
    <row r="169" spans="1:181" x14ac:dyDescent="0.25">
      <c r="A169" t="s">
        <v>186</v>
      </c>
      <c r="B169" t="s">
        <v>244</v>
      </c>
      <c r="C169" t="s">
        <v>2</v>
      </c>
      <c r="D169" t="s">
        <v>203</v>
      </c>
      <c r="E169" t="s">
        <v>205</v>
      </c>
      <c r="F169" t="s">
        <v>1</v>
      </c>
      <c r="G169" t="s">
        <v>1</v>
      </c>
      <c r="H169" s="86">
        <v>12403</v>
      </c>
      <c r="I169" s="86">
        <v>9.1232004165649414</v>
      </c>
      <c r="J169" s="86">
        <v>8.0982723236083984</v>
      </c>
      <c r="K169" s="86">
        <v>7.750373363494873</v>
      </c>
      <c r="L169" s="86">
        <v>7.3525147438049316</v>
      </c>
      <c r="M169" s="86">
        <v>7.4161686897277832</v>
      </c>
      <c r="N169" s="86">
        <v>7.864532470703125</v>
      </c>
      <c r="O169" s="86">
        <v>8.7853326797485352</v>
      </c>
      <c r="P169" s="86">
        <v>10.16619873046875</v>
      </c>
      <c r="Q169" s="86">
        <v>10.622570037841797</v>
      </c>
      <c r="R169" s="86">
        <v>10.839733123779297</v>
      </c>
      <c r="S169" s="86">
        <v>11.294764518737793</v>
      </c>
      <c r="T169" s="86">
        <v>11.921384811401367</v>
      </c>
      <c r="U169" s="86">
        <v>12.493696212768555</v>
      </c>
      <c r="V169" s="86">
        <v>13.499850273132324</v>
      </c>
      <c r="W169" s="86">
        <v>14.246927261352539</v>
      </c>
      <c r="X169" s="86">
        <v>15.072399139404297</v>
      </c>
      <c r="Y169" s="86">
        <v>15.359016418457031</v>
      </c>
      <c r="Z169" s="86">
        <v>15.930933952331543</v>
      </c>
      <c r="AA169" s="86">
        <v>15.942834854125977</v>
      </c>
      <c r="AB169" s="86">
        <v>16.578407287597656</v>
      </c>
      <c r="AC169" s="86">
        <v>16.23680305480957</v>
      </c>
      <c r="AD169" s="86">
        <v>15.086455345153809</v>
      </c>
      <c r="AE169" s="86">
        <v>12.886368751525879</v>
      </c>
      <c r="AF169" s="86">
        <v>11.233343124389648</v>
      </c>
      <c r="AG169" s="86">
        <v>-3.7279901504516602</v>
      </c>
      <c r="AH169" s="86">
        <v>-3.6845786571502686</v>
      </c>
      <c r="AI169" s="86">
        <v>-3.6521449089050293</v>
      </c>
      <c r="AJ169" s="86">
        <v>-3.3949978351593018</v>
      </c>
      <c r="AK169" s="86">
        <v>-3.1830759048461914</v>
      </c>
      <c r="AL169" s="86">
        <v>-3.3482365608215332</v>
      </c>
      <c r="AM169" s="86">
        <v>-3.6898171901702881</v>
      </c>
      <c r="AN169" s="86">
        <v>-2.6495585441589355</v>
      </c>
      <c r="AO169" s="86">
        <v>-2.5758895874023438</v>
      </c>
      <c r="AP169" s="86">
        <v>-2.0059864521026611</v>
      </c>
      <c r="AQ169" s="86">
        <v>-1.939445972442627</v>
      </c>
      <c r="AR169" s="86">
        <v>-1.949886679649353</v>
      </c>
      <c r="AS169" s="86">
        <v>-2.8664126396179199</v>
      </c>
      <c r="AT169" s="86">
        <v>-1.6961331367492676</v>
      </c>
      <c r="AU169" s="86">
        <v>-1.0404038429260254</v>
      </c>
      <c r="AV169" s="86">
        <v>-1.460120677947998</v>
      </c>
      <c r="AW169" s="86">
        <v>-1.9129717350006104</v>
      </c>
      <c r="AX169" s="86">
        <v>-1.4630697965621948</v>
      </c>
      <c r="AY169" s="86">
        <v>-1.4879595041275024</v>
      </c>
      <c r="AZ169" s="86">
        <v>-1.7782365083694458</v>
      </c>
      <c r="BA169" s="86">
        <v>-2.4455280303955078</v>
      </c>
      <c r="BB169" s="86">
        <v>-3.9716532230377197</v>
      </c>
      <c r="BC169" s="86">
        <v>-3.8471157550811768</v>
      </c>
      <c r="BD169" s="86">
        <v>-3.4477827548980713</v>
      </c>
      <c r="BE169" s="86">
        <v>-2.8653590679168701</v>
      </c>
      <c r="BF169" s="86">
        <v>-2.8706095218658447</v>
      </c>
      <c r="BG169" s="86">
        <v>-2.8138115406036377</v>
      </c>
      <c r="BH169" s="86">
        <v>-2.6042757034301758</v>
      </c>
      <c r="BI169" s="86">
        <v>-2.4023756980895996</v>
      </c>
      <c r="BJ169" s="86">
        <v>-2.5220084190368652</v>
      </c>
      <c r="BK169" s="86">
        <v>-2.857290506362915</v>
      </c>
      <c r="BL169" s="86">
        <v>-1.8778693675994873</v>
      </c>
      <c r="BM169" s="86">
        <v>-1.7484935522079468</v>
      </c>
      <c r="BN169" s="86">
        <v>-1.2227777242660522</v>
      </c>
      <c r="BO169" s="86">
        <v>-1.0554450750350952</v>
      </c>
      <c r="BP169" s="86">
        <v>-1.1188563108444214</v>
      </c>
      <c r="BQ169" s="86">
        <v>-1.9037375450134277</v>
      </c>
      <c r="BR169" s="86">
        <v>-0.76094257831573486</v>
      </c>
      <c r="BS169" s="86">
        <v>-1.7023788765072823E-2</v>
      </c>
      <c r="BT169" s="86">
        <v>-0.36186248064041138</v>
      </c>
      <c r="BU169" s="86">
        <v>-0.74555224180221558</v>
      </c>
      <c r="BV169" s="86">
        <v>-0.40512651205062866</v>
      </c>
      <c r="BW169" s="86">
        <v>-0.44799718260765076</v>
      </c>
      <c r="BX169" s="86">
        <v>-0.71626287698745728</v>
      </c>
      <c r="BY169" s="86">
        <v>-1.3706167936325073</v>
      </c>
      <c r="BZ169" s="86">
        <v>-2.9082047939300537</v>
      </c>
      <c r="CA169" s="86">
        <v>-2.8645851612091064</v>
      </c>
      <c r="CB169" s="86">
        <v>-2.5259103775024414</v>
      </c>
      <c r="CC169" s="86">
        <v>-2.2679033279418945</v>
      </c>
      <c r="CD169" s="86">
        <v>-2.3068568706512451</v>
      </c>
      <c r="CE169" s="86">
        <v>-2.2331843376159668</v>
      </c>
      <c r="CF169" s="86">
        <v>-2.0566239356994629</v>
      </c>
      <c r="CG169" s="86">
        <v>-1.8616651296615601</v>
      </c>
      <c r="CH169" s="86">
        <v>-1.9497652053833008</v>
      </c>
      <c r="CI169" s="86">
        <v>-2.2806849479675293</v>
      </c>
      <c r="CJ169" s="86">
        <v>-1.3433997631072998</v>
      </c>
      <c r="CK169" s="86">
        <v>-1.1754415035247803</v>
      </c>
      <c r="CL169" s="86">
        <v>-0.68032974004745483</v>
      </c>
      <c r="CM169" s="86">
        <v>-0.44318878650665283</v>
      </c>
      <c r="CN169" s="86">
        <v>-0.54328715801239014</v>
      </c>
      <c r="CO169" s="86">
        <v>-1.2369916439056396</v>
      </c>
      <c r="CP169" s="86">
        <v>-0.11323243379592896</v>
      </c>
      <c r="CQ169" s="86">
        <v>0.69176608324050903</v>
      </c>
      <c r="CR169" s="86">
        <v>0.39878776669502258</v>
      </c>
      <c r="CS169" s="86">
        <v>6.2998995184898376E-2</v>
      </c>
      <c r="CT169" s="86">
        <v>0.32760182023048401</v>
      </c>
      <c r="CU169" s="86">
        <v>0.27227756381034851</v>
      </c>
      <c r="CV169" s="86">
        <v>1.9256817176938057E-2</v>
      </c>
      <c r="CW169" s="86">
        <v>-0.62613660097122192</v>
      </c>
      <c r="CX169" s="86">
        <v>-2.1716635227203369</v>
      </c>
      <c r="CY169" s="86">
        <v>-2.1840875148773193</v>
      </c>
      <c r="CZ169" s="86">
        <v>-1.8874242305755615</v>
      </c>
      <c r="DA169" s="86">
        <v>-1.6704475879669189</v>
      </c>
      <c r="DB169" s="86">
        <v>-1.7431043386459351</v>
      </c>
      <c r="DC169" s="86">
        <v>-1.6525571346282959</v>
      </c>
      <c r="DD169" s="86">
        <v>-1.50897216796875</v>
      </c>
      <c r="DE169" s="86">
        <v>-1.3209545612335205</v>
      </c>
      <c r="DF169" s="86">
        <v>-1.3775219917297363</v>
      </c>
      <c r="DG169" s="86">
        <v>-1.7040793895721436</v>
      </c>
      <c r="DH169" s="86">
        <v>-0.80893021821975708</v>
      </c>
      <c r="DI169" s="86">
        <v>-0.60238945484161377</v>
      </c>
      <c r="DJ169" s="86">
        <v>-0.13788177073001862</v>
      </c>
      <c r="DK169" s="86">
        <v>0.16906751692295074</v>
      </c>
      <c r="DL169" s="86">
        <v>3.2281965017318726E-2</v>
      </c>
      <c r="DM169" s="86">
        <v>-0.57024574279785156</v>
      </c>
      <c r="DN169" s="86">
        <v>0.53447771072387695</v>
      </c>
      <c r="DO169" s="86">
        <v>1.4005559682846069</v>
      </c>
      <c r="DP169" s="86">
        <v>1.1594380140304565</v>
      </c>
      <c r="DQ169" s="86">
        <v>0.87155020236968994</v>
      </c>
      <c r="DR169" s="86">
        <v>1.0603301525115967</v>
      </c>
      <c r="DS169" s="86">
        <v>0.99255228042602539</v>
      </c>
      <c r="DT169" s="86">
        <v>0.7547764778137207</v>
      </c>
      <c r="DU169" s="86">
        <v>0.11834363639354706</v>
      </c>
      <c r="DV169" s="86">
        <v>-1.4351223707199097</v>
      </c>
      <c r="DW169" s="86">
        <v>-1.5035897493362427</v>
      </c>
      <c r="DX169" s="86">
        <v>-1.2489382028579712</v>
      </c>
      <c r="DY169" s="86">
        <v>-0.80781644582748413</v>
      </c>
      <c r="DZ169" s="86">
        <v>-0.92913514375686646</v>
      </c>
      <c r="EA169" s="86">
        <v>-0.8142237663269043</v>
      </c>
      <c r="EB169" s="86">
        <v>-0.71825003623962402</v>
      </c>
      <c r="EC169" s="86">
        <v>-0.54025423526763916</v>
      </c>
      <c r="ED169" s="86">
        <v>-0.55129379034042358</v>
      </c>
      <c r="EE169" s="86">
        <v>-0.87155258655548096</v>
      </c>
      <c r="EF169" s="86">
        <v>-3.7241064012050629E-2</v>
      </c>
      <c r="EG169" s="86">
        <v>0.22500662505626678</v>
      </c>
      <c r="EH169" s="86">
        <v>0.64532691240310669</v>
      </c>
      <c r="EI169" s="86">
        <v>1.0530683994293213</v>
      </c>
      <c r="EJ169" s="86">
        <v>0.86331236362457275</v>
      </c>
      <c r="EK169" s="86">
        <v>0.3924294114112854</v>
      </c>
      <c r="EL169" s="86">
        <v>1.4696682691574097</v>
      </c>
      <c r="EM169" s="86">
        <v>2.4239358901977539</v>
      </c>
      <c r="EN169" s="86">
        <v>2.2576961517333984</v>
      </c>
      <c r="EO169" s="86">
        <v>2.0389697551727295</v>
      </c>
      <c r="EP169" s="86">
        <v>2.1182734966278076</v>
      </c>
      <c r="EQ169" s="86">
        <v>2.0325145721435547</v>
      </c>
      <c r="ER169" s="86">
        <v>1.816750168800354</v>
      </c>
      <c r="ES169" s="86">
        <v>1.193254828453064</v>
      </c>
      <c r="ET169" s="86">
        <v>-0.37167385220527649</v>
      </c>
      <c r="EU169" s="86">
        <v>-0.52105915546417236</v>
      </c>
      <c r="EV169" s="86">
        <v>-0.32706567645072937</v>
      </c>
      <c r="EW169" s="86">
        <v>66.35980224609375</v>
      </c>
      <c r="EX169" s="86">
        <v>64.364097595214844</v>
      </c>
      <c r="EY169" s="86">
        <v>63.142509460449219</v>
      </c>
      <c r="EZ169" s="86">
        <v>62.152690887451172</v>
      </c>
      <c r="FA169" s="86">
        <v>61.498687744140625</v>
      </c>
      <c r="FB169" s="86">
        <v>60.64111328125</v>
      </c>
      <c r="FC169" s="86">
        <v>60.285449981689453</v>
      </c>
      <c r="FD169" s="86">
        <v>63.946922302246094</v>
      </c>
      <c r="FE169" s="86">
        <v>69.354850769042969</v>
      </c>
      <c r="FF169" s="86">
        <v>73.766609191894531</v>
      </c>
      <c r="FG169" s="86">
        <v>77.720619201660156</v>
      </c>
      <c r="FH169" s="86">
        <v>81.218185424804688</v>
      </c>
      <c r="FI169" s="86">
        <v>83.662933349609375</v>
      </c>
      <c r="FJ169" s="86">
        <v>85.163070678710938</v>
      </c>
      <c r="FK169" s="86">
        <v>85.889755249023438</v>
      </c>
      <c r="FL169" s="86">
        <v>85.809898376464844</v>
      </c>
      <c r="FM169" s="86">
        <v>85.710212707519531</v>
      </c>
      <c r="FN169" s="86">
        <v>83.70556640625</v>
      </c>
      <c r="FO169" s="86">
        <v>80.544105529785156</v>
      </c>
      <c r="FP169" s="86">
        <v>76.06536865234375</v>
      </c>
      <c r="FQ169" s="86">
        <v>71.615959167480469</v>
      </c>
      <c r="FR169" s="86">
        <v>69.519569396972656</v>
      </c>
      <c r="FS169" s="86">
        <v>66.987060546875</v>
      </c>
      <c r="FT169" s="86">
        <v>65.200294494628906</v>
      </c>
      <c r="FU169" s="86">
        <v>0.70594310760498047</v>
      </c>
      <c r="FV169" s="86">
        <v>0.94044798612594604</v>
      </c>
      <c r="FW169" s="86">
        <v>0.68995469808578491</v>
      </c>
      <c r="FX169" s="86">
        <v>1181</v>
      </c>
      <c r="FY169" s="86">
        <v>1</v>
      </c>
    </row>
    <row r="170" spans="1:181" x14ac:dyDescent="0.25">
      <c r="A170" t="s">
        <v>186</v>
      </c>
      <c r="B170" t="s">
        <v>244</v>
      </c>
      <c r="C170" t="s">
        <v>2</v>
      </c>
      <c r="D170" t="s">
        <v>203</v>
      </c>
      <c r="E170" t="s">
        <v>205</v>
      </c>
      <c r="F170" t="s">
        <v>178</v>
      </c>
      <c r="G170" t="s">
        <v>1</v>
      </c>
      <c r="H170" s="86">
        <v>6387</v>
      </c>
      <c r="I170" s="86">
        <v>4.9851469993591309</v>
      </c>
      <c r="J170" s="86">
        <v>4.4361481666564941</v>
      </c>
      <c r="K170" s="86">
        <v>4.2992286682128906</v>
      </c>
      <c r="L170" s="86">
        <v>4.1511163711547852</v>
      </c>
      <c r="M170" s="86">
        <v>4.0696172714233398</v>
      </c>
      <c r="N170" s="86">
        <v>4.1950526237487793</v>
      </c>
      <c r="O170" s="86">
        <v>4.745516300201416</v>
      </c>
      <c r="P170" s="86">
        <v>5.2097277641296387</v>
      </c>
      <c r="Q170" s="86">
        <v>5.3795781135559082</v>
      </c>
      <c r="R170" s="86">
        <v>5.2263264656066895</v>
      </c>
      <c r="S170" s="86">
        <v>5.7226376533508301</v>
      </c>
      <c r="T170" s="86">
        <v>6.0261020660400391</v>
      </c>
      <c r="U170" s="86">
        <v>6.0843052864074707</v>
      </c>
      <c r="V170" s="86">
        <v>6.7997808456420898</v>
      </c>
      <c r="W170" s="86">
        <v>6.8734426498413086</v>
      </c>
      <c r="X170" s="86">
        <v>7.0821065902709961</v>
      </c>
      <c r="Y170" s="86">
        <v>7.355654239654541</v>
      </c>
      <c r="Z170" s="86">
        <v>7.8534016609191895</v>
      </c>
      <c r="AA170" s="86">
        <v>7.8318719863891602</v>
      </c>
      <c r="AB170" s="86">
        <v>8.4126091003417969</v>
      </c>
      <c r="AC170" s="86">
        <v>8.3302106857299805</v>
      </c>
      <c r="AD170" s="86">
        <v>7.677973747253418</v>
      </c>
      <c r="AE170" s="86">
        <v>6.603179931640625</v>
      </c>
      <c r="AF170" s="86">
        <v>5.8651161193847656</v>
      </c>
      <c r="AG170" s="86">
        <v>-1.3038105964660645</v>
      </c>
      <c r="AH170" s="86">
        <v>-1.5164018869400024</v>
      </c>
      <c r="AI170" s="86">
        <v>-1.3695749044418335</v>
      </c>
      <c r="AJ170" s="86">
        <v>-1.1542795896530151</v>
      </c>
      <c r="AK170" s="86">
        <v>-1.0915752649307251</v>
      </c>
      <c r="AL170" s="86">
        <v>-1.2409642934799194</v>
      </c>
      <c r="AM170" s="86">
        <v>-1.0935944318771362</v>
      </c>
      <c r="AN170" s="86">
        <v>-1.0947040319442749</v>
      </c>
      <c r="AO170" s="86">
        <v>-0.99534845352172852</v>
      </c>
      <c r="AP170" s="86">
        <v>-0.83781570196151733</v>
      </c>
      <c r="AQ170" s="86">
        <v>-0.33022600412368774</v>
      </c>
      <c r="AR170" s="86">
        <v>-0.61084365844726563</v>
      </c>
      <c r="AS170" s="86">
        <v>-0.84591776132583618</v>
      </c>
      <c r="AT170" s="86">
        <v>-9.5414653420448303E-2</v>
      </c>
      <c r="AU170" s="86">
        <v>4.8445556312799454E-3</v>
      </c>
      <c r="AV170" s="86">
        <v>-5.068926140666008E-2</v>
      </c>
      <c r="AW170" s="86">
        <v>0.24943028390407562</v>
      </c>
      <c r="AX170" s="86">
        <v>0.38623207807540894</v>
      </c>
      <c r="AY170" s="86">
        <v>-8.876945823431015E-2</v>
      </c>
      <c r="AZ170" s="86">
        <v>9.8163843154907227E-2</v>
      </c>
      <c r="BA170" s="86">
        <v>-0.28578442335128784</v>
      </c>
      <c r="BB170" s="86">
        <v>-0.89900588989257813</v>
      </c>
      <c r="BC170" s="86">
        <v>-1.070712685585022</v>
      </c>
      <c r="BD170" s="86">
        <v>-0.78675878047943115</v>
      </c>
      <c r="BE170" s="86">
        <v>-0.9125140905380249</v>
      </c>
      <c r="BF170" s="86">
        <v>-1.1445049047470093</v>
      </c>
      <c r="BG170" s="86">
        <v>-1.0140755176544189</v>
      </c>
      <c r="BH170" s="86">
        <v>-0.83683174848556519</v>
      </c>
      <c r="BI170" s="86">
        <v>-0.79620403051376343</v>
      </c>
      <c r="BJ170" s="86">
        <v>-0.88780790567398071</v>
      </c>
      <c r="BK170" s="86">
        <v>-0.72865688800811768</v>
      </c>
      <c r="BL170" s="86">
        <v>-0.7120550274848938</v>
      </c>
      <c r="BM170" s="86">
        <v>-0.60841292142868042</v>
      </c>
      <c r="BN170" s="86">
        <v>-0.50465577840805054</v>
      </c>
      <c r="BO170" s="86">
        <v>2.7040732093155384E-3</v>
      </c>
      <c r="BP170" s="86">
        <v>-0.25541403889656067</v>
      </c>
      <c r="BQ170" s="86">
        <v>-0.48718002438545227</v>
      </c>
      <c r="BR170" s="86">
        <v>0.27947783470153809</v>
      </c>
      <c r="BS170" s="86">
        <v>0.36865183711051941</v>
      </c>
      <c r="BT170" s="86">
        <v>0.33935946226119995</v>
      </c>
      <c r="BU170" s="86">
        <v>0.66251212358474731</v>
      </c>
      <c r="BV170" s="86">
        <v>0.82074171304702759</v>
      </c>
      <c r="BW170" s="86">
        <v>0.3621356189250946</v>
      </c>
      <c r="BX170" s="86">
        <v>0.55628317594528198</v>
      </c>
      <c r="BY170" s="86">
        <v>0.16673113405704498</v>
      </c>
      <c r="BZ170" s="86">
        <v>-0.45977887511253357</v>
      </c>
      <c r="CA170" s="86">
        <v>-0.67171180248260498</v>
      </c>
      <c r="CB170" s="86">
        <v>-0.40877178311347961</v>
      </c>
      <c r="CC170" s="86">
        <v>-0.64150339365005493</v>
      </c>
      <c r="CD170" s="86">
        <v>-0.88693016767501831</v>
      </c>
      <c r="CE170" s="86">
        <v>-0.76785773038864136</v>
      </c>
      <c r="CF170" s="86">
        <v>-0.61696833372116089</v>
      </c>
      <c r="CG170" s="86">
        <v>-0.59163087606430054</v>
      </c>
      <c r="CH170" s="86">
        <v>-0.64321291446685791</v>
      </c>
      <c r="CI170" s="86">
        <v>-0.475902259349823</v>
      </c>
      <c r="CJ170" s="86">
        <v>-0.44703355431556702</v>
      </c>
      <c r="CK170" s="86">
        <v>-0.34042254090309143</v>
      </c>
      <c r="CL170" s="86">
        <v>-0.27391025424003601</v>
      </c>
      <c r="CM170" s="86">
        <v>0.23329043388366699</v>
      </c>
      <c r="CN170" s="86">
        <v>-9.2445677146315575E-3</v>
      </c>
      <c r="CO170" s="86">
        <v>-0.23871935904026031</v>
      </c>
      <c r="CP170" s="86">
        <v>0.53912723064422607</v>
      </c>
      <c r="CQ170" s="86">
        <v>0.62062364816665649</v>
      </c>
      <c r="CR170" s="86">
        <v>0.60950601100921631</v>
      </c>
      <c r="CS170" s="86">
        <v>0.94861137866973877</v>
      </c>
      <c r="CT170" s="86">
        <v>1.121681809425354</v>
      </c>
      <c r="CU170" s="86">
        <v>0.67443108558654785</v>
      </c>
      <c r="CV170" s="86">
        <v>0.87357527017593384</v>
      </c>
      <c r="CW170" s="86">
        <v>0.4801420271396637</v>
      </c>
      <c r="CX170" s="86">
        <v>-0.15557156503200531</v>
      </c>
      <c r="CY170" s="86">
        <v>-0.39536502957344055</v>
      </c>
      <c r="CZ170" s="86">
        <v>-0.14697915315628052</v>
      </c>
      <c r="DA170" s="86">
        <v>-0.37049266695976257</v>
      </c>
      <c r="DB170" s="86">
        <v>-0.62935543060302734</v>
      </c>
      <c r="DC170" s="86">
        <v>-0.52163994312286377</v>
      </c>
      <c r="DD170" s="86">
        <v>-0.39710494875907898</v>
      </c>
      <c r="DE170" s="86">
        <v>-0.38705769181251526</v>
      </c>
      <c r="DF170" s="86">
        <v>-0.39861789345741272</v>
      </c>
      <c r="DG170" s="86">
        <v>-0.22314761579036713</v>
      </c>
      <c r="DH170" s="86">
        <v>-0.18201206624507904</v>
      </c>
      <c r="DI170" s="86">
        <v>-7.2432167828083038E-2</v>
      </c>
      <c r="DJ170" s="86">
        <v>-4.3164726346731186E-2</v>
      </c>
      <c r="DK170" s="86">
        <v>0.46387678384780884</v>
      </c>
      <c r="DL170" s="86">
        <v>0.2369249016046524</v>
      </c>
      <c r="DM170" s="86">
        <v>9.7412960603833199E-3</v>
      </c>
      <c r="DN170" s="86">
        <v>0.79877662658691406</v>
      </c>
      <c r="DO170" s="86">
        <v>0.87259548902511597</v>
      </c>
      <c r="DP170" s="86">
        <v>0.87965255975723267</v>
      </c>
      <c r="DQ170" s="86">
        <v>1.2347105741500854</v>
      </c>
      <c r="DR170" s="86">
        <v>1.4226218461990356</v>
      </c>
      <c r="DS170" s="86">
        <v>0.98672658205032349</v>
      </c>
      <c r="DT170" s="86">
        <v>1.1908673048019409</v>
      </c>
      <c r="DU170" s="86">
        <v>0.7935529351234436</v>
      </c>
      <c r="DV170" s="86">
        <v>0.14863574504852295</v>
      </c>
      <c r="DW170" s="86">
        <v>-0.11901825666427612</v>
      </c>
      <c r="DX170" s="86">
        <v>0.11481349170207977</v>
      </c>
      <c r="DY170" s="86">
        <v>2.0803768187761307E-2</v>
      </c>
      <c r="DZ170" s="86">
        <v>-0.25745844841003418</v>
      </c>
      <c r="EA170" s="86">
        <v>-0.16614057123661041</v>
      </c>
      <c r="EB170" s="86">
        <v>-7.9657107591629028E-2</v>
      </c>
      <c r="EC170" s="86">
        <v>-9.1686524450778961E-2</v>
      </c>
      <c r="ED170" s="86">
        <v>-4.5461531728506088E-2</v>
      </c>
      <c r="EE170" s="86">
        <v>0.14178992807865143</v>
      </c>
      <c r="EF170" s="86">
        <v>0.20063686370849609</v>
      </c>
      <c r="EG170" s="86">
        <v>0.31450337171554565</v>
      </c>
      <c r="EH170" s="86">
        <v>0.28999516367912292</v>
      </c>
      <c r="EI170" s="86">
        <v>0.79680687189102173</v>
      </c>
      <c r="EJ170" s="86">
        <v>0.59235453605651855</v>
      </c>
      <c r="EK170" s="86">
        <v>0.36847901344299316</v>
      </c>
      <c r="EL170" s="86">
        <v>1.1736690998077393</v>
      </c>
      <c r="EM170" s="86">
        <v>1.2364027500152588</v>
      </c>
      <c r="EN170" s="86">
        <v>1.2697012424468994</v>
      </c>
      <c r="EO170" s="86">
        <v>1.6477924585342407</v>
      </c>
      <c r="EP170" s="86">
        <v>1.8571314811706543</v>
      </c>
      <c r="EQ170" s="86">
        <v>1.4376316070556641</v>
      </c>
      <c r="ER170" s="86">
        <v>1.6489866971969604</v>
      </c>
      <c r="ES170" s="86">
        <v>1.2460684776306152</v>
      </c>
      <c r="ET170" s="86">
        <v>0.58786278963088989</v>
      </c>
      <c r="EU170" s="86">
        <v>0.27998259663581848</v>
      </c>
      <c r="EV170" s="86">
        <v>0.49280047416687012</v>
      </c>
      <c r="EW170" s="86">
        <v>65.910415649414063</v>
      </c>
      <c r="EX170" s="86">
        <v>64.043685913085938</v>
      </c>
      <c r="EY170" s="86">
        <v>63.030429840087891</v>
      </c>
      <c r="EZ170" s="86">
        <v>61.810493469238281</v>
      </c>
      <c r="FA170" s="86">
        <v>61.045082092285156</v>
      </c>
      <c r="FB170" s="86">
        <v>60.186904907226563</v>
      </c>
      <c r="FC170" s="86">
        <v>59.977092742919922</v>
      </c>
      <c r="FD170" s="86">
        <v>63.337730407714844</v>
      </c>
      <c r="FE170" s="86">
        <v>68.819351196289063</v>
      </c>
      <c r="FF170" s="86">
        <v>72.740394592285156</v>
      </c>
      <c r="FG170" s="86">
        <v>76.790809631347656</v>
      </c>
      <c r="FH170" s="86">
        <v>80.797279357910156</v>
      </c>
      <c r="FI170" s="86">
        <v>83.028396606445313</v>
      </c>
      <c r="FJ170" s="86">
        <v>84.184478759765625</v>
      </c>
      <c r="FK170" s="86">
        <v>84.200241088867188</v>
      </c>
      <c r="FL170" s="86">
        <v>83.097282409667969</v>
      </c>
      <c r="FM170" s="86">
        <v>82.345283508300781</v>
      </c>
      <c r="FN170" s="86">
        <v>79.744064331054688</v>
      </c>
      <c r="FO170" s="86">
        <v>76.670257568359375</v>
      </c>
      <c r="FP170" s="86">
        <v>72.069259643554688</v>
      </c>
      <c r="FQ170" s="86">
        <v>67.823043823242188</v>
      </c>
      <c r="FR170" s="86">
        <v>65.549308776855469</v>
      </c>
      <c r="FS170" s="86">
        <v>63.168987274169922</v>
      </c>
      <c r="FT170" s="86">
        <v>61.532070159912109</v>
      </c>
      <c r="FU170" s="86">
        <v>0.22781501710414886</v>
      </c>
      <c r="FV170" s="86">
        <v>0.36298593878746033</v>
      </c>
      <c r="FW170" s="86">
        <v>0.23465348780155182</v>
      </c>
      <c r="FX170" s="86">
        <v>720</v>
      </c>
      <c r="FY170" s="86">
        <v>1</v>
      </c>
    </row>
    <row r="171" spans="1:181" x14ac:dyDescent="0.25">
      <c r="A171" t="s">
        <v>186</v>
      </c>
      <c r="B171" t="s">
        <v>244</v>
      </c>
      <c r="C171" t="s">
        <v>2</v>
      </c>
      <c r="D171" t="s">
        <v>203</v>
      </c>
      <c r="E171" t="s">
        <v>205</v>
      </c>
      <c r="F171" t="s">
        <v>179</v>
      </c>
      <c r="G171" t="s">
        <v>1</v>
      </c>
      <c r="H171" s="86">
        <v>1145</v>
      </c>
      <c r="I171" s="86"/>
      <c r="J171" s="86"/>
      <c r="K171" s="86"/>
      <c r="L171" s="86"/>
      <c r="M171" s="86"/>
      <c r="N171" s="86"/>
      <c r="O171" s="86"/>
      <c r="P171" s="86"/>
      <c r="Q171" s="86"/>
      <c r="R171" s="86"/>
      <c r="S171" s="86"/>
      <c r="T171" s="86"/>
      <c r="U171" s="86"/>
      <c r="V171" s="86"/>
      <c r="W171" s="86"/>
      <c r="X171" s="86"/>
      <c r="Y171" s="86"/>
      <c r="Z171" s="86"/>
      <c r="AA171" s="86"/>
      <c r="AB171" s="86"/>
      <c r="AC171" s="86"/>
      <c r="AD171" s="86"/>
      <c r="AE171" s="86"/>
      <c r="AF171" s="86"/>
      <c r="AG171" s="86"/>
      <c r="AH171" s="86"/>
      <c r="AI171" s="86"/>
      <c r="AJ171" s="86"/>
      <c r="AK171" s="86"/>
      <c r="AL171" s="86"/>
      <c r="AM171" s="86"/>
      <c r="AN171" s="86"/>
      <c r="AO171" s="86"/>
      <c r="AP171" s="86"/>
      <c r="AQ171" s="86"/>
      <c r="AR171" s="86"/>
      <c r="AS171" s="86"/>
      <c r="AT171" s="86"/>
      <c r="AU171" s="86"/>
      <c r="AV171" s="86"/>
      <c r="AW171" s="86"/>
      <c r="AX171" s="86"/>
      <c r="AY171" s="86"/>
      <c r="AZ171" s="86"/>
      <c r="BA171" s="86"/>
      <c r="BB171" s="86"/>
      <c r="BC171" s="86"/>
      <c r="BD171" s="86"/>
      <c r="BE171" s="86"/>
      <c r="BF171" s="86"/>
      <c r="BG171" s="86"/>
      <c r="BH171" s="86"/>
      <c r="BI171" s="86"/>
      <c r="BJ171" s="86"/>
      <c r="BK171" s="86"/>
      <c r="BL171" s="86"/>
      <c r="BM171" s="86"/>
      <c r="BN171" s="86"/>
      <c r="BO171" s="86"/>
      <c r="BP171" s="86"/>
      <c r="BQ171" s="86"/>
      <c r="BR171" s="86"/>
      <c r="BS171" s="86"/>
      <c r="BT171" s="86"/>
      <c r="BU171" s="86"/>
      <c r="BV171" s="86"/>
      <c r="BW171" s="86"/>
      <c r="BX171" s="86"/>
      <c r="BY171" s="86"/>
      <c r="BZ171" s="86"/>
      <c r="CA171" s="86"/>
      <c r="CB171" s="86"/>
      <c r="CC171" s="86"/>
      <c r="CD171" s="86"/>
      <c r="CE171" s="86"/>
      <c r="CF171" s="86"/>
      <c r="CG171" s="86"/>
      <c r="CH171" s="86"/>
      <c r="CI171" s="86"/>
      <c r="CJ171" s="86"/>
      <c r="CK171" s="86"/>
      <c r="CL171" s="86"/>
      <c r="CM171" s="86"/>
      <c r="CN171" s="86"/>
      <c r="CO171" s="86"/>
      <c r="CP171" s="86"/>
      <c r="CQ171" s="86"/>
      <c r="CR171" s="86"/>
      <c r="CS171" s="86"/>
      <c r="CT171" s="86"/>
      <c r="CU171" s="86"/>
      <c r="CV171" s="86"/>
      <c r="CW171" s="86"/>
      <c r="CX171" s="86"/>
      <c r="CY171" s="86"/>
      <c r="CZ171" s="86"/>
      <c r="DA171" s="86"/>
      <c r="DB171" s="86"/>
      <c r="DC171" s="86"/>
      <c r="DD171" s="86"/>
      <c r="DE171" s="86"/>
      <c r="DF171" s="86"/>
      <c r="DG171" s="86"/>
      <c r="DH171" s="86"/>
      <c r="DI171" s="86"/>
      <c r="DJ171" s="86"/>
      <c r="DK171" s="86"/>
      <c r="DL171" s="86"/>
      <c r="DM171" s="86"/>
      <c r="DN171" s="86"/>
      <c r="DO171" s="86"/>
      <c r="DP171" s="86"/>
      <c r="DQ171" s="86"/>
      <c r="DR171" s="86"/>
      <c r="DS171" s="86"/>
      <c r="DT171" s="86"/>
      <c r="DU171" s="86"/>
      <c r="DV171" s="86"/>
      <c r="DW171" s="86"/>
      <c r="DX171" s="86"/>
      <c r="DY171" s="86"/>
      <c r="DZ171" s="86"/>
      <c r="EA171" s="86"/>
      <c r="EB171" s="86"/>
      <c r="EC171" s="86"/>
      <c r="ED171" s="86"/>
      <c r="EE171" s="86"/>
      <c r="EF171" s="86"/>
      <c r="EG171" s="86"/>
      <c r="EH171" s="86"/>
      <c r="EI171" s="86"/>
      <c r="EJ171" s="86"/>
      <c r="EK171" s="86"/>
      <c r="EL171" s="86"/>
      <c r="EM171" s="86"/>
      <c r="EN171" s="86"/>
      <c r="EO171" s="86"/>
      <c r="EP171" s="86"/>
      <c r="EQ171" s="86"/>
      <c r="ER171" s="86"/>
      <c r="ES171" s="86"/>
      <c r="ET171" s="86"/>
      <c r="EU171" s="86"/>
      <c r="EV171" s="86"/>
      <c r="EW171" s="86"/>
      <c r="EX171" s="86"/>
      <c r="EY171" s="86"/>
      <c r="EZ171" s="86"/>
      <c r="FA171" s="86"/>
      <c r="FB171" s="86"/>
      <c r="FC171" s="86"/>
      <c r="FD171" s="86"/>
      <c r="FE171" s="86"/>
      <c r="FF171" s="86"/>
      <c r="FG171" s="86"/>
      <c r="FH171" s="86"/>
      <c r="FI171" s="86"/>
      <c r="FJ171" s="86"/>
      <c r="FK171" s="86"/>
      <c r="FL171" s="86"/>
      <c r="FM171" s="86"/>
      <c r="FN171" s="86"/>
      <c r="FO171" s="86"/>
      <c r="FP171" s="86"/>
      <c r="FQ171" s="86"/>
      <c r="FR171" s="86"/>
      <c r="FS171" s="86"/>
      <c r="FT171" s="86"/>
      <c r="FU171" s="86"/>
      <c r="FV171" s="86"/>
      <c r="FW171" s="86"/>
      <c r="FX171" s="86">
        <v>65</v>
      </c>
      <c r="FY171" s="86">
        <v>0</v>
      </c>
    </row>
    <row r="172" spans="1:181" x14ac:dyDescent="0.25">
      <c r="A172" t="s">
        <v>186</v>
      </c>
      <c r="B172" t="s">
        <v>244</v>
      </c>
      <c r="C172" t="s">
        <v>2</v>
      </c>
      <c r="D172" t="s">
        <v>203</v>
      </c>
      <c r="E172" t="s">
        <v>205</v>
      </c>
      <c r="F172" t="s">
        <v>180</v>
      </c>
      <c r="G172" t="s">
        <v>1</v>
      </c>
      <c r="H172" s="86">
        <v>258</v>
      </c>
      <c r="I172" s="86"/>
      <c r="J172" s="86"/>
      <c r="K172" s="86"/>
      <c r="L172" s="86"/>
      <c r="M172" s="86"/>
      <c r="N172" s="86"/>
      <c r="O172" s="86"/>
      <c r="P172" s="86"/>
      <c r="Q172" s="86"/>
      <c r="R172" s="86"/>
      <c r="S172" s="86"/>
      <c r="T172" s="86"/>
      <c r="U172" s="86"/>
      <c r="V172" s="86"/>
      <c r="W172" s="86"/>
      <c r="X172" s="86"/>
      <c r="Y172" s="86"/>
      <c r="Z172" s="86"/>
      <c r="AA172" s="86"/>
      <c r="AB172" s="86"/>
      <c r="AC172" s="86"/>
      <c r="AD172" s="86"/>
      <c r="AE172" s="86"/>
      <c r="AF172" s="86"/>
      <c r="AG172" s="86"/>
      <c r="AH172" s="86"/>
      <c r="AI172" s="86"/>
      <c r="AJ172" s="86"/>
      <c r="AK172" s="86"/>
      <c r="AL172" s="86"/>
      <c r="AM172" s="86"/>
      <c r="AN172" s="86"/>
      <c r="AO172" s="86"/>
      <c r="AP172" s="86"/>
      <c r="AQ172" s="86"/>
      <c r="AR172" s="86"/>
      <c r="AS172" s="86"/>
      <c r="AT172" s="86"/>
      <c r="AU172" s="86"/>
      <c r="AV172" s="86"/>
      <c r="AW172" s="86"/>
      <c r="AX172" s="86"/>
      <c r="AY172" s="86"/>
      <c r="AZ172" s="86"/>
      <c r="BA172" s="86"/>
      <c r="BB172" s="86"/>
      <c r="BC172" s="86"/>
      <c r="BD172" s="86"/>
      <c r="BE172" s="86"/>
      <c r="BF172" s="86"/>
      <c r="BG172" s="86"/>
      <c r="BH172" s="86"/>
      <c r="BI172" s="86"/>
      <c r="BJ172" s="86"/>
      <c r="BK172" s="86"/>
      <c r="BL172" s="86"/>
      <c r="BM172" s="86"/>
      <c r="BN172" s="86"/>
      <c r="BO172" s="86"/>
      <c r="BP172" s="86"/>
      <c r="BQ172" s="86"/>
      <c r="BR172" s="86"/>
      <c r="BS172" s="86"/>
      <c r="BT172" s="86"/>
      <c r="BU172" s="86"/>
      <c r="BV172" s="86"/>
      <c r="BW172" s="86"/>
      <c r="BX172" s="86"/>
      <c r="BY172" s="86"/>
      <c r="BZ172" s="86"/>
      <c r="CA172" s="86"/>
      <c r="CB172" s="86"/>
      <c r="CC172" s="86"/>
      <c r="CD172" s="86"/>
      <c r="CE172" s="86"/>
      <c r="CF172" s="86"/>
      <c r="CG172" s="86"/>
      <c r="CH172" s="86"/>
      <c r="CI172" s="86"/>
      <c r="CJ172" s="86"/>
      <c r="CK172" s="86"/>
      <c r="CL172" s="86"/>
      <c r="CM172" s="86"/>
      <c r="CN172" s="86"/>
      <c r="CO172" s="86"/>
      <c r="CP172" s="86"/>
      <c r="CQ172" s="86"/>
      <c r="CR172" s="86"/>
      <c r="CS172" s="86"/>
      <c r="CT172" s="86"/>
      <c r="CU172" s="86"/>
      <c r="CV172" s="86"/>
      <c r="CW172" s="86"/>
      <c r="CX172" s="86"/>
      <c r="CY172" s="86"/>
      <c r="CZ172" s="86"/>
      <c r="DA172" s="86"/>
      <c r="DB172" s="86"/>
      <c r="DC172" s="86"/>
      <c r="DD172" s="86"/>
      <c r="DE172" s="86"/>
      <c r="DF172" s="86"/>
      <c r="DG172" s="86"/>
      <c r="DH172" s="86"/>
      <c r="DI172" s="86"/>
      <c r="DJ172" s="86"/>
      <c r="DK172" s="86"/>
      <c r="DL172" s="86"/>
      <c r="DM172" s="86"/>
      <c r="DN172" s="86"/>
      <c r="DO172" s="86"/>
      <c r="DP172" s="86"/>
      <c r="DQ172" s="86"/>
      <c r="DR172" s="86"/>
      <c r="DS172" s="86"/>
      <c r="DT172" s="86"/>
      <c r="DU172" s="86"/>
      <c r="DV172" s="86"/>
      <c r="DW172" s="86"/>
      <c r="DX172" s="86"/>
      <c r="DY172" s="86"/>
      <c r="DZ172" s="86"/>
      <c r="EA172" s="86"/>
      <c r="EB172" s="86"/>
      <c r="EC172" s="86"/>
      <c r="ED172" s="86"/>
      <c r="EE172" s="86"/>
      <c r="EF172" s="86"/>
      <c r="EG172" s="86"/>
      <c r="EH172" s="86"/>
      <c r="EI172" s="86"/>
      <c r="EJ172" s="86"/>
      <c r="EK172" s="86"/>
      <c r="EL172" s="86"/>
      <c r="EM172" s="86"/>
      <c r="EN172" s="86"/>
      <c r="EO172" s="86"/>
      <c r="EP172" s="86"/>
      <c r="EQ172" s="86"/>
      <c r="ER172" s="86"/>
      <c r="ES172" s="86"/>
      <c r="ET172" s="86"/>
      <c r="EU172" s="86"/>
      <c r="EV172" s="86"/>
      <c r="EW172" s="86"/>
      <c r="EX172" s="86"/>
      <c r="EY172" s="86"/>
      <c r="EZ172" s="86"/>
      <c r="FA172" s="86"/>
      <c r="FB172" s="86"/>
      <c r="FC172" s="86"/>
      <c r="FD172" s="86"/>
      <c r="FE172" s="86"/>
      <c r="FF172" s="86"/>
      <c r="FG172" s="86"/>
      <c r="FH172" s="86"/>
      <c r="FI172" s="86"/>
      <c r="FJ172" s="86"/>
      <c r="FK172" s="86"/>
      <c r="FL172" s="86"/>
      <c r="FM172" s="86"/>
      <c r="FN172" s="86"/>
      <c r="FO172" s="86"/>
      <c r="FP172" s="86"/>
      <c r="FQ172" s="86"/>
      <c r="FR172" s="86"/>
      <c r="FS172" s="86"/>
      <c r="FT172" s="86"/>
      <c r="FU172" s="86"/>
      <c r="FV172" s="86"/>
      <c r="FW172" s="86"/>
      <c r="FX172" s="86">
        <v>36</v>
      </c>
      <c r="FY172" s="86">
        <v>0</v>
      </c>
    </row>
    <row r="173" spans="1:181" x14ac:dyDescent="0.25">
      <c r="A173" t="s">
        <v>186</v>
      </c>
      <c r="B173" t="s">
        <v>244</v>
      </c>
      <c r="C173" t="s">
        <v>2</v>
      </c>
      <c r="D173" t="s">
        <v>203</v>
      </c>
      <c r="E173" t="s">
        <v>205</v>
      </c>
      <c r="F173" t="s">
        <v>181</v>
      </c>
      <c r="G173" t="s">
        <v>1</v>
      </c>
      <c r="H173" s="86">
        <v>459</v>
      </c>
      <c r="I173" s="86"/>
      <c r="J173" s="86"/>
      <c r="K173" s="86"/>
      <c r="L173" s="86"/>
      <c r="M173" s="86"/>
      <c r="N173" s="86"/>
      <c r="O173" s="86"/>
      <c r="P173" s="86"/>
      <c r="Q173" s="86"/>
      <c r="R173" s="86"/>
      <c r="S173" s="86"/>
      <c r="T173" s="86"/>
      <c r="U173" s="86"/>
      <c r="V173" s="86"/>
      <c r="W173" s="86"/>
      <c r="X173" s="86"/>
      <c r="Y173" s="86"/>
      <c r="Z173" s="86"/>
      <c r="AA173" s="86"/>
      <c r="AB173" s="86"/>
      <c r="AC173" s="86"/>
      <c r="AD173" s="86"/>
      <c r="AE173" s="86"/>
      <c r="AF173" s="86"/>
      <c r="AG173" s="86"/>
      <c r="AH173" s="86"/>
      <c r="AI173" s="86"/>
      <c r="AJ173" s="86"/>
      <c r="AK173" s="86"/>
      <c r="AL173" s="86"/>
      <c r="AM173" s="86"/>
      <c r="AN173" s="86"/>
      <c r="AO173" s="86"/>
      <c r="AP173" s="86"/>
      <c r="AQ173" s="86"/>
      <c r="AR173" s="86"/>
      <c r="AS173" s="86"/>
      <c r="AT173" s="86"/>
      <c r="AU173" s="86"/>
      <c r="AV173" s="86"/>
      <c r="AW173" s="86"/>
      <c r="AX173" s="86"/>
      <c r="AY173" s="86"/>
      <c r="AZ173" s="86"/>
      <c r="BA173" s="86"/>
      <c r="BB173" s="86"/>
      <c r="BC173" s="86"/>
      <c r="BD173" s="86"/>
      <c r="BE173" s="86"/>
      <c r="BF173" s="86"/>
      <c r="BG173" s="86"/>
      <c r="BH173" s="86"/>
      <c r="BI173" s="86"/>
      <c r="BJ173" s="86"/>
      <c r="BK173" s="86"/>
      <c r="BL173" s="86"/>
      <c r="BM173" s="86"/>
      <c r="BN173" s="86"/>
      <c r="BO173" s="86"/>
      <c r="BP173" s="86"/>
      <c r="BQ173" s="86"/>
      <c r="BR173" s="86"/>
      <c r="BS173" s="86"/>
      <c r="BT173" s="86"/>
      <c r="BU173" s="86"/>
      <c r="BV173" s="86"/>
      <c r="BW173" s="86"/>
      <c r="BX173" s="86"/>
      <c r="BY173" s="86"/>
      <c r="BZ173" s="86"/>
      <c r="CA173" s="86"/>
      <c r="CB173" s="86"/>
      <c r="CC173" s="86"/>
      <c r="CD173" s="86"/>
      <c r="CE173" s="86"/>
      <c r="CF173" s="86"/>
      <c r="CG173" s="86"/>
      <c r="CH173" s="86"/>
      <c r="CI173" s="86"/>
      <c r="CJ173" s="86"/>
      <c r="CK173" s="86"/>
      <c r="CL173" s="86"/>
      <c r="CM173" s="86"/>
      <c r="CN173" s="86"/>
      <c r="CO173" s="86"/>
      <c r="CP173" s="86"/>
      <c r="CQ173" s="86"/>
      <c r="CR173" s="86"/>
      <c r="CS173" s="86"/>
      <c r="CT173" s="86"/>
      <c r="CU173" s="86"/>
      <c r="CV173" s="86"/>
      <c r="CW173" s="86"/>
      <c r="CX173" s="86"/>
      <c r="CY173" s="86"/>
      <c r="CZ173" s="86"/>
      <c r="DA173" s="86"/>
      <c r="DB173" s="86"/>
      <c r="DC173" s="86"/>
      <c r="DD173" s="86"/>
      <c r="DE173" s="86"/>
      <c r="DF173" s="86"/>
      <c r="DG173" s="86"/>
      <c r="DH173" s="86"/>
      <c r="DI173" s="86"/>
      <c r="DJ173" s="86"/>
      <c r="DK173" s="86"/>
      <c r="DL173" s="86"/>
      <c r="DM173" s="86"/>
      <c r="DN173" s="86"/>
      <c r="DO173" s="86"/>
      <c r="DP173" s="86"/>
      <c r="DQ173" s="86"/>
      <c r="DR173" s="86"/>
      <c r="DS173" s="86"/>
      <c r="DT173" s="86"/>
      <c r="DU173" s="86"/>
      <c r="DV173" s="86"/>
      <c r="DW173" s="86"/>
      <c r="DX173" s="86"/>
      <c r="DY173" s="86"/>
      <c r="DZ173" s="86"/>
      <c r="EA173" s="86"/>
      <c r="EB173" s="86"/>
      <c r="EC173" s="86"/>
      <c r="ED173" s="86"/>
      <c r="EE173" s="86"/>
      <c r="EF173" s="86"/>
      <c r="EG173" s="86"/>
      <c r="EH173" s="86"/>
      <c r="EI173" s="86"/>
      <c r="EJ173" s="86"/>
      <c r="EK173" s="86"/>
      <c r="EL173" s="86"/>
      <c r="EM173" s="86"/>
      <c r="EN173" s="86"/>
      <c r="EO173" s="86"/>
      <c r="EP173" s="86"/>
      <c r="EQ173" s="86"/>
      <c r="ER173" s="86"/>
      <c r="ES173" s="86"/>
      <c r="ET173" s="86"/>
      <c r="EU173" s="86"/>
      <c r="EV173" s="86"/>
      <c r="EW173" s="86"/>
      <c r="EX173" s="86"/>
      <c r="EY173" s="86"/>
      <c r="EZ173" s="86"/>
      <c r="FA173" s="86"/>
      <c r="FB173" s="86"/>
      <c r="FC173" s="86"/>
      <c r="FD173" s="86"/>
      <c r="FE173" s="86"/>
      <c r="FF173" s="86"/>
      <c r="FG173" s="86"/>
      <c r="FH173" s="86"/>
      <c r="FI173" s="86"/>
      <c r="FJ173" s="86"/>
      <c r="FK173" s="86"/>
      <c r="FL173" s="86"/>
      <c r="FM173" s="86"/>
      <c r="FN173" s="86"/>
      <c r="FO173" s="86"/>
      <c r="FP173" s="86"/>
      <c r="FQ173" s="86"/>
      <c r="FR173" s="86"/>
      <c r="FS173" s="86"/>
      <c r="FT173" s="86"/>
      <c r="FU173" s="86"/>
      <c r="FV173" s="86"/>
      <c r="FW173" s="86"/>
      <c r="FX173" s="86">
        <v>21</v>
      </c>
      <c r="FY173" s="86">
        <v>0</v>
      </c>
    </row>
    <row r="174" spans="1:181" x14ac:dyDescent="0.25">
      <c r="A174" t="s">
        <v>186</v>
      </c>
      <c r="B174" t="s">
        <v>244</v>
      </c>
      <c r="C174" t="s">
        <v>2</v>
      </c>
      <c r="D174" t="s">
        <v>203</v>
      </c>
      <c r="E174" t="s">
        <v>205</v>
      </c>
      <c r="F174" t="s">
        <v>182</v>
      </c>
      <c r="G174" t="s">
        <v>1</v>
      </c>
      <c r="H174" s="86">
        <v>1125</v>
      </c>
      <c r="I174" s="86">
        <v>0.78933095932006836</v>
      </c>
      <c r="J174" s="86">
        <v>0.86683762073516846</v>
      </c>
      <c r="K174" s="86">
        <v>0.74542957544326782</v>
      </c>
      <c r="L174" s="86">
        <v>0.63868403434753418</v>
      </c>
      <c r="M174" s="86">
        <v>0.62183845043182373</v>
      </c>
      <c r="N174" s="86">
        <v>0.73991721868515015</v>
      </c>
      <c r="O174" s="86">
        <v>0.83348983526229858</v>
      </c>
      <c r="P174" s="86">
        <v>0.94909751415252686</v>
      </c>
      <c r="Q174" s="86">
        <v>1.0655704736709595</v>
      </c>
      <c r="R174" s="86">
        <v>1.0277155637741089</v>
      </c>
      <c r="S174" s="86">
        <v>1.1761550903320313</v>
      </c>
      <c r="T174" s="86">
        <v>1.1409773826599121</v>
      </c>
      <c r="U174" s="86">
        <v>1.0806496143341064</v>
      </c>
      <c r="V174" s="86">
        <v>1.0905452966690063</v>
      </c>
      <c r="W174" s="86">
        <v>1.2075086832046509</v>
      </c>
      <c r="X174" s="86">
        <v>1.4786365032196045</v>
      </c>
      <c r="Y174" s="86">
        <v>1.4077572822570801</v>
      </c>
      <c r="Z174" s="86">
        <v>1.4131889343261719</v>
      </c>
      <c r="AA174" s="86">
        <v>1.3388551473617554</v>
      </c>
      <c r="AB174" s="86">
        <v>1.4236547946929932</v>
      </c>
      <c r="AC174" s="86">
        <v>1.4006304740905762</v>
      </c>
      <c r="AD174" s="86">
        <v>1.0748116970062256</v>
      </c>
      <c r="AE174" s="86">
        <v>0.9703708291053772</v>
      </c>
      <c r="AF174" s="86">
        <v>0.88872045278549194</v>
      </c>
      <c r="AG174" s="86">
        <v>-0.15411506593227386</v>
      </c>
      <c r="AH174" s="86">
        <v>-2.0619764924049377E-2</v>
      </c>
      <c r="AI174" s="86">
        <v>-8.7514080107212067E-2</v>
      </c>
      <c r="AJ174" s="86">
        <v>-0.18290817737579346</v>
      </c>
      <c r="AK174" s="86">
        <v>-0.22212366759777069</v>
      </c>
      <c r="AL174" s="86">
        <v>-0.13108387589454651</v>
      </c>
      <c r="AM174" s="86">
        <v>-0.28192123770713806</v>
      </c>
      <c r="AN174" s="86">
        <v>-0.20155104994773865</v>
      </c>
      <c r="AO174" s="86">
        <v>-0.19179244339466095</v>
      </c>
      <c r="AP174" s="86">
        <v>-4.5858129858970642E-2</v>
      </c>
      <c r="AQ174" s="86">
        <v>-7.2667151689529419E-2</v>
      </c>
      <c r="AR174" s="86">
        <v>-0.11147366464138031</v>
      </c>
      <c r="AS174" s="86">
        <v>-0.34091106057167053</v>
      </c>
      <c r="AT174" s="86">
        <v>-0.28042349219322205</v>
      </c>
      <c r="AU174" s="86">
        <v>-0.15680982172489166</v>
      </c>
      <c r="AV174" s="86">
        <v>5.5685326457023621E-2</v>
      </c>
      <c r="AW174" s="86">
        <v>4.0320385247468948E-2</v>
      </c>
      <c r="AX174" s="86">
        <v>-4.3147016316652298E-2</v>
      </c>
      <c r="AY174" s="86">
        <v>-4.5713316649198532E-2</v>
      </c>
      <c r="AZ174" s="86">
        <v>2.6515426114201546E-2</v>
      </c>
      <c r="BA174" s="86">
        <v>9.5389336347579956E-2</v>
      </c>
      <c r="BB174" s="86">
        <v>-0.21822270750999451</v>
      </c>
      <c r="BC174" s="86">
        <v>-0.14264041185379028</v>
      </c>
      <c r="BD174" s="86">
        <v>-0.16405719518661499</v>
      </c>
      <c r="BE174" s="86">
        <v>-6.0200165957212448E-2</v>
      </c>
      <c r="BF174" s="86">
        <v>8.0180488526821136E-2</v>
      </c>
      <c r="BG174" s="86">
        <v>1.4666453935205936E-3</v>
      </c>
      <c r="BH174" s="86">
        <v>-0.10214044898748398</v>
      </c>
      <c r="BI174" s="86">
        <v>-0.13242793083190918</v>
      </c>
      <c r="BJ174" s="86">
        <v>-4.6260867267847061E-2</v>
      </c>
      <c r="BK174" s="86">
        <v>-0.16801819205284119</v>
      </c>
      <c r="BL174" s="86">
        <v>-0.10809649527072906</v>
      </c>
      <c r="BM174" s="86">
        <v>-8.0181598663330078E-2</v>
      </c>
      <c r="BN174" s="86">
        <v>5.8793548494577408E-2</v>
      </c>
      <c r="BO174" s="86">
        <v>6.3849255442619324E-2</v>
      </c>
      <c r="BP174" s="86">
        <v>2.2311005741357803E-2</v>
      </c>
      <c r="BQ174" s="86">
        <v>-0.18675880134105682</v>
      </c>
      <c r="BR174" s="86">
        <v>-0.13444490730762482</v>
      </c>
      <c r="BS174" s="86">
        <v>-1.9915800541639328E-2</v>
      </c>
      <c r="BT174" s="86">
        <v>0.1894964724779129</v>
      </c>
      <c r="BU174" s="86">
        <v>0.19168609380722046</v>
      </c>
      <c r="BV174" s="86">
        <v>0.12123487889766693</v>
      </c>
      <c r="BW174" s="86">
        <v>0.10089734941720963</v>
      </c>
      <c r="BX174" s="86">
        <v>0.17093618214130402</v>
      </c>
      <c r="BY174" s="86">
        <v>0.23254048824310303</v>
      </c>
      <c r="BZ174" s="86">
        <v>-9.7738370299339294E-2</v>
      </c>
      <c r="CA174" s="86">
        <v>-3.9272777736186981E-2</v>
      </c>
      <c r="CB174" s="86">
        <v>-4.0878955274820328E-2</v>
      </c>
      <c r="CC174" s="86">
        <v>4.845011979341507E-3</v>
      </c>
      <c r="CD174" s="86">
        <v>0.14999443292617798</v>
      </c>
      <c r="CE174" s="86">
        <v>6.3094422221183777E-2</v>
      </c>
      <c r="CF174" s="86">
        <v>-4.6200964599847794E-2</v>
      </c>
      <c r="CG174" s="86">
        <v>-7.0304945111274719E-2</v>
      </c>
      <c r="CH174" s="86">
        <v>1.2487294152379036E-2</v>
      </c>
      <c r="CI174" s="86">
        <v>-8.9129284024238586E-2</v>
      </c>
      <c r="CJ174" s="86">
        <v>-4.3370164930820465E-2</v>
      </c>
      <c r="CK174" s="86">
        <v>-2.8802729211747646E-3</v>
      </c>
      <c r="CL174" s="86">
        <v>0.1312749832868576</v>
      </c>
      <c r="CM174" s="86">
        <v>0.15840010344982147</v>
      </c>
      <c r="CN174" s="86">
        <v>0.11496986448764801</v>
      </c>
      <c r="CO174" s="86">
        <v>-7.9993411898612976E-2</v>
      </c>
      <c r="CP174" s="86">
        <v>-3.3340584486722946E-2</v>
      </c>
      <c r="CQ174" s="86">
        <v>7.4896581470966339E-2</v>
      </c>
      <c r="CR174" s="86">
        <v>0.28217366337776184</v>
      </c>
      <c r="CS174" s="86">
        <v>0.29652151465415955</v>
      </c>
      <c r="CT174" s="86">
        <v>0.23508527874946594</v>
      </c>
      <c r="CU174" s="86">
        <v>0.20243945717811584</v>
      </c>
      <c r="CV174" s="86">
        <v>0.27096155285835266</v>
      </c>
      <c r="CW174" s="86">
        <v>0.32753095030784607</v>
      </c>
      <c r="CX174" s="86">
        <v>-1.4291280880570412E-2</v>
      </c>
      <c r="CY174" s="86">
        <v>3.2319333404302597E-2</v>
      </c>
      <c r="CZ174" s="86">
        <v>4.4433921575546265E-2</v>
      </c>
      <c r="DA174" s="86">
        <v>6.9890186190605164E-2</v>
      </c>
      <c r="DB174" s="86">
        <v>0.21980838477611542</v>
      </c>
      <c r="DC174" s="86">
        <v>0.1247221976518631</v>
      </c>
      <c r="DD174" s="86">
        <v>9.7385207191109657E-3</v>
      </c>
      <c r="DE174" s="86">
        <v>-8.1819547340273857E-3</v>
      </c>
      <c r="DF174" s="86">
        <v>7.1235455572605133E-2</v>
      </c>
      <c r="DG174" s="86">
        <v>-1.0240374132990837E-2</v>
      </c>
      <c r="DH174" s="86">
        <v>2.1356169134378433E-2</v>
      </c>
      <c r="DI174" s="86">
        <v>7.4421055614948273E-2</v>
      </c>
      <c r="DJ174" s="86">
        <v>0.2037564218044281</v>
      </c>
      <c r="DK174" s="86">
        <v>0.25295093655586243</v>
      </c>
      <c r="DL174" s="86">
        <v>0.20762872695922852</v>
      </c>
      <c r="DM174" s="86">
        <v>2.6771971955895424E-2</v>
      </c>
      <c r="DN174" s="86">
        <v>6.7763745784759521E-2</v>
      </c>
      <c r="DO174" s="86">
        <v>0.1697089672088623</v>
      </c>
      <c r="DP174" s="86">
        <v>0.37485086917877197</v>
      </c>
      <c r="DQ174" s="86">
        <v>0.40135693550109863</v>
      </c>
      <c r="DR174" s="86">
        <v>0.34893566370010376</v>
      </c>
      <c r="DS174" s="86">
        <v>0.30398157238960266</v>
      </c>
      <c r="DT174" s="86">
        <v>0.3709869384765625</v>
      </c>
      <c r="DU174" s="86">
        <v>0.42252141237258911</v>
      </c>
      <c r="DV174" s="86">
        <v>6.9155804812908173E-2</v>
      </c>
      <c r="DW174" s="86">
        <v>0.10391144454479218</v>
      </c>
      <c r="DX174" s="86">
        <v>0.12974679470062256</v>
      </c>
      <c r="DY174" s="86">
        <v>0.16380509734153748</v>
      </c>
      <c r="DZ174" s="86">
        <v>0.32060864567756653</v>
      </c>
      <c r="EA174" s="86">
        <v>0.21370291709899902</v>
      </c>
      <c r="EB174" s="86">
        <v>9.0506255626678467E-2</v>
      </c>
      <c r="EC174" s="86">
        <v>8.1513777375221252E-2</v>
      </c>
      <c r="ED174" s="86">
        <v>0.15605847537517548</v>
      </c>
      <c r="EE174" s="86">
        <v>0.10366268455982208</v>
      </c>
      <c r="EF174" s="86">
        <v>0.11481071263551712</v>
      </c>
      <c r="EG174" s="86">
        <v>0.18603189289569855</v>
      </c>
      <c r="EH174" s="86">
        <v>0.30840808153152466</v>
      </c>
      <c r="EI174" s="86">
        <v>0.38946735858917236</v>
      </c>
      <c r="EJ174" s="86">
        <v>0.34141340851783752</v>
      </c>
      <c r="EK174" s="86">
        <v>0.18092422187328339</v>
      </c>
      <c r="EL174" s="86">
        <v>0.21374233067035675</v>
      </c>
      <c r="EM174" s="86">
        <v>0.30660298466682434</v>
      </c>
      <c r="EN174" s="86">
        <v>0.50866198539733887</v>
      </c>
      <c r="EO174" s="86">
        <v>0.55272263288497925</v>
      </c>
      <c r="EP174" s="86">
        <v>0.51331758499145508</v>
      </c>
      <c r="EQ174" s="86">
        <v>0.45059221982955933</v>
      </c>
      <c r="ER174" s="86">
        <v>0.51540768146514893</v>
      </c>
      <c r="ES174" s="86">
        <v>0.55967259407043457</v>
      </c>
      <c r="ET174" s="86">
        <v>0.18964014947414398</v>
      </c>
      <c r="EU174" s="86">
        <v>0.20727908611297607</v>
      </c>
      <c r="EV174" s="86">
        <v>0.25292503833770752</v>
      </c>
      <c r="EW174" s="86">
        <v>63.759067535400391</v>
      </c>
      <c r="EX174" s="86">
        <v>62.59625244140625</v>
      </c>
      <c r="EY174" s="86">
        <v>61.281707763671875</v>
      </c>
      <c r="EZ174" s="86">
        <v>59.802864074707031</v>
      </c>
      <c r="FA174" s="86">
        <v>59.114982604980469</v>
      </c>
      <c r="FB174" s="86">
        <v>58.472358703613281</v>
      </c>
      <c r="FC174" s="86">
        <v>57.439193725585938</v>
      </c>
      <c r="FD174" s="86">
        <v>61.094142913818359</v>
      </c>
      <c r="FE174" s="86">
        <v>67.844642639160156</v>
      </c>
      <c r="FF174" s="86">
        <v>73.456291198730469</v>
      </c>
      <c r="FG174" s="86">
        <v>77.733985900878906</v>
      </c>
      <c r="FH174" s="86">
        <v>81.190467834472656</v>
      </c>
      <c r="FI174" s="86">
        <v>83.672607421875</v>
      </c>
      <c r="FJ174" s="86">
        <v>86.641647338867188</v>
      </c>
      <c r="FK174" s="86">
        <v>87.658393859863281</v>
      </c>
      <c r="FL174" s="86">
        <v>87.072891235351563</v>
      </c>
      <c r="FM174" s="86">
        <v>85.152725219726563</v>
      </c>
      <c r="FN174" s="86">
        <v>79.927833557128906</v>
      </c>
      <c r="FO174" s="86">
        <v>74.303390502929688</v>
      </c>
      <c r="FP174" s="86">
        <v>67.849029541015625</v>
      </c>
      <c r="FQ174" s="86">
        <v>63.302375793457031</v>
      </c>
      <c r="FR174" s="86">
        <v>60.839038848876953</v>
      </c>
      <c r="FS174" s="86">
        <v>58.737632751464844</v>
      </c>
      <c r="FT174" s="86">
        <v>57.705322265625</v>
      </c>
      <c r="FU174" s="86">
        <v>6.5575607120990753E-2</v>
      </c>
      <c r="FV174" s="86">
        <v>0.11479043960571289</v>
      </c>
      <c r="FW174" s="86">
        <v>6.2524855136871338E-2</v>
      </c>
      <c r="FX174" s="86">
        <v>104</v>
      </c>
      <c r="FY174" s="86">
        <v>1</v>
      </c>
    </row>
    <row r="175" spans="1:181" x14ac:dyDescent="0.25">
      <c r="A175" t="s">
        <v>186</v>
      </c>
      <c r="B175" t="s">
        <v>244</v>
      </c>
      <c r="C175" t="s">
        <v>2</v>
      </c>
      <c r="D175" t="s">
        <v>203</v>
      </c>
      <c r="E175" t="s">
        <v>205</v>
      </c>
      <c r="F175" t="s">
        <v>183</v>
      </c>
      <c r="G175" t="s">
        <v>1</v>
      </c>
      <c r="H175" s="86">
        <v>1620</v>
      </c>
      <c r="I175" s="86">
        <v>0.73944103717803955</v>
      </c>
      <c r="J175" s="86">
        <v>0.61483222246170044</v>
      </c>
      <c r="K175" s="86">
        <v>0.63281571865081787</v>
      </c>
      <c r="L175" s="86">
        <v>0.48781833052635193</v>
      </c>
      <c r="M175" s="86">
        <v>0.62178170680999756</v>
      </c>
      <c r="N175" s="86">
        <v>0.67040407657623291</v>
      </c>
      <c r="O175" s="86">
        <v>0.81759917736053467</v>
      </c>
      <c r="P175" s="86">
        <v>1.1015889644622803</v>
      </c>
      <c r="Q175" s="86">
        <v>0.90038865804672241</v>
      </c>
      <c r="R175" s="86">
        <v>1.0826706886291504</v>
      </c>
      <c r="S175" s="86">
        <v>1.1019346714019775</v>
      </c>
      <c r="T175" s="86">
        <v>1.176876425743103</v>
      </c>
      <c r="U175" s="86">
        <v>1.3535714149475098</v>
      </c>
      <c r="V175" s="86">
        <v>1.5237557888031006</v>
      </c>
      <c r="W175" s="86">
        <v>1.7305845022201538</v>
      </c>
      <c r="X175" s="86">
        <v>1.8748432397842407</v>
      </c>
      <c r="Y175" s="86">
        <v>1.7550536394119263</v>
      </c>
      <c r="Z175" s="86">
        <v>1.8058755397796631</v>
      </c>
      <c r="AA175" s="86">
        <v>2.2206323146820068</v>
      </c>
      <c r="AB175" s="86">
        <v>1.9145524501800537</v>
      </c>
      <c r="AC175" s="86">
        <v>1.8412314653396606</v>
      </c>
      <c r="AD175" s="86">
        <v>1.6489744186401367</v>
      </c>
      <c r="AE175" s="86">
        <v>1.3224122524261475</v>
      </c>
      <c r="AF175" s="86">
        <v>0.99059832096099854</v>
      </c>
      <c r="AG175" s="86">
        <v>-2.6385514736175537</v>
      </c>
      <c r="AH175" s="86">
        <v>-2.4306001663208008</v>
      </c>
      <c r="AI175" s="86">
        <v>-2.2126021385192871</v>
      </c>
      <c r="AJ175" s="86">
        <v>-2.3716888427734375</v>
      </c>
      <c r="AK175" s="86">
        <v>-2.2459738254547119</v>
      </c>
      <c r="AL175" s="86">
        <v>-2.235776424407959</v>
      </c>
      <c r="AM175" s="86">
        <v>-2.2730038166046143</v>
      </c>
      <c r="AN175" s="86">
        <v>-1.7236182689666748</v>
      </c>
      <c r="AO175" s="86">
        <v>-1.9198942184448242</v>
      </c>
      <c r="AP175" s="86">
        <v>-1.8515690565109253</v>
      </c>
      <c r="AQ175" s="86">
        <v>-2.1096382141113281</v>
      </c>
      <c r="AR175" s="86">
        <v>-1.958298921585083</v>
      </c>
      <c r="AS175" s="86">
        <v>-2.2729065418243408</v>
      </c>
      <c r="AT175" s="86">
        <v>-2.1571149826049805</v>
      </c>
      <c r="AU175" s="86">
        <v>-2.0324656963348389</v>
      </c>
      <c r="AV175" s="86">
        <v>-2.1674249172210693</v>
      </c>
      <c r="AW175" s="86">
        <v>-3.0776598453521729</v>
      </c>
      <c r="AX175" s="86">
        <v>-2.7198219299316406</v>
      </c>
      <c r="AY175" s="86">
        <v>-2.1563766002655029</v>
      </c>
      <c r="AZ175" s="86">
        <v>-2.8244574069976807</v>
      </c>
      <c r="BA175" s="86">
        <v>-2.7386071681976318</v>
      </c>
      <c r="BB175" s="86">
        <v>-2.6556358337402344</v>
      </c>
      <c r="BC175" s="86">
        <v>-2.5280375480651855</v>
      </c>
      <c r="BD175" s="86">
        <v>-2.6823177337646484</v>
      </c>
      <c r="BE175" s="86">
        <v>-1.9394112825393677</v>
      </c>
      <c r="BF175" s="86">
        <v>-1.7665715217590332</v>
      </c>
      <c r="BG175" s="86">
        <v>-1.5402791500091553</v>
      </c>
      <c r="BH175" s="86">
        <v>-1.6919039487838745</v>
      </c>
      <c r="BI175" s="86">
        <v>-1.5727324485778809</v>
      </c>
      <c r="BJ175" s="86">
        <v>-1.5556923151016235</v>
      </c>
      <c r="BK175" s="86">
        <v>-1.5967868566513062</v>
      </c>
      <c r="BL175" s="86">
        <v>-1.1385115385055542</v>
      </c>
      <c r="BM175" s="86">
        <v>-1.3091126680374146</v>
      </c>
      <c r="BN175" s="86">
        <v>-1.2453457117080688</v>
      </c>
      <c r="BO175" s="86">
        <v>-1.4084354639053345</v>
      </c>
      <c r="BP175" s="86">
        <v>-1.3058850765228271</v>
      </c>
      <c r="BQ175" s="86">
        <v>-1.5416474342346191</v>
      </c>
      <c r="BR175" s="86">
        <v>-1.4523727893829346</v>
      </c>
      <c r="BS175" s="86">
        <v>-1.2715020179748535</v>
      </c>
      <c r="BT175" s="86">
        <v>-1.4500244855880737</v>
      </c>
      <c r="BU175" s="86">
        <v>-2.1828715801239014</v>
      </c>
      <c r="BV175" s="86">
        <v>-1.9528487920761108</v>
      </c>
      <c r="BW175" s="86">
        <v>-1.4104440212249756</v>
      </c>
      <c r="BX175" s="86">
        <v>-2.0165872573852539</v>
      </c>
      <c r="BY175" s="86">
        <v>-1.9143930673599243</v>
      </c>
      <c r="BZ175" s="86">
        <v>-1.8894977569580078</v>
      </c>
      <c r="CA175" s="86">
        <v>-1.8130474090576172</v>
      </c>
      <c r="CB175" s="86">
        <v>-1.9841839075088501</v>
      </c>
      <c r="CC175" s="86">
        <v>-1.4551887512207031</v>
      </c>
      <c r="CD175" s="86">
        <v>-1.3066672086715698</v>
      </c>
      <c r="CE175" s="86">
        <v>-1.0746303796768188</v>
      </c>
      <c r="CF175" s="86">
        <v>-1.2210869789123535</v>
      </c>
      <c r="CG175" s="86">
        <v>-1.1064475774765015</v>
      </c>
      <c r="CH175" s="86">
        <v>-1.0846680402755737</v>
      </c>
      <c r="CI175" s="86">
        <v>-1.1284410953521729</v>
      </c>
      <c r="CJ175" s="86">
        <v>-0.73326849937438965</v>
      </c>
      <c r="CK175" s="86">
        <v>-0.88608723878860474</v>
      </c>
      <c r="CL175" s="86">
        <v>-0.82547730207443237</v>
      </c>
      <c r="CM175" s="86">
        <v>-0.92278456687927246</v>
      </c>
      <c r="CN175" s="86">
        <v>-0.85402530431747437</v>
      </c>
      <c r="CO175" s="86">
        <v>-1.035179615020752</v>
      </c>
      <c r="CP175" s="86">
        <v>-0.96427053213119507</v>
      </c>
      <c r="CQ175" s="86">
        <v>-0.7444608211517334</v>
      </c>
      <c r="CR175" s="86">
        <v>-0.95315521955490112</v>
      </c>
      <c r="CS175" s="86">
        <v>-1.5631442070007324</v>
      </c>
      <c r="CT175" s="86">
        <v>-1.4216455221176147</v>
      </c>
      <c r="CU175" s="86">
        <v>-0.89381343126296997</v>
      </c>
      <c r="CV175" s="86">
        <v>-1.4570590257644653</v>
      </c>
      <c r="CW175" s="86">
        <v>-1.3435449600219727</v>
      </c>
      <c r="CX175" s="86">
        <v>-1.3588727712631226</v>
      </c>
      <c r="CY175" s="86">
        <v>-1.3178474903106689</v>
      </c>
      <c r="CZ175" s="86">
        <v>-1.5006586313247681</v>
      </c>
      <c r="DA175" s="86">
        <v>-0.97096627950668335</v>
      </c>
      <c r="DB175" s="86">
        <v>-0.84676289558410645</v>
      </c>
      <c r="DC175" s="86">
        <v>-0.60898160934448242</v>
      </c>
      <c r="DD175" s="86">
        <v>-0.75027000904083252</v>
      </c>
      <c r="DE175" s="86">
        <v>-0.64016270637512207</v>
      </c>
      <c r="DF175" s="86">
        <v>-0.6136438250541687</v>
      </c>
      <c r="DG175" s="86">
        <v>-0.66009527444839478</v>
      </c>
      <c r="DH175" s="86">
        <v>-0.32802540063858032</v>
      </c>
      <c r="DI175" s="86">
        <v>-0.46306180953979492</v>
      </c>
      <c r="DJ175" s="86">
        <v>-0.4056088924407959</v>
      </c>
      <c r="DK175" s="86">
        <v>-0.43713369965553284</v>
      </c>
      <c r="DL175" s="86">
        <v>-0.40216550230979919</v>
      </c>
      <c r="DM175" s="86">
        <v>-0.52871179580688477</v>
      </c>
      <c r="DN175" s="86">
        <v>-0.47616830468177795</v>
      </c>
      <c r="DO175" s="86">
        <v>-0.21741962432861328</v>
      </c>
      <c r="DP175" s="86">
        <v>-0.45628595352172852</v>
      </c>
      <c r="DQ175" s="86">
        <v>-0.94341671466827393</v>
      </c>
      <c r="DR175" s="86">
        <v>-0.89044225215911865</v>
      </c>
      <c r="DS175" s="86">
        <v>-0.37718278169631958</v>
      </c>
      <c r="DT175" s="86">
        <v>-0.89753073453903198</v>
      </c>
      <c r="DU175" s="86">
        <v>-0.77269679307937622</v>
      </c>
      <c r="DV175" s="86">
        <v>-0.82824784517288208</v>
      </c>
      <c r="DW175" s="86">
        <v>-0.8226475715637207</v>
      </c>
      <c r="DX175" s="86">
        <v>-1.017133355140686</v>
      </c>
      <c r="DY175" s="86">
        <v>-0.27182593941688538</v>
      </c>
      <c r="DZ175" s="86">
        <v>-0.1827341616153717</v>
      </c>
      <c r="EA175" s="86">
        <v>6.3341274857521057E-2</v>
      </c>
      <c r="EB175" s="86">
        <v>-7.0485115051269531E-2</v>
      </c>
      <c r="EC175" s="86">
        <v>3.3078558743000031E-2</v>
      </c>
      <c r="ED175" s="86">
        <v>6.644035130739212E-2</v>
      </c>
      <c r="EE175" s="86">
        <v>1.6121679916977882E-2</v>
      </c>
      <c r="EF175" s="86">
        <v>0.25708127021789551</v>
      </c>
      <c r="EG175" s="86">
        <v>0.14771971106529236</v>
      </c>
      <c r="EH175" s="86">
        <v>0.20061442255973816</v>
      </c>
      <c r="EI175" s="86">
        <v>0.26406899094581604</v>
      </c>
      <c r="EJ175" s="86">
        <v>0.25024828314781189</v>
      </c>
      <c r="EK175" s="86">
        <v>0.20254726707935333</v>
      </c>
      <c r="EL175" s="86">
        <v>0.22857379913330078</v>
      </c>
      <c r="EM175" s="86">
        <v>0.54354417324066162</v>
      </c>
      <c r="EN175" s="86">
        <v>0.26111435890197754</v>
      </c>
      <c r="EO175" s="86">
        <v>-4.8628684133291245E-2</v>
      </c>
      <c r="EP175" s="86">
        <v>-0.12346909195184708</v>
      </c>
      <c r="EQ175" s="86">
        <v>0.36874979734420776</v>
      </c>
      <c r="ER175" s="86">
        <v>-8.9660681784152985E-2</v>
      </c>
      <c r="ES175" s="86">
        <v>5.151725560426712E-2</v>
      </c>
      <c r="ET175" s="86">
        <v>-6.2109664082527161E-2</v>
      </c>
      <c r="EU175" s="86">
        <v>-0.10765752196311951</v>
      </c>
      <c r="EV175" s="86">
        <v>-0.3189995288848877</v>
      </c>
      <c r="EW175" s="86">
        <v>68.743209838867188</v>
      </c>
      <c r="EX175" s="86">
        <v>66.659835815429688</v>
      </c>
      <c r="EY175" s="86">
        <v>65.014556884765625</v>
      </c>
      <c r="EZ175" s="86">
        <v>64.719589233398438</v>
      </c>
      <c r="FA175" s="86">
        <v>63.870269775390625</v>
      </c>
      <c r="FB175" s="86">
        <v>62.64385986328125</v>
      </c>
      <c r="FC175" s="86">
        <v>62.419437408447266</v>
      </c>
      <c r="FD175" s="86">
        <v>66.744834899902344</v>
      </c>
      <c r="FE175" s="86">
        <v>71.356803894042969</v>
      </c>
      <c r="FF175" s="86">
        <v>75.787849426269531</v>
      </c>
      <c r="FG175" s="86">
        <v>79.532112121582031</v>
      </c>
      <c r="FH175" s="86">
        <v>82.227821350097656</v>
      </c>
      <c r="FI175" s="86">
        <v>84.833633422851563</v>
      </c>
      <c r="FJ175" s="86">
        <v>86.564735412597656</v>
      </c>
      <c r="FK175" s="86">
        <v>87.2242431640625</v>
      </c>
      <c r="FL175" s="86">
        <v>87.666801452636719</v>
      </c>
      <c r="FM175" s="86">
        <v>88.493934631347656</v>
      </c>
      <c r="FN175" s="86">
        <v>88.122848510742188</v>
      </c>
      <c r="FO175" s="86">
        <v>86.045234680175781</v>
      </c>
      <c r="FP175" s="86">
        <v>81.366607666015625</v>
      </c>
      <c r="FQ175" s="86">
        <v>77.210205078125</v>
      </c>
      <c r="FR175" s="86">
        <v>74.56988525390625</v>
      </c>
      <c r="FS175" s="86">
        <v>71.702766418457031</v>
      </c>
      <c r="FT175" s="86">
        <v>69.302520751953125</v>
      </c>
      <c r="FU175" s="86">
        <v>0.6269494891166687</v>
      </c>
      <c r="FV175" s="86">
        <v>0.75309979915618896</v>
      </c>
      <c r="FW175" s="86">
        <v>0.61223483085632324</v>
      </c>
      <c r="FX175" s="86">
        <v>126</v>
      </c>
      <c r="FY175" s="86">
        <v>1</v>
      </c>
    </row>
    <row r="176" spans="1:181" x14ac:dyDescent="0.25">
      <c r="A176" t="s">
        <v>186</v>
      </c>
      <c r="B176" t="s">
        <v>244</v>
      </c>
      <c r="C176" t="s">
        <v>2</v>
      </c>
      <c r="D176" t="s">
        <v>203</v>
      </c>
      <c r="E176" t="s">
        <v>205</v>
      </c>
      <c r="F176" t="s">
        <v>184</v>
      </c>
      <c r="G176" t="s">
        <v>1</v>
      </c>
      <c r="H176" s="86">
        <v>976</v>
      </c>
      <c r="I176" s="86"/>
      <c r="J176" s="86"/>
      <c r="K176" s="86"/>
      <c r="L176" s="86"/>
      <c r="M176" s="86"/>
      <c r="N176" s="86"/>
      <c r="O176" s="86"/>
      <c r="P176" s="86"/>
      <c r="Q176" s="86"/>
      <c r="R176" s="86"/>
      <c r="S176" s="86"/>
      <c r="T176" s="86"/>
      <c r="U176" s="86"/>
      <c r="V176" s="86"/>
      <c r="W176" s="86"/>
      <c r="X176" s="86"/>
      <c r="Y176" s="86"/>
      <c r="Z176" s="86"/>
      <c r="AA176" s="86"/>
      <c r="AB176" s="86"/>
      <c r="AC176" s="86"/>
      <c r="AD176" s="86"/>
      <c r="AE176" s="86"/>
      <c r="AF176" s="86"/>
      <c r="AG176" s="86"/>
      <c r="AH176" s="86"/>
      <c r="AI176" s="86"/>
      <c r="AJ176" s="86"/>
      <c r="AK176" s="86"/>
      <c r="AL176" s="86"/>
      <c r="AM176" s="86"/>
      <c r="AN176" s="86"/>
      <c r="AO176" s="86"/>
      <c r="AP176" s="86"/>
      <c r="AQ176" s="86"/>
      <c r="AR176" s="86"/>
      <c r="AS176" s="86"/>
      <c r="AT176" s="86"/>
      <c r="AU176" s="86"/>
      <c r="AV176" s="86"/>
      <c r="AW176" s="86"/>
      <c r="AX176" s="86"/>
      <c r="AY176" s="86"/>
      <c r="AZ176" s="86"/>
      <c r="BA176" s="86"/>
      <c r="BB176" s="86"/>
      <c r="BC176" s="86"/>
      <c r="BD176" s="86"/>
      <c r="BE176" s="86"/>
      <c r="BF176" s="86"/>
      <c r="BG176" s="86"/>
      <c r="BH176" s="86"/>
      <c r="BI176" s="86"/>
      <c r="BJ176" s="86"/>
      <c r="BK176" s="86"/>
      <c r="BL176" s="86"/>
      <c r="BM176" s="86"/>
      <c r="BN176" s="86"/>
      <c r="BO176" s="86"/>
      <c r="BP176" s="86"/>
      <c r="BQ176" s="86"/>
      <c r="BR176" s="86"/>
      <c r="BS176" s="86"/>
      <c r="BT176" s="86"/>
      <c r="BU176" s="86"/>
      <c r="BV176" s="86"/>
      <c r="BW176" s="86"/>
      <c r="BX176" s="86"/>
      <c r="BY176" s="86"/>
      <c r="BZ176" s="86"/>
      <c r="CA176" s="86"/>
      <c r="CB176" s="86"/>
      <c r="CC176" s="86"/>
      <c r="CD176" s="86"/>
      <c r="CE176" s="86"/>
      <c r="CF176" s="86"/>
      <c r="CG176" s="86"/>
      <c r="CH176" s="86"/>
      <c r="CI176" s="86"/>
      <c r="CJ176" s="86"/>
      <c r="CK176" s="86"/>
      <c r="CL176" s="86"/>
      <c r="CM176" s="86"/>
      <c r="CN176" s="86"/>
      <c r="CO176" s="86"/>
      <c r="CP176" s="86"/>
      <c r="CQ176" s="86"/>
      <c r="CR176" s="86"/>
      <c r="CS176" s="86"/>
      <c r="CT176" s="86"/>
      <c r="CU176" s="86"/>
      <c r="CV176" s="86"/>
      <c r="CW176" s="86"/>
      <c r="CX176" s="86"/>
      <c r="CY176" s="86"/>
      <c r="CZ176" s="86"/>
      <c r="DA176" s="86"/>
      <c r="DB176" s="86"/>
      <c r="DC176" s="86"/>
      <c r="DD176" s="86"/>
      <c r="DE176" s="86"/>
      <c r="DF176" s="86"/>
      <c r="DG176" s="86"/>
      <c r="DH176" s="86"/>
      <c r="DI176" s="86"/>
      <c r="DJ176" s="86"/>
      <c r="DK176" s="86"/>
      <c r="DL176" s="86"/>
      <c r="DM176" s="86"/>
      <c r="DN176" s="86"/>
      <c r="DO176" s="86"/>
      <c r="DP176" s="86"/>
      <c r="DQ176" s="86"/>
      <c r="DR176" s="86"/>
      <c r="DS176" s="86"/>
      <c r="DT176" s="86"/>
      <c r="DU176" s="86"/>
      <c r="DV176" s="86"/>
      <c r="DW176" s="86"/>
      <c r="DX176" s="86"/>
      <c r="DY176" s="86"/>
      <c r="DZ176" s="86"/>
      <c r="EA176" s="86"/>
      <c r="EB176" s="86"/>
      <c r="EC176" s="86"/>
      <c r="ED176" s="86"/>
      <c r="EE176" s="86"/>
      <c r="EF176" s="86"/>
      <c r="EG176" s="86"/>
      <c r="EH176" s="86"/>
      <c r="EI176" s="86"/>
      <c r="EJ176" s="86"/>
      <c r="EK176" s="86"/>
      <c r="EL176" s="86"/>
      <c r="EM176" s="86"/>
      <c r="EN176" s="86"/>
      <c r="EO176" s="86"/>
      <c r="EP176" s="86"/>
      <c r="EQ176" s="86"/>
      <c r="ER176" s="86"/>
      <c r="ES176" s="86"/>
      <c r="ET176" s="86"/>
      <c r="EU176" s="86"/>
      <c r="EV176" s="86"/>
      <c r="EW176" s="86"/>
      <c r="EX176" s="86"/>
      <c r="EY176" s="86"/>
      <c r="EZ176" s="86"/>
      <c r="FA176" s="86"/>
      <c r="FB176" s="86"/>
      <c r="FC176" s="86"/>
      <c r="FD176" s="86"/>
      <c r="FE176" s="86"/>
      <c r="FF176" s="86"/>
      <c r="FG176" s="86"/>
      <c r="FH176" s="86"/>
      <c r="FI176" s="86"/>
      <c r="FJ176" s="86"/>
      <c r="FK176" s="86"/>
      <c r="FL176" s="86"/>
      <c r="FM176" s="86"/>
      <c r="FN176" s="86"/>
      <c r="FO176" s="86"/>
      <c r="FP176" s="86"/>
      <c r="FQ176" s="86"/>
      <c r="FR176" s="86"/>
      <c r="FS176" s="86"/>
      <c r="FT176" s="86"/>
      <c r="FU176" s="86"/>
      <c r="FV176" s="86"/>
      <c r="FW176" s="86"/>
      <c r="FX176" s="86">
        <v>75</v>
      </c>
      <c r="FY176" s="86">
        <v>0</v>
      </c>
    </row>
    <row r="177" spans="1:181" x14ac:dyDescent="0.25">
      <c r="A177" t="s">
        <v>186</v>
      </c>
      <c r="B177" t="s">
        <v>244</v>
      </c>
      <c r="C177" t="s">
        <v>2</v>
      </c>
      <c r="D177" t="s">
        <v>203</v>
      </c>
      <c r="E177" t="s">
        <v>205</v>
      </c>
      <c r="F177" t="s">
        <v>185</v>
      </c>
      <c r="G177" t="s">
        <v>1</v>
      </c>
      <c r="H177" s="86">
        <v>433</v>
      </c>
      <c r="I177" s="86"/>
      <c r="J177" s="86"/>
      <c r="K177" s="86"/>
      <c r="L177" s="86"/>
      <c r="M177" s="86"/>
      <c r="N177" s="86"/>
      <c r="O177" s="86"/>
      <c r="P177" s="86"/>
      <c r="Q177" s="86"/>
      <c r="R177" s="86"/>
      <c r="S177" s="86"/>
      <c r="T177" s="86"/>
      <c r="U177" s="86"/>
      <c r="V177" s="86"/>
      <c r="W177" s="86"/>
      <c r="X177" s="86"/>
      <c r="Y177" s="86"/>
      <c r="Z177" s="86"/>
      <c r="AA177" s="86"/>
      <c r="AB177" s="86"/>
      <c r="AC177" s="86"/>
      <c r="AD177" s="86"/>
      <c r="AE177" s="86"/>
      <c r="AF177" s="86"/>
      <c r="AG177" s="86"/>
      <c r="AH177" s="86"/>
      <c r="AI177" s="86"/>
      <c r="AJ177" s="86"/>
      <c r="AK177" s="86"/>
      <c r="AL177" s="86"/>
      <c r="AM177" s="86"/>
      <c r="AN177" s="86"/>
      <c r="AO177" s="86"/>
      <c r="AP177" s="86"/>
      <c r="AQ177" s="86"/>
      <c r="AR177" s="86"/>
      <c r="AS177" s="86"/>
      <c r="AT177" s="86"/>
      <c r="AU177" s="86"/>
      <c r="AV177" s="86"/>
      <c r="AW177" s="86"/>
      <c r="AX177" s="86"/>
      <c r="AY177" s="86"/>
      <c r="AZ177" s="86"/>
      <c r="BA177" s="86"/>
      <c r="BB177" s="86"/>
      <c r="BC177" s="86"/>
      <c r="BD177" s="86"/>
      <c r="BE177" s="86"/>
      <c r="BF177" s="86"/>
      <c r="BG177" s="86"/>
      <c r="BH177" s="86"/>
      <c r="BI177" s="86"/>
      <c r="BJ177" s="86"/>
      <c r="BK177" s="86"/>
      <c r="BL177" s="86"/>
      <c r="BM177" s="86"/>
      <c r="BN177" s="86"/>
      <c r="BO177" s="86"/>
      <c r="BP177" s="86"/>
      <c r="BQ177" s="86"/>
      <c r="BR177" s="86"/>
      <c r="BS177" s="86"/>
      <c r="BT177" s="86"/>
      <c r="BU177" s="86"/>
      <c r="BV177" s="86"/>
      <c r="BW177" s="86"/>
      <c r="BX177" s="86"/>
      <c r="BY177" s="86"/>
      <c r="BZ177" s="86"/>
      <c r="CA177" s="86"/>
      <c r="CB177" s="86"/>
      <c r="CC177" s="86"/>
      <c r="CD177" s="86"/>
      <c r="CE177" s="86"/>
      <c r="CF177" s="86"/>
      <c r="CG177" s="86"/>
      <c r="CH177" s="86"/>
      <c r="CI177" s="86"/>
      <c r="CJ177" s="86"/>
      <c r="CK177" s="86"/>
      <c r="CL177" s="86"/>
      <c r="CM177" s="86"/>
      <c r="CN177" s="86"/>
      <c r="CO177" s="86"/>
      <c r="CP177" s="86"/>
      <c r="CQ177" s="86"/>
      <c r="CR177" s="86"/>
      <c r="CS177" s="86"/>
      <c r="CT177" s="86"/>
      <c r="CU177" s="86"/>
      <c r="CV177" s="86"/>
      <c r="CW177" s="86"/>
      <c r="CX177" s="86"/>
      <c r="CY177" s="86"/>
      <c r="CZ177" s="86"/>
      <c r="DA177" s="86"/>
      <c r="DB177" s="86"/>
      <c r="DC177" s="86"/>
      <c r="DD177" s="86"/>
      <c r="DE177" s="86"/>
      <c r="DF177" s="86"/>
      <c r="DG177" s="86"/>
      <c r="DH177" s="86"/>
      <c r="DI177" s="86"/>
      <c r="DJ177" s="86"/>
      <c r="DK177" s="86"/>
      <c r="DL177" s="86"/>
      <c r="DM177" s="86"/>
      <c r="DN177" s="86"/>
      <c r="DO177" s="86"/>
      <c r="DP177" s="86"/>
      <c r="DQ177" s="86"/>
      <c r="DR177" s="86"/>
      <c r="DS177" s="86"/>
      <c r="DT177" s="86"/>
      <c r="DU177" s="86"/>
      <c r="DV177" s="86"/>
      <c r="DW177" s="86"/>
      <c r="DX177" s="86"/>
      <c r="DY177" s="86"/>
      <c r="DZ177" s="86"/>
      <c r="EA177" s="86"/>
      <c r="EB177" s="86"/>
      <c r="EC177" s="86"/>
      <c r="ED177" s="86"/>
      <c r="EE177" s="86"/>
      <c r="EF177" s="86"/>
      <c r="EG177" s="86"/>
      <c r="EH177" s="86"/>
      <c r="EI177" s="86"/>
      <c r="EJ177" s="86"/>
      <c r="EK177" s="86"/>
      <c r="EL177" s="86"/>
      <c r="EM177" s="86"/>
      <c r="EN177" s="86"/>
      <c r="EO177" s="86"/>
      <c r="EP177" s="86"/>
      <c r="EQ177" s="86"/>
      <c r="ER177" s="86"/>
      <c r="ES177" s="86"/>
      <c r="ET177" s="86"/>
      <c r="EU177" s="86"/>
      <c r="EV177" s="86"/>
      <c r="EW177" s="86"/>
      <c r="EX177" s="86"/>
      <c r="EY177" s="86"/>
      <c r="EZ177" s="86"/>
      <c r="FA177" s="86"/>
      <c r="FB177" s="86"/>
      <c r="FC177" s="86"/>
      <c r="FD177" s="86"/>
      <c r="FE177" s="86"/>
      <c r="FF177" s="86"/>
      <c r="FG177" s="86"/>
      <c r="FH177" s="86"/>
      <c r="FI177" s="86"/>
      <c r="FJ177" s="86"/>
      <c r="FK177" s="86"/>
      <c r="FL177" s="86"/>
      <c r="FM177" s="86"/>
      <c r="FN177" s="86"/>
      <c r="FO177" s="86"/>
      <c r="FP177" s="86"/>
      <c r="FQ177" s="86"/>
      <c r="FR177" s="86"/>
      <c r="FS177" s="86"/>
      <c r="FT177" s="86"/>
      <c r="FU177" s="86"/>
      <c r="FV177" s="86"/>
      <c r="FW177" s="86"/>
      <c r="FX177" s="86">
        <v>34</v>
      </c>
      <c r="FY177" s="86">
        <v>0</v>
      </c>
    </row>
    <row r="178" spans="1:181" x14ac:dyDescent="0.25">
      <c r="A178" t="s">
        <v>186</v>
      </c>
      <c r="B178" t="s">
        <v>244</v>
      </c>
      <c r="C178" t="s">
        <v>2</v>
      </c>
      <c r="D178" t="s">
        <v>203</v>
      </c>
      <c r="E178" t="s">
        <v>206</v>
      </c>
      <c r="F178" t="s">
        <v>1</v>
      </c>
      <c r="G178" t="s">
        <v>198</v>
      </c>
      <c r="H178" s="86">
        <v>11555</v>
      </c>
      <c r="I178" s="86">
        <v>9.5714082717895508</v>
      </c>
      <c r="J178" s="86">
        <v>8.8156814575195313</v>
      </c>
      <c r="K178" s="86">
        <v>8.3324193954467773</v>
      </c>
      <c r="L178" s="86">
        <v>7.895439624786377</v>
      </c>
      <c r="M178" s="86">
        <v>7.848872184753418</v>
      </c>
      <c r="N178" s="86">
        <v>8.5308322906494141</v>
      </c>
      <c r="O178" s="86">
        <v>9.3013277053833008</v>
      </c>
      <c r="P178" s="86">
        <v>10.257489204406738</v>
      </c>
      <c r="Q178" s="86">
        <v>10.149779319763184</v>
      </c>
      <c r="R178" s="86">
        <v>10.168300628662109</v>
      </c>
      <c r="S178" s="86">
        <v>10.58463191986084</v>
      </c>
      <c r="T178" s="86">
        <v>10.633199691772461</v>
      </c>
      <c r="U178" s="86">
        <v>10.681841850280762</v>
      </c>
      <c r="V178" s="86">
        <v>10.638675689697266</v>
      </c>
      <c r="W178" s="86">
        <v>10.888057708740234</v>
      </c>
      <c r="X178" s="86">
        <v>11.484715461730957</v>
      </c>
      <c r="Y178" s="86">
        <v>12.527292251586914</v>
      </c>
      <c r="Z178" s="86">
        <v>12.348537445068359</v>
      </c>
      <c r="AA178" s="86">
        <v>13.558353424072266</v>
      </c>
      <c r="AB178" s="86">
        <v>13.871272087097168</v>
      </c>
      <c r="AC178" s="86">
        <v>14.051680564880371</v>
      </c>
      <c r="AD178" s="86">
        <v>14.604613304138184</v>
      </c>
      <c r="AE178" s="86">
        <v>12.990312576293945</v>
      </c>
      <c r="AF178" s="86">
        <v>12.090047836303711</v>
      </c>
      <c r="AG178" s="86">
        <v>-3.4654126167297363</v>
      </c>
      <c r="AH178" s="86">
        <v>-3.536768913269043</v>
      </c>
      <c r="AI178" s="86">
        <v>-3.6632592678070068</v>
      </c>
      <c r="AJ178" s="86">
        <v>-3.4310393333435059</v>
      </c>
      <c r="AK178" s="86">
        <v>-3.3656506538391113</v>
      </c>
      <c r="AL178" s="86">
        <v>-3.1684560775756836</v>
      </c>
      <c r="AM178" s="86">
        <v>-3.5703065395355225</v>
      </c>
      <c r="AN178" s="86">
        <v>-3.1418013572692871</v>
      </c>
      <c r="AO178" s="86">
        <v>-3.1743321418762207</v>
      </c>
      <c r="AP178" s="86">
        <v>-2.4008848667144775</v>
      </c>
      <c r="AQ178" s="86">
        <v>-1.8981831073760986</v>
      </c>
      <c r="AR178" s="86">
        <v>-2.0246236324310303</v>
      </c>
      <c r="AS178" s="86">
        <v>-1.9313335418701172</v>
      </c>
      <c r="AT178" s="86">
        <v>-2.4625794887542725</v>
      </c>
      <c r="AU178" s="86">
        <v>-2.7231884002685547</v>
      </c>
      <c r="AV178" s="86">
        <v>-1.9147319793701172</v>
      </c>
      <c r="AW178" s="86">
        <v>-0.8863251805305481</v>
      </c>
      <c r="AX178" s="86">
        <v>-2.4029431343078613</v>
      </c>
      <c r="AY178" s="86">
        <v>-1.6685755252838135</v>
      </c>
      <c r="AZ178" s="86">
        <v>-1.4947713613510132</v>
      </c>
      <c r="BA178" s="86">
        <v>-1.2068301439285278</v>
      </c>
      <c r="BB178" s="86">
        <v>-1.4852039813995361</v>
      </c>
      <c r="BC178" s="86">
        <v>-2.5834980010986328</v>
      </c>
      <c r="BD178" s="86">
        <v>-1.9530234336853027</v>
      </c>
      <c r="BE178" s="86">
        <v>-2.3557617664337158</v>
      </c>
      <c r="BF178" s="86">
        <v>-2.4687178134918213</v>
      </c>
      <c r="BG178" s="86">
        <v>-2.6505913734436035</v>
      </c>
      <c r="BH178" s="86">
        <v>-2.5323348045349121</v>
      </c>
      <c r="BI178" s="86">
        <v>-2.5024795532226563</v>
      </c>
      <c r="BJ178" s="86">
        <v>-2.3108761310577393</v>
      </c>
      <c r="BK178" s="86">
        <v>-2.7040069103240967</v>
      </c>
      <c r="BL178" s="86">
        <v>-2.2306015491485596</v>
      </c>
      <c r="BM178" s="86">
        <v>-2.2010996341705322</v>
      </c>
      <c r="BN178" s="86">
        <v>-1.4744893312454224</v>
      </c>
      <c r="BO178" s="86">
        <v>-0.95254349708557129</v>
      </c>
      <c r="BP178" s="86">
        <v>-1.0245097875595093</v>
      </c>
      <c r="BQ178" s="86">
        <v>-0.90619230270385742</v>
      </c>
      <c r="BR178" s="86">
        <v>-1.3838181495666504</v>
      </c>
      <c r="BS178" s="86">
        <v>-1.4682015180587769</v>
      </c>
      <c r="BT178" s="86">
        <v>-0.76133781671524048</v>
      </c>
      <c r="BU178" s="86">
        <v>0.19655419886112213</v>
      </c>
      <c r="BV178" s="86">
        <v>-1.2323631048202515</v>
      </c>
      <c r="BW178" s="86">
        <v>-0.43096810579299927</v>
      </c>
      <c r="BX178" s="86">
        <v>-0.3334430456161499</v>
      </c>
      <c r="BY178" s="86">
        <v>-0.10678234696388245</v>
      </c>
      <c r="BZ178" s="86">
        <v>-0.3175760805606842</v>
      </c>
      <c r="CA178" s="86">
        <v>-1.4613553285598755</v>
      </c>
      <c r="CB178" s="86">
        <v>-0.91940581798553467</v>
      </c>
      <c r="CC178" s="86">
        <v>-1.5872210264205933</v>
      </c>
      <c r="CD178" s="86">
        <v>-1.7289887666702271</v>
      </c>
      <c r="CE178" s="86">
        <v>-1.9492208957672119</v>
      </c>
      <c r="CF178" s="86">
        <v>-1.9098947048187256</v>
      </c>
      <c r="CG178" s="86">
        <v>-1.9046498537063599</v>
      </c>
      <c r="CH178" s="86">
        <v>-1.7169187068939209</v>
      </c>
      <c r="CI178" s="86">
        <v>-2.1040105819702148</v>
      </c>
      <c r="CJ178" s="86">
        <v>-1.5995073318481445</v>
      </c>
      <c r="CK178" s="86">
        <v>-1.5270417928695679</v>
      </c>
      <c r="CL178" s="86">
        <v>-0.83287066221237183</v>
      </c>
      <c r="CM178" s="86">
        <v>-0.29759639501571655</v>
      </c>
      <c r="CN178" s="86">
        <v>-0.33183407783508301</v>
      </c>
      <c r="CO178" s="86">
        <v>-0.19618254899978638</v>
      </c>
      <c r="CP178" s="86">
        <v>-0.63667142391204834</v>
      </c>
      <c r="CQ178" s="86">
        <v>-0.59900140762329102</v>
      </c>
      <c r="CR178" s="86">
        <v>3.7499438971281052E-2</v>
      </c>
      <c r="CS178" s="86">
        <v>0.94655317068099976</v>
      </c>
      <c r="CT178" s="86">
        <v>-0.42162296175956726</v>
      </c>
      <c r="CU178" s="86">
        <v>0.42619499564170837</v>
      </c>
      <c r="CV178" s="86">
        <v>0.47088944911956787</v>
      </c>
      <c r="CW178" s="86">
        <v>0.65510743856430054</v>
      </c>
      <c r="CX178" s="86">
        <v>0.49111947417259216</v>
      </c>
      <c r="CY178" s="86">
        <v>-0.6841626763343811</v>
      </c>
      <c r="CZ178" s="86">
        <v>-0.20352540910243988</v>
      </c>
      <c r="DA178" s="86">
        <v>-0.8186802864074707</v>
      </c>
      <c r="DB178" s="86">
        <v>-0.98925983905792236</v>
      </c>
      <c r="DC178" s="86">
        <v>-1.2478502988815308</v>
      </c>
      <c r="DD178" s="86">
        <v>-1.2874547243118286</v>
      </c>
      <c r="DE178" s="86">
        <v>-1.3068201541900635</v>
      </c>
      <c r="DF178" s="86">
        <v>-1.1229614019393921</v>
      </c>
      <c r="DG178" s="86">
        <v>-1.5040141344070435</v>
      </c>
      <c r="DH178" s="86">
        <v>-0.96841311454772949</v>
      </c>
      <c r="DI178" s="86">
        <v>-0.85298389196395874</v>
      </c>
      <c r="DJ178" s="86">
        <v>-0.19125193357467651</v>
      </c>
      <c r="DK178" s="86">
        <v>0.35735070705413818</v>
      </c>
      <c r="DL178" s="86">
        <v>0.36084169149398804</v>
      </c>
      <c r="DM178" s="86">
        <v>0.51382720470428467</v>
      </c>
      <c r="DN178" s="86">
        <v>0.1104753389954567</v>
      </c>
      <c r="DO178" s="86">
        <v>0.27019867300987244</v>
      </c>
      <c r="DP178" s="86">
        <v>0.83633673191070557</v>
      </c>
      <c r="DQ178" s="86">
        <v>1.6965521574020386</v>
      </c>
      <c r="DR178" s="86">
        <v>0.38911718130111694</v>
      </c>
      <c r="DS178" s="86">
        <v>1.283358097076416</v>
      </c>
      <c r="DT178" s="86">
        <v>1.2752219438552856</v>
      </c>
      <c r="DU178" s="86">
        <v>1.4169971942901611</v>
      </c>
      <c r="DV178" s="86">
        <v>1.2998150587081909</v>
      </c>
      <c r="DW178" s="86">
        <v>9.3029990792274475E-2</v>
      </c>
      <c r="DX178" s="86">
        <v>0.51235502958297729</v>
      </c>
      <c r="DY178" s="86">
        <v>0.29097047448158264</v>
      </c>
      <c r="DZ178" s="86">
        <v>7.8791312873363495E-2</v>
      </c>
      <c r="EA178" s="86">
        <v>-0.23518262803554535</v>
      </c>
      <c r="EB178" s="86">
        <v>-0.38875013589859009</v>
      </c>
      <c r="EC178" s="86">
        <v>-0.44364896416664124</v>
      </c>
      <c r="ED178" s="86">
        <v>-0.2653813362121582</v>
      </c>
      <c r="EE178" s="86">
        <v>-0.637714684009552</v>
      </c>
      <c r="EF178" s="86">
        <v>-5.7213351130485535E-2</v>
      </c>
      <c r="EG178" s="86">
        <v>0.12024865299463272</v>
      </c>
      <c r="EH178" s="86">
        <v>0.73514360189437866</v>
      </c>
      <c r="EI178" s="86">
        <v>1.3029903173446655</v>
      </c>
      <c r="EJ178" s="86">
        <v>1.3609554767608643</v>
      </c>
      <c r="EK178" s="86">
        <v>1.5389684438705444</v>
      </c>
      <c r="EL178" s="86">
        <v>1.1892366409301758</v>
      </c>
      <c r="EM178" s="86">
        <v>1.5251855850219727</v>
      </c>
      <c r="EN178" s="86">
        <v>1.9897308349609375</v>
      </c>
      <c r="EO178" s="86">
        <v>2.7794315814971924</v>
      </c>
      <c r="EP178" s="86">
        <v>1.559697151184082</v>
      </c>
      <c r="EQ178" s="86">
        <v>2.520965576171875</v>
      </c>
      <c r="ER178" s="86">
        <v>2.4365503787994385</v>
      </c>
      <c r="ES178" s="86">
        <v>2.5170450210571289</v>
      </c>
      <c r="ET178" s="86">
        <v>2.4674429893493652</v>
      </c>
      <c r="EU178" s="86">
        <v>1.2151727676391602</v>
      </c>
      <c r="EV178" s="86">
        <v>1.5459727048873901</v>
      </c>
      <c r="EW178" s="86">
        <v>57.179599761962891</v>
      </c>
      <c r="EX178" s="86">
        <v>56.219341278076172</v>
      </c>
      <c r="EY178" s="86">
        <v>56.274486541748047</v>
      </c>
      <c r="EZ178" s="86">
        <v>55.729846954345703</v>
      </c>
      <c r="FA178" s="86">
        <v>55.787921905517578</v>
      </c>
      <c r="FB178" s="86">
        <v>55.304042816162109</v>
      </c>
      <c r="FC178" s="86">
        <v>55.953754425048828</v>
      </c>
      <c r="FD178" s="86">
        <v>58.362491607666016</v>
      </c>
      <c r="FE178" s="86">
        <v>61.711349487304688</v>
      </c>
      <c r="FF178" s="86">
        <v>64.969383239746094</v>
      </c>
      <c r="FG178" s="86">
        <v>67.919845581054688</v>
      </c>
      <c r="FH178" s="86">
        <v>70.742942810058594</v>
      </c>
      <c r="FI178" s="86">
        <v>73.712928771972656</v>
      </c>
      <c r="FJ178" s="86">
        <v>76.080177307128906</v>
      </c>
      <c r="FK178" s="86">
        <v>77.905677795410156</v>
      </c>
      <c r="FL178" s="86">
        <v>78.492805480957031</v>
      </c>
      <c r="FM178" s="86">
        <v>77.746719360351563</v>
      </c>
      <c r="FN178" s="86">
        <v>76.921905517578125</v>
      </c>
      <c r="FO178" s="86">
        <v>74.419502258300781</v>
      </c>
      <c r="FP178" s="86">
        <v>71.055397033691406</v>
      </c>
      <c r="FQ178" s="86">
        <v>67.385993957519531</v>
      </c>
      <c r="FR178" s="86">
        <v>64.568870544433594</v>
      </c>
      <c r="FS178" s="86">
        <v>63.243980407714844</v>
      </c>
      <c r="FT178" s="86">
        <v>61.396137237548828</v>
      </c>
      <c r="FU178" s="86">
        <v>0.71244007349014282</v>
      </c>
      <c r="FV178" s="86">
        <v>0.97776341438293457</v>
      </c>
      <c r="FW178" s="86">
        <v>0.72160202264785767</v>
      </c>
      <c r="FX178" s="86">
        <v>807</v>
      </c>
      <c r="FY178" s="86">
        <v>1</v>
      </c>
    </row>
    <row r="179" spans="1:181" x14ac:dyDescent="0.25">
      <c r="A179" t="s">
        <v>186</v>
      </c>
      <c r="B179" t="s">
        <v>244</v>
      </c>
      <c r="C179" t="s">
        <v>2</v>
      </c>
      <c r="D179" t="s">
        <v>203</v>
      </c>
      <c r="E179" t="s">
        <v>206</v>
      </c>
      <c r="F179" t="s">
        <v>1</v>
      </c>
      <c r="G179" t="s">
        <v>200</v>
      </c>
      <c r="H179" s="86">
        <v>2382</v>
      </c>
      <c r="I179" s="86">
        <v>1.6608952283859253</v>
      </c>
      <c r="J179" s="86">
        <v>1.4137120246887207</v>
      </c>
      <c r="K179" s="86">
        <v>1.3076056241989136</v>
      </c>
      <c r="L179" s="86">
        <v>1.2399697303771973</v>
      </c>
      <c r="M179" s="86">
        <v>1.217690110206604</v>
      </c>
      <c r="N179" s="86">
        <v>1.238219141960144</v>
      </c>
      <c r="O179" s="86">
        <v>1.4202110767364502</v>
      </c>
      <c r="P179" s="86">
        <v>1.6907310485839844</v>
      </c>
      <c r="Q179" s="86">
        <v>1.6556507349014282</v>
      </c>
      <c r="R179" s="86">
        <v>1.5631544589996338</v>
      </c>
      <c r="S179" s="86">
        <v>1.6993176937103271</v>
      </c>
      <c r="T179" s="86">
        <v>1.6371937990188599</v>
      </c>
      <c r="U179" s="86">
        <v>1.7746660709381104</v>
      </c>
      <c r="V179" s="86">
        <v>1.8604768514633179</v>
      </c>
      <c r="W179" s="86">
        <v>1.9921997785568237</v>
      </c>
      <c r="X179" s="86">
        <v>2.2037966251373291</v>
      </c>
      <c r="Y179" s="86">
        <v>2.3492813110351563</v>
      </c>
      <c r="Z179" s="86">
        <v>2.5350501537322998</v>
      </c>
      <c r="AA179" s="86">
        <v>2.9733994007110596</v>
      </c>
      <c r="AB179" s="86">
        <v>2.8886392116546631</v>
      </c>
      <c r="AC179" s="86">
        <v>2.9070556163787842</v>
      </c>
      <c r="AD179" s="86">
        <v>2.5953717231750488</v>
      </c>
      <c r="AE179" s="86">
        <v>2.4480736255645752</v>
      </c>
      <c r="AF179" s="86">
        <v>2.0585386753082275</v>
      </c>
      <c r="AG179" s="86">
        <v>-0.17824472486972809</v>
      </c>
      <c r="AH179" s="86">
        <v>-0.23216269910335541</v>
      </c>
      <c r="AI179" s="86">
        <v>-0.23472575843334198</v>
      </c>
      <c r="AJ179" s="86">
        <v>-0.22666512429714203</v>
      </c>
      <c r="AK179" s="86">
        <v>-0.26413857936859131</v>
      </c>
      <c r="AL179" s="86">
        <v>-0.28133231401443481</v>
      </c>
      <c r="AM179" s="86">
        <v>-0.33403325080871582</v>
      </c>
      <c r="AN179" s="86">
        <v>-0.35044005513191223</v>
      </c>
      <c r="AO179" s="86">
        <v>-0.39698159694671631</v>
      </c>
      <c r="AP179" s="86">
        <v>-0.43582198023796082</v>
      </c>
      <c r="AQ179" s="86">
        <v>-0.28925615549087524</v>
      </c>
      <c r="AR179" s="86">
        <v>-0.45692259073257446</v>
      </c>
      <c r="AS179" s="86">
        <v>-0.43236130475997925</v>
      </c>
      <c r="AT179" s="86">
        <v>-0.51838767528533936</v>
      </c>
      <c r="AU179" s="86">
        <v>-0.41149395704269409</v>
      </c>
      <c r="AV179" s="86">
        <v>-0.4351622462272644</v>
      </c>
      <c r="AW179" s="86">
        <v>-0.41187623143196106</v>
      </c>
      <c r="AX179" s="86">
        <v>-0.35704585909843445</v>
      </c>
      <c r="AY179" s="86">
        <v>-8.6510784924030304E-2</v>
      </c>
      <c r="AZ179" s="86">
        <v>-1.3702794909477234E-2</v>
      </c>
      <c r="BA179" s="86">
        <v>4.1767477989196777E-2</v>
      </c>
      <c r="BB179" s="86">
        <v>-0.20460142195224762</v>
      </c>
      <c r="BC179" s="86">
        <v>-0.14940629899501801</v>
      </c>
      <c r="BD179" s="86">
        <v>-0.27602925896644592</v>
      </c>
      <c r="BE179" s="86">
        <v>-4.9799952656030655E-2</v>
      </c>
      <c r="BF179" s="86">
        <v>-0.12449523061513901</v>
      </c>
      <c r="BG179" s="86">
        <v>-0.13323388993740082</v>
      </c>
      <c r="BH179" s="86">
        <v>-0.12681826949119568</v>
      </c>
      <c r="BI179" s="86">
        <v>-0.16875463724136353</v>
      </c>
      <c r="BJ179" s="86">
        <v>-0.1906326562166214</v>
      </c>
      <c r="BK179" s="86">
        <v>-0.22688554227352142</v>
      </c>
      <c r="BL179" s="86">
        <v>-0.22374115884304047</v>
      </c>
      <c r="BM179" s="86">
        <v>-0.26236888766288757</v>
      </c>
      <c r="BN179" s="86">
        <v>-0.30742216110229492</v>
      </c>
      <c r="BO179" s="86">
        <v>-0.14279857277870178</v>
      </c>
      <c r="BP179" s="86">
        <v>-0.29189220070838928</v>
      </c>
      <c r="BQ179" s="86">
        <v>-0.2467726469039917</v>
      </c>
      <c r="BR179" s="86">
        <v>-0.32278713583946228</v>
      </c>
      <c r="BS179" s="86">
        <v>-0.21210367977619171</v>
      </c>
      <c r="BT179" s="86">
        <v>-0.22286732494831085</v>
      </c>
      <c r="BU179" s="86">
        <v>-0.20088209211826324</v>
      </c>
      <c r="BV179" s="86">
        <v>-0.14173464477062225</v>
      </c>
      <c r="BW179" s="86">
        <v>0.12892009317874908</v>
      </c>
      <c r="BX179" s="86">
        <v>0.18518014252185822</v>
      </c>
      <c r="BY179" s="86">
        <v>0.23111467063426971</v>
      </c>
      <c r="BZ179" s="86">
        <v>-3.5870052874088287E-2</v>
      </c>
      <c r="CA179" s="86">
        <v>1.2040987610816956E-2</v>
      </c>
      <c r="CB179" s="86">
        <v>-0.12839411199092865</v>
      </c>
      <c r="CC179" s="86">
        <v>3.9160504937171936E-2</v>
      </c>
      <c r="CD179" s="86">
        <v>-4.9925073981285095E-2</v>
      </c>
      <c r="CE179" s="86">
        <v>-6.2940932810306549E-2</v>
      </c>
      <c r="CF179" s="86">
        <v>-5.7664632797241211E-2</v>
      </c>
      <c r="CG179" s="86">
        <v>-0.10269202291965485</v>
      </c>
      <c r="CH179" s="86">
        <v>-0.12781435251235962</v>
      </c>
      <c r="CI179" s="86">
        <v>-0.15267536044120789</v>
      </c>
      <c r="CJ179" s="86">
        <v>-0.13598990440368652</v>
      </c>
      <c r="CK179" s="86">
        <v>-0.16913652420043945</v>
      </c>
      <c r="CL179" s="86">
        <v>-0.21849283576011658</v>
      </c>
      <c r="CM179" s="86">
        <v>-4.1362501680850983E-2</v>
      </c>
      <c r="CN179" s="86">
        <v>-0.17759263515472412</v>
      </c>
      <c r="CO179" s="86">
        <v>-0.11823450028896332</v>
      </c>
      <c r="CP179" s="86">
        <v>-0.18731482326984406</v>
      </c>
      <c r="CQ179" s="86">
        <v>-7.4006572365760803E-2</v>
      </c>
      <c r="CR179" s="86">
        <v>-7.5832515954971313E-2</v>
      </c>
      <c r="CS179" s="86">
        <v>-5.4748188704252243E-2</v>
      </c>
      <c r="CT179" s="86">
        <v>7.3892301879823208E-3</v>
      </c>
      <c r="CU179" s="86">
        <v>0.27812686562538147</v>
      </c>
      <c r="CV179" s="86">
        <v>0.322925865650177</v>
      </c>
      <c r="CW179" s="86">
        <v>0.36225596070289612</v>
      </c>
      <c r="CX179" s="86">
        <v>8.099278062582016E-2</v>
      </c>
      <c r="CY179" s="86">
        <v>0.12385888397693634</v>
      </c>
      <c r="CZ179" s="86">
        <v>-2.6142466813325882E-2</v>
      </c>
      <c r="DA179" s="86">
        <v>0.12812095880508423</v>
      </c>
      <c r="DB179" s="86">
        <v>2.4645086377859116E-2</v>
      </c>
      <c r="DC179" s="86">
        <v>7.352026179432869E-3</v>
      </c>
      <c r="DD179" s="86">
        <v>1.1489001102745533E-2</v>
      </c>
      <c r="DE179" s="86">
        <v>-3.662940114736557E-2</v>
      </c>
      <c r="DF179" s="86">
        <v>-6.4996048808097839E-2</v>
      </c>
      <c r="DG179" s="86">
        <v>-7.8465178608894348E-2</v>
      </c>
      <c r="DH179" s="86">
        <v>-4.8238646239042282E-2</v>
      </c>
      <c r="DI179" s="86">
        <v>-7.5904175639152527E-2</v>
      </c>
      <c r="DJ179" s="86">
        <v>-0.12956351041793823</v>
      </c>
      <c r="DK179" s="86">
        <v>6.0073573142290115E-2</v>
      </c>
      <c r="DL179" s="86">
        <v>-6.3293084502220154E-2</v>
      </c>
      <c r="DM179" s="86">
        <v>1.0303639806807041E-2</v>
      </c>
      <c r="DN179" s="86">
        <v>-5.1842506974935532E-2</v>
      </c>
      <c r="DO179" s="86">
        <v>6.4090527594089508E-2</v>
      </c>
      <c r="DP179" s="86">
        <v>7.1202293038368225E-2</v>
      </c>
      <c r="DQ179" s="86">
        <v>9.1385714709758759E-2</v>
      </c>
      <c r="DR179" s="86">
        <v>0.15651310980319977</v>
      </c>
      <c r="DS179" s="86">
        <v>0.42733362317085266</v>
      </c>
      <c r="DT179" s="86">
        <v>0.46067157387733459</v>
      </c>
      <c r="DU179" s="86">
        <v>0.49339723587036133</v>
      </c>
      <c r="DV179" s="86">
        <v>0.1978556215763092</v>
      </c>
      <c r="DW179" s="86">
        <v>0.23567678034305573</v>
      </c>
      <c r="DX179" s="86">
        <v>7.6109178364276886E-2</v>
      </c>
      <c r="DY179" s="86">
        <v>0.25656571984291077</v>
      </c>
      <c r="DZ179" s="86">
        <v>0.13231255114078522</v>
      </c>
      <c r="EA179" s="86">
        <v>0.10884389281272888</v>
      </c>
      <c r="EB179" s="86">
        <v>0.1113358661532402</v>
      </c>
      <c r="EC179" s="86">
        <v>5.8754529803991318E-2</v>
      </c>
      <c r="ED179" s="86">
        <v>2.5703601539134979E-2</v>
      </c>
      <c r="EE179" s="86">
        <v>2.8682539239525795E-2</v>
      </c>
      <c r="EF179" s="86">
        <v>7.8460231423377991E-2</v>
      </c>
      <c r="EG179" s="86">
        <v>5.8708533644676208E-2</v>
      </c>
      <c r="EH179" s="86">
        <v>-1.1636922135949135E-3</v>
      </c>
      <c r="EI179" s="86">
        <v>0.20653115212917328</v>
      </c>
      <c r="EJ179" s="86">
        <v>0.10173732042312622</v>
      </c>
      <c r="EK179" s="86">
        <v>0.19589230418205261</v>
      </c>
      <c r="EL179" s="86">
        <v>0.14375799894332886</v>
      </c>
      <c r="EM179" s="86">
        <v>0.26348081231117249</v>
      </c>
      <c r="EN179" s="86">
        <v>0.28349721431732178</v>
      </c>
      <c r="EO179" s="86">
        <v>0.30237984657287598</v>
      </c>
      <c r="EP179" s="86">
        <v>0.37182432413101196</v>
      </c>
      <c r="EQ179" s="86">
        <v>0.64276450872421265</v>
      </c>
      <c r="ER179" s="86">
        <v>0.65955454111099243</v>
      </c>
      <c r="ES179" s="86">
        <v>0.68274444341659546</v>
      </c>
      <c r="ET179" s="86">
        <v>0.36658698320388794</v>
      </c>
      <c r="EU179" s="86">
        <v>0.39712405204772949</v>
      </c>
      <c r="EV179" s="86">
        <v>0.22374431788921356</v>
      </c>
      <c r="EW179" s="86">
        <v>61.824897766113281</v>
      </c>
      <c r="EX179" s="86">
        <v>60.237579345703125</v>
      </c>
      <c r="EY179" s="86">
        <v>59.558689117431641</v>
      </c>
      <c r="EZ179" s="86">
        <v>58.826408386230469</v>
      </c>
      <c r="FA179" s="86">
        <v>58.366245269775391</v>
      </c>
      <c r="FB179" s="86">
        <v>57.690826416015625</v>
      </c>
      <c r="FC179" s="86">
        <v>58.388847351074219</v>
      </c>
      <c r="FD179" s="86">
        <v>60.672554016113281</v>
      </c>
      <c r="FE179" s="86">
        <v>64.612640380859375</v>
      </c>
      <c r="FF179" s="86">
        <v>67.840484619140625</v>
      </c>
      <c r="FG179" s="86">
        <v>70.57318115234375</v>
      </c>
      <c r="FH179" s="86">
        <v>74.002822875976563</v>
      </c>
      <c r="FI179" s="86">
        <v>77.061851501464844</v>
      </c>
      <c r="FJ179" s="86">
        <v>79.629180908203125</v>
      </c>
      <c r="FK179" s="86">
        <v>81.4329833984375</v>
      </c>
      <c r="FL179" s="86">
        <v>82.691139221191406</v>
      </c>
      <c r="FM179" s="86">
        <v>82.869819641113281</v>
      </c>
      <c r="FN179" s="86">
        <v>82.138168334960938</v>
      </c>
      <c r="FO179" s="86">
        <v>80.229026794433594</v>
      </c>
      <c r="FP179" s="86">
        <v>76.735023498535156</v>
      </c>
      <c r="FQ179" s="86">
        <v>72.994644165039063</v>
      </c>
      <c r="FR179" s="86">
        <v>70.036163330078125</v>
      </c>
      <c r="FS179" s="86">
        <v>68.242851257324219</v>
      </c>
      <c r="FT179" s="86">
        <v>67.064872741699219</v>
      </c>
      <c r="FU179" s="86">
        <v>8.1169784069061279E-2</v>
      </c>
      <c r="FV179" s="86">
        <v>0.15952534973621368</v>
      </c>
      <c r="FW179" s="86">
        <v>7.7294155955314636E-2</v>
      </c>
      <c r="FX179" s="86">
        <v>533</v>
      </c>
      <c r="FY179" s="86">
        <v>1</v>
      </c>
    </row>
    <row r="180" spans="1:181" x14ac:dyDescent="0.25">
      <c r="A180" t="s">
        <v>186</v>
      </c>
      <c r="B180" t="s">
        <v>244</v>
      </c>
      <c r="C180" t="s">
        <v>2</v>
      </c>
      <c r="D180" t="s">
        <v>203</v>
      </c>
      <c r="E180" t="s">
        <v>206</v>
      </c>
      <c r="F180" t="s">
        <v>1</v>
      </c>
      <c r="G180" t="s">
        <v>1</v>
      </c>
      <c r="H180" s="86">
        <v>13937</v>
      </c>
      <c r="I180" s="86">
        <v>11.232303619384766</v>
      </c>
      <c r="J180" s="86">
        <v>10.22939395904541</v>
      </c>
      <c r="K180" s="86">
        <v>9.6400251388549805</v>
      </c>
      <c r="L180" s="86">
        <v>9.1354093551635742</v>
      </c>
      <c r="M180" s="86">
        <v>9.0665626525878906</v>
      </c>
      <c r="N180" s="86">
        <v>9.7690515518188477</v>
      </c>
      <c r="O180" s="86">
        <v>10.721538543701172</v>
      </c>
      <c r="P180" s="86">
        <v>11.948220252990723</v>
      </c>
      <c r="Q180" s="86">
        <v>11.805429458618164</v>
      </c>
      <c r="R180" s="86">
        <v>11.731454849243164</v>
      </c>
      <c r="S180" s="86">
        <v>12.28394889831543</v>
      </c>
      <c r="T180" s="86">
        <v>12.270393371582031</v>
      </c>
      <c r="U180" s="86">
        <v>12.456507682800293</v>
      </c>
      <c r="V180" s="86">
        <v>12.499153137207031</v>
      </c>
      <c r="W180" s="86">
        <v>12.880257606506348</v>
      </c>
      <c r="X180" s="86">
        <v>13.688512802124023</v>
      </c>
      <c r="Y180" s="86">
        <v>14.87657356262207</v>
      </c>
      <c r="Z180" s="86">
        <v>14.883587837219238</v>
      </c>
      <c r="AA180" s="86">
        <v>16.53175163269043</v>
      </c>
      <c r="AB180" s="86">
        <v>16.759910583496094</v>
      </c>
      <c r="AC180" s="86">
        <v>16.958736419677734</v>
      </c>
      <c r="AD180" s="86">
        <v>17.199985504150391</v>
      </c>
      <c r="AE180" s="86">
        <v>15.438385963439941</v>
      </c>
      <c r="AF180" s="86">
        <v>14.148586273193359</v>
      </c>
      <c r="AG180" s="86">
        <v>-3.4387927055358887</v>
      </c>
      <c r="AH180" s="86">
        <v>-3.5958561897277832</v>
      </c>
      <c r="AI180" s="86">
        <v>-3.7347867488861084</v>
      </c>
      <c r="AJ180" s="86">
        <v>-3.4980630874633789</v>
      </c>
      <c r="AK180" s="86">
        <v>-3.4772360324859619</v>
      </c>
      <c r="AL180" s="86">
        <v>-3.3043661117553711</v>
      </c>
      <c r="AM180" s="86">
        <v>-3.7341549396514893</v>
      </c>
      <c r="AN180" s="86">
        <v>-3.2926290035247803</v>
      </c>
      <c r="AO180" s="86">
        <v>-3.3591513633728027</v>
      </c>
      <c r="AP180" s="86">
        <v>-2.6343672275543213</v>
      </c>
      <c r="AQ180" s="86">
        <v>-1.9586282968521118</v>
      </c>
      <c r="AR180" s="86">
        <v>-2.2251079082489014</v>
      </c>
      <c r="AS180" s="86">
        <v>-2.0777730941772461</v>
      </c>
      <c r="AT180" s="86">
        <v>-2.6796665191650391</v>
      </c>
      <c r="AU180" s="86">
        <v>-2.8238375186920166</v>
      </c>
      <c r="AV180" s="86">
        <v>-2.0233583450317383</v>
      </c>
      <c r="AW180" s="86">
        <v>-0.97554165124893188</v>
      </c>
      <c r="AX180" s="86">
        <v>-2.4287912845611572</v>
      </c>
      <c r="AY180" s="86">
        <v>-1.4219480752944946</v>
      </c>
      <c r="AZ180" s="86">
        <v>-1.2004618644714355</v>
      </c>
      <c r="BA180" s="86">
        <v>-0.87195509672164917</v>
      </c>
      <c r="BB180" s="86">
        <v>-1.4247398376464844</v>
      </c>
      <c r="BC180" s="86">
        <v>-2.4791965484619141</v>
      </c>
      <c r="BD180" s="86">
        <v>-1.9969218969345093</v>
      </c>
      <c r="BE180" s="86">
        <v>-2.321732759475708</v>
      </c>
      <c r="BF180" s="86">
        <v>-2.5223920345306396</v>
      </c>
      <c r="BG180" s="86">
        <v>-2.7170460224151611</v>
      </c>
      <c r="BH180" s="86">
        <v>-2.5938291549682617</v>
      </c>
      <c r="BI180" s="86">
        <v>-2.6088106632232666</v>
      </c>
      <c r="BJ180" s="86">
        <v>-2.4420030117034912</v>
      </c>
      <c r="BK180" s="86">
        <v>-2.8612542152404785</v>
      </c>
      <c r="BL180" s="86">
        <v>-2.3726630210876465</v>
      </c>
      <c r="BM180" s="86">
        <v>-2.3766534328460693</v>
      </c>
      <c r="BN180" s="86">
        <v>-1.6991157531738281</v>
      </c>
      <c r="BO180" s="86">
        <v>-1.0017144680023193</v>
      </c>
      <c r="BP180" s="86">
        <v>-1.2114695310592651</v>
      </c>
      <c r="BQ180" s="86">
        <v>-1.0359680652618408</v>
      </c>
      <c r="BR180" s="86">
        <v>-1.5833156108856201</v>
      </c>
      <c r="BS180" s="86">
        <v>-1.5531100034713745</v>
      </c>
      <c r="BT180" s="86">
        <v>-0.8505893349647522</v>
      </c>
      <c r="BU180" s="86">
        <v>0.12770187854766846</v>
      </c>
      <c r="BV180" s="86">
        <v>-1.2385743856430054</v>
      </c>
      <c r="BW180" s="86">
        <v>-0.16573056578636169</v>
      </c>
      <c r="BX180" s="86">
        <v>-2.2226735949516296E-2</v>
      </c>
      <c r="BY180" s="86">
        <v>0.24426959455013275</v>
      </c>
      <c r="BZ180" s="86">
        <v>-0.24498344957828522</v>
      </c>
      <c r="CA180" s="86">
        <v>-1.3454991579055786</v>
      </c>
      <c r="CB180" s="86">
        <v>-0.95281392335891724</v>
      </c>
      <c r="CC180" s="86">
        <v>-1.5480605363845825</v>
      </c>
      <c r="CD180" s="86">
        <v>-1.7789138555526733</v>
      </c>
      <c r="CE180" s="86">
        <v>-2.0121617317199707</v>
      </c>
      <c r="CF180" s="86">
        <v>-1.9675593376159668</v>
      </c>
      <c r="CG180" s="86">
        <v>-2.0073418617248535</v>
      </c>
      <c r="CH180" s="86">
        <v>-1.8447331190109253</v>
      </c>
      <c r="CI180" s="86">
        <v>-2.2566859722137451</v>
      </c>
      <c r="CJ180" s="86">
        <v>-1.7354972362518311</v>
      </c>
      <c r="CK180" s="86">
        <v>-1.6961783170700073</v>
      </c>
      <c r="CL180" s="86">
        <v>-1.051363468170166</v>
      </c>
      <c r="CM180" s="86">
        <v>-0.33895888924598694</v>
      </c>
      <c r="CN180" s="86">
        <v>-0.50942671298980713</v>
      </c>
      <c r="CO180" s="86">
        <v>-0.31441706418991089</v>
      </c>
      <c r="CP180" s="86">
        <v>-0.8239862322807312</v>
      </c>
      <c r="CQ180" s="86">
        <v>-0.67300796508789063</v>
      </c>
      <c r="CR180" s="86">
        <v>-3.8333076983690262E-2</v>
      </c>
      <c r="CS180" s="86">
        <v>0.89180499315261841</v>
      </c>
      <c r="CT180" s="86">
        <v>-0.41423371434211731</v>
      </c>
      <c r="CU180" s="86">
        <v>0.70432186126708984</v>
      </c>
      <c r="CV180" s="86">
        <v>0.79381531476974487</v>
      </c>
      <c r="CW180" s="86">
        <v>1.017363429069519</v>
      </c>
      <c r="CX180" s="86">
        <v>0.57211226224899292</v>
      </c>
      <c r="CY180" s="86">
        <v>-0.56030380725860596</v>
      </c>
      <c r="CZ180" s="86">
        <v>-0.22966788709163666</v>
      </c>
      <c r="DA180" s="86">
        <v>-0.77438825368881226</v>
      </c>
      <c r="DB180" s="86">
        <v>-1.0354357957839966</v>
      </c>
      <c r="DC180" s="86">
        <v>-1.3072775602340698</v>
      </c>
      <c r="DD180" s="86">
        <v>-1.3412895202636719</v>
      </c>
      <c r="DE180" s="86">
        <v>-1.40587317943573</v>
      </c>
      <c r="DF180" s="86">
        <v>-1.2474631071090698</v>
      </c>
      <c r="DG180" s="86">
        <v>-1.6521176099777222</v>
      </c>
      <c r="DH180" s="86">
        <v>-1.0983314514160156</v>
      </c>
      <c r="DI180" s="86">
        <v>-1.0157032012939453</v>
      </c>
      <c r="DJ180" s="86">
        <v>-0.40361118316650391</v>
      </c>
      <c r="DK180" s="86">
        <v>0.32379668951034546</v>
      </c>
      <c r="DL180" s="86">
        <v>0.19261609017848969</v>
      </c>
      <c r="DM180" s="86">
        <v>0.40713393688201904</v>
      </c>
      <c r="DN180" s="86">
        <v>-6.4656905829906464E-2</v>
      </c>
      <c r="DO180" s="86">
        <v>0.20709407329559326</v>
      </c>
      <c r="DP180" s="86">
        <v>0.77392315864562988</v>
      </c>
      <c r="DQ180" s="86">
        <v>1.6559081077575684</v>
      </c>
      <c r="DR180" s="86">
        <v>0.41010695695877075</v>
      </c>
      <c r="DS180" s="86">
        <v>1.5743743181228638</v>
      </c>
      <c r="DT180" s="86">
        <v>1.6098573207855225</v>
      </c>
      <c r="DU180" s="86">
        <v>1.7904572486877441</v>
      </c>
      <c r="DV180" s="86">
        <v>1.3892079591751099</v>
      </c>
      <c r="DW180" s="86">
        <v>0.22489149868488312</v>
      </c>
      <c r="DX180" s="86">
        <v>0.49347814917564392</v>
      </c>
      <c r="DY180" s="86">
        <v>0.34267169237136841</v>
      </c>
      <c r="DZ180" s="86">
        <v>3.8028456270694733E-2</v>
      </c>
      <c r="EA180" s="86">
        <v>-0.28953662514686584</v>
      </c>
      <c r="EB180" s="86">
        <v>-0.43705549836158752</v>
      </c>
      <c r="EC180" s="86">
        <v>-0.53744781017303467</v>
      </c>
      <c r="ED180" s="86">
        <v>-0.3851000964641571</v>
      </c>
      <c r="EE180" s="86">
        <v>-0.77921706438064575</v>
      </c>
      <c r="EF180" s="86">
        <v>-0.17836539447307587</v>
      </c>
      <c r="EG180" s="86">
        <v>-3.3205319195985794E-2</v>
      </c>
      <c r="EH180" s="86">
        <v>0.53164023160934448</v>
      </c>
      <c r="EI180" s="86">
        <v>1.2807104587554932</v>
      </c>
      <c r="EJ180" s="86">
        <v>1.2062543630599976</v>
      </c>
      <c r="EK180" s="86">
        <v>1.4489389657974243</v>
      </c>
      <c r="EL180" s="86">
        <v>1.0316940546035767</v>
      </c>
      <c r="EM180" s="86">
        <v>1.4778217077255249</v>
      </c>
      <c r="EN180" s="86">
        <v>1.9466922283172607</v>
      </c>
      <c r="EO180" s="86">
        <v>2.7591516971588135</v>
      </c>
      <c r="EP180" s="86">
        <v>1.6003239154815674</v>
      </c>
      <c r="EQ180" s="86">
        <v>2.8305919170379639</v>
      </c>
      <c r="ER180" s="86">
        <v>2.7880923748016357</v>
      </c>
      <c r="ES180" s="86">
        <v>2.906682014465332</v>
      </c>
      <c r="ET180" s="86">
        <v>2.5689644813537598</v>
      </c>
      <c r="EU180" s="86">
        <v>1.3585888147354126</v>
      </c>
      <c r="EV180" s="86">
        <v>1.5375862121582031</v>
      </c>
      <c r="EW180" s="86">
        <v>57.769054412841797</v>
      </c>
      <c r="EX180" s="86">
        <v>56.7091064453125</v>
      </c>
      <c r="EY180" s="86">
        <v>56.660778045654297</v>
      </c>
      <c r="EZ180" s="86">
        <v>56.091751098632813</v>
      </c>
      <c r="FA180" s="86">
        <v>56.095344543457031</v>
      </c>
      <c r="FB180" s="86">
        <v>55.584781646728516</v>
      </c>
      <c r="FC180" s="86">
        <v>56.248870849609375</v>
      </c>
      <c r="FD180" s="86">
        <v>58.670875549316406</v>
      </c>
      <c r="FE180" s="86">
        <v>62.103469848632813</v>
      </c>
      <c r="FF180" s="86">
        <v>65.369552612304688</v>
      </c>
      <c r="FG180" s="86">
        <v>68.285736083984375</v>
      </c>
      <c r="FH180" s="86">
        <v>71.205856323242188</v>
      </c>
      <c r="FI180" s="86">
        <v>74.209304809570313</v>
      </c>
      <c r="FJ180" s="86">
        <v>76.625663757324219</v>
      </c>
      <c r="FK180" s="86">
        <v>78.44342041015625</v>
      </c>
      <c r="FL180" s="86">
        <v>79.190025329589844</v>
      </c>
      <c r="FM180" s="86">
        <v>78.627395629882813</v>
      </c>
      <c r="FN180" s="86">
        <v>77.783790588378906</v>
      </c>
      <c r="FO180" s="86">
        <v>75.4088134765625</v>
      </c>
      <c r="FP180" s="86">
        <v>71.968101501464844</v>
      </c>
      <c r="FQ180" s="86">
        <v>68.281326293945313</v>
      </c>
      <c r="FR180" s="86">
        <v>65.395606994628906</v>
      </c>
      <c r="FS180" s="86">
        <v>63.970191955566406</v>
      </c>
      <c r="FT180" s="86">
        <v>62.218036651611328</v>
      </c>
      <c r="FU180" s="86">
        <v>0.71704906225204468</v>
      </c>
      <c r="FV180" s="86">
        <v>0.99069148302078247</v>
      </c>
      <c r="FW180" s="86">
        <v>0.72572988271713257</v>
      </c>
      <c r="FX180" s="86">
        <v>1340</v>
      </c>
      <c r="FY180" s="86">
        <v>1</v>
      </c>
    </row>
    <row r="181" spans="1:181" x14ac:dyDescent="0.25">
      <c r="A181" t="s">
        <v>186</v>
      </c>
      <c r="B181" t="s">
        <v>244</v>
      </c>
      <c r="C181" t="s">
        <v>2</v>
      </c>
      <c r="D181" t="s">
        <v>203</v>
      </c>
      <c r="E181" t="s">
        <v>206</v>
      </c>
      <c r="F181" t="s">
        <v>178</v>
      </c>
      <c r="G181" t="s">
        <v>1</v>
      </c>
      <c r="H181" s="86">
        <v>7204</v>
      </c>
      <c r="I181" s="86">
        <v>5.621943473815918</v>
      </c>
      <c r="J181" s="86">
        <v>4.9955840110778809</v>
      </c>
      <c r="K181" s="86">
        <v>4.8044357299804688</v>
      </c>
      <c r="L181" s="86">
        <v>4.6152925491333008</v>
      </c>
      <c r="M181" s="86">
        <v>4.4896402359008789</v>
      </c>
      <c r="N181" s="86">
        <v>4.7968473434448242</v>
      </c>
      <c r="O181" s="86">
        <v>5.4646444320678711</v>
      </c>
      <c r="P181" s="86">
        <v>5.9431324005126953</v>
      </c>
      <c r="Q181" s="86">
        <v>5.7324314117431641</v>
      </c>
      <c r="R181" s="86">
        <v>5.7131075859069824</v>
      </c>
      <c r="S181" s="86">
        <v>5.7275352478027344</v>
      </c>
      <c r="T181" s="86">
        <v>5.8786544799804688</v>
      </c>
      <c r="U181" s="86">
        <v>5.6753616333007813</v>
      </c>
      <c r="V181" s="86">
        <v>5.6159415245056152</v>
      </c>
      <c r="W181" s="86">
        <v>5.7145514488220215</v>
      </c>
      <c r="X181" s="86">
        <v>6.0728960037231445</v>
      </c>
      <c r="Y181" s="86">
        <v>6.5269737243652344</v>
      </c>
      <c r="Z181" s="86">
        <v>6.3530097007751465</v>
      </c>
      <c r="AA181" s="86">
        <v>7.0622067451477051</v>
      </c>
      <c r="AB181" s="86">
        <v>7.4401144981384277</v>
      </c>
      <c r="AC181" s="86">
        <v>7.601966381072998</v>
      </c>
      <c r="AD181" s="86">
        <v>7.9848718643188477</v>
      </c>
      <c r="AE181" s="86">
        <v>7.3783965110778809</v>
      </c>
      <c r="AF181" s="86">
        <v>6.7183122634887695</v>
      </c>
      <c r="AG181" s="86">
        <v>-1.1711828708648682</v>
      </c>
      <c r="AH181" s="86">
        <v>-1.5006340742111206</v>
      </c>
      <c r="AI181" s="86">
        <v>-1.4024887084960938</v>
      </c>
      <c r="AJ181" s="86">
        <v>-1.4591693878173828</v>
      </c>
      <c r="AK181" s="86">
        <v>-1.4215179681777954</v>
      </c>
      <c r="AL181" s="86">
        <v>-1.3196930885314941</v>
      </c>
      <c r="AM181" s="86">
        <v>-1.1615780591964722</v>
      </c>
      <c r="AN181" s="86">
        <v>-1.2898647785186768</v>
      </c>
      <c r="AO181" s="86">
        <v>-1.4661239385604858</v>
      </c>
      <c r="AP181" s="86">
        <v>-1.3030842542648315</v>
      </c>
      <c r="AQ181" s="86">
        <v>-1.3710163831710815</v>
      </c>
      <c r="AR181" s="86">
        <v>-1.226111888885498</v>
      </c>
      <c r="AS181" s="86">
        <v>-1.4550238847732544</v>
      </c>
      <c r="AT181" s="86">
        <v>-1.3912246227264404</v>
      </c>
      <c r="AU181" s="86">
        <v>-1.1627398729324341</v>
      </c>
      <c r="AV181" s="86">
        <v>-0.81490921974182129</v>
      </c>
      <c r="AW181" s="86">
        <v>-0.30983459949493408</v>
      </c>
      <c r="AX181" s="86">
        <v>-0.9412989616394043</v>
      </c>
      <c r="AY181" s="86">
        <v>-0.57193613052368164</v>
      </c>
      <c r="AZ181" s="86">
        <v>-0.32218906283378601</v>
      </c>
      <c r="BA181" s="86">
        <v>-0.36816716194152832</v>
      </c>
      <c r="BB181" s="86">
        <v>-0.62789857387542725</v>
      </c>
      <c r="BC181" s="86">
        <v>-0.79217767715454102</v>
      </c>
      <c r="BD181" s="86">
        <v>-0.75248098373413086</v>
      </c>
      <c r="BE181" s="86">
        <v>-0.77419358491897583</v>
      </c>
      <c r="BF181" s="86">
        <v>-1.1249228715896606</v>
      </c>
      <c r="BG181" s="86">
        <v>-1.0318324565887451</v>
      </c>
      <c r="BH181" s="86">
        <v>-1.0731378793716431</v>
      </c>
      <c r="BI181" s="86">
        <v>-1.0554196834564209</v>
      </c>
      <c r="BJ181" s="86">
        <v>-0.93822890520095825</v>
      </c>
      <c r="BK181" s="86">
        <v>-0.78275495767593384</v>
      </c>
      <c r="BL181" s="86">
        <v>-0.88915866613388062</v>
      </c>
      <c r="BM181" s="86">
        <v>-1.0694993734359741</v>
      </c>
      <c r="BN181" s="86">
        <v>-0.88559156656265259</v>
      </c>
      <c r="BO181" s="86">
        <v>-0.95683121681213379</v>
      </c>
      <c r="BP181" s="86">
        <v>-0.79855620861053467</v>
      </c>
      <c r="BQ181" s="86">
        <v>-1.0101025104522705</v>
      </c>
      <c r="BR181" s="86">
        <v>-0.889881432056427</v>
      </c>
      <c r="BS181" s="86">
        <v>-0.65244579315185547</v>
      </c>
      <c r="BT181" s="86">
        <v>-0.3161177933216095</v>
      </c>
      <c r="BU181" s="86">
        <v>0.20449841022491455</v>
      </c>
      <c r="BV181" s="86">
        <v>-0.44302961230278015</v>
      </c>
      <c r="BW181" s="86">
        <v>-6.4983278512954712E-2</v>
      </c>
      <c r="BX181" s="86">
        <v>0.18984672427177429</v>
      </c>
      <c r="BY181" s="86">
        <v>0.10157780349254608</v>
      </c>
      <c r="BZ181" s="86">
        <v>-0.17656069993972778</v>
      </c>
      <c r="CA181" s="86">
        <v>-0.3789447546005249</v>
      </c>
      <c r="CB181" s="86">
        <v>-0.38229307532310486</v>
      </c>
      <c r="CC181" s="86">
        <v>-0.49924004077911377</v>
      </c>
      <c r="CD181" s="86">
        <v>-0.86470651626586914</v>
      </c>
      <c r="CE181" s="86">
        <v>-0.77511703968048096</v>
      </c>
      <c r="CF181" s="86">
        <v>-0.80577361583709717</v>
      </c>
      <c r="CG181" s="86">
        <v>-0.80186110734939575</v>
      </c>
      <c r="CH181" s="86">
        <v>-0.67402797937393188</v>
      </c>
      <c r="CI181" s="86">
        <v>-0.52038323879241943</v>
      </c>
      <c r="CJ181" s="86">
        <v>-0.61163079738616943</v>
      </c>
      <c r="CK181" s="86">
        <v>-0.79479837417602539</v>
      </c>
      <c r="CL181" s="86">
        <v>-0.59643745422363281</v>
      </c>
      <c r="CM181" s="86">
        <v>-0.6699678897857666</v>
      </c>
      <c r="CN181" s="86">
        <v>-0.50243246555328369</v>
      </c>
      <c r="CO181" s="86">
        <v>-0.70195126533508301</v>
      </c>
      <c r="CP181" s="86">
        <v>-0.5426526665687561</v>
      </c>
      <c r="CQ181" s="86">
        <v>-0.29901772737503052</v>
      </c>
      <c r="CR181" s="86">
        <v>2.9343606904149055E-2</v>
      </c>
      <c r="CS181" s="86">
        <v>0.56072390079498291</v>
      </c>
      <c r="CT181" s="86">
        <v>-9.7929768264293671E-2</v>
      </c>
      <c r="CU181" s="86">
        <v>0.28613072633743286</v>
      </c>
      <c r="CV181" s="86">
        <v>0.54448115825653076</v>
      </c>
      <c r="CW181" s="86">
        <v>0.42692172527313232</v>
      </c>
      <c r="CX181" s="86">
        <v>0.1360345184803009</v>
      </c>
      <c r="CY181" s="86">
        <v>-9.2740900814533234E-2</v>
      </c>
      <c r="CZ181" s="86">
        <v>-0.12590208649635315</v>
      </c>
      <c r="DA181" s="86">
        <v>-0.22428646683692932</v>
      </c>
      <c r="DB181" s="86">
        <v>-0.60449016094207764</v>
      </c>
      <c r="DC181" s="86">
        <v>-0.5184016227722168</v>
      </c>
      <c r="DD181" s="86">
        <v>-0.53840935230255127</v>
      </c>
      <c r="DE181" s="86">
        <v>-0.54830253124237061</v>
      </c>
      <c r="DF181" s="86">
        <v>-0.40982705354690552</v>
      </c>
      <c r="DG181" s="86">
        <v>-0.25801149010658264</v>
      </c>
      <c r="DH181" s="86">
        <v>-0.33410292863845825</v>
      </c>
      <c r="DI181" s="86">
        <v>-0.52009737491607666</v>
      </c>
      <c r="DJ181" s="86">
        <v>-0.30728334188461304</v>
      </c>
      <c r="DK181" s="86">
        <v>-0.38310456275939941</v>
      </c>
      <c r="DL181" s="86">
        <v>-0.20630872249603271</v>
      </c>
      <c r="DM181" s="86">
        <v>-0.3938000500202179</v>
      </c>
      <c r="DN181" s="86">
        <v>-0.1954239159822464</v>
      </c>
      <c r="DO181" s="86">
        <v>5.4410364478826523E-2</v>
      </c>
      <c r="DP181" s="86">
        <v>0.37480500340461731</v>
      </c>
      <c r="DQ181" s="86">
        <v>0.91694939136505127</v>
      </c>
      <c r="DR181" s="86">
        <v>0.24717006087303162</v>
      </c>
      <c r="DS181" s="86">
        <v>0.63724476099014282</v>
      </c>
      <c r="DT181" s="86">
        <v>0.89911556243896484</v>
      </c>
      <c r="DU181" s="86">
        <v>0.75226563215255737</v>
      </c>
      <c r="DV181" s="86">
        <v>0.44862973690032959</v>
      </c>
      <c r="DW181" s="86">
        <v>0.19346295297145844</v>
      </c>
      <c r="DX181" s="86">
        <v>0.13048891723155975</v>
      </c>
      <c r="DY181" s="86">
        <v>0.17270280420780182</v>
      </c>
      <c r="DZ181" s="86">
        <v>-0.22877901792526245</v>
      </c>
      <c r="EA181" s="86">
        <v>-0.14774538576602936</v>
      </c>
      <c r="EB181" s="86">
        <v>-0.15237787365913391</v>
      </c>
      <c r="EC181" s="86">
        <v>-0.18220426142215729</v>
      </c>
      <c r="ED181" s="86">
        <v>-2.8362894430756569E-2</v>
      </c>
      <c r="EE181" s="86">
        <v>0.12081163376569748</v>
      </c>
      <c r="EF181" s="86">
        <v>6.6603213548660278E-2</v>
      </c>
      <c r="EG181" s="86">
        <v>-0.12347280234098434</v>
      </c>
      <c r="EH181" s="86">
        <v>0.11020930856466293</v>
      </c>
      <c r="EI181" s="86">
        <v>3.1080545857548714E-2</v>
      </c>
      <c r="EJ181" s="86">
        <v>0.22124691307544708</v>
      </c>
      <c r="EK181" s="86">
        <v>5.1121383905410767E-2</v>
      </c>
      <c r="EL181" s="86">
        <v>0.30591925978660583</v>
      </c>
      <c r="EM181" s="86">
        <v>0.56470441818237305</v>
      </c>
      <c r="EN181" s="86">
        <v>0.8735964298248291</v>
      </c>
      <c r="EO181" s="86">
        <v>1.4312824010848999</v>
      </c>
      <c r="EP181" s="86">
        <v>0.74543941020965576</v>
      </c>
      <c r="EQ181" s="86">
        <v>1.1441975831985474</v>
      </c>
      <c r="ER181" s="86">
        <v>1.4111514091491699</v>
      </c>
      <c r="ES181" s="86">
        <v>1.222010612487793</v>
      </c>
      <c r="ET181" s="86">
        <v>0.89996761083602905</v>
      </c>
      <c r="EU181" s="86">
        <v>0.60669583082199097</v>
      </c>
      <c r="EV181" s="86">
        <v>0.50067681074142456</v>
      </c>
      <c r="EW181" s="86">
        <v>55.271381378173828</v>
      </c>
      <c r="EX181" s="86">
        <v>54.833309173583984</v>
      </c>
      <c r="EY181" s="86">
        <v>55.1103515625</v>
      </c>
      <c r="EZ181" s="86">
        <v>55.175216674804688</v>
      </c>
      <c r="FA181" s="86">
        <v>55.103931427001953</v>
      </c>
      <c r="FB181" s="86">
        <v>55.115169525146484</v>
      </c>
      <c r="FC181" s="86">
        <v>55.166450500488281</v>
      </c>
      <c r="FD181" s="86">
        <v>57.056545257568359</v>
      </c>
      <c r="FE181" s="86">
        <v>59.457874298095703</v>
      </c>
      <c r="FF181" s="86">
        <v>62.408126831054688</v>
      </c>
      <c r="FG181" s="86">
        <v>64.833335876464844</v>
      </c>
      <c r="FH181" s="86">
        <v>67.291999816894531</v>
      </c>
      <c r="FI181" s="86">
        <v>70.258171081542969</v>
      </c>
      <c r="FJ181" s="86">
        <v>72.43426513671875</v>
      </c>
      <c r="FK181" s="86">
        <v>74.502212524414063</v>
      </c>
      <c r="FL181" s="86">
        <v>74.564620971679688</v>
      </c>
      <c r="FM181" s="86">
        <v>73.660751342773438</v>
      </c>
      <c r="FN181" s="86">
        <v>72.467742919921875</v>
      </c>
      <c r="FO181" s="86">
        <v>69.419219970703125</v>
      </c>
      <c r="FP181" s="86">
        <v>66.294883728027344</v>
      </c>
      <c r="FQ181" s="86">
        <v>62.66583251953125</v>
      </c>
      <c r="FR181" s="86">
        <v>60.584419250488281</v>
      </c>
      <c r="FS181" s="86">
        <v>59.049736022949219</v>
      </c>
      <c r="FT181" s="86">
        <v>57.8419189453125</v>
      </c>
      <c r="FU181" s="86">
        <v>0.24909979104995728</v>
      </c>
      <c r="FV181" s="86">
        <v>0.40274682641029358</v>
      </c>
      <c r="FW181" s="86">
        <v>0.25810828804969788</v>
      </c>
      <c r="FX181" s="86">
        <v>825</v>
      </c>
      <c r="FY181" s="86">
        <v>1</v>
      </c>
    </row>
    <row r="182" spans="1:181" x14ac:dyDescent="0.25">
      <c r="A182" t="s">
        <v>186</v>
      </c>
      <c r="B182" t="s">
        <v>244</v>
      </c>
      <c r="C182" t="s">
        <v>2</v>
      </c>
      <c r="D182" t="s">
        <v>203</v>
      </c>
      <c r="E182" t="s">
        <v>206</v>
      </c>
      <c r="F182" t="s">
        <v>179</v>
      </c>
      <c r="G182" t="s">
        <v>1</v>
      </c>
      <c r="H182" s="86">
        <v>1306</v>
      </c>
      <c r="I182" s="86"/>
      <c r="J182" s="86"/>
      <c r="K182" s="86"/>
      <c r="L182" s="86"/>
      <c r="M182" s="86"/>
      <c r="N182" s="86"/>
      <c r="O182" s="86"/>
      <c r="P182" s="86"/>
      <c r="Q182" s="86"/>
      <c r="R182" s="86"/>
      <c r="S182" s="86"/>
      <c r="T182" s="86"/>
      <c r="U182" s="86"/>
      <c r="V182" s="86"/>
      <c r="W182" s="86"/>
      <c r="X182" s="86"/>
      <c r="Y182" s="86"/>
      <c r="Z182" s="86"/>
      <c r="AA182" s="86"/>
      <c r="AB182" s="86"/>
      <c r="AC182" s="86"/>
      <c r="AD182" s="86"/>
      <c r="AE182" s="86"/>
      <c r="AF182" s="86"/>
      <c r="AG182" s="86"/>
      <c r="AH182" s="86"/>
      <c r="AI182" s="86"/>
      <c r="AJ182" s="86"/>
      <c r="AK182" s="86"/>
      <c r="AL182" s="86"/>
      <c r="AM182" s="86"/>
      <c r="AN182" s="86"/>
      <c r="AO182" s="86"/>
      <c r="AP182" s="86"/>
      <c r="AQ182" s="86"/>
      <c r="AR182" s="86"/>
      <c r="AS182" s="86"/>
      <c r="AT182" s="86"/>
      <c r="AU182" s="86"/>
      <c r="AV182" s="86"/>
      <c r="AW182" s="86"/>
      <c r="AX182" s="86"/>
      <c r="AY182" s="86"/>
      <c r="AZ182" s="86"/>
      <c r="BA182" s="86"/>
      <c r="BB182" s="86"/>
      <c r="BC182" s="86"/>
      <c r="BD182" s="86"/>
      <c r="BE182" s="86"/>
      <c r="BF182" s="86"/>
      <c r="BG182" s="86"/>
      <c r="BH182" s="86"/>
      <c r="BI182" s="86"/>
      <c r="BJ182" s="86"/>
      <c r="BK182" s="86"/>
      <c r="BL182" s="86"/>
      <c r="BM182" s="86"/>
      <c r="BN182" s="86"/>
      <c r="BO182" s="86"/>
      <c r="BP182" s="86"/>
      <c r="BQ182" s="86"/>
      <c r="BR182" s="86"/>
      <c r="BS182" s="86"/>
      <c r="BT182" s="86"/>
      <c r="BU182" s="86"/>
      <c r="BV182" s="86"/>
      <c r="BW182" s="86"/>
      <c r="BX182" s="86"/>
      <c r="BY182" s="86"/>
      <c r="BZ182" s="86"/>
      <c r="CA182" s="86"/>
      <c r="CB182" s="86"/>
      <c r="CC182" s="86"/>
      <c r="CD182" s="86"/>
      <c r="CE182" s="86"/>
      <c r="CF182" s="86"/>
      <c r="CG182" s="86"/>
      <c r="CH182" s="86"/>
      <c r="CI182" s="86"/>
      <c r="CJ182" s="86"/>
      <c r="CK182" s="86"/>
      <c r="CL182" s="86"/>
      <c r="CM182" s="86"/>
      <c r="CN182" s="86"/>
      <c r="CO182" s="86"/>
      <c r="CP182" s="86"/>
      <c r="CQ182" s="86"/>
      <c r="CR182" s="86"/>
      <c r="CS182" s="86"/>
      <c r="CT182" s="86"/>
      <c r="CU182" s="86"/>
      <c r="CV182" s="86"/>
      <c r="CW182" s="86"/>
      <c r="CX182" s="86"/>
      <c r="CY182" s="86"/>
      <c r="CZ182" s="86"/>
      <c r="DA182" s="86"/>
      <c r="DB182" s="86"/>
      <c r="DC182" s="86"/>
      <c r="DD182" s="86"/>
      <c r="DE182" s="86"/>
      <c r="DF182" s="86"/>
      <c r="DG182" s="86"/>
      <c r="DH182" s="86"/>
      <c r="DI182" s="86"/>
      <c r="DJ182" s="86"/>
      <c r="DK182" s="86"/>
      <c r="DL182" s="86"/>
      <c r="DM182" s="86"/>
      <c r="DN182" s="86"/>
      <c r="DO182" s="86"/>
      <c r="DP182" s="86"/>
      <c r="DQ182" s="86"/>
      <c r="DR182" s="86"/>
      <c r="DS182" s="86"/>
      <c r="DT182" s="86"/>
      <c r="DU182" s="86"/>
      <c r="DV182" s="86"/>
      <c r="DW182" s="86"/>
      <c r="DX182" s="86"/>
      <c r="DY182" s="86"/>
      <c r="DZ182" s="86"/>
      <c r="EA182" s="86"/>
      <c r="EB182" s="86"/>
      <c r="EC182" s="86"/>
      <c r="ED182" s="86"/>
      <c r="EE182" s="86"/>
      <c r="EF182" s="86"/>
      <c r="EG182" s="86"/>
      <c r="EH182" s="86"/>
      <c r="EI182" s="86"/>
      <c r="EJ182" s="86"/>
      <c r="EK182" s="86"/>
      <c r="EL182" s="86"/>
      <c r="EM182" s="86"/>
      <c r="EN182" s="86"/>
      <c r="EO182" s="86"/>
      <c r="EP182" s="86"/>
      <c r="EQ182" s="86"/>
      <c r="ER182" s="86"/>
      <c r="ES182" s="86"/>
      <c r="ET182" s="86"/>
      <c r="EU182" s="86"/>
      <c r="EV182" s="86"/>
      <c r="EW182" s="86"/>
      <c r="EX182" s="86"/>
      <c r="EY182" s="86"/>
      <c r="EZ182" s="86"/>
      <c r="FA182" s="86"/>
      <c r="FB182" s="86"/>
      <c r="FC182" s="86"/>
      <c r="FD182" s="86"/>
      <c r="FE182" s="86"/>
      <c r="FF182" s="86"/>
      <c r="FG182" s="86"/>
      <c r="FH182" s="86"/>
      <c r="FI182" s="86"/>
      <c r="FJ182" s="86"/>
      <c r="FK182" s="86"/>
      <c r="FL182" s="86"/>
      <c r="FM182" s="86"/>
      <c r="FN182" s="86"/>
      <c r="FO182" s="86"/>
      <c r="FP182" s="86"/>
      <c r="FQ182" s="86"/>
      <c r="FR182" s="86"/>
      <c r="FS182" s="86"/>
      <c r="FT182" s="86"/>
      <c r="FU182" s="86"/>
      <c r="FV182" s="86"/>
      <c r="FW182" s="86"/>
      <c r="FX182" s="86">
        <v>71</v>
      </c>
      <c r="FY182" s="86">
        <v>0</v>
      </c>
    </row>
    <row r="183" spans="1:181" x14ac:dyDescent="0.25">
      <c r="A183" t="s">
        <v>186</v>
      </c>
      <c r="B183" t="s">
        <v>244</v>
      </c>
      <c r="C183" t="s">
        <v>2</v>
      </c>
      <c r="D183" t="s">
        <v>203</v>
      </c>
      <c r="E183" t="s">
        <v>206</v>
      </c>
      <c r="F183" t="s">
        <v>180</v>
      </c>
      <c r="G183" t="s">
        <v>1</v>
      </c>
      <c r="H183" s="86">
        <v>285</v>
      </c>
      <c r="I183" s="86"/>
      <c r="J183" s="86"/>
      <c r="K183" s="86"/>
      <c r="L183" s="86"/>
      <c r="M183" s="86"/>
      <c r="N183" s="86"/>
      <c r="O183" s="86"/>
      <c r="P183" s="86"/>
      <c r="Q183" s="86"/>
      <c r="R183" s="86"/>
      <c r="S183" s="86"/>
      <c r="T183" s="86"/>
      <c r="U183" s="86"/>
      <c r="V183" s="86"/>
      <c r="W183" s="86"/>
      <c r="X183" s="86"/>
      <c r="Y183" s="86"/>
      <c r="Z183" s="86"/>
      <c r="AA183" s="86"/>
      <c r="AB183" s="86"/>
      <c r="AC183" s="86"/>
      <c r="AD183" s="86"/>
      <c r="AE183" s="86"/>
      <c r="AF183" s="86"/>
      <c r="AG183" s="86"/>
      <c r="AH183" s="86"/>
      <c r="AI183" s="86"/>
      <c r="AJ183" s="86"/>
      <c r="AK183" s="86"/>
      <c r="AL183" s="86"/>
      <c r="AM183" s="86"/>
      <c r="AN183" s="86"/>
      <c r="AO183" s="86"/>
      <c r="AP183" s="86"/>
      <c r="AQ183" s="86"/>
      <c r="AR183" s="86"/>
      <c r="AS183" s="86"/>
      <c r="AT183" s="86"/>
      <c r="AU183" s="86"/>
      <c r="AV183" s="86"/>
      <c r="AW183" s="86"/>
      <c r="AX183" s="86"/>
      <c r="AY183" s="86"/>
      <c r="AZ183" s="86"/>
      <c r="BA183" s="86"/>
      <c r="BB183" s="86"/>
      <c r="BC183" s="86"/>
      <c r="BD183" s="86"/>
      <c r="BE183" s="86"/>
      <c r="BF183" s="86"/>
      <c r="BG183" s="86"/>
      <c r="BH183" s="86"/>
      <c r="BI183" s="86"/>
      <c r="BJ183" s="86"/>
      <c r="BK183" s="86"/>
      <c r="BL183" s="86"/>
      <c r="BM183" s="86"/>
      <c r="BN183" s="86"/>
      <c r="BO183" s="86"/>
      <c r="BP183" s="86"/>
      <c r="BQ183" s="86"/>
      <c r="BR183" s="86"/>
      <c r="BS183" s="86"/>
      <c r="BT183" s="86"/>
      <c r="BU183" s="86"/>
      <c r="BV183" s="86"/>
      <c r="BW183" s="86"/>
      <c r="BX183" s="86"/>
      <c r="BY183" s="86"/>
      <c r="BZ183" s="86"/>
      <c r="CA183" s="86"/>
      <c r="CB183" s="86"/>
      <c r="CC183" s="86"/>
      <c r="CD183" s="86"/>
      <c r="CE183" s="86"/>
      <c r="CF183" s="86"/>
      <c r="CG183" s="86"/>
      <c r="CH183" s="86"/>
      <c r="CI183" s="86"/>
      <c r="CJ183" s="86"/>
      <c r="CK183" s="86"/>
      <c r="CL183" s="86"/>
      <c r="CM183" s="86"/>
      <c r="CN183" s="86"/>
      <c r="CO183" s="86"/>
      <c r="CP183" s="86"/>
      <c r="CQ183" s="86"/>
      <c r="CR183" s="86"/>
      <c r="CS183" s="86"/>
      <c r="CT183" s="86"/>
      <c r="CU183" s="86"/>
      <c r="CV183" s="86"/>
      <c r="CW183" s="86"/>
      <c r="CX183" s="86"/>
      <c r="CY183" s="86"/>
      <c r="CZ183" s="86"/>
      <c r="DA183" s="86"/>
      <c r="DB183" s="86"/>
      <c r="DC183" s="86"/>
      <c r="DD183" s="86"/>
      <c r="DE183" s="86"/>
      <c r="DF183" s="86"/>
      <c r="DG183" s="86"/>
      <c r="DH183" s="86"/>
      <c r="DI183" s="86"/>
      <c r="DJ183" s="86"/>
      <c r="DK183" s="86"/>
      <c r="DL183" s="86"/>
      <c r="DM183" s="86"/>
      <c r="DN183" s="86"/>
      <c r="DO183" s="86"/>
      <c r="DP183" s="86"/>
      <c r="DQ183" s="86"/>
      <c r="DR183" s="86"/>
      <c r="DS183" s="86"/>
      <c r="DT183" s="86"/>
      <c r="DU183" s="86"/>
      <c r="DV183" s="86"/>
      <c r="DW183" s="86"/>
      <c r="DX183" s="86"/>
      <c r="DY183" s="86"/>
      <c r="DZ183" s="86"/>
      <c r="EA183" s="86"/>
      <c r="EB183" s="86"/>
      <c r="EC183" s="86"/>
      <c r="ED183" s="86"/>
      <c r="EE183" s="86"/>
      <c r="EF183" s="86"/>
      <c r="EG183" s="86"/>
      <c r="EH183" s="86"/>
      <c r="EI183" s="86"/>
      <c r="EJ183" s="86"/>
      <c r="EK183" s="86"/>
      <c r="EL183" s="86"/>
      <c r="EM183" s="86"/>
      <c r="EN183" s="86"/>
      <c r="EO183" s="86"/>
      <c r="EP183" s="86"/>
      <c r="EQ183" s="86"/>
      <c r="ER183" s="86"/>
      <c r="ES183" s="86"/>
      <c r="ET183" s="86"/>
      <c r="EU183" s="86"/>
      <c r="EV183" s="86"/>
      <c r="EW183" s="86"/>
      <c r="EX183" s="86"/>
      <c r="EY183" s="86"/>
      <c r="EZ183" s="86"/>
      <c r="FA183" s="86"/>
      <c r="FB183" s="86"/>
      <c r="FC183" s="86"/>
      <c r="FD183" s="86"/>
      <c r="FE183" s="86"/>
      <c r="FF183" s="86"/>
      <c r="FG183" s="86"/>
      <c r="FH183" s="86"/>
      <c r="FI183" s="86"/>
      <c r="FJ183" s="86"/>
      <c r="FK183" s="86"/>
      <c r="FL183" s="86"/>
      <c r="FM183" s="86"/>
      <c r="FN183" s="86"/>
      <c r="FO183" s="86"/>
      <c r="FP183" s="86"/>
      <c r="FQ183" s="86"/>
      <c r="FR183" s="86"/>
      <c r="FS183" s="86"/>
      <c r="FT183" s="86"/>
      <c r="FU183" s="86"/>
      <c r="FV183" s="86"/>
      <c r="FW183" s="86"/>
      <c r="FX183" s="86">
        <v>40</v>
      </c>
      <c r="FY183" s="86">
        <v>0</v>
      </c>
    </row>
    <row r="184" spans="1:181" x14ac:dyDescent="0.25">
      <c r="A184" t="s">
        <v>186</v>
      </c>
      <c r="B184" t="s">
        <v>244</v>
      </c>
      <c r="C184" t="s">
        <v>2</v>
      </c>
      <c r="D184" t="s">
        <v>203</v>
      </c>
      <c r="E184" t="s">
        <v>206</v>
      </c>
      <c r="F184" t="s">
        <v>181</v>
      </c>
      <c r="G184" t="s">
        <v>1</v>
      </c>
      <c r="H184" s="86">
        <v>477</v>
      </c>
      <c r="I184" s="86"/>
      <c r="J184" s="86"/>
      <c r="K184" s="86"/>
      <c r="L184" s="86"/>
      <c r="M184" s="86"/>
      <c r="N184" s="86"/>
      <c r="O184" s="86"/>
      <c r="P184" s="86"/>
      <c r="Q184" s="86"/>
      <c r="R184" s="86"/>
      <c r="S184" s="86"/>
      <c r="T184" s="86"/>
      <c r="U184" s="86"/>
      <c r="V184" s="86"/>
      <c r="W184" s="86"/>
      <c r="X184" s="86"/>
      <c r="Y184" s="86"/>
      <c r="Z184" s="86"/>
      <c r="AA184" s="86"/>
      <c r="AB184" s="86"/>
      <c r="AC184" s="86"/>
      <c r="AD184" s="86"/>
      <c r="AE184" s="86"/>
      <c r="AF184" s="86"/>
      <c r="AG184" s="86"/>
      <c r="AH184" s="86"/>
      <c r="AI184" s="86"/>
      <c r="AJ184" s="86"/>
      <c r="AK184" s="86"/>
      <c r="AL184" s="86"/>
      <c r="AM184" s="86"/>
      <c r="AN184" s="86"/>
      <c r="AO184" s="86"/>
      <c r="AP184" s="86"/>
      <c r="AQ184" s="86"/>
      <c r="AR184" s="86"/>
      <c r="AS184" s="86"/>
      <c r="AT184" s="86"/>
      <c r="AU184" s="86"/>
      <c r="AV184" s="86"/>
      <c r="AW184" s="86"/>
      <c r="AX184" s="86"/>
      <c r="AY184" s="86"/>
      <c r="AZ184" s="86"/>
      <c r="BA184" s="86"/>
      <c r="BB184" s="86"/>
      <c r="BC184" s="86"/>
      <c r="BD184" s="86"/>
      <c r="BE184" s="86"/>
      <c r="BF184" s="86"/>
      <c r="BG184" s="86"/>
      <c r="BH184" s="86"/>
      <c r="BI184" s="86"/>
      <c r="BJ184" s="86"/>
      <c r="BK184" s="86"/>
      <c r="BL184" s="86"/>
      <c r="BM184" s="86"/>
      <c r="BN184" s="86"/>
      <c r="BO184" s="86"/>
      <c r="BP184" s="86"/>
      <c r="BQ184" s="86"/>
      <c r="BR184" s="86"/>
      <c r="BS184" s="86"/>
      <c r="BT184" s="86"/>
      <c r="BU184" s="86"/>
      <c r="BV184" s="86"/>
      <c r="BW184" s="86"/>
      <c r="BX184" s="86"/>
      <c r="BY184" s="86"/>
      <c r="BZ184" s="86"/>
      <c r="CA184" s="86"/>
      <c r="CB184" s="86"/>
      <c r="CC184" s="86"/>
      <c r="CD184" s="86"/>
      <c r="CE184" s="86"/>
      <c r="CF184" s="86"/>
      <c r="CG184" s="86"/>
      <c r="CH184" s="86"/>
      <c r="CI184" s="86"/>
      <c r="CJ184" s="86"/>
      <c r="CK184" s="86"/>
      <c r="CL184" s="86"/>
      <c r="CM184" s="86"/>
      <c r="CN184" s="86"/>
      <c r="CO184" s="86"/>
      <c r="CP184" s="86"/>
      <c r="CQ184" s="86"/>
      <c r="CR184" s="86"/>
      <c r="CS184" s="86"/>
      <c r="CT184" s="86"/>
      <c r="CU184" s="86"/>
      <c r="CV184" s="86"/>
      <c r="CW184" s="86"/>
      <c r="CX184" s="86"/>
      <c r="CY184" s="86"/>
      <c r="CZ184" s="86"/>
      <c r="DA184" s="86"/>
      <c r="DB184" s="86"/>
      <c r="DC184" s="86"/>
      <c r="DD184" s="86"/>
      <c r="DE184" s="86"/>
      <c r="DF184" s="86"/>
      <c r="DG184" s="86"/>
      <c r="DH184" s="86"/>
      <c r="DI184" s="86"/>
      <c r="DJ184" s="86"/>
      <c r="DK184" s="86"/>
      <c r="DL184" s="86"/>
      <c r="DM184" s="86"/>
      <c r="DN184" s="86"/>
      <c r="DO184" s="86"/>
      <c r="DP184" s="86"/>
      <c r="DQ184" s="86"/>
      <c r="DR184" s="86"/>
      <c r="DS184" s="86"/>
      <c r="DT184" s="86"/>
      <c r="DU184" s="86"/>
      <c r="DV184" s="86"/>
      <c r="DW184" s="86"/>
      <c r="DX184" s="86"/>
      <c r="DY184" s="86"/>
      <c r="DZ184" s="86"/>
      <c r="EA184" s="86"/>
      <c r="EB184" s="86"/>
      <c r="EC184" s="86"/>
      <c r="ED184" s="86"/>
      <c r="EE184" s="86"/>
      <c r="EF184" s="86"/>
      <c r="EG184" s="86"/>
      <c r="EH184" s="86"/>
      <c r="EI184" s="86"/>
      <c r="EJ184" s="86"/>
      <c r="EK184" s="86"/>
      <c r="EL184" s="86"/>
      <c r="EM184" s="86"/>
      <c r="EN184" s="86"/>
      <c r="EO184" s="86"/>
      <c r="EP184" s="86"/>
      <c r="EQ184" s="86"/>
      <c r="ER184" s="86"/>
      <c r="ES184" s="86"/>
      <c r="ET184" s="86"/>
      <c r="EU184" s="86"/>
      <c r="EV184" s="86"/>
      <c r="EW184" s="86"/>
      <c r="EX184" s="86"/>
      <c r="EY184" s="86"/>
      <c r="EZ184" s="86"/>
      <c r="FA184" s="86"/>
      <c r="FB184" s="86"/>
      <c r="FC184" s="86"/>
      <c r="FD184" s="86"/>
      <c r="FE184" s="86"/>
      <c r="FF184" s="86"/>
      <c r="FG184" s="86"/>
      <c r="FH184" s="86"/>
      <c r="FI184" s="86"/>
      <c r="FJ184" s="86"/>
      <c r="FK184" s="86"/>
      <c r="FL184" s="86"/>
      <c r="FM184" s="86"/>
      <c r="FN184" s="86"/>
      <c r="FO184" s="86"/>
      <c r="FP184" s="86"/>
      <c r="FQ184" s="86"/>
      <c r="FR184" s="86"/>
      <c r="FS184" s="86"/>
      <c r="FT184" s="86"/>
      <c r="FU184" s="86"/>
      <c r="FV184" s="86"/>
      <c r="FW184" s="86"/>
      <c r="FX184" s="86">
        <v>23</v>
      </c>
      <c r="FY184" s="86">
        <v>0</v>
      </c>
    </row>
    <row r="185" spans="1:181" x14ac:dyDescent="0.25">
      <c r="A185" t="s">
        <v>186</v>
      </c>
      <c r="B185" t="s">
        <v>244</v>
      </c>
      <c r="C185" t="s">
        <v>2</v>
      </c>
      <c r="D185" t="s">
        <v>203</v>
      </c>
      <c r="E185" t="s">
        <v>206</v>
      </c>
      <c r="F185" t="s">
        <v>182</v>
      </c>
      <c r="G185" t="s">
        <v>1</v>
      </c>
      <c r="H185" s="86">
        <v>1284</v>
      </c>
      <c r="I185" s="86">
        <v>0.76751953363418579</v>
      </c>
      <c r="J185" s="86">
        <v>0.7310517430305481</v>
      </c>
      <c r="K185" s="86">
        <v>0.69175344705581665</v>
      </c>
      <c r="L185" s="86">
        <v>0.71288037300109863</v>
      </c>
      <c r="M185" s="86">
        <v>0.73451429605484009</v>
      </c>
      <c r="N185" s="86">
        <v>0.78974044322967529</v>
      </c>
      <c r="O185" s="86">
        <v>1.0290939807891846</v>
      </c>
      <c r="P185" s="86">
        <v>1.2369314432144165</v>
      </c>
      <c r="Q185" s="86">
        <v>1.1426746845245361</v>
      </c>
      <c r="R185" s="86">
        <v>1.0755083560943604</v>
      </c>
      <c r="S185" s="86">
        <v>1.112882137298584</v>
      </c>
      <c r="T185" s="86">
        <v>1.0058273077011108</v>
      </c>
      <c r="U185" s="86">
        <v>1.034276008605957</v>
      </c>
      <c r="V185" s="86">
        <v>1.0706374645233154</v>
      </c>
      <c r="W185" s="86">
        <v>0.97346585988998413</v>
      </c>
      <c r="X185" s="86">
        <v>1.1153552532196045</v>
      </c>
      <c r="Y185" s="86">
        <v>1.1118361949920654</v>
      </c>
      <c r="Z185" s="86">
        <v>1.0318665504455566</v>
      </c>
      <c r="AA185" s="86">
        <v>1.1264781951904297</v>
      </c>
      <c r="AB185" s="86">
        <v>1.1176865100860596</v>
      </c>
      <c r="AC185" s="86">
        <v>1.1841497421264648</v>
      </c>
      <c r="AD185" s="86">
        <v>1.2929625511169434</v>
      </c>
      <c r="AE185" s="86">
        <v>1.2250171899795532</v>
      </c>
      <c r="AF185" s="86">
        <v>1.0689269304275513</v>
      </c>
      <c r="AG185" s="86">
        <v>-0.49233606457710266</v>
      </c>
      <c r="AH185" s="86">
        <v>-0.46159231662750244</v>
      </c>
      <c r="AI185" s="86">
        <v>-0.48911952972412109</v>
      </c>
      <c r="AJ185" s="86">
        <v>-0.38801410794258118</v>
      </c>
      <c r="AK185" s="86">
        <v>-0.38374301791191101</v>
      </c>
      <c r="AL185" s="86">
        <v>-0.40148153901100159</v>
      </c>
      <c r="AM185" s="86">
        <v>-0.30936571955680847</v>
      </c>
      <c r="AN185" s="86">
        <v>-0.34524637460708618</v>
      </c>
      <c r="AO185" s="86">
        <v>-0.30140146613121033</v>
      </c>
      <c r="AP185" s="86">
        <v>-0.28769373893737793</v>
      </c>
      <c r="AQ185" s="86">
        <v>-0.32951399683952332</v>
      </c>
      <c r="AR185" s="86">
        <v>-0.51451218128204346</v>
      </c>
      <c r="AS185" s="86">
        <v>-0.37051060795783997</v>
      </c>
      <c r="AT185" s="86">
        <v>-0.28414431214332581</v>
      </c>
      <c r="AU185" s="86">
        <v>-0.3661535382270813</v>
      </c>
      <c r="AV185" s="86">
        <v>-0.50280702114105225</v>
      </c>
      <c r="AW185" s="86">
        <v>-0.39140918850898743</v>
      </c>
      <c r="AX185" s="86">
        <v>-0.53679639101028442</v>
      </c>
      <c r="AY185" s="86">
        <v>-0.48857602477073669</v>
      </c>
      <c r="AZ185" s="86">
        <v>-0.43324795365333557</v>
      </c>
      <c r="BA185" s="86">
        <v>-0.51420384645462036</v>
      </c>
      <c r="BB185" s="86">
        <v>-0.42570987343788147</v>
      </c>
      <c r="BC185" s="86">
        <v>-0.34185564517974854</v>
      </c>
      <c r="BD185" s="86">
        <v>-0.43293318152427673</v>
      </c>
      <c r="BE185" s="86">
        <v>-0.33217301964759827</v>
      </c>
      <c r="BF185" s="86">
        <v>-0.30680656433105469</v>
      </c>
      <c r="BG185" s="86">
        <v>-0.32966816425323486</v>
      </c>
      <c r="BH185" s="86">
        <v>-0.25140100717544556</v>
      </c>
      <c r="BI185" s="86">
        <v>-0.24629345536231995</v>
      </c>
      <c r="BJ185" s="86">
        <v>-0.26332876086235046</v>
      </c>
      <c r="BK185" s="86">
        <v>-0.16549152135848999</v>
      </c>
      <c r="BL185" s="86">
        <v>-0.1736537367105484</v>
      </c>
      <c r="BM185" s="86">
        <v>-0.15607865154743195</v>
      </c>
      <c r="BN185" s="86">
        <v>-0.1599256843328476</v>
      </c>
      <c r="BO185" s="86">
        <v>-0.16947707533836365</v>
      </c>
      <c r="BP185" s="86">
        <v>-0.32689535617828369</v>
      </c>
      <c r="BQ185" s="86">
        <v>-0.18928129971027374</v>
      </c>
      <c r="BR185" s="86">
        <v>-0.13302133977413177</v>
      </c>
      <c r="BS185" s="86">
        <v>-0.20792111754417419</v>
      </c>
      <c r="BT185" s="86">
        <v>-0.30029481649398804</v>
      </c>
      <c r="BU185" s="86">
        <v>-0.21275810897350311</v>
      </c>
      <c r="BV185" s="86">
        <v>-0.36426904797554016</v>
      </c>
      <c r="BW185" s="86">
        <v>-0.29899898171424866</v>
      </c>
      <c r="BX185" s="86">
        <v>-0.24782046675682068</v>
      </c>
      <c r="BY185" s="86">
        <v>-0.31415793299674988</v>
      </c>
      <c r="BZ185" s="86">
        <v>-0.24661524593830109</v>
      </c>
      <c r="CA185" s="86">
        <v>-0.17742156982421875</v>
      </c>
      <c r="CB185" s="86">
        <v>-0.26158046722412109</v>
      </c>
      <c r="CC185" s="86">
        <v>-0.22124458849430084</v>
      </c>
      <c r="CD185" s="86">
        <v>-0.1996023952960968</v>
      </c>
      <c r="CE185" s="86">
        <v>-0.21923260390758514</v>
      </c>
      <c r="CF185" s="86">
        <v>-0.15678317844867706</v>
      </c>
      <c r="CG185" s="86">
        <v>-0.15109631419181824</v>
      </c>
      <c r="CH185" s="86">
        <v>-0.16764457523822784</v>
      </c>
      <c r="CI185" s="86">
        <v>-6.5844692289829254E-2</v>
      </c>
      <c r="CJ185" s="86">
        <v>-5.4809212684631348E-2</v>
      </c>
      <c r="CK185" s="86">
        <v>-5.5428497493267059E-2</v>
      </c>
      <c r="CL185" s="86">
        <v>-7.1433916687965393E-2</v>
      </c>
      <c r="CM185" s="86">
        <v>-5.863599106669426E-2</v>
      </c>
      <c r="CN185" s="86">
        <v>-0.19695250689983368</v>
      </c>
      <c r="CO185" s="86">
        <v>-6.376243382692337E-2</v>
      </c>
      <c r="CP185" s="86">
        <v>-2.8354024514555931E-2</v>
      </c>
      <c r="CQ185" s="86">
        <v>-9.8329812288284302E-2</v>
      </c>
      <c r="CR185" s="86">
        <v>-0.16003544628620148</v>
      </c>
      <c r="CS185" s="86">
        <v>-8.9024908840656281E-2</v>
      </c>
      <c r="CT185" s="86">
        <v>-0.2447771430015564</v>
      </c>
      <c r="CU185" s="86">
        <v>-0.16769851744174957</v>
      </c>
      <c r="CV185" s="86">
        <v>-0.1193939596414566</v>
      </c>
      <c r="CW185" s="86">
        <v>-0.17560675740242004</v>
      </c>
      <c r="CX185" s="86">
        <v>-0.12257485091686249</v>
      </c>
      <c r="CY185" s="86">
        <v>-6.3535034656524658E-2</v>
      </c>
      <c r="CZ185" s="86">
        <v>-0.14290210604667664</v>
      </c>
      <c r="DA185" s="86">
        <v>-0.11031614989042282</v>
      </c>
      <c r="DB185" s="86">
        <v>-9.239824116230011E-2</v>
      </c>
      <c r="DC185" s="86">
        <v>-0.10879705846309662</v>
      </c>
      <c r="DD185" s="86">
        <v>-6.2165357172489166E-2</v>
      </c>
      <c r="DE185" s="86">
        <v>-5.589916929602623E-2</v>
      </c>
      <c r="DF185" s="86">
        <v>-7.1960382163524628E-2</v>
      </c>
      <c r="DG185" s="86">
        <v>3.3802136778831482E-2</v>
      </c>
      <c r="DH185" s="86">
        <v>6.4035318791866302E-2</v>
      </c>
      <c r="DI185" s="86">
        <v>4.5221652835607529E-2</v>
      </c>
      <c r="DJ185" s="86">
        <v>1.7057850956916809E-2</v>
      </c>
      <c r="DK185" s="86">
        <v>5.2205093204975128E-2</v>
      </c>
      <c r="DL185" s="86">
        <v>-6.7009665071964264E-2</v>
      </c>
      <c r="DM185" s="86">
        <v>6.1756428331136703E-2</v>
      </c>
      <c r="DN185" s="86">
        <v>7.6313294470310211E-2</v>
      </c>
      <c r="DO185" s="86">
        <v>1.1261486448347569E-2</v>
      </c>
      <c r="DP185" s="86">
        <v>-1.9776085391640663E-2</v>
      </c>
      <c r="DQ185" s="86">
        <v>3.4708283841609955E-2</v>
      </c>
      <c r="DR185" s="86">
        <v>-0.12528523802757263</v>
      </c>
      <c r="DS185" s="86">
        <v>-3.6398045718669891E-2</v>
      </c>
      <c r="DT185" s="86">
        <v>9.0325511991977692E-3</v>
      </c>
      <c r="DU185" s="86">
        <v>-3.7055570632219315E-2</v>
      </c>
      <c r="DV185" s="86">
        <v>1.4655378181487322E-3</v>
      </c>
      <c r="DW185" s="86">
        <v>5.0351500511169434E-2</v>
      </c>
      <c r="DX185" s="86">
        <v>-2.4223744869232178E-2</v>
      </c>
      <c r="DY185" s="86">
        <v>4.9846898764371872E-2</v>
      </c>
      <c r="DZ185" s="86">
        <v>6.2387537211179733E-2</v>
      </c>
      <c r="EA185" s="86">
        <v>5.0654333084821701E-2</v>
      </c>
      <c r="EB185" s="86">
        <v>7.4447751045227051E-2</v>
      </c>
      <c r="EC185" s="86">
        <v>8.1550389528274536E-2</v>
      </c>
      <c r="ED185" s="86">
        <v>6.6192403435707092E-2</v>
      </c>
      <c r="EE185" s="86">
        <v>0.17767633497714996</v>
      </c>
      <c r="EF185" s="86">
        <v>0.23562793433666229</v>
      </c>
      <c r="EG185" s="86">
        <v>0.1905444860458374</v>
      </c>
      <c r="EH185" s="86">
        <v>0.14482590556144714</v>
      </c>
      <c r="EI185" s="86">
        <v>0.21224202215671539</v>
      </c>
      <c r="EJ185" s="86">
        <v>0.1206071674823761</v>
      </c>
      <c r="EK185" s="86">
        <v>0.24298572540283203</v>
      </c>
      <c r="EL185" s="86">
        <v>0.22743627429008484</v>
      </c>
      <c r="EM185" s="86">
        <v>0.1694939136505127</v>
      </c>
      <c r="EN185" s="86">
        <v>0.18273615837097168</v>
      </c>
      <c r="EO185" s="86">
        <v>0.21335937082767487</v>
      </c>
      <c r="EP185" s="86">
        <v>4.7242108732461929E-2</v>
      </c>
      <c r="EQ185" s="86">
        <v>0.15317897498607635</v>
      </c>
      <c r="ER185" s="86">
        <v>0.19446003437042236</v>
      </c>
      <c r="ES185" s="86">
        <v>0.16299033164978027</v>
      </c>
      <c r="ET185" s="86">
        <v>0.1805601567029953</v>
      </c>
      <c r="EU185" s="86">
        <v>0.21478556096553802</v>
      </c>
      <c r="EV185" s="86">
        <v>0.14712895452976227</v>
      </c>
      <c r="EW185" s="86">
        <v>54.808975219726563</v>
      </c>
      <c r="EX185" s="86">
        <v>53.771778106689453</v>
      </c>
      <c r="EY185" s="86">
        <v>53.199199676513672</v>
      </c>
      <c r="EZ185" s="86">
        <v>52.727954864501953</v>
      </c>
      <c r="FA185" s="86">
        <v>52.615875244140625</v>
      </c>
      <c r="FB185" s="86">
        <v>52.304683685302734</v>
      </c>
      <c r="FC185" s="86">
        <v>52.892890930175781</v>
      </c>
      <c r="FD185" s="86">
        <v>54.892612457275391</v>
      </c>
      <c r="FE185" s="86">
        <v>57.88238525390625</v>
      </c>
      <c r="FF185" s="86">
        <v>61.870658874511719</v>
      </c>
      <c r="FG185" s="86">
        <v>67.710716247558594</v>
      </c>
      <c r="FH185" s="86">
        <v>73.108207702636719</v>
      </c>
      <c r="FI185" s="86">
        <v>76.851608276367188</v>
      </c>
      <c r="FJ185" s="86">
        <v>79.510513305664063</v>
      </c>
      <c r="FK185" s="86">
        <v>79.433708190917969</v>
      </c>
      <c r="FL185" s="86">
        <v>80.57257080078125</v>
      </c>
      <c r="FM185" s="86">
        <v>78.796417236328125</v>
      </c>
      <c r="FN185" s="86">
        <v>76.185462951660156</v>
      </c>
      <c r="FO185" s="86">
        <v>72.694282531738281</v>
      </c>
      <c r="FP185" s="86">
        <v>67.991844177246094</v>
      </c>
      <c r="FQ185" s="86">
        <v>62.282817840576172</v>
      </c>
      <c r="FR185" s="86">
        <v>60.30181884765625</v>
      </c>
      <c r="FS185" s="86">
        <v>58.458122253417969</v>
      </c>
      <c r="FT185" s="86">
        <v>57.263824462890625</v>
      </c>
      <c r="FU185" s="86">
        <v>8.9975558221340179E-2</v>
      </c>
      <c r="FV185" s="86">
        <v>0.13929620385169983</v>
      </c>
      <c r="FW185" s="86">
        <v>9.399675577878952E-2</v>
      </c>
      <c r="FX185" s="86">
        <v>124</v>
      </c>
      <c r="FY185" s="86">
        <v>1</v>
      </c>
    </row>
    <row r="186" spans="1:181" x14ac:dyDescent="0.25">
      <c r="A186" t="s">
        <v>186</v>
      </c>
      <c r="B186" t="s">
        <v>244</v>
      </c>
      <c r="C186" t="s">
        <v>2</v>
      </c>
      <c r="D186" t="s">
        <v>203</v>
      </c>
      <c r="E186" t="s">
        <v>206</v>
      </c>
      <c r="F186" t="s">
        <v>183</v>
      </c>
      <c r="G186" t="s">
        <v>1</v>
      </c>
      <c r="H186" s="86">
        <v>1792</v>
      </c>
      <c r="I186" s="86">
        <v>1.4391099214553833</v>
      </c>
      <c r="J186" s="86">
        <v>1.2341192960739136</v>
      </c>
      <c r="K186" s="86">
        <v>1.1098661422729492</v>
      </c>
      <c r="L186" s="86">
        <v>1.1121252775192261</v>
      </c>
      <c r="M186" s="86">
        <v>0.94060635566711426</v>
      </c>
      <c r="N186" s="86">
        <v>1.1735082864761353</v>
      </c>
      <c r="O186" s="86">
        <v>1.3141574859619141</v>
      </c>
      <c r="P186" s="86">
        <v>1.5910546779632568</v>
      </c>
      <c r="Q186" s="86">
        <v>1.6872134208679199</v>
      </c>
      <c r="R186" s="86">
        <v>1.4567968845367432</v>
      </c>
      <c r="S186" s="86">
        <v>1.62602698802948</v>
      </c>
      <c r="T186" s="86">
        <v>1.7975280284881592</v>
      </c>
      <c r="U186" s="86">
        <v>1.5359264612197876</v>
      </c>
      <c r="V186" s="86">
        <v>1.7920430898666382</v>
      </c>
      <c r="W186" s="86">
        <v>2.1834838390350342</v>
      </c>
      <c r="X186" s="86">
        <v>2.3386573791503906</v>
      </c>
      <c r="Y186" s="86">
        <v>2.2282278537750244</v>
      </c>
      <c r="Z186" s="86">
        <v>2.600618839263916</v>
      </c>
      <c r="AA186" s="86">
        <v>3.0420870780944824</v>
      </c>
      <c r="AB186" s="86">
        <v>2.8514628410339355</v>
      </c>
      <c r="AC186" s="86">
        <v>2.7365789413452148</v>
      </c>
      <c r="AD186" s="86">
        <v>2.7672202587127686</v>
      </c>
      <c r="AE186" s="86">
        <v>2.3177826404571533</v>
      </c>
      <c r="AF186" s="86">
        <v>1.8443800210952759</v>
      </c>
      <c r="AG186" s="86">
        <v>-2.3620164394378662</v>
      </c>
      <c r="AH186" s="86">
        <v>-2.3009967803955078</v>
      </c>
      <c r="AI186" s="86">
        <v>-2.3611540794372559</v>
      </c>
      <c r="AJ186" s="86">
        <v>-2.0831906795501709</v>
      </c>
      <c r="AK186" s="86">
        <v>-2.1163034439086914</v>
      </c>
      <c r="AL186" s="86">
        <v>-1.8955235481262207</v>
      </c>
      <c r="AM186" s="86">
        <v>-2.1269209384918213</v>
      </c>
      <c r="AN186" s="86">
        <v>-1.7661219835281372</v>
      </c>
      <c r="AO186" s="86">
        <v>-1.451907753944397</v>
      </c>
      <c r="AP186" s="86">
        <v>-1.3578205108642578</v>
      </c>
      <c r="AQ186" s="86">
        <v>-0.79454535245895386</v>
      </c>
      <c r="AR186" s="86">
        <v>-0.94121867418289185</v>
      </c>
      <c r="AS186" s="86">
        <v>-1.2174903154373169</v>
      </c>
      <c r="AT186" s="86">
        <v>-1.3125320672988892</v>
      </c>
      <c r="AU186" s="86">
        <v>-1.2240729331970215</v>
      </c>
      <c r="AV186" s="86">
        <v>-0.95758205652236938</v>
      </c>
      <c r="AW186" s="86">
        <v>-1.2590088844299316</v>
      </c>
      <c r="AX186" s="86">
        <v>-1.4369280338287354</v>
      </c>
      <c r="AY186" s="86">
        <v>-1.0497593879699707</v>
      </c>
      <c r="AZ186" s="86">
        <v>-1.1743632555007935</v>
      </c>
      <c r="BA186" s="86">
        <v>-0.87681275606155396</v>
      </c>
      <c r="BB186" s="86">
        <v>-1.20649254322052</v>
      </c>
      <c r="BC186" s="86">
        <v>-1.5398719310760498</v>
      </c>
      <c r="BD186" s="86">
        <v>-1.9129905700683594</v>
      </c>
      <c r="BE186" s="86">
        <v>-1.6517254114151001</v>
      </c>
      <c r="BF186" s="86">
        <v>-1.6030410528182983</v>
      </c>
      <c r="BG186" s="86">
        <v>-1.6993048191070557</v>
      </c>
      <c r="BH186" s="86">
        <v>-1.4967706203460693</v>
      </c>
      <c r="BI186" s="86">
        <v>-1.5778278112411499</v>
      </c>
      <c r="BJ186" s="86">
        <v>-1.3628380298614502</v>
      </c>
      <c r="BK186" s="86">
        <v>-1.5609226226806641</v>
      </c>
      <c r="BL186" s="86">
        <v>-1.1867624521255493</v>
      </c>
      <c r="BM186" s="86">
        <v>-0.90201723575592041</v>
      </c>
      <c r="BN186" s="86">
        <v>-0.89151179790496826</v>
      </c>
      <c r="BO186" s="86">
        <v>-0.40713560581207275</v>
      </c>
      <c r="BP186" s="86">
        <v>-0.38345152139663696</v>
      </c>
      <c r="BQ186" s="86">
        <v>-0.67113131284713745</v>
      </c>
      <c r="BR186" s="86">
        <v>-0.80123287439346313</v>
      </c>
      <c r="BS186" s="86">
        <v>-0.61634516716003418</v>
      </c>
      <c r="BT186" s="86">
        <v>-0.37308835983276367</v>
      </c>
      <c r="BU186" s="86">
        <v>-0.73263943195343018</v>
      </c>
      <c r="BV186" s="86">
        <v>-0.78980731964111328</v>
      </c>
      <c r="BW186" s="86">
        <v>-0.33005166053771973</v>
      </c>
      <c r="BX186" s="86">
        <v>-0.55184698104858398</v>
      </c>
      <c r="BY186" s="86">
        <v>-0.33405116200447083</v>
      </c>
      <c r="BZ186" s="86">
        <v>-0.60976922512054443</v>
      </c>
      <c r="CA186" s="86">
        <v>-0.92397785186767578</v>
      </c>
      <c r="CB186" s="86">
        <v>-1.3124747276306152</v>
      </c>
      <c r="CC186" s="86">
        <v>-1.1597800254821777</v>
      </c>
      <c r="CD186" s="86">
        <v>-1.1196391582489014</v>
      </c>
      <c r="CE186" s="86">
        <v>-1.2409099340438843</v>
      </c>
      <c r="CF186" s="86">
        <v>-1.0906180143356323</v>
      </c>
      <c r="CG186" s="86">
        <v>-1.2048813104629517</v>
      </c>
      <c r="CH186" s="86">
        <v>-0.99390166997909546</v>
      </c>
      <c r="CI186" s="86">
        <v>-1.1689139604568481</v>
      </c>
      <c r="CJ186" s="86">
        <v>-0.78549987077713013</v>
      </c>
      <c r="CK186" s="86">
        <v>-0.52116471529006958</v>
      </c>
      <c r="CL186" s="86">
        <v>-0.56854784488677979</v>
      </c>
      <c r="CM186" s="86">
        <v>-0.13881680369377136</v>
      </c>
      <c r="CN186" s="86">
        <v>2.8563383966684341E-3</v>
      </c>
      <c r="CO186" s="86">
        <v>-0.29272469878196716</v>
      </c>
      <c r="CP186" s="86">
        <v>-0.44710853695869446</v>
      </c>
      <c r="CQ186" s="86">
        <v>-0.19543476402759552</v>
      </c>
      <c r="CR186" s="86">
        <v>3.173021599650383E-2</v>
      </c>
      <c r="CS186" s="86">
        <v>-0.36807757616043091</v>
      </c>
      <c r="CT186" s="86">
        <v>-0.34161344170570374</v>
      </c>
      <c r="CU186" s="86">
        <v>0.16841576993465424</v>
      </c>
      <c r="CV186" s="86">
        <v>-0.12069413065910339</v>
      </c>
      <c r="CW186" s="86">
        <v>4.1863847523927689E-2</v>
      </c>
      <c r="CX186" s="86">
        <v>-0.19648045301437378</v>
      </c>
      <c r="CY186" s="86">
        <v>-0.49741148948669434</v>
      </c>
      <c r="CZ186" s="86">
        <v>-0.89655929803848267</v>
      </c>
      <c r="DA186" s="86">
        <v>-0.66783463954925537</v>
      </c>
      <c r="DB186" s="86">
        <v>-0.63623720407485962</v>
      </c>
      <c r="DC186" s="86">
        <v>-0.78251510858535767</v>
      </c>
      <c r="DD186" s="86">
        <v>-0.68446534872055054</v>
      </c>
      <c r="DE186" s="86">
        <v>-0.83193475008010864</v>
      </c>
      <c r="DF186" s="86">
        <v>-0.62496531009674072</v>
      </c>
      <c r="DG186" s="86">
        <v>-0.77690523862838745</v>
      </c>
      <c r="DH186" s="86">
        <v>-0.38423725962638855</v>
      </c>
      <c r="DI186" s="86">
        <v>-0.14031220972537994</v>
      </c>
      <c r="DJ186" s="86">
        <v>-0.24558386206626892</v>
      </c>
      <c r="DK186" s="86">
        <v>0.12950201332569122</v>
      </c>
      <c r="DL186" s="86">
        <v>0.38916417956352234</v>
      </c>
      <c r="DM186" s="86">
        <v>8.5681892931461334E-2</v>
      </c>
      <c r="DN186" s="86">
        <v>-9.2984229326248169E-2</v>
      </c>
      <c r="DO186" s="86">
        <v>0.22547563910484314</v>
      </c>
      <c r="DP186" s="86">
        <v>0.43654876947402954</v>
      </c>
      <c r="DQ186" s="86">
        <v>-3.5157161764800549E-3</v>
      </c>
      <c r="DR186" s="86">
        <v>0.10658042877912521</v>
      </c>
      <c r="DS186" s="86">
        <v>0.66688317060470581</v>
      </c>
      <c r="DT186" s="86">
        <v>0.3104587197303772</v>
      </c>
      <c r="DU186" s="86">
        <v>0.41777884960174561</v>
      </c>
      <c r="DV186" s="86">
        <v>0.21680830419063568</v>
      </c>
      <c r="DW186" s="86">
        <v>-7.0845119655132294E-2</v>
      </c>
      <c r="DX186" s="86">
        <v>-0.4806438684463501</v>
      </c>
      <c r="DY186" s="86">
        <v>4.2456295341253281E-2</v>
      </c>
      <c r="DZ186" s="86">
        <v>6.1718441545963287E-2</v>
      </c>
      <c r="EA186" s="86">
        <v>-0.12066574394702911</v>
      </c>
      <c r="EB186" s="86">
        <v>-9.8045408725738525E-2</v>
      </c>
      <c r="EC186" s="86">
        <v>-0.29345917701721191</v>
      </c>
      <c r="ED186" s="86">
        <v>-9.227985143661499E-2</v>
      </c>
      <c r="EE186" s="86">
        <v>-0.21090696752071381</v>
      </c>
      <c r="EF186" s="86">
        <v>0.19512221217155457</v>
      </c>
      <c r="EG186" s="86">
        <v>0.40957832336425781</v>
      </c>
      <c r="EH186" s="86">
        <v>0.22072483599185944</v>
      </c>
      <c r="EI186" s="86">
        <v>0.51691174507141113</v>
      </c>
      <c r="EJ186" s="86">
        <v>0.94693136215209961</v>
      </c>
      <c r="EK186" s="86">
        <v>0.63204091787338257</v>
      </c>
      <c r="EL186" s="86">
        <v>0.41831502318382263</v>
      </c>
      <c r="EM186" s="86">
        <v>0.83320343494415283</v>
      </c>
      <c r="EN186" s="86">
        <v>1.0210424661636353</v>
      </c>
      <c r="EO186" s="86">
        <v>0.52285373210906982</v>
      </c>
      <c r="EP186" s="86">
        <v>0.75370121002197266</v>
      </c>
      <c r="EQ186" s="86">
        <v>1.3865909576416016</v>
      </c>
      <c r="ER186" s="86">
        <v>0.93297493457794189</v>
      </c>
      <c r="ES186" s="86">
        <v>0.96054041385650635</v>
      </c>
      <c r="ET186" s="86">
        <v>0.81353163719177246</v>
      </c>
      <c r="EU186" s="86">
        <v>0.54504895210266113</v>
      </c>
      <c r="EV186" s="86">
        <v>0.11987192183732986</v>
      </c>
      <c r="EW186" s="86">
        <v>59.951587677001953</v>
      </c>
      <c r="EX186" s="86">
        <v>58.314529418945313</v>
      </c>
      <c r="EY186" s="86">
        <v>58.246810913085938</v>
      </c>
      <c r="EZ186" s="86">
        <v>57.180271148681641</v>
      </c>
      <c r="FA186" s="86">
        <v>57.212364196777344</v>
      </c>
      <c r="FB186" s="86">
        <v>56.626785278320313</v>
      </c>
      <c r="FC186" s="86">
        <v>58.108386993408203</v>
      </c>
      <c r="FD186" s="86">
        <v>61.508125305175781</v>
      </c>
      <c r="FE186" s="86">
        <v>66.324836730957031</v>
      </c>
      <c r="FF186" s="86">
        <v>69.51373291015625</v>
      </c>
      <c r="FG186" s="86">
        <v>73.444488525390625</v>
      </c>
      <c r="FH186" s="86">
        <v>77.14434814453125</v>
      </c>
      <c r="FI186" s="86">
        <v>80.027168273925781</v>
      </c>
      <c r="FJ186" s="86">
        <v>81.213958740234375</v>
      </c>
      <c r="FK186" s="86">
        <v>83.375350952148438</v>
      </c>
      <c r="FL186" s="86">
        <v>84.785896301269531</v>
      </c>
      <c r="FM186" s="86">
        <v>83.243431091308594</v>
      </c>
      <c r="FN186" s="86">
        <v>82.743194580078125</v>
      </c>
      <c r="FO186" s="86">
        <v>82.497970581054688</v>
      </c>
      <c r="FP186" s="86">
        <v>78.776641845703125</v>
      </c>
      <c r="FQ186" s="86">
        <v>74.790718078613281</v>
      </c>
      <c r="FR186" s="86">
        <v>72.318832397460938</v>
      </c>
      <c r="FS186" s="86">
        <v>70.599105834960938</v>
      </c>
      <c r="FT186" s="86">
        <v>67.831390380859375</v>
      </c>
      <c r="FU186" s="86">
        <v>0.41518241167068481</v>
      </c>
      <c r="FV186" s="86">
        <v>0.5630449652671814</v>
      </c>
      <c r="FW186" s="86">
        <v>0.425434410572052</v>
      </c>
      <c r="FX186" s="86">
        <v>135</v>
      </c>
      <c r="FY186" s="86">
        <v>1</v>
      </c>
    </row>
    <row r="187" spans="1:181" x14ac:dyDescent="0.25">
      <c r="A187" t="s">
        <v>186</v>
      </c>
      <c r="B187" t="s">
        <v>244</v>
      </c>
      <c r="C187" t="s">
        <v>2</v>
      </c>
      <c r="D187" t="s">
        <v>203</v>
      </c>
      <c r="E187" t="s">
        <v>206</v>
      </c>
      <c r="F187" t="s">
        <v>184</v>
      </c>
      <c r="G187" t="s">
        <v>1</v>
      </c>
      <c r="H187" s="86">
        <v>1093</v>
      </c>
      <c r="I187" s="86"/>
      <c r="J187" s="86"/>
      <c r="K187" s="86"/>
      <c r="L187" s="86"/>
      <c r="M187" s="86"/>
      <c r="N187" s="86"/>
      <c r="O187" s="86"/>
      <c r="P187" s="86"/>
      <c r="Q187" s="86"/>
      <c r="R187" s="86"/>
      <c r="S187" s="86"/>
      <c r="T187" s="86"/>
      <c r="U187" s="86"/>
      <c r="V187" s="86"/>
      <c r="W187" s="86"/>
      <c r="X187" s="86"/>
      <c r="Y187" s="86"/>
      <c r="Z187" s="86"/>
      <c r="AA187" s="86"/>
      <c r="AB187" s="86"/>
      <c r="AC187" s="86"/>
      <c r="AD187" s="86"/>
      <c r="AE187" s="86"/>
      <c r="AF187" s="86"/>
      <c r="AG187" s="86"/>
      <c r="AH187" s="86"/>
      <c r="AI187" s="86"/>
      <c r="AJ187" s="86"/>
      <c r="AK187" s="86"/>
      <c r="AL187" s="86"/>
      <c r="AM187" s="86"/>
      <c r="AN187" s="86"/>
      <c r="AO187" s="86"/>
      <c r="AP187" s="86"/>
      <c r="AQ187" s="86"/>
      <c r="AR187" s="86"/>
      <c r="AS187" s="86"/>
      <c r="AT187" s="86"/>
      <c r="AU187" s="86"/>
      <c r="AV187" s="86"/>
      <c r="AW187" s="86"/>
      <c r="AX187" s="86"/>
      <c r="AY187" s="86"/>
      <c r="AZ187" s="86"/>
      <c r="BA187" s="86"/>
      <c r="BB187" s="86"/>
      <c r="BC187" s="86"/>
      <c r="BD187" s="86"/>
      <c r="BE187" s="86"/>
      <c r="BF187" s="86"/>
      <c r="BG187" s="86"/>
      <c r="BH187" s="86"/>
      <c r="BI187" s="86"/>
      <c r="BJ187" s="86"/>
      <c r="BK187" s="86"/>
      <c r="BL187" s="86"/>
      <c r="BM187" s="86"/>
      <c r="BN187" s="86"/>
      <c r="BO187" s="86"/>
      <c r="BP187" s="86"/>
      <c r="BQ187" s="86"/>
      <c r="BR187" s="86"/>
      <c r="BS187" s="86"/>
      <c r="BT187" s="86"/>
      <c r="BU187" s="86"/>
      <c r="BV187" s="86"/>
      <c r="BW187" s="86"/>
      <c r="BX187" s="86"/>
      <c r="BY187" s="86"/>
      <c r="BZ187" s="86"/>
      <c r="CA187" s="86"/>
      <c r="CB187" s="86"/>
      <c r="CC187" s="86"/>
      <c r="CD187" s="86"/>
      <c r="CE187" s="86"/>
      <c r="CF187" s="86"/>
      <c r="CG187" s="86"/>
      <c r="CH187" s="86"/>
      <c r="CI187" s="86"/>
      <c r="CJ187" s="86"/>
      <c r="CK187" s="86"/>
      <c r="CL187" s="86"/>
      <c r="CM187" s="86"/>
      <c r="CN187" s="86"/>
      <c r="CO187" s="86"/>
      <c r="CP187" s="86"/>
      <c r="CQ187" s="86"/>
      <c r="CR187" s="86"/>
      <c r="CS187" s="86"/>
      <c r="CT187" s="86"/>
      <c r="CU187" s="86"/>
      <c r="CV187" s="86"/>
      <c r="CW187" s="86"/>
      <c r="CX187" s="86"/>
      <c r="CY187" s="86"/>
      <c r="CZ187" s="86"/>
      <c r="DA187" s="86"/>
      <c r="DB187" s="86"/>
      <c r="DC187" s="86"/>
      <c r="DD187" s="86"/>
      <c r="DE187" s="86"/>
      <c r="DF187" s="86"/>
      <c r="DG187" s="86"/>
      <c r="DH187" s="86"/>
      <c r="DI187" s="86"/>
      <c r="DJ187" s="86"/>
      <c r="DK187" s="86"/>
      <c r="DL187" s="86"/>
      <c r="DM187" s="86"/>
      <c r="DN187" s="86"/>
      <c r="DO187" s="86"/>
      <c r="DP187" s="86"/>
      <c r="DQ187" s="86"/>
      <c r="DR187" s="86"/>
      <c r="DS187" s="86"/>
      <c r="DT187" s="86"/>
      <c r="DU187" s="86"/>
      <c r="DV187" s="86"/>
      <c r="DW187" s="86"/>
      <c r="DX187" s="86"/>
      <c r="DY187" s="86"/>
      <c r="DZ187" s="86"/>
      <c r="EA187" s="86"/>
      <c r="EB187" s="86"/>
      <c r="EC187" s="86"/>
      <c r="ED187" s="86"/>
      <c r="EE187" s="86"/>
      <c r="EF187" s="86"/>
      <c r="EG187" s="86"/>
      <c r="EH187" s="86"/>
      <c r="EI187" s="86"/>
      <c r="EJ187" s="86"/>
      <c r="EK187" s="86"/>
      <c r="EL187" s="86"/>
      <c r="EM187" s="86"/>
      <c r="EN187" s="86"/>
      <c r="EO187" s="86"/>
      <c r="EP187" s="86"/>
      <c r="EQ187" s="86"/>
      <c r="ER187" s="86"/>
      <c r="ES187" s="86"/>
      <c r="ET187" s="86"/>
      <c r="EU187" s="86"/>
      <c r="EV187" s="86"/>
      <c r="EW187" s="86"/>
      <c r="EX187" s="86"/>
      <c r="EY187" s="86"/>
      <c r="EZ187" s="86"/>
      <c r="FA187" s="86"/>
      <c r="FB187" s="86"/>
      <c r="FC187" s="86"/>
      <c r="FD187" s="86"/>
      <c r="FE187" s="86"/>
      <c r="FF187" s="86"/>
      <c r="FG187" s="86"/>
      <c r="FH187" s="86"/>
      <c r="FI187" s="86"/>
      <c r="FJ187" s="86"/>
      <c r="FK187" s="86"/>
      <c r="FL187" s="86"/>
      <c r="FM187" s="86"/>
      <c r="FN187" s="86"/>
      <c r="FO187" s="86"/>
      <c r="FP187" s="86"/>
      <c r="FQ187" s="86"/>
      <c r="FR187" s="86"/>
      <c r="FS187" s="86"/>
      <c r="FT187" s="86"/>
      <c r="FU187" s="86"/>
      <c r="FV187" s="86"/>
      <c r="FW187" s="86"/>
      <c r="FX187" s="86">
        <v>87</v>
      </c>
      <c r="FY187" s="86">
        <v>0</v>
      </c>
    </row>
    <row r="188" spans="1:181" x14ac:dyDescent="0.25">
      <c r="A188" t="s">
        <v>186</v>
      </c>
      <c r="B188" t="s">
        <v>244</v>
      </c>
      <c r="C188" t="s">
        <v>2</v>
      </c>
      <c r="D188" t="s">
        <v>203</v>
      </c>
      <c r="E188" t="s">
        <v>206</v>
      </c>
      <c r="F188" t="s">
        <v>185</v>
      </c>
      <c r="G188" t="s">
        <v>1</v>
      </c>
      <c r="H188" s="86">
        <v>496</v>
      </c>
      <c r="I188" s="86"/>
      <c r="J188" s="86"/>
      <c r="K188" s="86"/>
      <c r="L188" s="86"/>
      <c r="M188" s="86"/>
      <c r="N188" s="86"/>
      <c r="O188" s="86"/>
      <c r="P188" s="86"/>
      <c r="Q188" s="86"/>
      <c r="R188" s="86"/>
      <c r="S188" s="86"/>
      <c r="T188" s="86"/>
      <c r="U188" s="86"/>
      <c r="V188" s="86"/>
      <c r="W188" s="86"/>
      <c r="X188" s="86"/>
      <c r="Y188" s="86"/>
      <c r="Z188" s="86"/>
      <c r="AA188" s="86"/>
      <c r="AB188" s="86"/>
      <c r="AC188" s="86"/>
      <c r="AD188" s="86"/>
      <c r="AE188" s="86"/>
      <c r="AF188" s="86"/>
      <c r="AG188" s="86"/>
      <c r="AH188" s="86"/>
      <c r="AI188" s="86"/>
      <c r="AJ188" s="86"/>
      <c r="AK188" s="86"/>
      <c r="AL188" s="86"/>
      <c r="AM188" s="86"/>
      <c r="AN188" s="86"/>
      <c r="AO188" s="86"/>
      <c r="AP188" s="86"/>
      <c r="AQ188" s="86"/>
      <c r="AR188" s="86"/>
      <c r="AS188" s="86"/>
      <c r="AT188" s="86"/>
      <c r="AU188" s="86"/>
      <c r="AV188" s="86"/>
      <c r="AW188" s="86"/>
      <c r="AX188" s="86"/>
      <c r="AY188" s="86"/>
      <c r="AZ188" s="86"/>
      <c r="BA188" s="86"/>
      <c r="BB188" s="86"/>
      <c r="BC188" s="86"/>
      <c r="BD188" s="86"/>
      <c r="BE188" s="86"/>
      <c r="BF188" s="86"/>
      <c r="BG188" s="86"/>
      <c r="BH188" s="86"/>
      <c r="BI188" s="86"/>
      <c r="BJ188" s="86"/>
      <c r="BK188" s="86"/>
      <c r="BL188" s="86"/>
      <c r="BM188" s="86"/>
      <c r="BN188" s="86"/>
      <c r="BO188" s="86"/>
      <c r="BP188" s="86"/>
      <c r="BQ188" s="86"/>
      <c r="BR188" s="86"/>
      <c r="BS188" s="86"/>
      <c r="BT188" s="86"/>
      <c r="BU188" s="86"/>
      <c r="BV188" s="86"/>
      <c r="BW188" s="86"/>
      <c r="BX188" s="86"/>
      <c r="BY188" s="86"/>
      <c r="BZ188" s="86"/>
      <c r="CA188" s="86"/>
      <c r="CB188" s="86"/>
      <c r="CC188" s="86"/>
      <c r="CD188" s="86"/>
      <c r="CE188" s="86"/>
      <c r="CF188" s="86"/>
      <c r="CG188" s="86"/>
      <c r="CH188" s="86"/>
      <c r="CI188" s="86"/>
      <c r="CJ188" s="86"/>
      <c r="CK188" s="86"/>
      <c r="CL188" s="86"/>
      <c r="CM188" s="86"/>
      <c r="CN188" s="86"/>
      <c r="CO188" s="86"/>
      <c r="CP188" s="86"/>
      <c r="CQ188" s="86"/>
      <c r="CR188" s="86"/>
      <c r="CS188" s="86"/>
      <c r="CT188" s="86"/>
      <c r="CU188" s="86"/>
      <c r="CV188" s="86"/>
      <c r="CW188" s="86"/>
      <c r="CX188" s="86"/>
      <c r="CY188" s="86"/>
      <c r="CZ188" s="86"/>
      <c r="DA188" s="86"/>
      <c r="DB188" s="86"/>
      <c r="DC188" s="86"/>
      <c r="DD188" s="86"/>
      <c r="DE188" s="86"/>
      <c r="DF188" s="86"/>
      <c r="DG188" s="86"/>
      <c r="DH188" s="86"/>
      <c r="DI188" s="86"/>
      <c r="DJ188" s="86"/>
      <c r="DK188" s="86"/>
      <c r="DL188" s="86"/>
      <c r="DM188" s="86"/>
      <c r="DN188" s="86"/>
      <c r="DO188" s="86"/>
      <c r="DP188" s="86"/>
      <c r="DQ188" s="86"/>
      <c r="DR188" s="86"/>
      <c r="DS188" s="86"/>
      <c r="DT188" s="86"/>
      <c r="DU188" s="86"/>
      <c r="DV188" s="86"/>
      <c r="DW188" s="86"/>
      <c r="DX188" s="86"/>
      <c r="DY188" s="86"/>
      <c r="DZ188" s="86"/>
      <c r="EA188" s="86"/>
      <c r="EB188" s="86"/>
      <c r="EC188" s="86"/>
      <c r="ED188" s="86"/>
      <c r="EE188" s="86"/>
      <c r="EF188" s="86"/>
      <c r="EG188" s="86"/>
      <c r="EH188" s="86"/>
      <c r="EI188" s="86"/>
      <c r="EJ188" s="86"/>
      <c r="EK188" s="86"/>
      <c r="EL188" s="86"/>
      <c r="EM188" s="86"/>
      <c r="EN188" s="86"/>
      <c r="EO188" s="86"/>
      <c r="EP188" s="86"/>
      <c r="EQ188" s="86"/>
      <c r="ER188" s="86"/>
      <c r="ES188" s="86"/>
      <c r="ET188" s="86"/>
      <c r="EU188" s="86"/>
      <c r="EV188" s="86"/>
      <c r="EW188" s="86"/>
      <c r="EX188" s="86"/>
      <c r="EY188" s="86"/>
      <c r="EZ188" s="86"/>
      <c r="FA188" s="86"/>
      <c r="FB188" s="86"/>
      <c r="FC188" s="86"/>
      <c r="FD188" s="86"/>
      <c r="FE188" s="86"/>
      <c r="FF188" s="86"/>
      <c r="FG188" s="86"/>
      <c r="FH188" s="86"/>
      <c r="FI188" s="86"/>
      <c r="FJ188" s="86"/>
      <c r="FK188" s="86"/>
      <c r="FL188" s="86"/>
      <c r="FM188" s="86"/>
      <c r="FN188" s="86"/>
      <c r="FO188" s="86"/>
      <c r="FP188" s="86"/>
      <c r="FQ188" s="86"/>
      <c r="FR188" s="86"/>
      <c r="FS188" s="86"/>
      <c r="FT188" s="86"/>
      <c r="FU188" s="86"/>
      <c r="FV188" s="86"/>
      <c r="FW188" s="86"/>
      <c r="FX188" s="86">
        <v>35</v>
      </c>
      <c r="FY188" s="86">
        <v>0</v>
      </c>
    </row>
    <row r="189" spans="1:181" x14ac:dyDescent="0.25">
      <c r="A189" t="s">
        <v>186</v>
      </c>
      <c r="B189" t="s">
        <v>244</v>
      </c>
      <c r="C189" t="s">
        <v>2</v>
      </c>
      <c r="D189" t="s">
        <v>203</v>
      </c>
      <c r="E189" t="s">
        <v>207</v>
      </c>
      <c r="F189" t="s">
        <v>1</v>
      </c>
      <c r="G189" t="s">
        <v>198</v>
      </c>
      <c r="H189" s="86">
        <v>12144</v>
      </c>
      <c r="I189" s="86">
        <v>16.516683578491211</v>
      </c>
      <c r="J189" s="86">
        <v>14.724199295043945</v>
      </c>
      <c r="K189" s="86">
        <v>13.73850154876709</v>
      </c>
      <c r="L189" s="86">
        <v>12.528866767883301</v>
      </c>
      <c r="M189" s="86">
        <v>12.308154106140137</v>
      </c>
      <c r="N189" s="86">
        <v>12.125167846679688</v>
      </c>
      <c r="O189" s="86">
        <v>12.58714485168457</v>
      </c>
      <c r="P189" s="86">
        <v>13.375997543334961</v>
      </c>
      <c r="Q189" s="86">
        <v>14.738543510437012</v>
      </c>
      <c r="R189" s="86">
        <v>16.022552490234375</v>
      </c>
      <c r="S189" s="86">
        <v>17.410112380981445</v>
      </c>
      <c r="T189" s="86">
        <v>19.196678161621094</v>
      </c>
      <c r="U189" s="86">
        <v>21.22553825378418</v>
      </c>
      <c r="V189" s="86">
        <v>22.877195358276367</v>
      </c>
      <c r="W189" s="86">
        <v>24.229103088378906</v>
      </c>
      <c r="X189" s="86">
        <v>25.59747314453125</v>
      </c>
      <c r="Y189" s="86">
        <v>26.088432312011719</v>
      </c>
      <c r="Z189" s="86">
        <v>27.493606567382813</v>
      </c>
      <c r="AA189" s="86">
        <v>27.005289077758789</v>
      </c>
      <c r="AB189" s="86">
        <v>25.478666305541992</v>
      </c>
      <c r="AC189" s="86">
        <v>24.743705749511719</v>
      </c>
      <c r="AD189" s="86">
        <v>24.403751373291016</v>
      </c>
      <c r="AE189" s="86">
        <v>22.760705947875977</v>
      </c>
      <c r="AF189" s="86">
        <v>20.661109924316406</v>
      </c>
      <c r="AG189" s="86">
        <v>-1.2846014499664307</v>
      </c>
      <c r="AH189" s="86">
        <v>-1.3974963426589966</v>
      </c>
      <c r="AI189" s="86">
        <v>-0.92516225576400757</v>
      </c>
      <c r="AJ189" s="86">
        <v>-1.3933329582214355</v>
      </c>
      <c r="AK189" s="86">
        <v>-1.2047610282897949</v>
      </c>
      <c r="AL189" s="86">
        <v>-1.6635885238647461</v>
      </c>
      <c r="AM189" s="86">
        <v>-1.6618111133575439</v>
      </c>
      <c r="AN189" s="86">
        <v>-2.0191788673400879</v>
      </c>
      <c r="AO189" s="86">
        <v>-1.0926259756088257</v>
      </c>
      <c r="AP189" s="86">
        <v>-0.55674117803573608</v>
      </c>
      <c r="AQ189" s="86">
        <v>0.35795092582702637</v>
      </c>
      <c r="AR189" s="86">
        <v>0.24043130874633789</v>
      </c>
      <c r="AS189" s="86">
        <v>0.93573939800262451</v>
      </c>
      <c r="AT189" s="86">
        <v>0.57518929243087769</v>
      </c>
      <c r="AU189" s="86">
        <v>0.47409835457801819</v>
      </c>
      <c r="AV189" s="86">
        <v>0.73063468933105469</v>
      </c>
      <c r="AW189" s="86">
        <v>1.2908241748809814</v>
      </c>
      <c r="AX189" s="86">
        <v>1.5104517936706543</v>
      </c>
      <c r="AY189" s="86">
        <v>0.85731476545333862</v>
      </c>
      <c r="AZ189" s="86">
        <v>-0.32996878027915955</v>
      </c>
      <c r="BA189" s="86">
        <v>0.65936541557312012</v>
      </c>
      <c r="BB189" s="86">
        <v>-0.66419714689254761</v>
      </c>
      <c r="BC189" s="86">
        <v>-0.69014173746109009</v>
      </c>
      <c r="BD189" s="86">
        <v>-0.44186845421791077</v>
      </c>
      <c r="BE189" s="86">
        <v>-9.9232293665409088E-2</v>
      </c>
      <c r="BF189" s="86">
        <v>-0.30353713035583496</v>
      </c>
      <c r="BG189" s="86">
        <v>9.939807653427124E-2</v>
      </c>
      <c r="BH189" s="86">
        <v>-0.39751413464546204</v>
      </c>
      <c r="BI189" s="86">
        <v>-0.23245391249656677</v>
      </c>
      <c r="BJ189" s="86">
        <v>-0.68546080589294434</v>
      </c>
      <c r="BK189" s="86">
        <v>-0.72129791975021362</v>
      </c>
      <c r="BL189" s="86">
        <v>-0.9864119291305542</v>
      </c>
      <c r="BM189" s="86">
        <v>5.9571121819317341E-3</v>
      </c>
      <c r="BN189" s="86">
        <v>0.51072138547897339</v>
      </c>
      <c r="BO189" s="86">
        <v>1.3702749013900757</v>
      </c>
      <c r="BP189" s="86">
        <v>1.4311444759368896</v>
      </c>
      <c r="BQ189" s="86">
        <v>2.0513522624969482</v>
      </c>
      <c r="BR189" s="86">
        <v>1.7792341709136963</v>
      </c>
      <c r="BS189" s="86">
        <v>1.7018461227416992</v>
      </c>
      <c r="BT189" s="86">
        <v>1.9659810066223145</v>
      </c>
      <c r="BU189" s="86">
        <v>2.5290095806121826</v>
      </c>
      <c r="BV189" s="86">
        <v>2.9012501239776611</v>
      </c>
      <c r="BW189" s="86">
        <v>2.2582340240478516</v>
      </c>
      <c r="BX189" s="86">
        <v>1.0223637819290161</v>
      </c>
      <c r="BY189" s="86">
        <v>1.9195497035980225</v>
      </c>
      <c r="BZ189" s="86">
        <v>0.57351469993591309</v>
      </c>
      <c r="CA189" s="86">
        <v>0.56300938129425049</v>
      </c>
      <c r="CB189" s="86">
        <v>0.83300483226776123</v>
      </c>
      <c r="CC189" s="86">
        <v>0.72175079584121704</v>
      </c>
      <c r="CD189" s="86">
        <v>0.4541357159614563</v>
      </c>
      <c r="CE189" s="86">
        <v>0.80900543928146362</v>
      </c>
      <c r="CF189" s="86">
        <v>0.29218697547912598</v>
      </c>
      <c r="CG189" s="86">
        <v>0.44096300005912781</v>
      </c>
      <c r="CH189" s="86">
        <v>-8.0124884843826294E-3</v>
      </c>
      <c r="CI189" s="86">
        <v>-6.990138441324234E-2</v>
      </c>
      <c r="CJ189" s="86">
        <v>-0.27112066745758057</v>
      </c>
      <c r="CK189" s="86">
        <v>0.76683241128921509</v>
      </c>
      <c r="CL189" s="86">
        <v>1.2500426769256592</v>
      </c>
      <c r="CM189" s="86">
        <v>2.0714073181152344</v>
      </c>
      <c r="CN189" s="86">
        <v>2.255828857421875</v>
      </c>
      <c r="CO189" s="86">
        <v>2.8240225315093994</v>
      </c>
      <c r="CP189" s="86">
        <v>2.613152027130127</v>
      </c>
      <c r="CQ189" s="86">
        <v>2.5521805286407471</v>
      </c>
      <c r="CR189" s="86">
        <v>2.8215780258178711</v>
      </c>
      <c r="CS189" s="86">
        <v>3.3865730762481689</v>
      </c>
      <c r="CT189" s="86">
        <v>3.8645126819610596</v>
      </c>
      <c r="CU189" s="86">
        <v>3.228506326675415</v>
      </c>
      <c r="CV189" s="86">
        <v>1.9589852094650269</v>
      </c>
      <c r="CW189" s="86">
        <v>2.7923495769500732</v>
      </c>
      <c r="CX189" s="86">
        <v>1.4307501316070557</v>
      </c>
      <c r="CY189" s="86">
        <v>1.4309380054473877</v>
      </c>
      <c r="CZ189" s="86">
        <v>1.7159781455993652</v>
      </c>
      <c r="DA189" s="86">
        <v>1.542733907699585</v>
      </c>
      <c r="DB189" s="86">
        <v>1.2118085622787476</v>
      </c>
      <c r="DC189" s="86">
        <v>1.5186127424240112</v>
      </c>
      <c r="DD189" s="86">
        <v>0.9818880558013916</v>
      </c>
      <c r="DE189" s="86">
        <v>1.1143798828125</v>
      </c>
      <c r="DF189" s="86">
        <v>0.66943579912185669</v>
      </c>
      <c r="DG189" s="86">
        <v>0.58149516582489014</v>
      </c>
      <c r="DH189" s="86">
        <v>0.44417059421539307</v>
      </c>
      <c r="DI189" s="86">
        <v>1.5277076959609985</v>
      </c>
      <c r="DJ189" s="86">
        <v>1.9893640279769897</v>
      </c>
      <c r="DK189" s="86">
        <v>2.7725398540496826</v>
      </c>
      <c r="DL189" s="86">
        <v>3.0805132389068604</v>
      </c>
      <c r="DM189" s="86">
        <v>3.5966928005218506</v>
      </c>
      <c r="DN189" s="86">
        <v>3.4470698833465576</v>
      </c>
      <c r="DO189" s="86">
        <v>3.4025149345397949</v>
      </c>
      <c r="DP189" s="86">
        <v>3.6771750450134277</v>
      </c>
      <c r="DQ189" s="86">
        <v>4.2441363334655762</v>
      </c>
      <c r="DR189" s="86">
        <v>4.8277754783630371</v>
      </c>
      <c r="DS189" s="86">
        <v>4.1987786293029785</v>
      </c>
      <c r="DT189" s="86">
        <v>2.895606517791748</v>
      </c>
      <c r="DU189" s="86">
        <v>3.665149450302124</v>
      </c>
      <c r="DV189" s="86">
        <v>2.2879855632781982</v>
      </c>
      <c r="DW189" s="86">
        <v>2.2988667488098145</v>
      </c>
      <c r="DX189" s="86">
        <v>2.5989515781402588</v>
      </c>
      <c r="DY189" s="86">
        <v>2.7281031608581543</v>
      </c>
      <c r="DZ189" s="86">
        <v>2.3057677745819092</v>
      </c>
      <c r="EA189" s="86">
        <v>2.54317307472229</v>
      </c>
      <c r="EB189" s="86">
        <v>1.9777069091796875</v>
      </c>
      <c r="EC189" s="86">
        <v>2.0866870880126953</v>
      </c>
      <c r="ED189" s="86">
        <v>1.6475635766983032</v>
      </c>
      <c r="EE189" s="86">
        <v>1.5220082998275757</v>
      </c>
      <c r="EF189" s="86">
        <v>1.4769376516342163</v>
      </c>
      <c r="EG189" s="86">
        <v>2.6262907981872559</v>
      </c>
      <c r="EH189" s="86">
        <v>3.0568265914916992</v>
      </c>
      <c r="EI189" s="86">
        <v>3.7848637104034424</v>
      </c>
      <c r="EJ189" s="86">
        <v>4.2712264060974121</v>
      </c>
      <c r="EK189" s="86">
        <v>4.7123055458068848</v>
      </c>
      <c r="EL189" s="86">
        <v>4.6511149406433105</v>
      </c>
      <c r="EM189" s="86">
        <v>4.6302628517150879</v>
      </c>
      <c r="EN189" s="86">
        <v>4.9125213623046875</v>
      </c>
      <c r="EO189" s="86">
        <v>5.4823222160339355</v>
      </c>
      <c r="EP189" s="86">
        <v>6.2185735702514648</v>
      </c>
      <c r="EQ189" s="86">
        <v>5.5996980667114258</v>
      </c>
      <c r="ER189" s="86">
        <v>4.2479391098022461</v>
      </c>
      <c r="ES189" s="86">
        <v>4.9253339767456055</v>
      </c>
      <c r="ET189" s="86">
        <v>3.5256974697113037</v>
      </c>
      <c r="EU189" s="86">
        <v>3.5520176887512207</v>
      </c>
      <c r="EV189" s="86">
        <v>3.8738248348236084</v>
      </c>
      <c r="EW189" s="86">
        <v>78.2547607421875</v>
      </c>
      <c r="EX189" s="86">
        <v>75.774162292480469</v>
      </c>
      <c r="EY189" s="86">
        <v>74.11712646484375</v>
      </c>
      <c r="EZ189" s="86">
        <v>72.84808349609375</v>
      </c>
      <c r="FA189" s="86">
        <v>71.741737365722656</v>
      </c>
      <c r="FB189" s="86">
        <v>70.5211181640625</v>
      </c>
      <c r="FC189" s="86">
        <v>69.738441467285156</v>
      </c>
      <c r="FD189" s="86">
        <v>71.034683227539063</v>
      </c>
      <c r="FE189" s="86">
        <v>75.82843017578125</v>
      </c>
      <c r="FF189" s="86">
        <v>80.6728515625</v>
      </c>
      <c r="FG189" s="86">
        <v>85.292877197265625</v>
      </c>
      <c r="FH189" s="86">
        <v>88.943946838378906</v>
      </c>
      <c r="FI189" s="86">
        <v>92.695968627929688</v>
      </c>
      <c r="FJ189" s="86">
        <v>95.43890380859375</v>
      </c>
      <c r="FK189" s="86">
        <v>97.672325134277344</v>
      </c>
      <c r="FL189" s="86">
        <v>98.565467834472656</v>
      </c>
      <c r="FM189" s="86">
        <v>99.438674926757813</v>
      </c>
      <c r="FN189" s="86">
        <v>99.209625244140625</v>
      </c>
      <c r="FO189" s="86">
        <v>97.044746398925781</v>
      </c>
      <c r="FP189" s="86">
        <v>94.431602478027344</v>
      </c>
      <c r="FQ189" s="86">
        <v>91.08441162109375</v>
      </c>
      <c r="FR189" s="86">
        <v>86.598991394042969</v>
      </c>
      <c r="FS189" s="86">
        <v>82.901947021484375</v>
      </c>
      <c r="FT189" s="86">
        <v>80.611808776855469</v>
      </c>
      <c r="FU189" s="86">
        <v>0.77493232488632202</v>
      </c>
      <c r="FV189" s="86">
        <v>1.1368238925933838</v>
      </c>
      <c r="FW189" s="86">
        <v>0.7790902853012085</v>
      </c>
      <c r="FX189" s="86">
        <v>830</v>
      </c>
      <c r="FY189" s="86">
        <v>1</v>
      </c>
    </row>
    <row r="190" spans="1:181" x14ac:dyDescent="0.25">
      <c r="A190" t="s">
        <v>186</v>
      </c>
      <c r="B190" t="s">
        <v>244</v>
      </c>
      <c r="C190" t="s">
        <v>2</v>
      </c>
      <c r="D190" t="s">
        <v>203</v>
      </c>
      <c r="E190" t="s">
        <v>207</v>
      </c>
      <c r="F190" t="s">
        <v>1</v>
      </c>
      <c r="G190" t="s">
        <v>200</v>
      </c>
      <c r="H190" s="86">
        <v>2634</v>
      </c>
      <c r="I190" s="86">
        <v>2.5842030048370361</v>
      </c>
      <c r="J190" s="86">
        <v>2.196465015411377</v>
      </c>
      <c r="K190" s="86">
        <v>1.9820932149887085</v>
      </c>
      <c r="L190" s="86">
        <v>1.9179131984710693</v>
      </c>
      <c r="M190" s="86">
        <v>1.740517258644104</v>
      </c>
      <c r="N190" s="86">
        <v>1.7001653909683228</v>
      </c>
      <c r="O190" s="86">
        <v>1.8111652135848999</v>
      </c>
      <c r="P190" s="86">
        <v>2.1011710166931152</v>
      </c>
      <c r="Q190" s="86">
        <v>2.2437613010406494</v>
      </c>
      <c r="R190" s="86">
        <v>2.5959129333496094</v>
      </c>
      <c r="S190" s="86">
        <v>3.0981268882751465</v>
      </c>
      <c r="T190" s="86">
        <v>3.3864274024963379</v>
      </c>
      <c r="U190" s="86">
        <v>3.9380722045898438</v>
      </c>
      <c r="V190" s="86">
        <v>4.5678210258483887</v>
      </c>
      <c r="W190" s="86">
        <v>4.8904666900634766</v>
      </c>
      <c r="X190" s="86">
        <v>5.2799053192138672</v>
      </c>
      <c r="Y190" s="86">
        <v>5.514833927154541</v>
      </c>
      <c r="Z190" s="86">
        <v>5.5443835258483887</v>
      </c>
      <c r="AA190" s="86">
        <v>5.5748410224914551</v>
      </c>
      <c r="AB190" s="86">
        <v>5.3408808708190918</v>
      </c>
      <c r="AC190" s="86">
        <v>4.9541640281677246</v>
      </c>
      <c r="AD190" s="86">
        <v>4.7051701545715332</v>
      </c>
      <c r="AE190" s="86">
        <v>4.180452823638916</v>
      </c>
      <c r="AF190" s="86">
        <v>3.6225273609161377</v>
      </c>
      <c r="AG190" s="86">
        <v>-0.26979866623878479</v>
      </c>
      <c r="AH190" s="86">
        <v>-0.34323948621749878</v>
      </c>
      <c r="AI190" s="86">
        <v>-0.30288657546043396</v>
      </c>
      <c r="AJ190" s="86">
        <v>-0.29644343256950378</v>
      </c>
      <c r="AK190" s="86">
        <v>-0.35456523299217224</v>
      </c>
      <c r="AL190" s="86">
        <v>-0.3179362416267395</v>
      </c>
      <c r="AM190" s="86">
        <v>-0.30921170115470886</v>
      </c>
      <c r="AN190" s="86">
        <v>-0.32876390218734741</v>
      </c>
      <c r="AO190" s="86">
        <v>-0.40438163280487061</v>
      </c>
      <c r="AP190" s="86">
        <v>-0.43135747313499451</v>
      </c>
      <c r="AQ190" s="86">
        <v>-0.35842490196228027</v>
      </c>
      <c r="AR190" s="86">
        <v>-0.52053570747375488</v>
      </c>
      <c r="AS190" s="86">
        <v>-0.53645282983779907</v>
      </c>
      <c r="AT190" s="86">
        <v>-0.4547828733921051</v>
      </c>
      <c r="AU190" s="86">
        <v>-0.29599949717521667</v>
      </c>
      <c r="AV190" s="86">
        <v>-0.39696982502937317</v>
      </c>
      <c r="AW190" s="86">
        <v>-0.35939610004425049</v>
      </c>
      <c r="AX190" s="86">
        <v>-0.17361319065093994</v>
      </c>
      <c r="AY190" s="86">
        <v>-9.6672572195529938E-2</v>
      </c>
      <c r="AZ190" s="86">
        <v>2.0440755411982536E-2</v>
      </c>
      <c r="BA190" s="86">
        <v>-0.17891818284988403</v>
      </c>
      <c r="BB190" s="86">
        <v>-0.32803741097450256</v>
      </c>
      <c r="BC190" s="86">
        <v>-0.2282414436340332</v>
      </c>
      <c r="BD190" s="86">
        <v>-2.9695341363549232E-2</v>
      </c>
      <c r="BE190" s="86">
        <v>-0.12105198949575424</v>
      </c>
      <c r="BF190" s="86">
        <v>-0.20944294333457947</v>
      </c>
      <c r="BG190" s="86">
        <v>-0.17626763880252838</v>
      </c>
      <c r="BH190" s="86">
        <v>-0.17722016572952271</v>
      </c>
      <c r="BI190" s="86">
        <v>-0.23623183369636536</v>
      </c>
      <c r="BJ190" s="86">
        <v>-0.21625016629695892</v>
      </c>
      <c r="BK190" s="86">
        <v>-0.19816659390926361</v>
      </c>
      <c r="BL190" s="86">
        <v>-0.1938568651676178</v>
      </c>
      <c r="BM190" s="86">
        <v>-0.25625872611999512</v>
      </c>
      <c r="BN190" s="86">
        <v>-0.25955048203468323</v>
      </c>
      <c r="BO190" s="86">
        <v>-0.14740999042987823</v>
      </c>
      <c r="BP190" s="86">
        <v>-0.29508820176124573</v>
      </c>
      <c r="BQ190" s="86">
        <v>-0.29775756597518921</v>
      </c>
      <c r="BR190" s="86">
        <v>-0.19655855000019073</v>
      </c>
      <c r="BS190" s="86">
        <v>-5.1190614700317383E-2</v>
      </c>
      <c r="BT190" s="86">
        <v>-0.14407390356063843</v>
      </c>
      <c r="BU190" s="86">
        <v>-0.10581064224243164</v>
      </c>
      <c r="BV190" s="86">
        <v>7.6451972126960754E-2</v>
      </c>
      <c r="BW190" s="86">
        <v>0.15443290770053864</v>
      </c>
      <c r="BX190" s="86">
        <v>0.25921335816383362</v>
      </c>
      <c r="BY190" s="86">
        <v>5.111028254032135E-2</v>
      </c>
      <c r="BZ190" s="86">
        <v>-0.10389546304941177</v>
      </c>
      <c r="CA190" s="86">
        <v>-2.3398196324706078E-2</v>
      </c>
      <c r="CB190" s="86">
        <v>0.15757220983505249</v>
      </c>
      <c r="CC190" s="86">
        <v>-1.8030503764748573E-2</v>
      </c>
      <c r="CD190" s="86">
        <v>-0.11677587777376175</v>
      </c>
      <c r="CE190" s="86">
        <v>-8.8571742177009583E-2</v>
      </c>
      <c r="CF190" s="86">
        <v>-9.464649111032486E-2</v>
      </c>
      <c r="CG190" s="86">
        <v>-0.15427447855472565</v>
      </c>
      <c r="CH190" s="86">
        <v>-0.14582268893718719</v>
      </c>
      <c r="CI190" s="86">
        <v>-0.12125708907842636</v>
      </c>
      <c r="CJ190" s="86">
        <v>-0.10042066872119904</v>
      </c>
      <c r="CK190" s="86">
        <v>-0.15366926789283752</v>
      </c>
      <c r="CL190" s="86">
        <v>-0.14055746793746948</v>
      </c>
      <c r="CM190" s="86">
        <v>-1.261696801520884E-3</v>
      </c>
      <c r="CN190" s="86">
        <v>-0.13894394040107727</v>
      </c>
      <c r="CO190" s="86">
        <v>-0.13243792951107025</v>
      </c>
      <c r="CP190" s="86">
        <v>-1.7713174223899841E-2</v>
      </c>
      <c r="CQ190" s="86">
        <v>0.11836327612400055</v>
      </c>
      <c r="CR190" s="86">
        <v>3.1081026419997215E-2</v>
      </c>
      <c r="CS190" s="86">
        <v>6.9821886718273163E-2</v>
      </c>
      <c r="CT190" s="86">
        <v>0.24964633584022522</v>
      </c>
      <c r="CU190" s="86">
        <v>0.32834780216217041</v>
      </c>
      <c r="CV190" s="86">
        <v>0.42458653450012207</v>
      </c>
      <c r="CW190" s="86">
        <v>0.21042729914188385</v>
      </c>
      <c r="CX190" s="86">
        <v>5.134456604719162E-2</v>
      </c>
      <c r="CY190" s="86">
        <v>0.11847561597824097</v>
      </c>
      <c r="CZ190" s="86">
        <v>0.28727313876152039</v>
      </c>
      <c r="DA190" s="86">
        <v>8.4990985691547394E-2</v>
      </c>
      <c r="DB190" s="86">
        <v>-2.4108804762363434E-2</v>
      </c>
      <c r="DC190" s="86">
        <v>-8.7584607535973191E-4</v>
      </c>
      <c r="DD190" s="86">
        <v>-1.2072823010385036E-2</v>
      </c>
      <c r="DE190" s="86">
        <v>-7.2317123413085938E-2</v>
      </c>
      <c r="DF190" s="86">
        <v>-7.5395219027996063E-2</v>
      </c>
      <c r="DG190" s="86">
        <v>-4.4347580522298813E-2</v>
      </c>
      <c r="DH190" s="86">
        <v>-6.9844662211835384E-3</v>
      </c>
      <c r="DI190" s="86">
        <v>-5.1079798489809036E-2</v>
      </c>
      <c r="DJ190" s="86">
        <v>-2.1564463153481483E-2</v>
      </c>
      <c r="DK190" s="86">
        <v>0.14488658308982849</v>
      </c>
      <c r="DL190" s="86">
        <v>1.7200320959091187E-2</v>
      </c>
      <c r="DM190" s="86">
        <v>3.2881699502468109E-2</v>
      </c>
      <c r="DN190" s="86">
        <v>0.16113220155239105</v>
      </c>
      <c r="DO190" s="86">
        <v>0.28791716694831848</v>
      </c>
      <c r="DP190" s="86">
        <v>0.20623596012592316</v>
      </c>
      <c r="DQ190" s="86">
        <v>0.24545441567897797</v>
      </c>
      <c r="DR190" s="86">
        <v>0.42284071445465088</v>
      </c>
      <c r="DS190" s="86">
        <v>0.50226271152496338</v>
      </c>
      <c r="DT190" s="86">
        <v>0.58995974063873291</v>
      </c>
      <c r="DU190" s="86">
        <v>0.36974430084228516</v>
      </c>
      <c r="DV190" s="86">
        <v>0.20658458769321442</v>
      </c>
      <c r="DW190" s="86">
        <v>0.26034942269325256</v>
      </c>
      <c r="DX190" s="86">
        <v>0.41697406768798828</v>
      </c>
      <c r="DY190" s="86">
        <v>0.23373764753341675</v>
      </c>
      <c r="DZ190" s="86">
        <v>0.10968773066997528</v>
      </c>
      <c r="EA190" s="86">
        <v>0.12574310600757599</v>
      </c>
      <c r="EB190" s="86">
        <v>0.10715043544769287</v>
      </c>
      <c r="EC190" s="86">
        <v>4.6016287058591843E-2</v>
      </c>
      <c r="ED190" s="86">
        <v>2.6290867477655411E-2</v>
      </c>
      <c r="EE190" s="86">
        <v>6.6697530448436737E-2</v>
      </c>
      <c r="EF190" s="86">
        <v>0.12792256474494934</v>
      </c>
      <c r="EG190" s="86">
        <v>9.7043097019195557E-2</v>
      </c>
      <c r="EH190" s="86">
        <v>0.15024253726005554</v>
      </c>
      <c r="EI190" s="86">
        <v>0.35590150952339172</v>
      </c>
      <c r="EJ190" s="86">
        <v>0.24264784157276154</v>
      </c>
      <c r="EK190" s="86">
        <v>0.27157700061798096</v>
      </c>
      <c r="EL190" s="86">
        <v>0.41935652494430542</v>
      </c>
      <c r="EM190" s="86">
        <v>0.53272604942321777</v>
      </c>
      <c r="EN190" s="86">
        <v>0.4591318666934967</v>
      </c>
      <c r="EO190" s="86">
        <v>0.49903988838195801</v>
      </c>
      <c r="EP190" s="86">
        <v>0.67290586233139038</v>
      </c>
      <c r="EQ190" s="86">
        <v>0.75336819887161255</v>
      </c>
      <c r="ER190" s="86">
        <v>0.82873231172561646</v>
      </c>
      <c r="ES190" s="86">
        <v>0.59977281093597412</v>
      </c>
      <c r="ET190" s="86">
        <v>0.43072652816772461</v>
      </c>
      <c r="EU190" s="86">
        <v>0.46519267559051514</v>
      </c>
      <c r="EV190" s="86">
        <v>0.60424160957336426</v>
      </c>
      <c r="EW190" s="86">
        <v>81.339813232421875</v>
      </c>
      <c r="EX190" s="86">
        <v>77.913375854492188</v>
      </c>
      <c r="EY190" s="86">
        <v>76.028564453125</v>
      </c>
      <c r="EZ190" s="86">
        <v>74.627113342285156</v>
      </c>
      <c r="FA190" s="86">
        <v>73.426185607910156</v>
      </c>
      <c r="FB190" s="86">
        <v>72.162406921386719</v>
      </c>
      <c r="FC190" s="86">
        <v>71.5325927734375</v>
      </c>
      <c r="FD190" s="86">
        <v>72.614105224609375</v>
      </c>
      <c r="FE190" s="86">
        <v>77.092575073242188</v>
      </c>
      <c r="FF190" s="86">
        <v>81.836235046386719</v>
      </c>
      <c r="FG190" s="86">
        <v>86.016426086425781</v>
      </c>
      <c r="FH190" s="86">
        <v>89.90789794921875</v>
      </c>
      <c r="FI190" s="86">
        <v>93.508041381835938</v>
      </c>
      <c r="FJ190" s="86">
        <v>96.220474243164063</v>
      </c>
      <c r="FK190" s="86">
        <v>98.521194458007813</v>
      </c>
      <c r="FL190" s="86">
        <v>99.683891296386719</v>
      </c>
      <c r="FM190" s="86">
        <v>100.57312774658203</v>
      </c>
      <c r="FN190" s="86">
        <v>100.77951812744141</v>
      </c>
      <c r="FO190" s="86">
        <v>99.274322509765625</v>
      </c>
      <c r="FP190" s="86">
        <v>97.169059753417969</v>
      </c>
      <c r="FQ190" s="86">
        <v>94.509735107421875</v>
      </c>
      <c r="FR190" s="86">
        <v>89.789474487304688</v>
      </c>
      <c r="FS190" s="86">
        <v>86.384613037109375</v>
      </c>
      <c r="FT190" s="86">
        <v>83.336219787597656</v>
      </c>
      <c r="FU190" s="86">
        <v>0.10364408791065216</v>
      </c>
      <c r="FV190" s="86">
        <v>0.19239681959152222</v>
      </c>
      <c r="FW190" s="86">
        <v>9.8449409008026123E-2</v>
      </c>
      <c r="FX190" s="86">
        <v>535</v>
      </c>
      <c r="FY190" s="86">
        <v>1</v>
      </c>
    </row>
    <row r="191" spans="1:181" x14ac:dyDescent="0.25">
      <c r="A191" t="s">
        <v>186</v>
      </c>
      <c r="B191" t="s">
        <v>244</v>
      </c>
      <c r="C191" t="s">
        <v>2</v>
      </c>
      <c r="D191" t="s">
        <v>203</v>
      </c>
      <c r="E191" t="s">
        <v>207</v>
      </c>
      <c r="F191" t="s">
        <v>1</v>
      </c>
      <c r="G191" t="s">
        <v>1</v>
      </c>
      <c r="H191" s="86">
        <v>14778</v>
      </c>
      <c r="I191" s="86">
        <v>19.100887298583984</v>
      </c>
      <c r="J191" s="86">
        <v>16.920663833618164</v>
      </c>
      <c r="K191" s="86">
        <v>15.72059440612793</v>
      </c>
      <c r="L191" s="86">
        <v>14.446779251098633</v>
      </c>
      <c r="M191" s="86">
        <v>14.048671722412109</v>
      </c>
      <c r="N191" s="86">
        <v>13.825333595275879</v>
      </c>
      <c r="O191" s="86">
        <v>14.398310661315918</v>
      </c>
      <c r="P191" s="86">
        <v>15.477168083190918</v>
      </c>
      <c r="Q191" s="86">
        <v>16.982303619384766</v>
      </c>
      <c r="R191" s="86">
        <v>18.618465423583984</v>
      </c>
      <c r="S191" s="86">
        <v>20.508237838745117</v>
      </c>
      <c r="T191" s="86">
        <v>22.583105087280273</v>
      </c>
      <c r="U191" s="86">
        <v>25.163610458374023</v>
      </c>
      <c r="V191" s="86">
        <v>27.445014953613281</v>
      </c>
      <c r="W191" s="86">
        <v>29.119569778442383</v>
      </c>
      <c r="X191" s="86">
        <v>30.877378463745117</v>
      </c>
      <c r="Y191" s="86">
        <v>31.603267669677734</v>
      </c>
      <c r="Z191" s="86">
        <v>33.037990570068359</v>
      </c>
      <c r="AA191" s="86">
        <v>32.580127716064453</v>
      </c>
      <c r="AB191" s="86">
        <v>30.819547653198242</v>
      </c>
      <c r="AC191" s="86">
        <v>29.697870254516602</v>
      </c>
      <c r="AD191" s="86">
        <v>29.108921051025391</v>
      </c>
      <c r="AE191" s="86">
        <v>26.941158294677734</v>
      </c>
      <c r="AF191" s="86">
        <v>24.283638000488281</v>
      </c>
      <c r="AG191" s="86">
        <v>-1.3183668851852417</v>
      </c>
      <c r="AH191" s="86">
        <v>-1.5280696153640747</v>
      </c>
      <c r="AI191" s="86">
        <v>-1.0269267559051514</v>
      </c>
      <c r="AJ191" s="86">
        <v>-1.500016450881958</v>
      </c>
      <c r="AK191" s="86">
        <v>-1.3711787462234497</v>
      </c>
      <c r="AL191" s="86">
        <v>-1.818333625793457</v>
      </c>
      <c r="AM191" s="86">
        <v>-1.7941255569458008</v>
      </c>
      <c r="AN191" s="86">
        <v>-2.1344504356384277</v>
      </c>
      <c r="AO191" s="86">
        <v>-1.2631210088729858</v>
      </c>
      <c r="AP191" s="86">
        <v>-0.72055107355117798</v>
      </c>
      <c r="AQ191" s="86">
        <v>0.31986039876937866</v>
      </c>
      <c r="AR191" s="86">
        <v>6.5680287778377533E-2</v>
      </c>
      <c r="AS191" s="86">
        <v>0.76056379079818726</v>
      </c>
      <c r="AT191" s="86">
        <v>0.51113498210906982</v>
      </c>
      <c r="AU191" s="86">
        <v>0.55155313014984131</v>
      </c>
      <c r="AV191" s="86">
        <v>0.71835076808929443</v>
      </c>
      <c r="AW191" s="86">
        <v>1.3171448707580566</v>
      </c>
      <c r="AX191" s="86">
        <v>1.7223498821258545</v>
      </c>
      <c r="AY191" s="86">
        <v>1.1478725671768188</v>
      </c>
      <c r="AZ191" s="86">
        <v>5.9212997555732727E-2</v>
      </c>
      <c r="BA191" s="86">
        <v>0.83454912900924683</v>
      </c>
      <c r="BB191" s="86">
        <v>-0.6469273567199707</v>
      </c>
      <c r="BC191" s="86">
        <v>-0.59981697797775269</v>
      </c>
      <c r="BD191" s="86">
        <v>-0.17775097489356995</v>
      </c>
      <c r="BE191" s="86">
        <v>-0.12370142340660095</v>
      </c>
      <c r="BF191" s="86">
        <v>-0.4259587824344635</v>
      </c>
      <c r="BG191" s="86">
        <v>5.4279952310025692E-3</v>
      </c>
      <c r="BH191" s="86">
        <v>-0.4970860481262207</v>
      </c>
      <c r="BI191" s="86">
        <v>-0.39169728755950928</v>
      </c>
      <c r="BJ191" s="86">
        <v>-0.83493447303771973</v>
      </c>
      <c r="BK191" s="86">
        <v>-0.8470795750617981</v>
      </c>
      <c r="BL191" s="86">
        <v>-1.0929094552993774</v>
      </c>
      <c r="BM191" s="86">
        <v>-0.15459708869457245</v>
      </c>
      <c r="BN191" s="86">
        <v>0.36064913868904114</v>
      </c>
      <c r="BO191" s="86">
        <v>1.3539431095123291</v>
      </c>
      <c r="BP191" s="86">
        <v>1.2775484323501587</v>
      </c>
      <c r="BQ191" s="86">
        <v>1.9014265537261963</v>
      </c>
      <c r="BR191" s="86">
        <v>1.742558479309082</v>
      </c>
      <c r="BS191" s="86">
        <v>1.8034700155258179</v>
      </c>
      <c r="BT191" s="86">
        <v>1.9793174266815186</v>
      </c>
      <c r="BU191" s="86">
        <v>2.581031322479248</v>
      </c>
      <c r="BV191" s="86">
        <v>3.1354501247406006</v>
      </c>
      <c r="BW191" s="86">
        <v>2.5711183547973633</v>
      </c>
      <c r="BX191" s="86">
        <v>1.4324630498886108</v>
      </c>
      <c r="BY191" s="86">
        <v>2.1155557632446289</v>
      </c>
      <c r="BZ191" s="86">
        <v>0.61091607809066772</v>
      </c>
      <c r="CA191" s="86">
        <v>0.66996586322784424</v>
      </c>
      <c r="CB191" s="86">
        <v>1.1108028888702393</v>
      </c>
      <c r="CC191" s="86">
        <v>0.70372027158737183</v>
      </c>
      <c r="CD191" s="86">
        <v>0.33735984563827515</v>
      </c>
      <c r="CE191" s="86">
        <v>0.72043371200561523</v>
      </c>
      <c r="CF191" s="86">
        <v>0.19754049181938171</v>
      </c>
      <c r="CG191" s="86">
        <v>0.28668853640556335</v>
      </c>
      <c r="CH191" s="86">
        <v>-0.15383517742156982</v>
      </c>
      <c r="CI191" s="86">
        <v>-0.1911584734916687</v>
      </c>
      <c r="CJ191" s="86">
        <v>-0.3715413510799408</v>
      </c>
      <c r="CK191" s="86">
        <v>0.61316317319869995</v>
      </c>
      <c r="CL191" s="86">
        <v>1.1094851493835449</v>
      </c>
      <c r="CM191" s="86">
        <v>2.0701456069946289</v>
      </c>
      <c r="CN191" s="86">
        <v>2.116884708404541</v>
      </c>
      <c r="CO191" s="86">
        <v>2.691584587097168</v>
      </c>
      <c r="CP191" s="86">
        <v>2.5954387187957764</v>
      </c>
      <c r="CQ191" s="86">
        <v>2.670543909072876</v>
      </c>
      <c r="CR191" s="86">
        <v>2.8526589870452881</v>
      </c>
      <c r="CS191" s="86">
        <v>3.456395149230957</v>
      </c>
      <c r="CT191" s="86">
        <v>4.114159107208252</v>
      </c>
      <c r="CU191" s="86">
        <v>3.5568540096282959</v>
      </c>
      <c r="CV191" s="86">
        <v>2.3835718631744385</v>
      </c>
      <c r="CW191" s="86">
        <v>3.0027768611907959</v>
      </c>
      <c r="CX191" s="86">
        <v>1.4820946455001831</v>
      </c>
      <c r="CY191" s="86">
        <v>1.5494135618209839</v>
      </c>
      <c r="CZ191" s="86">
        <v>2.003251314163208</v>
      </c>
      <c r="DA191" s="86">
        <v>1.531141996383667</v>
      </c>
      <c r="DB191" s="86">
        <v>1.1006784439086914</v>
      </c>
      <c r="DC191" s="86">
        <v>1.4354394674301147</v>
      </c>
      <c r="DD191" s="86">
        <v>0.89216703176498413</v>
      </c>
      <c r="DE191" s="86">
        <v>0.96507436037063599</v>
      </c>
      <c r="DF191" s="86">
        <v>0.52726411819458008</v>
      </c>
      <c r="DG191" s="86">
        <v>0.46476265788078308</v>
      </c>
      <c r="DH191" s="86">
        <v>0.34982675313949585</v>
      </c>
      <c r="DI191" s="86">
        <v>1.3809233903884888</v>
      </c>
      <c r="DJ191" s="86">
        <v>1.8583211898803711</v>
      </c>
      <c r="DK191" s="86">
        <v>2.7863481044769287</v>
      </c>
      <c r="DL191" s="86">
        <v>2.9562208652496338</v>
      </c>
      <c r="DM191" s="86">
        <v>3.4817426204681396</v>
      </c>
      <c r="DN191" s="86">
        <v>3.4483189582824707</v>
      </c>
      <c r="DO191" s="86">
        <v>3.5376176834106445</v>
      </c>
      <c r="DP191" s="86">
        <v>3.7260005474090576</v>
      </c>
      <c r="DQ191" s="86">
        <v>4.331758975982666</v>
      </c>
      <c r="DR191" s="86">
        <v>5.0928678512573242</v>
      </c>
      <c r="DS191" s="86">
        <v>4.5425896644592285</v>
      </c>
      <c r="DT191" s="86">
        <v>3.3346805572509766</v>
      </c>
      <c r="DU191" s="86">
        <v>3.8899979591369629</v>
      </c>
      <c r="DV191" s="86">
        <v>2.3532731533050537</v>
      </c>
      <c r="DW191" s="86">
        <v>2.4288613796234131</v>
      </c>
      <c r="DX191" s="86">
        <v>2.8956997394561768</v>
      </c>
      <c r="DY191" s="86">
        <v>2.7258074283599854</v>
      </c>
      <c r="DZ191" s="86">
        <v>2.202789306640625</v>
      </c>
      <c r="EA191" s="86">
        <v>2.4677941799163818</v>
      </c>
      <c r="EB191" s="86">
        <v>1.8950973749160767</v>
      </c>
      <c r="EC191" s="86">
        <v>1.9445557594299316</v>
      </c>
      <c r="ED191" s="86">
        <v>1.5106632709503174</v>
      </c>
      <c r="EE191" s="86">
        <v>1.4118086099624634</v>
      </c>
      <c r="EF191" s="86">
        <v>1.3913676738739014</v>
      </c>
      <c r="EG191" s="86">
        <v>2.4894473552703857</v>
      </c>
      <c r="EH191" s="86">
        <v>2.939521312713623</v>
      </c>
      <c r="EI191" s="86">
        <v>3.8204307556152344</v>
      </c>
      <c r="EJ191" s="86">
        <v>4.1680889129638672</v>
      </c>
      <c r="EK191" s="86">
        <v>4.6226053237915039</v>
      </c>
      <c r="EL191" s="86">
        <v>4.6797423362731934</v>
      </c>
      <c r="EM191" s="86">
        <v>4.7895345687866211</v>
      </c>
      <c r="EN191" s="86">
        <v>4.9869670867919922</v>
      </c>
      <c r="EO191" s="86">
        <v>5.5956454277038574</v>
      </c>
      <c r="EP191" s="86">
        <v>6.5059685707092285</v>
      </c>
      <c r="EQ191" s="86">
        <v>5.9658355712890625</v>
      </c>
      <c r="ER191" s="86">
        <v>4.7079305648803711</v>
      </c>
      <c r="ES191" s="86">
        <v>5.1710047721862793</v>
      </c>
      <c r="ET191" s="86">
        <v>3.6111166477203369</v>
      </c>
      <c r="EU191" s="86">
        <v>3.6986441612243652</v>
      </c>
      <c r="EV191" s="86">
        <v>4.1842536926269531</v>
      </c>
      <c r="EW191" s="86">
        <v>78.691139221191406</v>
      </c>
      <c r="EX191" s="86">
        <v>76.07257080078125</v>
      </c>
      <c r="EY191" s="86">
        <v>74.380989074707031</v>
      </c>
      <c r="EZ191" s="86">
        <v>73.099349975585938</v>
      </c>
      <c r="FA191" s="86">
        <v>71.973655700683594</v>
      </c>
      <c r="FB191" s="86">
        <v>70.73785400390625</v>
      </c>
      <c r="FC191" s="86">
        <v>69.976081848144531</v>
      </c>
      <c r="FD191" s="86">
        <v>71.25408935546875</v>
      </c>
      <c r="FE191" s="86">
        <v>76.013580322265625</v>
      </c>
      <c r="FF191" s="86">
        <v>80.85467529296875</v>
      </c>
      <c r="FG191" s="86">
        <v>85.414505004882813</v>
      </c>
      <c r="FH191" s="86">
        <v>89.1099853515625</v>
      </c>
      <c r="FI191" s="86">
        <v>92.843063354492188</v>
      </c>
      <c r="FJ191" s="86">
        <v>95.5831298828125</v>
      </c>
      <c r="FK191" s="86">
        <v>97.825485229492188</v>
      </c>
      <c r="FL191" s="86">
        <v>98.774940490722656</v>
      </c>
      <c r="FM191" s="86">
        <v>99.658134460449219</v>
      </c>
      <c r="FN191" s="86">
        <v>99.49700927734375</v>
      </c>
      <c r="FO191" s="86">
        <v>97.447784423828125</v>
      </c>
      <c r="FP191" s="86">
        <v>94.904884338378906</v>
      </c>
      <c r="FQ191" s="86">
        <v>91.693092346191406</v>
      </c>
      <c r="FR191" s="86">
        <v>87.136436462402344</v>
      </c>
      <c r="FS191" s="86">
        <v>83.459075927734375</v>
      </c>
      <c r="FT191" s="86">
        <v>81.019638061523438</v>
      </c>
      <c r="FU191" s="86">
        <v>0.78183257579803467</v>
      </c>
      <c r="FV191" s="86">
        <v>1.1529896259307861</v>
      </c>
      <c r="FW191" s="86">
        <v>0.78528589010238647</v>
      </c>
      <c r="FX191" s="86">
        <v>1365</v>
      </c>
      <c r="FY191" s="86">
        <v>1</v>
      </c>
    </row>
    <row r="192" spans="1:181" x14ac:dyDescent="0.25">
      <c r="A192" t="s">
        <v>186</v>
      </c>
      <c r="B192" t="s">
        <v>244</v>
      </c>
      <c r="C192" t="s">
        <v>2</v>
      </c>
      <c r="D192" t="s">
        <v>203</v>
      </c>
      <c r="E192" t="s">
        <v>207</v>
      </c>
      <c r="F192" t="s">
        <v>178</v>
      </c>
      <c r="G192" t="s">
        <v>1</v>
      </c>
      <c r="H192" s="86">
        <v>7652</v>
      </c>
      <c r="I192" s="86">
        <v>8.7258787155151367</v>
      </c>
      <c r="J192" s="86">
        <v>7.9584598541259766</v>
      </c>
      <c r="K192" s="86">
        <v>7.3206686973571777</v>
      </c>
      <c r="L192" s="86">
        <v>6.570716381072998</v>
      </c>
      <c r="M192" s="86">
        <v>6.3339061737060547</v>
      </c>
      <c r="N192" s="86">
        <v>6.3264040946960449</v>
      </c>
      <c r="O192" s="86">
        <v>6.5896539688110352</v>
      </c>
      <c r="P192" s="86">
        <v>7.0212063789367676</v>
      </c>
      <c r="Q192" s="86">
        <v>7.2727417945861816</v>
      </c>
      <c r="R192" s="86">
        <v>7.8906984329223633</v>
      </c>
      <c r="S192" s="86">
        <v>9.1763706207275391</v>
      </c>
      <c r="T192" s="86">
        <v>10.250372886657715</v>
      </c>
      <c r="U192" s="86">
        <v>11.287847518920898</v>
      </c>
      <c r="V192" s="86">
        <v>12.018521308898926</v>
      </c>
      <c r="W192" s="86">
        <v>12.564662933349609</v>
      </c>
      <c r="X192" s="86">
        <v>13.581197738647461</v>
      </c>
      <c r="Y192" s="86">
        <v>13.407584190368652</v>
      </c>
      <c r="Z192" s="86">
        <v>13.578206062316895</v>
      </c>
      <c r="AA192" s="86">
        <v>13.59333610534668</v>
      </c>
      <c r="AB192" s="86">
        <v>13.289711952209473</v>
      </c>
      <c r="AC192" s="86">
        <v>13.051234245300293</v>
      </c>
      <c r="AD192" s="86">
        <v>13.135672569274902</v>
      </c>
      <c r="AE192" s="86">
        <v>12.003702163696289</v>
      </c>
      <c r="AF192" s="86">
        <v>10.749255180358887</v>
      </c>
      <c r="AG192" s="86">
        <v>-1.2742592096328735</v>
      </c>
      <c r="AH192" s="86">
        <v>-0.95156174898147583</v>
      </c>
      <c r="AI192" s="86">
        <v>-0.59342336654663086</v>
      </c>
      <c r="AJ192" s="86">
        <v>-0.98854523897171021</v>
      </c>
      <c r="AK192" s="86">
        <v>-0.99893289804458618</v>
      </c>
      <c r="AL192" s="86">
        <v>-0.99742007255554199</v>
      </c>
      <c r="AM192" s="86">
        <v>-0.91248822212219238</v>
      </c>
      <c r="AN192" s="86">
        <v>-0.94483494758605957</v>
      </c>
      <c r="AO192" s="86">
        <v>-0.94813239574432373</v>
      </c>
      <c r="AP192" s="86">
        <v>-1.1471493244171143</v>
      </c>
      <c r="AQ192" s="86">
        <v>-0.25040200352668762</v>
      </c>
      <c r="AR192" s="86">
        <v>-0.17904520034790039</v>
      </c>
      <c r="AS192" s="86">
        <v>0.19622939825057983</v>
      </c>
      <c r="AT192" s="86">
        <v>-0.10761177539825439</v>
      </c>
      <c r="AU192" s="86">
        <v>-0.54036325216293335</v>
      </c>
      <c r="AV192" s="86">
        <v>-0.13582885265350342</v>
      </c>
      <c r="AW192" s="86">
        <v>-0.27014157176017761</v>
      </c>
      <c r="AX192" s="86">
        <v>-0.24842077493667603</v>
      </c>
      <c r="AY192" s="86">
        <v>-0.47384575009346008</v>
      </c>
      <c r="AZ192" s="86">
        <v>-0.59889048337936401</v>
      </c>
      <c r="BA192" s="86">
        <v>-0.18110652267932892</v>
      </c>
      <c r="BB192" s="86">
        <v>-0.52584999799728394</v>
      </c>
      <c r="BC192" s="86">
        <v>-0.47028240561485291</v>
      </c>
      <c r="BD192" s="86">
        <v>-0.48120236396789551</v>
      </c>
      <c r="BE192" s="86">
        <v>-0.75947785377502441</v>
      </c>
      <c r="BF192" s="86">
        <v>-0.5058017373085022</v>
      </c>
      <c r="BG192" s="86">
        <v>-0.19113212823867798</v>
      </c>
      <c r="BH192" s="86">
        <v>-0.58250004053115845</v>
      </c>
      <c r="BI192" s="86">
        <v>-0.59681797027587891</v>
      </c>
      <c r="BJ192" s="86">
        <v>-0.58902120590209961</v>
      </c>
      <c r="BK192" s="86">
        <v>-0.53973811864852905</v>
      </c>
      <c r="BL192" s="86">
        <v>-0.55930769443511963</v>
      </c>
      <c r="BM192" s="86">
        <v>-0.53158378601074219</v>
      </c>
      <c r="BN192" s="86">
        <v>-0.71780204772949219</v>
      </c>
      <c r="BO192" s="86">
        <v>0.2317519336938858</v>
      </c>
      <c r="BP192" s="86">
        <v>0.34026172757148743</v>
      </c>
      <c r="BQ192" s="86">
        <v>0.73015511035919189</v>
      </c>
      <c r="BR192" s="86">
        <v>0.47479894757270813</v>
      </c>
      <c r="BS192" s="86">
        <v>7.0762716233730316E-2</v>
      </c>
      <c r="BT192" s="86">
        <v>0.48007494211196899</v>
      </c>
      <c r="BU192" s="86">
        <v>0.29619762301445007</v>
      </c>
      <c r="BV192" s="86">
        <v>0.35082504153251648</v>
      </c>
      <c r="BW192" s="86">
        <v>0.16772127151489258</v>
      </c>
      <c r="BX192" s="86">
        <v>5.8941066265106201E-2</v>
      </c>
      <c r="BY192" s="86">
        <v>0.43604990839958191</v>
      </c>
      <c r="BZ192" s="86">
        <v>3.3529993146657944E-2</v>
      </c>
      <c r="CA192" s="86">
        <v>8.3016186952590942E-2</v>
      </c>
      <c r="CB192" s="86">
        <v>6.1693660914897919E-2</v>
      </c>
      <c r="CC192" s="86">
        <v>-0.40294179320335388</v>
      </c>
      <c r="CD192" s="86">
        <v>-0.19706970453262329</v>
      </c>
      <c r="CE192" s="86">
        <v>8.7493568658828735E-2</v>
      </c>
      <c r="CF192" s="86">
        <v>-0.30127435922622681</v>
      </c>
      <c r="CG192" s="86">
        <v>-0.31831437349319458</v>
      </c>
      <c r="CH192" s="86">
        <v>-0.3061654269695282</v>
      </c>
      <c r="CI192" s="86">
        <v>-0.28157249093055725</v>
      </c>
      <c r="CJ192" s="86">
        <v>-0.29229268431663513</v>
      </c>
      <c r="CK192" s="86">
        <v>-0.24308344721794128</v>
      </c>
      <c r="CL192" s="86">
        <v>-0.42043748497962952</v>
      </c>
      <c r="CM192" s="86">
        <v>0.56569027900695801</v>
      </c>
      <c r="CN192" s="86">
        <v>0.69993209838867188</v>
      </c>
      <c r="CO192" s="86">
        <v>1.0999504327774048</v>
      </c>
      <c r="CP192" s="86">
        <v>0.87817484140396118</v>
      </c>
      <c r="CQ192" s="86">
        <v>0.49402669072151184</v>
      </c>
      <c r="CR192" s="86">
        <v>0.90664803981781006</v>
      </c>
      <c r="CS192" s="86">
        <v>0.6884424090385437</v>
      </c>
      <c r="CT192" s="86">
        <v>0.76586085557937622</v>
      </c>
      <c r="CU192" s="86">
        <v>0.61206865310668945</v>
      </c>
      <c r="CV192" s="86">
        <v>0.51455318927764893</v>
      </c>
      <c r="CW192" s="86">
        <v>0.86349058151245117</v>
      </c>
      <c r="CX192" s="86">
        <v>0.42095485329627991</v>
      </c>
      <c r="CY192" s="86">
        <v>0.46622911095619202</v>
      </c>
      <c r="CZ192" s="86">
        <v>0.43770179152488708</v>
      </c>
      <c r="DA192" s="86">
        <v>-4.640575498342514E-2</v>
      </c>
      <c r="DB192" s="86">
        <v>0.11166232824325562</v>
      </c>
      <c r="DC192" s="86">
        <v>0.36611926555633545</v>
      </c>
      <c r="DD192" s="86">
        <v>-2.0048689097166061E-2</v>
      </c>
      <c r="DE192" s="86">
        <v>-3.9810799062252045E-2</v>
      </c>
      <c r="DF192" s="86">
        <v>-2.3309629410505295E-2</v>
      </c>
      <c r="DG192" s="86">
        <v>-2.3406876251101494E-2</v>
      </c>
      <c r="DH192" s="86">
        <v>-2.5277674198150635E-2</v>
      </c>
      <c r="DI192" s="86">
        <v>4.541686549782753E-2</v>
      </c>
      <c r="DJ192" s="86">
        <v>-0.12307289242744446</v>
      </c>
      <c r="DK192" s="86">
        <v>0.89962863922119141</v>
      </c>
      <c r="DL192" s="86">
        <v>1.0596024990081787</v>
      </c>
      <c r="DM192" s="86">
        <v>1.4697457551956177</v>
      </c>
      <c r="DN192" s="86">
        <v>1.2815507650375366</v>
      </c>
      <c r="DO192" s="86">
        <v>0.91729068756103516</v>
      </c>
      <c r="DP192" s="86">
        <v>1.3332210779190063</v>
      </c>
      <c r="DQ192" s="86">
        <v>1.0806871652603149</v>
      </c>
      <c r="DR192" s="86">
        <v>1.1808966398239136</v>
      </c>
      <c r="DS192" s="86">
        <v>1.0564160346984863</v>
      </c>
      <c r="DT192" s="86">
        <v>0.97016531229019165</v>
      </c>
      <c r="DU192" s="86">
        <v>1.290931224822998</v>
      </c>
      <c r="DV192" s="86">
        <v>0.80837970972061157</v>
      </c>
      <c r="DW192" s="86">
        <v>0.8494420051574707</v>
      </c>
      <c r="DX192" s="86">
        <v>0.81370991468429565</v>
      </c>
      <c r="DY192" s="86">
        <v>0.46837565302848816</v>
      </c>
      <c r="DZ192" s="86">
        <v>0.55742233991622925</v>
      </c>
      <c r="EA192" s="86">
        <v>0.76841050386428833</v>
      </c>
      <c r="EB192" s="86">
        <v>0.38599652051925659</v>
      </c>
      <c r="EC192" s="86">
        <v>0.36230412125587463</v>
      </c>
      <c r="ED192" s="86">
        <v>0.3850892186164856</v>
      </c>
      <c r="EE192" s="86">
        <v>0.34934327006340027</v>
      </c>
      <c r="EF192" s="86">
        <v>0.36024960875511169</v>
      </c>
      <c r="EG192" s="86">
        <v>0.46196550130844116</v>
      </c>
      <c r="EH192" s="86">
        <v>0.30627435445785522</v>
      </c>
      <c r="EI192" s="86">
        <v>1.3817825317382813</v>
      </c>
      <c r="EJ192" s="86">
        <v>1.5789093971252441</v>
      </c>
      <c r="EK192" s="86">
        <v>2.003671407699585</v>
      </c>
      <c r="EL192" s="86">
        <v>1.8639614582061768</v>
      </c>
      <c r="EM192" s="86">
        <v>1.528416633605957</v>
      </c>
      <c r="EN192" s="86">
        <v>1.9491249322891235</v>
      </c>
      <c r="EO192" s="86">
        <v>1.6470264196395874</v>
      </c>
      <c r="EP192" s="86">
        <v>1.7801425457000732</v>
      </c>
      <c r="EQ192" s="86">
        <v>1.6979830265045166</v>
      </c>
      <c r="ER192" s="86">
        <v>1.6279968023300171</v>
      </c>
      <c r="ES192" s="86">
        <v>1.9080877304077148</v>
      </c>
      <c r="ET192" s="86">
        <v>1.3677597045898438</v>
      </c>
      <c r="EU192" s="86">
        <v>1.4027405977249146</v>
      </c>
      <c r="EV192" s="86">
        <v>1.3566058874130249</v>
      </c>
      <c r="EW192" s="86">
        <v>77.874191284179688</v>
      </c>
      <c r="EX192" s="86">
        <v>76.744552612304688</v>
      </c>
      <c r="EY192" s="86">
        <v>75.214179992675781</v>
      </c>
      <c r="EZ192" s="86">
        <v>73.367454528808594</v>
      </c>
      <c r="FA192" s="86">
        <v>72.676490783691406</v>
      </c>
      <c r="FB192" s="86">
        <v>71.554443359375</v>
      </c>
      <c r="FC192" s="86">
        <v>70.467170715332031</v>
      </c>
      <c r="FD192" s="86">
        <v>71.592880249023438</v>
      </c>
      <c r="FE192" s="86">
        <v>76.412071228027344</v>
      </c>
      <c r="FF192" s="86">
        <v>81.175941467285156</v>
      </c>
      <c r="FG192" s="86">
        <v>86.192726135253906</v>
      </c>
      <c r="FH192" s="86">
        <v>89.034019470214844</v>
      </c>
      <c r="FI192" s="86">
        <v>92.978935241699219</v>
      </c>
      <c r="FJ192" s="86">
        <v>95.658500671386719</v>
      </c>
      <c r="FK192" s="86">
        <v>97.906478881835938</v>
      </c>
      <c r="FL192" s="86">
        <v>98.704574584960938</v>
      </c>
      <c r="FM192" s="86">
        <v>99.357429504394531</v>
      </c>
      <c r="FN192" s="86">
        <v>98.609466552734375</v>
      </c>
      <c r="FO192" s="86">
        <v>95.597091674804688</v>
      </c>
      <c r="FP192" s="86">
        <v>92.614990234375</v>
      </c>
      <c r="FQ192" s="86">
        <v>89.694023132324219</v>
      </c>
      <c r="FR192" s="86">
        <v>85.953132629394531</v>
      </c>
      <c r="FS192" s="86">
        <v>82.033103942871094</v>
      </c>
      <c r="FT192" s="86">
        <v>79.893669128417969</v>
      </c>
      <c r="FU192" s="86">
        <v>0.30549660325050354</v>
      </c>
      <c r="FV192" s="86">
        <v>0.51262718439102173</v>
      </c>
      <c r="FW192" s="86">
        <v>0.30433782935142517</v>
      </c>
      <c r="FX192" s="86">
        <v>838</v>
      </c>
      <c r="FY192" s="86">
        <v>1</v>
      </c>
    </row>
    <row r="193" spans="1:181" x14ac:dyDescent="0.25">
      <c r="A193" t="s">
        <v>186</v>
      </c>
      <c r="B193" t="s">
        <v>244</v>
      </c>
      <c r="C193" t="s">
        <v>2</v>
      </c>
      <c r="D193" t="s">
        <v>203</v>
      </c>
      <c r="E193" t="s">
        <v>207</v>
      </c>
      <c r="F193" t="s">
        <v>179</v>
      </c>
      <c r="G193" t="s">
        <v>1</v>
      </c>
      <c r="H193" s="86">
        <v>1364</v>
      </c>
      <c r="I193" s="86"/>
      <c r="J193" s="86"/>
      <c r="K193" s="86"/>
      <c r="L193" s="86"/>
      <c r="M193" s="86"/>
      <c r="N193" s="86"/>
      <c r="O193" s="86"/>
      <c r="P193" s="86"/>
      <c r="Q193" s="86"/>
      <c r="R193" s="86"/>
      <c r="S193" s="86"/>
      <c r="T193" s="86"/>
      <c r="U193" s="86"/>
      <c r="V193" s="86"/>
      <c r="W193" s="86"/>
      <c r="X193" s="86"/>
      <c r="Y193" s="86"/>
      <c r="Z193" s="86"/>
      <c r="AA193" s="86"/>
      <c r="AB193" s="86"/>
      <c r="AC193" s="86"/>
      <c r="AD193" s="86"/>
      <c r="AE193" s="86"/>
      <c r="AF193" s="86"/>
      <c r="AG193" s="86"/>
      <c r="AH193" s="86"/>
      <c r="AI193" s="86"/>
      <c r="AJ193" s="86"/>
      <c r="AK193" s="86"/>
      <c r="AL193" s="86"/>
      <c r="AM193" s="86"/>
      <c r="AN193" s="86"/>
      <c r="AO193" s="86"/>
      <c r="AP193" s="86"/>
      <c r="AQ193" s="86"/>
      <c r="AR193" s="86"/>
      <c r="AS193" s="86"/>
      <c r="AT193" s="86"/>
      <c r="AU193" s="86"/>
      <c r="AV193" s="86"/>
      <c r="AW193" s="86"/>
      <c r="AX193" s="86"/>
      <c r="AY193" s="86"/>
      <c r="AZ193" s="86"/>
      <c r="BA193" s="86"/>
      <c r="BB193" s="86"/>
      <c r="BC193" s="86"/>
      <c r="BD193" s="86"/>
      <c r="BE193" s="86"/>
      <c r="BF193" s="86"/>
      <c r="BG193" s="86"/>
      <c r="BH193" s="86"/>
      <c r="BI193" s="86"/>
      <c r="BJ193" s="86"/>
      <c r="BK193" s="86"/>
      <c r="BL193" s="86"/>
      <c r="BM193" s="86"/>
      <c r="BN193" s="86"/>
      <c r="BO193" s="86"/>
      <c r="BP193" s="86"/>
      <c r="BQ193" s="86"/>
      <c r="BR193" s="86"/>
      <c r="BS193" s="86"/>
      <c r="BT193" s="86"/>
      <c r="BU193" s="86"/>
      <c r="BV193" s="86"/>
      <c r="BW193" s="86"/>
      <c r="BX193" s="86"/>
      <c r="BY193" s="86"/>
      <c r="BZ193" s="86"/>
      <c r="CA193" s="86"/>
      <c r="CB193" s="86"/>
      <c r="CC193" s="86"/>
      <c r="CD193" s="86"/>
      <c r="CE193" s="86"/>
      <c r="CF193" s="86"/>
      <c r="CG193" s="86"/>
      <c r="CH193" s="86"/>
      <c r="CI193" s="86"/>
      <c r="CJ193" s="86"/>
      <c r="CK193" s="86"/>
      <c r="CL193" s="86"/>
      <c r="CM193" s="86"/>
      <c r="CN193" s="86"/>
      <c r="CO193" s="86"/>
      <c r="CP193" s="86"/>
      <c r="CQ193" s="86"/>
      <c r="CR193" s="86"/>
      <c r="CS193" s="86"/>
      <c r="CT193" s="86"/>
      <c r="CU193" s="86"/>
      <c r="CV193" s="86"/>
      <c r="CW193" s="86"/>
      <c r="CX193" s="86"/>
      <c r="CY193" s="86"/>
      <c r="CZ193" s="86"/>
      <c r="DA193" s="86"/>
      <c r="DB193" s="86"/>
      <c r="DC193" s="86"/>
      <c r="DD193" s="86"/>
      <c r="DE193" s="86"/>
      <c r="DF193" s="86"/>
      <c r="DG193" s="86"/>
      <c r="DH193" s="86"/>
      <c r="DI193" s="86"/>
      <c r="DJ193" s="86"/>
      <c r="DK193" s="86"/>
      <c r="DL193" s="86"/>
      <c r="DM193" s="86"/>
      <c r="DN193" s="86"/>
      <c r="DO193" s="86"/>
      <c r="DP193" s="86"/>
      <c r="DQ193" s="86"/>
      <c r="DR193" s="86"/>
      <c r="DS193" s="86"/>
      <c r="DT193" s="86"/>
      <c r="DU193" s="86"/>
      <c r="DV193" s="86"/>
      <c r="DW193" s="86"/>
      <c r="DX193" s="86"/>
      <c r="DY193" s="86"/>
      <c r="DZ193" s="86"/>
      <c r="EA193" s="86"/>
      <c r="EB193" s="86"/>
      <c r="EC193" s="86"/>
      <c r="ED193" s="86"/>
      <c r="EE193" s="86"/>
      <c r="EF193" s="86"/>
      <c r="EG193" s="86"/>
      <c r="EH193" s="86"/>
      <c r="EI193" s="86"/>
      <c r="EJ193" s="86"/>
      <c r="EK193" s="86"/>
      <c r="EL193" s="86"/>
      <c r="EM193" s="86"/>
      <c r="EN193" s="86"/>
      <c r="EO193" s="86"/>
      <c r="EP193" s="86"/>
      <c r="EQ193" s="86"/>
      <c r="ER193" s="86"/>
      <c r="ES193" s="86"/>
      <c r="ET193" s="86"/>
      <c r="EU193" s="86"/>
      <c r="EV193" s="86"/>
      <c r="EW193" s="86"/>
      <c r="EX193" s="86"/>
      <c r="EY193" s="86"/>
      <c r="EZ193" s="86"/>
      <c r="FA193" s="86"/>
      <c r="FB193" s="86"/>
      <c r="FC193" s="86"/>
      <c r="FD193" s="86"/>
      <c r="FE193" s="86"/>
      <c r="FF193" s="86"/>
      <c r="FG193" s="86"/>
      <c r="FH193" s="86"/>
      <c r="FI193" s="86"/>
      <c r="FJ193" s="86"/>
      <c r="FK193" s="86"/>
      <c r="FL193" s="86"/>
      <c r="FM193" s="86"/>
      <c r="FN193" s="86"/>
      <c r="FO193" s="86"/>
      <c r="FP193" s="86"/>
      <c r="FQ193" s="86"/>
      <c r="FR193" s="86"/>
      <c r="FS193" s="86"/>
      <c r="FT193" s="86"/>
      <c r="FU193" s="86"/>
      <c r="FV193" s="86"/>
      <c r="FW193" s="86"/>
      <c r="FX193" s="86">
        <v>72</v>
      </c>
      <c r="FY193" s="86">
        <v>0</v>
      </c>
    </row>
    <row r="194" spans="1:181" x14ac:dyDescent="0.25">
      <c r="A194" t="s">
        <v>186</v>
      </c>
      <c r="B194" t="s">
        <v>244</v>
      </c>
      <c r="C194" t="s">
        <v>2</v>
      </c>
      <c r="D194" t="s">
        <v>203</v>
      </c>
      <c r="E194" t="s">
        <v>207</v>
      </c>
      <c r="F194" t="s">
        <v>180</v>
      </c>
      <c r="G194" t="s">
        <v>1</v>
      </c>
      <c r="H194" s="86">
        <v>306</v>
      </c>
      <c r="I194" s="86"/>
      <c r="J194" s="86"/>
      <c r="K194" s="86"/>
      <c r="L194" s="86"/>
      <c r="M194" s="86"/>
      <c r="N194" s="86"/>
      <c r="O194" s="86"/>
      <c r="P194" s="86"/>
      <c r="Q194" s="86"/>
      <c r="R194" s="86"/>
      <c r="S194" s="86"/>
      <c r="T194" s="86"/>
      <c r="U194" s="86"/>
      <c r="V194" s="86"/>
      <c r="W194" s="86"/>
      <c r="X194" s="86"/>
      <c r="Y194" s="86"/>
      <c r="Z194" s="86"/>
      <c r="AA194" s="86"/>
      <c r="AB194" s="86"/>
      <c r="AC194" s="86"/>
      <c r="AD194" s="86"/>
      <c r="AE194" s="86"/>
      <c r="AF194" s="86"/>
      <c r="AG194" s="86"/>
      <c r="AH194" s="86"/>
      <c r="AI194" s="86"/>
      <c r="AJ194" s="86"/>
      <c r="AK194" s="86"/>
      <c r="AL194" s="86"/>
      <c r="AM194" s="86"/>
      <c r="AN194" s="86"/>
      <c r="AO194" s="86"/>
      <c r="AP194" s="86"/>
      <c r="AQ194" s="86"/>
      <c r="AR194" s="86"/>
      <c r="AS194" s="86"/>
      <c r="AT194" s="86"/>
      <c r="AU194" s="86"/>
      <c r="AV194" s="86"/>
      <c r="AW194" s="86"/>
      <c r="AX194" s="86"/>
      <c r="AY194" s="86"/>
      <c r="AZ194" s="86"/>
      <c r="BA194" s="86"/>
      <c r="BB194" s="86"/>
      <c r="BC194" s="86"/>
      <c r="BD194" s="86"/>
      <c r="BE194" s="86"/>
      <c r="BF194" s="86"/>
      <c r="BG194" s="86"/>
      <c r="BH194" s="86"/>
      <c r="BI194" s="86"/>
      <c r="BJ194" s="86"/>
      <c r="BK194" s="86"/>
      <c r="BL194" s="86"/>
      <c r="BM194" s="86"/>
      <c r="BN194" s="86"/>
      <c r="BO194" s="86"/>
      <c r="BP194" s="86"/>
      <c r="BQ194" s="86"/>
      <c r="BR194" s="86"/>
      <c r="BS194" s="86"/>
      <c r="BT194" s="86"/>
      <c r="BU194" s="86"/>
      <c r="BV194" s="86"/>
      <c r="BW194" s="86"/>
      <c r="BX194" s="86"/>
      <c r="BY194" s="86"/>
      <c r="BZ194" s="86"/>
      <c r="CA194" s="86"/>
      <c r="CB194" s="86"/>
      <c r="CC194" s="86"/>
      <c r="CD194" s="86"/>
      <c r="CE194" s="86"/>
      <c r="CF194" s="86"/>
      <c r="CG194" s="86"/>
      <c r="CH194" s="86"/>
      <c r="CI194" s="86"/>
      <c r="CJ194" s="86"/>
      <c r="CK194" s="86"/>
      <c r="CL194" s="86"/>
      <c r="CM194" s="86"/>
      <c r="CN194" s="86"/>
      <c r="CO194" s="86"/>
      <c r="CP194" s="86"/>
      <c r="CQ194" s="86"/>
      <c r="CR194" s="86"/>
      <c r="CS194" s="86"/>
      <c r="CT194" s="86"/>
      <c r="CU194" s="86"/>
      <c r="CV194" s="86"/>
      <c r="CW194" s="86"/>
      <c r="CX194" s="86"/>
      <c r="CY194" s="86"/>
      <c r="CZ194" s="86"/>
      <c r="DA194" s="86"/>
      <c r="DB194" s="86"/>
      <c r="DC194" s="86"/>
      <c r="DD194" s="86"/>
      <c r="DE194" s="86"/>
      <c r="DF194" s="86"/>
      <c r="DG194" s="86"/>
      <c r="DH194" s="86"/>
      <c r="DI194" s="86"/>
      <c r="DJ194" s="86"/>
      <c r="DK194" s="86"/>
      <c r="DL194" s="86"/>
      <c r="DM194" s="86"/>
      <c r="DN194" s="86"/>
      <c r="DO194" s="86"/>
      <c r="DP194" s="86"/>
      <c r="DQ194" s="86"/>
      <c r="DR194" s="86"/>
      <c r="DS194" s="86"/>
      <c r="DT194" s="86"/>
      <c r="DU194" s="86"/>
      <c r="DV194" s="86"/>
      <c r="DW194" s="86"/>
      <c r="DX194" s="86"/>
      <c r="DY194" s="86"/>
      <c r="DZ194" s="86"/>
      <c r="EA194" s="86"/>
      <c r="EB194" s="86"/>
      <c r="EC194" s="86"/>
      <c r="ED194" s="86"/>
      <c r="EE194" s="86"/>
      <c r="EF194" s="86"/>
      <c r="EG194" s="86"/>
      <c r="EH194" s="86"/>
      <c r="EI194" s="86"/>
      <c r="EJ194" s="86"/>
      <c r="EK194" s="86"/>
      <c r="EL194" s="86"/>
      <c r="EM194" s="86"/>
      <c r="EN194" s="86"/>
      <c r="EO194" s="86"/>
      <c r="EP194" s="86"/>
      <c r="EQ194" s="86"/>
      <c r="ER194" s="86"/>
      <c r="ES194" s="86"/>
      <c r="ET194" s="86"/>
      <c r="EU194" s="86"/>
      <c r="EV194" s="86"/>
      <c r="EW194" s="86"/>
      <c r="EX194" s="86"/>
      <c r="EY194" s="86"/>
      <c r="EZ194" s="86"/>
      <c r="FA194" s="86"/>
      <c r="FB194" s="86"/>
      <c r="FC194" s="86"/>
      <c r="FD194" s="86"/>
      <c r="FE194" s="86"/>
      <c r="FF194" s="86"/>
      <c r="FG194" s="86"/>
      <c r="FH194" s="86"/>
      <c r="FI194" s="86"/>
      <c r="FJ194" s="86"/>
      <c r="FK194" s="86"/>
      <c r="FL194" s="86"/>
      <c r="FM194" s="86"/>
      <c r="FN194" s="86"/>
      <c r="FO194" s="86"/>
      <c r="FP194" s="86"/>
      <c r="FQ194" s="86"/>
      <c r="FR194" s="86"/>
      <c r="FS194" s="86"/>
      <c r="FT194" s="86"/>
      <c r="FU194" s="86"/>
      <c r="FV194" s="86"/>
      <c r="FW194" s="86"/>
      <c r="FX194" s="86">
        <v>42</v>
      </c>
      <c r="FY194" s="86">
        <v>0</v>
      </c>
    </row>
    <row r="195" spans="1:181" x14ac:dyDescent="0.25">
      <c r="A195" t="s">
        <v>186</v>
      </c>
      <c r="B195" t="s">
        <v>244</v>
      </c>
      <c r="C195" t="s">
        <v>2</v>
      </c>
      <c r="D195" t="s">
        <v>203</v>
      </c>
      <c r="E195" t="s">
        <v>207</v>
      </c>
      <c r="F195" t="s">
        <v>181</v>
      </c>
      <c r="G195" t="s">
        <v>1</v>
      </c>
      <c r="H195" s="86">
        <v>494</v>
      </c>
      <c r="I195" s="86"/>
      <c r="J195" s="86"/>
      <c r="K195" s="86"/>
      <c r="L195" s="86"/>
      <c r="M195" s="86"/>
      <c r="N195" s="86"/>
      <c r="O195" s="86"/>
      <c r="P195" s="86"/>
      <c r="Q195" s="86"/>
      <c r="R195" s="86"/>
      <c r="S195" s="86"/>
      <c r="T195" s="86"/>
      <c r="U195" s="86"/>
      <c r="V195" s="86"/>
      <c r="W195" s="86"/>
      <c r="X195" s="86"/>
      <c r="Y195" s="86"/>
      <c r="Z195" s="86"/>
      <c r="AA195" s="86"/>
      <c r="AB195" s="86"/>
      <c r="AC195" s="86"/>
      <c r="AD195" s="86"/>
      <c r="AE195" s="86"/>
      <c r="AF195" s="86"/>
      <c r="AG195" s="86"/>
      <c r="AH195" s="86"/>
      <c r="AI195" s="86"/>
      <c r="AJ195" s="86"/>
      <c r="AK195" s="86"/>
      <c r="AL195" s="86"/>
      <c r="AM195" s="86"/>
      <c r="AN195" s="86"/>
      <c r="AO195" s="86"/>
      <c r="AP195" s="86"/>
      <c r="AQ195" s="86"/>
      <c r="AR195" s="86"/>
      <c r="AS195" s="86"/>
      <c r="AT195" s="86"/>
      <c r="AU195" s="86"/>
      <c r="AV195" s="86"/>
      <c r="AW195" s="86"/>
      <c r="AX195" s="86"/>
      <c r="AY195" s="86"/>
      <c r="AZ195" s="86"/>
      <c r="BA195" s="86"/>
      <c r="BB195" s="86"/>
      <c r="BC195" s="86"/>
      <c r="BD195" s="86"/>
      <c r="BE195" s="86"/>
      <c r="BF195" s="86"/>
      <c r="BG195" s="86"/>
      <c r="BH195" s="86"/>
      <c r="BI195" s="86"/>
      <c r="BJ195" s="86"/>
      <c r="BK195" s="86"/>
      <c r="BL195" s="86"/>
      <c r="BM195" s="86"/>
      <c r="BN195" s="86"/>
      <c r="BO195" s="86"/>
      <c r="BP195" s="86"/>
      <c r="BQ195" s="86"/>
      <c r="BR195" s="86"/>
      <c r="BS195" s="86"/>
      <c r="BT195" s="86"/>
      <c r="BU195" s="86"/>
      <c r="BV195" s="86"/>
      <c r="BW195" s="86"/>
      <c r="BX195" s="86"/>
      <c r="BY195" s="86"/>
      <c r="BZ195" s="86"/>
      <c r="CA195" s="86"/>
      <c r="CB195" s="86"/>
      <c r="CC195" s="86"/>
      <c r="CD195" s="86"/>
      <c r="CE195" s="86"/>
      <c r="CF195" s="86"/>
      <c r="CG195" s="86"/>
      <c r="CH195" s="86"/>
      <c r="CI195" s="86"/>
      <c r="CJ195" s="86"/>
      <c r="CK195" s="86"/>
      <c r="CL195" s="86"/>
      <c r="CM195" s="86"/>
      <c r="CN195" s="86"/>
      <c r="CO195" s="86"/>
      <c r="CP195" s="86"/>
      <c r="CQ195" s="86"/>
      <c r="CR195" s="86"/>
      <c r="CS195" s="86"/>
      <c r="CT195" s="86"/>
      <c r="CU195" s="86"/>
      <c r="CV195" s="86"/>
      <c r="CW195" s="86"/>
      <c r="CX195" s="86"/>
      <c r="CY195" s="86"/>
      <c r="CZ195" s="86"/>
      <c r="DA195" s="86"/>
      <c r="DB195" s="86"/>
      <c r="DC195" s="86"/>
      <c r="DD195" s="86"/>
      <c r="DE195" s="86"/>
      <c r="DF195" s="86"/>
      <c r="DG195" s="86"/>
      <c r="DH195" s="86"/>
      <c r="DI195" s="86"/>
      <c r="DJ195" s="86"/>
      <c r="DK195" s="86"/>
      <c r="DL195" s="86"/>
      <c r="DM195" s="86"/>
      <c r="DN195" s="86"/>
      <c r="DO195" s="86"/>
      <c r="DP195" s="86"/>
      <c r="DQ195" s="86"/>
      <c r="DR195" s="86"/>
      <c r="DS195" s="86"/>
      <c r="DT195" s="86"/>
      <c r="DU195" s="86"/>
      <c r="DV195" s="86"/>
      <c r="DW195" s="86"/>
      <c r="DX195" s="86"/>
      <c r="DY195" s="86"/>
      <c r="DZ195" s="86"/>
      <c r="EA195" s="86"/>
      <c r="EB195" s="86"/>
      <c r="EC195" s="86"/>
      <c r="ED195" s="86"/>
      <c r="EE195" s="86"/>
      <c r="EF195" s="86"/>
      <c r="EG195" s="86"/>
      <c r="EH195" s="86"/>
      <c r="EI195" s="86"/>
      <c r="EJ195" s="86"/>
      <c r="EK195" s="86"/>
      <c r="EL195" s="86"/>
      <c r="EM195" s="86"/>
      <c r="EN195" s="86"/>
      <c r="EO195" s="86"/>
      <c r="EP195" s="86"/>
      <c r="EQ195" s="86"/>
      <c r="ER195" s="86"/>
      <c r="ES195" s="86"/>
      <c r="ET195" s="86"/>
      <c r="EU195" s="86"/>
      <c r="EV195" s="86"/>
      <c r="EW195" s="86"/>
      <c r="EX195" s="86"/>
      <c r="EY195" s="86"/>
      <c r="EZ195" s="86"/>
      <c r="FA195" s="86"/>
      <c r="FB195" s="86"/>
      <c r="FC195" s="86"/>
      <c r="FD195" s="86"/>
      <c r="FE195" s="86"/>
      <c r="FF195" s="86"/>
      <c r="FG195" s="86"/>
      <c r="FH195" s="86"/>
      <c r="FI195" s="86"/>
      <c r="FJ195" s="86"/>
      <c r="FK195" s="86"/>
      <c r="FL195" s="86"/>
      <c r="FM195" s="86"/>
      <c r="FN195" s="86"/>
      <c r="FO195" s="86"/>
      <c r="FP195" s="86"/>
      <c r="FQ195" s="86"/>
      <c r="FR195" s="86"/>
      <c r="FS195" s="86"/>
      <c r="FT195" s="86"/>
      <c r="FU195" s="86"/>
      <c r="FV195" s="86"/>
      <c r="FW195" s="86"/>
      <c r="FX195" s="86">
        <v>23</v>
      </c>
      <c r="FY195" s="86">
        <v>0</v>
      </c>
    </row>
    <row r="196" spans="1:181" x14ac:dyDescent="0.25">
      <c r="A196" t="s">
        <v>186</v>
      </c>
      <c r="B196" t="s">
        <v>244</v>
      </c>
      <c r="C196" t="s">
        <v>2</v>
      </c>
      <c r="D196" t="s">
        <v>203</v>
      </c>
      <c r="E196" t="s">
        <v>207</v>
      </c>
      <c r="F196" t="s">
        <v>182</v>
      </c>
      <c r="G196" t="s">
        <v>1</v>
      </c>
      <c r="H196" s="86">
        <v>1344</v>
      </c>
      <c r="I196" s="86">
        <v>1.4443249702453613</v>
      </c>
      <c r="J196" s="86">
        <v>1.2856658697128296</v>
      </c>
      <c r="K196" s="86">
        <v>1.1293302774429321</v>
      </c>
      <c r="L196" s="86">
        <v>1.1091889142990112</v>
      </c>
      <c r="M196" s="86">
        <v>1.0778200626373291</v>
      </c>
      <c r="N196" s="86">
        <v>1.1723164319992065</v>
      </c>
      <c r="O196" s="86">
        <v>1.2060965299606323</v>
      </c>
      <c r="P196" s="86">
        <v>1.246825098991394</v>
      </c>
      <c r="Q196" s="86">
        <v>1.2850021123886108</v>
      </c>
      <c r="R196" s="86">
        <v>1.8098001480102539</v>
      </c>
      <c r="S196" s="86">
        <v>1.8064281940460205</v>
      </c>
      <c r="T196" s="86">
        <v>1.7400157451629639</v>
      </c>
      <c r="U196" s="86">
        <v>1.9466016292572021</v>
      </c>
      <c r="V196" s="86">
        <v>2.1231474876403809</v>
      </c>
      <c r="W196" s="86">
        <v>2.3827400207519531</v>
      </c>
      <c r="X196" s="86">
        <v>2.5043838024139404</v>
      </c>
      <c r="Y196" s="86">
        <v>2.4412474632263184</v>
      </c>
      <c r="Z196" s="86">
        <v>2.6290383338928223</v>
      </c>
      <c r="AA196" s="86">
        <v>2.5624890327453613</v>
      </c>
      <c r="AB196" s="86">
        <v>2.5369901657104492</v>
      </c>
      <c r="AC196" s="86">
        <v>2.4331364631652832</v>
      </c>
      <c r="AD196" s="86">
        <v>2.2062923908233643</v>
      </c>
      <c r="AE196" s="86">
        <v>2.0535902976989746</v>
      </c>
      <c r="AF196" s="86">
        <v>1.7701929807662964</v>
      </c>
      <c r="AG196" s="86">
        <v>-0.20790371298789978</v>
      </c>
      <c r="AH196" s="86">
        <v>-0.22776338458061218</v>
      </c>
      <c r="AI196" s="86">
        <v>-0.22990767657756805</v>
      </c>
      <c r="AJ196" s="86">
        <v>-0.15961658954620361</v>
      </c>
      <c r="AK196" s="86">
        <v>-0.10820102691650391</v>
      </c>
      <c r="AL196" s="86">
        <v>-0.12775769829750061</v>
      </c>
      <c r="AM196" s="86">
        <v>-0.21602350473403931</v>
      </c>
      <c r="AN196" s="86">
        <v>-0.34530949592590332</v>
      </c>
      <c r="AO196" s="86">
        <v>-0.31283038854598999</v>
      </c>
      <c r="AP196" s="86">
        <v>7.9328589141368866E-2</v>
      </c>
      <c r="AQ196" s="86">
        <v>-0.13121034204959869</v>
      </c>
      <c r="AR196" s="86">
        <v>-0.15030328929424286</v>
      </c>
      <c r="AS196" s="86">
        <v>-0.11200558394193649</v>
      </c>
      <c r="AT196" s="86">
        <v>6.5220467746257782E-2</v>
      </c>
      <c r="AU196" s="86">
        <v>0.24345266819000244</v>
      </c>
      <c r="AV196" s="86">
        <v>0.17393487691879272</v>
      </c>
      <c r="AW196" s="86">
        <v>5.0550978630781174E-2</v>
      </c>
      <c r="AX196" s="86">
        <v>-1.501566544175148E-2</v>
      </c>
      <c r="AY196" s="86">
        <v>3.8604013621807098E-2</v>
      </c>
      <c r="AZ196" s="86">
        <v>-8.062511682510376E-2</v>
      </c>
      <c r="BA196" s="86">
        <v>-6.3969120383262634E-2</v>
      </c>
      <c r="BB196" s="86">
        <v>-0.30814814567565918</v>
      </c>
      <c r="BC196" s="86">
        <v>-0.25275033712387085</v>
      </c>
      <c r="BD196" s="86">
        <v>-0.2573624849319458</v>
      </c>
      <c r="BE196" s="86">
        <v>-2.4827307090163231E-2</v>
      </c>
      <c r="BF196" s="86">
        <v>-6.290028989315033E-2</v>
      </c>
      <c r="BG196" s="86">
        <v>-8.1245124340057373E-2</v>
      </c>
      <c r="BH196" s="86">
        <v>-2.2672737017273903E-2</v>
      </c>
      <c r="BI196" s="86">
        <v>2.402084693312645E-2</v>
      </c>
      <c r="BJ196" s="86">
        <v>1.6085196286439896E-2</v>
      </c>
      <c r="BK196" s="86">
        <v>-7.267499715089798E-2</v>
      </c>
      <c r="BL196" s="86">
        <v>-0.18025131523609161</v>
      </c>
      <c r="BM196" s="86">
        <v>-0.17127037048339844</v>
      </c>
      <c r="BN196" s="86">
        <v>0.25514319539070129</v>
      </c>
      <c r="BO196" s="86">
        <v>8.1559024751186371E-2</v>
      </c>
      <c r="BP196" s="86">
        <v>4.2276907712221146E-2</v>
      </c>
      <c r="BQ196" s="86">
        <v>0.1022518053650856</v>
      </c>
      <c r="BR196" s="86">
        <v>0.28662228584289551</v>
      </c>
      <c r="BS196" s="86">
        <v>0.45302176475524902</v>
      </c>
      <c r="BT196" s="86">
        <v>0.40787601470947266</v>
      </c>
      <c r="BU196" s="86">
        <v>0.28318285942077637</v>
      </c>
      <c r="BV196" s="86">
        <v>0.24014535546302795</v>
      </c>
      <c r="BW196" s="86">
        <v>0.2760307788848877</v>
      </c>
      <c r="BX196" s="86">
        <v>0.15764886140823364</v>
      </c>
      <c r="BY196" s="86">
        <v>0.17906294763088226</v>
      </c>
      <c r="BZ196" s="86">
        <v>-6.4964629709720612E-2</v>
      </c>
      <c r="CA196" s="86">
        <v>-1.4271494001150131E-2</v>
      </c>
      <c r="CB196" s="86">
        <v>-5.2258949726819992E-2</v>
      </c>
      <c r="CC196" s="86">
        <v>0.1019708514213562</v>
      </c>
      <c r="CD196" s="86">
        <v>5.1283389329910278E-2</v>
      </c>
      <c r="CE196" s="86">
        <v>2.1718097850680351E-2</v>
      </c>
      <c r="CF196" s="86">
        <v>7.2174161672592163E-2</v>
      </c>
      <c r="CG196" s="86">
        <v>0.11559731513261795</v>
      </c>
      <c r="CH196" s="86">
        <v>0.11571034789085388</v>
      </c>
      <c r="CI196" s="86">
        <v>2.6607738807797432E-2</v>
      </c>
      <c r="CJ196" s="86">
        <v>-6.5932527184486389E-2</v>
      </c>
      <c r="CK196" s="86">
        <v>-7.3226332664489746E-2</v>
      </c>
      <c r="CL196" s="86">
        <v>0.37691184878349304</v>
      </c>
      <c r="CM196" s="86">
        <v>0.22892244160175323</v>
      </c>
      <c r="CN196" s="86">
        <v>0.17565736174583435</v>
      </c>
      <c r="CO196" s="86">
        <v>0.25064581632614136</v>
      </c>
      <c r="CP196" s="86">
        <v>0.43996453285217285</v>
      </c>
      <c r="CQ196" s="86">
        <v>0.59816867113113403</v>
      </c>
      <c r="CR196" s="86">
        <v>0.56990295648574829</v>
      </c>
      <c r="CS196" s="86">
        <v>0.4443030059337616</v>
      </c>
      <c r="CT196" s="86">
        <v>0.41686910390853882</v>
      </c>
      <c r="CU196" s="86">
        <v>0.4404718279838562</v>
      </c>
      <c r="CV196" s="86">
        <v>0.32267668843269348</v>
      </c>
      <c r="CW196" s="86">
        <v>0.34738621115684509</v>
      </c>
      <c r="CX196" s="86">
        <v>0.10346352308988571</v>
      </c>
      <c r="CY196" s="86">
        <v>0.15089821815490723</v>
      </c>
      <c r="CZ196" s="86">
        <v>8.9795134961605072E-2</v>
      </c>
      <c r="DA196" s="86">
        <v>0.22876900434494019</v>
      </c>
      <c r="DB196" s="86">
        <v>0.16546706855297089</v>
      </c>
      <c r="DC196" s="86">
        <v>0.12468132376670837</v>
      </c>
      <c r="DD196" s="86">
        <v>0.16702106595039368</v>
      </c>
      <c r="DE196" s="86">
        <v>0.20717377960681915</v>
      </c>
      <c r="DF196" s="86">
        <v>0.21533550322055817</v>
      </c>
      <c r="DG196" s="86">
        <v>0.12589047849178314</v>
      </c>
      <c r="DH196" s="86">
        <v>4.8386260867118835E-2</v>
      </c>
      <c r="DI196" s="86">
        <v>2.4817707017064095E-2</v>
      </c>
      <c r="DJ196" s="86">
        <v>0.49868050217628479</v>
      </c>
      <c r="DK196" s="86">
        <v>0.3762858510017395</v>
      </c>
      <c r="DL196" s="86">
        <v>0.30903780460357666</v>
      </c>
      <c r="DM196" s="86">
        <v>0.39903983473777771</v>
      </c>
      <c r="DN196" s="86">
        <v>0.5933067798614502</v>
      </c>
      <c r="DO196" s="86">
        <v>0.74331557750701904</v>
      </c>
      <c r="DP196" s="86">
        <v>0.73192989826202393</v>
      </c>
      <c r="DQ196" s="86">
        <v>0.60542315244674683</v>
      </c>
      <c r="DR196" s="86">
        <v>0.59359282255172729</v>
      </c>
      <c r="DS196" s="86">
        <v>0.60491287708282471</v>
      </c>
      <c r="DT196" s="86">
        <v>0.48770451545715332</v>
      </c>
      <c r="DU196" s="86">
        <v>0.51570945978164673</v>
      </c>
      <c r="DV196" s="86">
        <v>0.27189168334007263</v>
      </c>
      <c r="DW196" s="86">
        <v>0.31606793403625488</v>
      </c>
      <c r="DX196" s="86">
        <v>0.23184922337532043</v>
      </c>
      <c r="DY196" s="86">
        <v>0.41184541583061218</v>
      </c>
      <c r="DZ196" s="86">
        <v>0.33033016324043274</v>
      </c>
      <c r="EA196" s="86">
        <v>0.27334386110305786</v>
      </c>
      <c r="EB196" s="86">
        <v>0.30396491289138794</v>
      </c>
      <c r="EC196" s="86">
        <v>0.339395672082901</v>
      </c>
      <c r="ED196" s="86">
        <v>0.35917839407920837</v>
      </c>
      <c r="EE196" s="86">
        <v>0.26923897862434387</v>
      </c>
      <c r="EF196" s="86">
        <v>0.21344442665576935</v>
      </c>
      <c r="EG196" s="86">
        <v>0.1663777232170105</v>
      </c>
      <c r="EH196" s="86">
        <v>0.67449510097503662</v>
      </c>
      <c r="EI196" s="86">
        <v>0.58905524015426636</v>
      </c>
      <c r="EJ196" s="86">
        <v>0.50161802768707275</v>
      </c>
      <c r="EK196" s="86">
        <v>0.6132972240447998</v>
      </c>
      <c r="EL196" s="86">
        <v>0.81470859050750732</v>
      </c>
      <c r="EM196" s="86">
        <v>0.95288467407226563</v>
      </c>
      <c r="EN196" s="86">
        <v>0.96587103605270386</v>
      </c>
      <c r="EO196" s="86">
        <v>0.83805501461029053</v>
      </c>
      <c r="EP196" s="86">
        <v>0.84875386953353882</v>
      </c>
      <c r="EQ196" s="86">
        <v>0.84233963489532471</v>
      </c>
      <c r="ER196" s="86">
        <v>0.72597849369049072</v>
      </c>
      <c r="ES196" s="86">
        <v>0.75874155759811401</v>
      </c>
      <c r="ET196" s="86">
        <v>0.5150752067565918</v>
      </c>
      <c r="EU196" s="86">
        <v>0.5545467734336853</v>
      </c>
      <c r="EV196" s="86">
        <v>0.43695273995399475</v>
      </c>
      <c r="EW196" s="86">
        <v>73.62774658203125</v>
      </c>
      <c r="EX196" s="86">
        <v>69.495231628417969</v>
      </c>
      <c r="EY196" s="86">
        <v>67.253623962402344</v>
      </c>
      <c r="EZ196" s="86">
        <v>66.5433349609375</v>
      </c>
      <c r="FA196" s="86">
        <v>64.761726379394531</v>
      </c>
      <c r="FB196" s="86">
        <v>63.092899322509766</v>
      </c>
      <c r="FC196" s="86">
        <v>62.765750885009766</v>
      </c>
      <c r="FD196" s="86">
        <v>64.427459716796875</v>
      </c>
      <c r="FE196" s="86">
        <v>70.238021850585938</v>
      </c>
      <c r="FF196" s="86">
        <v>76.073829650878906</v>
      </c>
      <c r="FG196" s="86">
        <v>81.579338073730469</v>
      </c>
      <c r="FH196" s="86">
        <v>88.215400695800781</v>
      </c>
      <c r="FI196" s="86">
        <v>92.736251831054688</v>
      </c>
      <c r="FJ196" s="86">
        <v>95.643142700195313</v>
      </c>
      <c r="FK196" s="86">
        <v>97.890121459960938</v>
      </c>
      <c r="FL196" s="86">
        <v>99.277755737304688</v>
      </c>
      <c r="FM196" s="86">
        <v>100.50274658203125</v>
      </c>
      <c r="FN196" s="86">
        <v>100.82577514648438</v>
      </c>
      <c r="FO196" s="86">
        <v>99.297286987304688</v>
      </c>
      <c r="FP196" s="86">
        <v>96.5972900390625</v>
      </c>
      <c r="FQ196" s="86">
        <v>93.458343505859375</v>
      </c>
      <c r="FR196" s="86">
        <v>86.499649047851563</v>
      </c>
      <c r="FS196" s="86">
        <v>79.683052062988281</v>
      </c>
      <c r="FT196" s="86">
        <v>76.913276672363281</v>
      </c>
      <c r="FU196" s="86">
        <v>0.11001494526863098</v>
      </c>
      <c r="FV196" s="86">
        <v>0.19903819262981415</v>
      </c>
      <c r="FW196" s="86">
        <v>0.10425948351621628</v>
      </c>
      <c r="FX196" s="86">
        <v>129</v>
      </c>
      <c r="FY196" s="86">
        <v>1</v>
      </c>
    </row>
    <row r="197" spans="1:181" x14ac:dyDescent="0.25">
      <c r="A197" t="s">
        <v>186</v>
      </c>
      <c r="B197" t="s">
        <v>244</v>
      </c>
      <c r="C197" t="s">
        <v>2</v>
      </c>
      <c r="D197" t="s">
        <v>203</v>
      </c>
      <c r="E197" t="s">
        <v>207</v>
      </c>
      <c r="F197" t="s">
        <v>183</v>
      </c>
      <c r="G197" t="s">
        <v>1</v>
      </c>
      <c r="H197" s="86">
        <v>1926</v>
      </c>
      <c r="I197" s="86">
        <v>3.276578426361084</v>
      </c>
      <c r="J197" s="86">
        <v>2.9109194278717041</v>
      </c>
      <c r="K197" s="86">
        <v>2.6857249736785889</v>
      </c>
      <c r="L197" s="86">
        <v>2.5502068996429443</v>
      </c>
      <c r="M197" s="86">
        <v>2.4853222370147705</v>
      </c>
      <c r="N197" s="86">
        <v>2.0805709362030029</v>
      </c>
      <c r="O197" s="86">
        <v>2.3285384178161621</v>
      </c>
      <c r="P197" s="86">
        <v>2.3039257526397705</v>
      </c>
      <c r="Q197" s="86">
        <v>2.5049042701721191</v>
      </c>
      <c r="R197" s="86">
        <v>2.7480106353759766</v>
      </c>
      <c r="S197" s="86">
        <v>3.086641788482666</v>
      </c>
      <c r="T197" s="86">
        <v>3.0401315689086914</v>
      </c>
      <c r="U197" s="86">
        <v>3.3518848419189453</v>
      </c>
      <c r="V197" s="86">
        <v>3.7102382183074951</v>
      </c>
      <c r="W197" s="86">
        <v>4.0198440551757813</v>
      </c>
      <c r="X197" s="86">
        <v>4.4853863716125488</v>
      </c>
      <c r="Y197" s="86">
        <v>4.7931790351867676</v>
      </c>
      <c r="Z197" s="86">
        <v>5.0693774223327637</v>
      </c>
      <c r="AA197" s="86">
        <v>5.3483691215515137</v>
      </c>
      <c r="AB197" s="86">
        <v>5.0760231018066406</v>
      </c>
      <c r="AC197" s="86">
        <v>5.3061208724975586</v>
      </c>
      <c r="AD197" s="86">
        <v>4.8518004417419434</v>
      </c>
      <c r="AE197" s="86">
        <v>4.4180803298950195</v>
      </c>
      <c r="AF197" s="86">
        <v>4.1080207824707031</v>
      </c>
      <c r="AG197" s="86">
        <v>-1.4075214862823486</v>
      </c>
      <c r="AH197" s="86">
        <v>-1.3549754619598389</v>
      </c>
      <c r="AI197" s="86">
        <v>-1.4946684837341309</v>
      </c>
      <c r="AJ197" s="86">
        <v>-1.4681491851806641</v>
      </c>
      <c r="AK197" s="86">
        <v>-1.3354417085647583</v>
      </c>
      <c r="AL197" s="86">
        <v>-1.6840800046920776</v>
      </c>
      <c r="AM197" s="86">
        <v>-1.6954483985900879</v>
      </c>
      <c r="AN197" s="86">
        <v>-1.8174269199371338</v>
      </c>
      <c r="AO197" s="86">
        <v>-1.5010225772857666</v>
      </c>
      <c r="AP197" s="86">
        <v>-1.1962758302688599</v>
      </c>
      <c r="AQ197" s="86">
        <v>-0.28802186250686646</v>
      </c>
      <c r="AR197" s="86">
        <v>-0.90649998188018799</v>
      </c>
      <c r="AS197" s="86">
        <v>-0.76067405939102173</v>
      </c>
      <c r="AT197" s="86">
        <v>-0.91135698556900024</v>
      </c>
      <c r="AU197" s="86">
        <v>-0.87371587753295898</v>
      </c>
      <c r="AV197" s="86">
        <v>-0.79739260673522949</v>
      </c>
      <c r="AW197" s="86">
        <v>-0.97725862264633179</v>
      </c>
      <c r="AX197" s="86">
        <v>-1.0390759706497192</v>
      </c>
      <c r="AY197" s="86">
        <v>-1.2092664241790771</v>
      </c>
      <c r="AZ197" s="86">
        <v>-1.2478681802749634</v>
      </c>
      <c r="BA197" s="86">
        <v>-0.40386843681335449</v>
      </c>
      <c r="BB197" s="86">
        <v>-0.84824502468109131</v>
      </c>
      <c r="BC197" s="86">
        <v>-1.9966453313827515</v>
      </c>
      <c r="BD197" s="86">
        <v>-1.5117994546890259</v>
      </c>
      <c r="BE197" s="86">
        <v>-0.68819844722747803</v>
      </c>
      <c r="BF197" s="86">
        <v>-0.6389765739440918</v>
      </c>
      <c r="BG197" s="86">
        <v>-0.79445868730545044</v>
      </c>
      <c r="BH197" s="86">
        <v>-0.77452844381332397</v>
      </c>
      <c r="BI197" s="86">
        <v>-0.67409390211105347</v>
      </c>
      <c r="BJ197" s="86">
        <v>-1.071514368057251</v>
      </c>
      <c r="BK197" s="86">
        <v>-1.0558274984359741</v>
      </c>
      <c r="BL197" s="86">
        <v>-1.1852142810821533</v>
      </c>
      <c r="BM197" s="86">
        <v>-0.89480185508728027</v>
      </c>
      <c r="BN197" s="86">
        <v>-0.60483384132385254</v>
      </c>
      <c r="BO197" s="86">
        <v>9.6535556018352509E-2</v>
      </c>
      <c r="BP197" s="86">
        <v>-0.45706048607826233</v>
      </c>
      <c r="BQ197" s="86">
        <v>-0.36234715580940247</v>
      </c>
      <c r="BR197" s="86">
        <v>-0.47299531102180481</v>
      </c>
      <c r="BS197" s="86">
        <v>-0.38381841778755188</v>
      </c>
      <c r="BT197" s="86">
        <v>-0.30304744839668274</v>
      </c>
      <c r="BU197" s="86">
        <v>-0.4872259795665741</v>
      </c>
      <c r="BV197" s="86">
        <v>-0.48060721158981323</v>
      </c>
      <c r="BW197" s="86">
        <v>-0.65642774105072021</v>
      </c>
      <c r="BX197" s="86">
        <v>-0.72162503004074097</v>
      </c>
      <c r="BY197" s="86">
        <v>9.0866610407829285E-2</v>
      </c>
      <c r="BZ197" s="86">
        <v>-0.31446376442909241</v>
      </c>
      <c r="CA197" s="86">
        <v>-1.2220009565353394</v>
      </c>
      <c r="CB197" s="86">
        <v>-0.74819880723953247</v>
      </c>
      <c r="CC197" s="86">
        <v>-0.18999741971492767</v>
      </c>
      <c r="CD197" s="86">
        <v>-0.14307792484760284</v>
      </c>
      <c r="CE197" s="86">
        <v>-0.30949544906616211</v>
      </c>
      <c r="CF197" s="86">
        <v>-0.2941288948059082</v>
      </c>
      <c r="CG197" s="86">
        <v>-0.21604648232460022</v>
      </c>
      <c r="CH197" s="86">
        <v>-0.64725321531295776</v>
      </c>
      <c r="CI197" s="86">
        <v>-0.61282801628112793</v>
      </c>
      <c r="CJ197" s="86">
        <v>-0.74734580516815186</v>
      </c>
      <c r="CK197" s="86">
        <v>-0.47493523359298706</v>
      </c>
      <c r="CL197" s="86">
        <v>-0.19520284235477448</v>
      </c>
      <c r="CM197" s="86">
        <v>0.36287885904312134</v>
      </c>
      <c r="CN197" s="86">
        <v>-0.1457800418138504</v>
      </c>
      <c r="CO197" s="86">
        <v>-8.6467161774635315E-2</v>
      </c>
      <c r="CP197" s="86">
        <v>-0.16938737034797668</v>
      </c>
      <c r="CQ197" s="86">
        <v>-4.4516921043395996E-2</v>
      </c>
      <c r="CR197" s="86">
        <v>3.93344946205616E-2</v>
      </c>
      <c r="CS197" s="86">
        <v>-0.14783087372779846</v>
      </c>
      <c r="CT197" s="86">
        <v>-9.3813471496105194E-2</v>
      </c>
      <c r="CU197" s="86">
        <v>-0.27353334426879883</v>
      </c>
      <c r="CV197" s="86">
        <v>-0.3571506142616272</v>
      </c>
      <c r="CW197" s="86">
        <v>0.43351858854293823</v>
      </c>
      <c r="CX197" s="86">
        <v>5.5231485515832901E-2</v>
      </c>
      <c r="CY197" s="86">
        <v>-0.68548470735549927</v>
      </c>
      <c r="CZ197" s="86">
        <v>-0.21933135390281677</v>
      </c>
      <c r="DA197" s="86">
        <v>0.30820357799530029</v>
      </c>
      <c r="DB197" s="86">
        <v>0.35282072424888611</v>
      </c>
      <c r="DC197" s="86">
        <v>0.17546777427196503</v>
      </c>
      <c r="DD197" s="86">
        <v>0.18627066910266876</v>
      </c>
      <c r="DE197" s="86">
        <v>0.24200096726417542</v>
      </c>
      <c r="DF197" s="86">
        <v>-0.22299209237098694</v>
      </c>
      <c r="DG197" s="86">
        <v>-0.16982851922512054</v>
      </c>
      <c r="DH197" s="86">
        <v>-0.309477299451828</v>
      </c>
      <c r="DI197" s="86">
        <v>-5.5068597197532654E-2</v>
      </c>
      <c r="DJ197" s="86">
        <v>0.2144281268119812</v>
      </c>
      <c r="DK197" s="86">
        <v>0.62922215461730957</v>
      </c>
      <c r="DL197" s="86">
        <v>0.16550038754940033</v>
      </c>
      <c r="DM197" s="86">
        <v>0.18941284716129303</v>
      </c>
      <c r="DN197" s="86">
        <v>0.13422058522701263</v>
      </c>
      <c r="DO197" s="86">
        <v>0.29478457570075989</v>
      </c>
      <c r="DP197" s="86">
        <v>0.38171645998954773</v>
      </c>
      <c r="DQ197" s="86">
        <v>0.19156423211097717</v>
      </c>
      <c r="DR197" s="86">
        <v>0.29298025369644165</v>
      </c>
      <c r="DS197" s="86">
        <v>0.10936105996370316</v>
      </c>
      <c r="DT197" s="86">
        <v>7.3238159529864788E-3</v>
      </c>
      <c r="DU197" s="86">
        <v>0.77617055177688599</v>
      </c>
      <c r="DV197" s="86">
        <v>0.4249267578125</v>
      </c>
      <c r="DW197" s="86">
        <v>-0.1489683985710144</v>
      </c>
      <c r="DX197" s="86">
        <v>0.30953612923622131</v>
      </c>
      <c r="DY197" s="86">
        <v>1.0275267362594604</v>
      </c>
      <c r="DZ197" s="86">
        <v>1.0688196420669556</v>
      </c>
      <c r="EA197" s="86">
        <v>0.87567764520645142</v>
      </c>
      <c r="EB197" s="86">
        <v>0.87989133596420288</v>
      </c>
      <c r="EC197" s="86">
        <v>0.90334874391555786</v>
      </c>
      <c r="ED197" s="86">
        <v>0.3895736038684845</v>
      </c>
      <c r="EE197" s="86">
        <v>0.46979236602783203</v>
      </c>
      <c r="EF197" s="86">
        <v>0.32273530960083008</v>
      </c>
      <c r="EG197" s="86">
        <v>0.55115211009979248</v>
      </c>
      <c r="EH197" s="86">
        <v>0.8058701753616333</v>
      </c>
      <c r="EI197" s="86">
        <v>1.0137796401977539</v>
      </c>
      <c r="EJ197" s="86">
        <v>0.61493986845016479</v>
      </c>
      <c r="EK197" s="86">
        <v>0.58773976564407349</v>
      </c>
      <c r="EL197" s="86">
        <v>0.57258224487304688</v>
      </c>
      <c r="EM197" s="86">
        <v>0.78468203544616699</v>
      </c>
      <c r="EN197" s="86">
        <v>0.87606161832809448</v>
      </c>
      <c r="EO197" s="86">
        <v>0.68159687519073486</v>
      </c>
      <c r="EP197" s="86">
        <v>0.85144901275634766</v>
      </c>
      <c r="EQ197" s="86">
        <v>0.66219973564147949</v>
      </c>
      <c r="ER197" s="86">
        <v>0.53356701135635376</v>
      </c>
      <c r="ES197" s="86">
        <v>1.270905613899231</v>
      </c>
      <c r="ET197" s="86">
        <v>0.95870798826217651</v>
      </c>
      <c r="EU197" s="86">
        <v>0.62567591667175293</v>
      </c>
      <c r="EV197" s="86">
        <v>1.0731368064880371</v>
      </c>
      <c r="EW197" s="86">
        <v>79.817955017089844</v>
      </c>
      <c r="EX197" s="86">
        <v>75.689773559570313</v>
      </c>
      <c r="EY197" s="86">
        <v>73.813888549804688</v>
      </c>
      <c r="EZ197" s="86">
        <v>73.325408935546875</v>
      </c>
      <c r="FA197" s="86">
        <v>71.752410888671875</v>
      </c>
      <c r="FB197" s="86">
        <v>70.696853637695313</v>
      </c>
      <c r="FC197" s="86">
        <v>70.307670593261719</v>
      </c>
      <c r="FD197" s="86">
        <v>72.25091552734375</v>
      </c>
      <c r="FE197" s="86">
        <v>76.706169128417969</v>
      </c>
      <c r="FF197" s="86">
        <v>80.887969970703125</v>
      </c>
      <c r="FG197" s="86">
        <v>84.715911865234375</v>
      </c>
      <c r="FH197" s="86">
        <v>88.754852294921875</v>
      </c>
      <c r="FI197" s="86">
        <v>92.6650390625</v>
      </c>
      <c r="FJ197" s="86">
        <v>95.219596862792969</v>
      </c>
      <c r="FK197" s="86">
        <v>97.794082641601563</v>
      </c>
      <c r="FL197" s="86">
        <v>98.744430541992188</v>
      </c>
      <c r="FM197" s="86">
        <v>100.23442840576172</v>
      </c>
      <c r="FN197" s="86">
        <v>100.25144195556641</v>
      </c>
      <c r="FO197" s="86">
        <v>99.417770385742188</v>
      </c>
      <c r="FP197" s="86">
        <v>97.705612182617188</v>
      </c>
      <c r="FQ197" s="86">
        <v>94.254539489746094</v>
      </c>
      <c r="FR197" s="86">
        <v>89.282913208007813</v>
      </c>
      <c r="FS197" s="86">
        <v>85.615310668945313</v>
      </c>
      <c r="FT197" s="86">
        <v>82.545822143554688</v>
      </c>
      <c r="FU197" s="86">
        <v>0.36538669466972351</v>
      </c>
      <c r="FV197" s="86">
        <v>0.44705939292907715</v>
      </c>
      <c r="FW197" s="86">
        <v>0.41071516275405884</v>
      </c>
      <c r="FX197" s="86">
        <v>135</v>
      </c>
      <c r="FY197" s="86">
        <v>1</v>
      </c>
    </row>
    <row r="198" spans="1:181" x14ac:dyDescent="0.25">
      <c r="A198" t="s">
        <v>186</v>
      </c>
      <c r="B198" t="s">
        <v>244</v>
      </c>
      <c r="C198" t="s">
        <v>2</v>
      </c>
      <c r="D198" t="s">
        <v>203</v>
      </c>
      <c r="E198" t="s">
        <v>207</v>
      </c>
      <c r="F198" t="s">
        <v>184</v>
      </c>
      <c r="G198" t="s">
        <v>1</v>
      </c>
      <c r="H198" s="86">
        <v>1167</v>
      </c>
      <c r="I198" s="86"/>
      <c r="J198" s="86"/>
      <c r="K198" s="86"/>
      <c r="L198" s="86"/>
      <c r="M198" s="86"/>
      <c r="N198" s="86"/>
      <c r="O198" s="86"/>
      <c r="P198" s="86"/>
      <c r="Q198" s="86"/>
      <c r="R198" s="86"/>
      <c r="S198" s="86"/>
      <c r="T198" s="86"/>
      <c r="U198" s="86"/>
      <c r="V198" s="86"/>
      <c r="W198" s="86"/>
      <c r="X198" s="86"/>
      <c r="Y198" s="86"/>
      <c r="Z198" s="86"/>
      <c r="AA198" s="86"/>
      <c r="AB198" s="86"/>
      <c r="AC198" s="86"/>
      <c r="AD198" s="86"/>
      <c r="AE198" s="86"/>
      <c r="AF198" s="86"/>
      <c r="AG198" s="86"/>
      <c r="AH198" s="86"/>
      <c r="AI198" s="86"/>
      <c r="AJ198" s="86"/>
      <c r="AK198" s="86"/>
      <c r="AL198" s="86"/>
      <c r="AM198" s="86"/>
      <c r="AN198" s="86"/>
      <c r="AO198" s="86"/>
      <c r="AP198" s="86"/>
      <c r="AQ198" s="86"/>
      <c r="AR198" s="86"/>
      <c r="AS198" s="86"/>
      <c r="AT198" s="86"/>
      <c r="AU198" s="86"/>
      <c r="AV198" s="86"/>
      <c r="AW198" s="86"/>
      <c r="AX198" s="86"/>
      <c r="AY198" s="86"/>
      <c r="AZ198" s="86"/>
      <c r="BA198" s="86"/>
      <c r="BB198" s="86"/>
      <c r="BC198" s="86"/>
      <c r="BD198" s="86"/>
      <c r="BE198" s="86"/>
      <c r="BF198" s="86"/>
      <c r="BG198" s="86"/>
      <c r="BH198" s="86"/>
      <c r="BI198" s="86"/>
      <c r="BJ198" s="86"/>
      <c r="BK198" s="86"/>
      <c r="BL198" s="86"/>
      <c r="BM198" s="86"/>
      <c r="BN198" s="86"/>
      <c r="BO198" s="86"/>
      <c r="BP198" s="86"/>
      <c r="BQ198" s="86"/>
      <c r="BR198" s="86"/>
      <c r="BS198" s="86"/>
      <c r="BT198" s="86"/>
      <c r="BU198" s="86"/>
      <c r="BV198" s="86"/>
      <c r="BW198" s="86"/>
      <c r="BX198" s="86"/>
      <c r="BY198" s="86"/>
      <c r="BZ198" s="86"/>
      <c r="CA198" s="86"/>
      <c r="CB198" s="86"/>
      <c r="CC198" s="86"/>
      <c r="CD198" s="86"/>
      <c r="CE198" s="86"/>
      <c r="CF198" s="86"/>
      <c r="CG198" s="86"/>
      <c r="CH198" s="86"/>
      <c r="CI198" s="86"/>
      <c r="CJ198" s="86"/>
      <c r="CK198" s="86"/>
      <c r="CL198" s="86"/>
      <c r="CM198" s="86"/>
      <c r="CN198" s="86"/>
      <c r="CO198" s="86"/>
      <c r="CP198" s="86"/>
      <c r="CQ198" s="86"/>
      <c r="CR198" s="86"/>
      <c r="CS198" s="86"/>
      <c r="CT198" s="86"/>
      <c r="CU198" s="86"/>
      <c r="CV198" s="86"/>
      <c r="CW198" s="86"/>
      <c r="CX198" s="86"/>
      <c r="CY198" s="86"/>
      <c r="CZ198" s="86"/>
      <c r="DA198" s="86"/>
      <c r="DB198" s="86"/>
      <c r="DC198" s="86"/>
      <c r="DD198" s="86"/>
      <c r="DE198" s="86"/>
      <c r="DF198" s="86"/>
      <c r="DG198" s="86"/>
      <c r="DH198" s="86"/>
      <c r="DI198" s="86"/>
      <c r="DJ198" s="86"/>
      <c r="DK198" s="86"/>
      <c r="DL198" s="86"/>
      <c r="DM198" s="86"/>
      <c r="DN198" s="86"/>
      <c r="DO198" s="86"/>
      <c r="DP198" s="86"/>
      <c r="DQ198" s="86"/>
      <c r="DR198" s="86"/>
      <c r="DS198" s="86"/>
      <c r="DT198" s="86"/>
      <c r="DU198" s="86"/>
      <c r="DV198" s="86"/>
      <c r="DW198" s="86"/>
      <c r="DX198" s="86"/>
      <c r="DY198" s="86"/>
      <c r="DZ198" s="86"/>
      <c r="EA198" s="86"/>
      <c r="EB198" s="86"/>
      <c r="EC198" s="86"/>
      <c r="ED198" s="86"/>
      <c r="EE198" s="86"/>
      <c r="EF198" s="86"/>
      <c r="EG198" s="86"/>
      <c r="EH198" s="86"/>
      <c r="EI198" s="86"/>
      <c r="EJ198" s="86"/>
      <c r="EK198" s="86"/>
      <c r="EL198" s="86"/>
      <c r="EM198" s="86"/>
      <c r="EN198" s="86"/>
      <c r="EO198" s="86"/>
      <c r="EP198" s="86"/>
      <c r="EQ198" s="86"/>
      <c r="ER198" s="86"/>
      <c r="ES198" s="86"/>
      <c r="ET198" s="86"/>
      <c r="EU198" s="86"/>
      <c r="EV198" s="86"/>
      <c r="EW198" s="86"/>
      <c r="EX198" s="86"/>
      <c r="EY198" s="86"/>
      <c r="EZ198" s="86"/>
      <c r="FA198" s="86"/>
      <c r="FB198" s="86"/>
      <c r="FC198" s="86"/>
      <c r="FD198" s="86"/>
      <c r="FE198" s="86"/>
      <c r="FF198" s="86"/>
      <c r="FG198" s="86"/>
      <c r="FH198" s="86"/>
      <c r="FI198" s="86"/>
      <c r="FJ198" s="86"/>
      <c r="FK198" s="86"/>
      <c r="FL198" s="86"/>
      <c r="FM198" s="86"/>
      <c r="FN198" s="86"/>
      <c r="FO198" s="86"/>
      <c r="FP198" s="86"/>
      <c r="FQ198" s="86"/>
      <c r="FR198" s="86"/>
      <c r="FS198" s="86"/>
      <c r="FT198" s="86"/>
      <c r="FU198" s="86"/>
      <c r="FV198" s="86"/>
      <c r="FW198" s="86"/>
      <c r="FX198" s="86">
        <v>91</v>
      </c>
      <c r="FY198" s="86">
        <v>0</v>
      </c>
    </row>
    <row r="199" spans="1:181" x14ac:dyDescent="0.25">
      <c r="A199" t="s">
        <v>186</v>
      </c>
      <c r="B199" t="s">
        <v>244</v>
      </c>
      <c r="C199" t="s">
        <v>2</v>
      </c>
      <c r="D199" t="s">
        <v>203</v>
      </c>
      <c r="E199" t="s">
        <v>207</v>
      </c>
      <c r="F199" t="s">
        <v>185</v>
      </c>
      <c r="G199" t="s">
        <v>1</v>
      </c>
      <c r="H199" s="86">
        <v>525</v>
      </c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86"/>
      <c r="Y199" s="86"/>
      <c r="Z199" s="86"/>
      <c r="AA199" s="86"/>
      <c r="AB199" s="86"/>
      <c r="AC199" s="86"/>
      <c r="AD199" s="86"/>
      <c r="AE199" s="86"/>
      <c r="AF199" s="86"/>
      <c r="AG199" s="86"/>
      <c r="AH199" s="86"/>
      <c r="AI199" s="86"/>
      <c r="AJ199" s="86"/>
      <c r="AK199" s="86"/>
      <c r="AL199" s="86"/>
      <c r="AM199" s="86"/>
      <c r="AN199" s="86"/>
      <c r="AO199" s="86"/>
      <c r="AP199" s="86"/>
      <c r="AQ199" s="86"/>
      <c r="AR199" s="86"/>
      <c r="AS199" s="86"/>
      <c r="AT199" s="86"/>
      <c r="AU199" s="86"/>
      <c r="AV199" s="86"/>
      <c r="AW199" s="86"/>
      <c r="AX199" s="86"/>
      <c r="AY199" s="86"/>
      <c r="AZ199" s="86"/>
      <c r="BA199" s="86"/>
      <c r="BB199" s="86"/>
      <c r="BC199" s="86"/>
      <c r="BD199" s="86"/>
      <c r="BE199" s="86"/>
      <c r="BF199" s="86"/>
      <c r="BG199" s="86"/>
      <c r="BH199" s="86"/>
      <c r="BI199" s="86"/>
      <c r="BJ199" s="86"/>
      <c r="BK199" s="86"/>
      <c r="BL199" s="86"/>
      <c r="BM199" s="86"/>
      <c r="BN199" s="86"/>
      <c r="BO199" s="86"/>
      <c r="BP199" s="86"/>
      <c r="BQ199" s="86"/>
      <c r="BR199" s="86"/>
      <c r="BS199" s="86"/>
      <c r="BT199" s="86"/>
      <c r="BU199" s="86"/>
      <c r="BV199" s="86"/>
      <c r="BW199" s="86"/>
      <c r="BX199" s="86"/>
      <c r="BY199" s="86"/>
      <c r="BZ199" s="86"/>
      <c r="CA199" s="86"/>
      <c r="CB199" s="86"/>
      <c r="CC199" s="86"/>
      <c r="CD199" s="86"/>
      <c r="CE199" s="86"/>
      <c r="CF199" s="86"/>
      <c r="CG199" s="86"/>
      <c r="CH199" s="86"/>
      <c r="CI199" s="86"/>
      <c r="CJ199" s="86"/>
      <c r="CK199" s="86"/>
      <c r="CL199" s="86"/>
      <c r="CM199" s="86"/>
      <c r="CN199" s="86"/>
      <c r="CO199" s="86"/>
      <c r="CP199" s="86"/>
      <c r="CQ199" s="86"/>
      <c r="CR199" s="86"/>
      <c r="CS199" s="86"/>
      <c r="CT199" s="86"/>
      <c r="CU199" s="86"/>
      <c r="CV199" s="86"/>
      <c r="CW199" s="86"/>
      <c r="CX199" s="86"/>
      <c r="CY199" s="86"/>
      <c r="CZ199" s="86"/>
      <c r="DA199" s="86"/>
      <c r="DB199" s="86"/>
      <c r="DC199" s="86"/>
      <c r="DD199" s="86"/>
      <c r="DE199" s="86"/>
      <c r="DF199" s="86"/>
      <c r="DG199" s="86"/>
      <c r="DH199" s="86"/>
      <c r="DI199" s="86"/>
      <c r="DJ199" s="86"/>
      <c r="DK199" s="86"/>
      <c r="DL199" s="86"/>
      <c r="DM199" s="86"/>
      <c r="DN199" s="86"/>
      <c r="DO199" s="86"/>
      <c r="DP199" s="86"/>
      <c r="DQ199" s="86"/>
      <c r="DR199" s="86"/>
      <c r="DS199" s="86"/>
      <c r="DT199" s="86"/>
      <c r="DU199" s="86"/>
      <c r="DV199" s="86"/>
      <c r="DW199" s="86"/>
      <c r="DX199" s="86"/>
      <c r="DY199" s="86"/>
      <c r="DZ199" s="86"/>
      <c r="EA199" s="86"/>
      <c r="EB199" s="86"/>
      <c r="EC199" s="86"/>
      <c r="ED199" s="86"/>
      <c r="EE199" s="86"/>
      <c r="EF199" s="86"/>
      <c r="EG199" s="86"/>
      <c r="EH199" s="86"/>
      <c r="EI199" s="86"/>
      <c r="EJ199" s="86"/>
      <c r="EK199" s="86"/>
      <c r="EL199" s="86"/>
      <c r="EM199" s="86"/>
      <c r="EN199" s="86"/>
      <c r="EO199" s="86"/>
      <c r="EP199" s="86"/>
      <c r="EQ199" s="86"/>
      <c r="ER199" s="86"/>
      <c r="ES199" s="86"/>
      <c r="ET199" s="86"/>
      <c r="EU199" s="86"/>
      <c r="EV199" s="86"/>
      <c r="EW199" s="86"/>
      <c r="EX199" s="86"/>
      <c r="EY199" s="86"/>
      <c r="EZ199" s="86"/>
      <c r="FA199" s="86"/>
      <c r="FB199" s="86"/>
      <c r="FC199" s="86"/>
      <c r="FD199" s="86"/>
      <c r="FE199" s="86"/>
      <c r="FF199" s="86"/>
      <c r="FG199" s="86"/>
      <c r="FH199" s="86"/>
      <c r="FI199" s="86"/>
      <c r="FJ199" s="86"/>
      <c r="FK199" s="86"/>
      <c r="FL199" s="86"/>
      <c r="FM199" s="86"/>
      <c r="FN199" s="86"/>
      <c r="FO199" s="86"/>
      <c r="FP199" s="86"/>
      <c r="FQ199" s="86"/>
      <c r="FR199" s="86"/>
      <c r="FS199" s="86"/>
      <c r="FT199" s="86"/>
      <c r="FU199" s="86"/>
      <c r="FV199" s="86"/>
      <c r="FW199" s="86"/>
      <c r="FX199" s="86">
        <v>35</v>
      </c>
      <c r="FY199" s="86">
        <v>0</v>
      </c>
    </row>
    <row r="200" spans="1:181" x14ac:dyDescent="0.25">
      <c r="A200" t="s">
        <v>186</v>
      </c>
      <c r="B200" t="s">
        <v>244</v>
      </c>
      <c r="C200" t="s">
        <v>2</v>
      </c>
      <c r="D200" t="s">
        <v>203</v>
      </c>
      <c r="E200" t="s">
        <v>208</v>
      </c>
      <c r="F200" t="s">
        <v>1</v>
      </c>
      <c r="G200" t="s">
        <v>198</v>
      </c>
      <c r="H200" s="86">
        <v>13099</v>
      </c>
      <c r="I200" s="86">
        <v>13.057563781738281</v>
      </c>
      <c r="J200" s="86">
        <v>11.705211639404297</v>
      </c>
      <c r="K200" s="86">
        <v>10.867073059082031</v>
      </c>
      <c r="L200" s="86">
        <v>10.520225524902344</v>
      </c>
      <c r="M200" s="86">
        <v>10.488687515258789</v>
      </c>
      <c r="N200" s="86">
        <v>10.104022026062012</v>
      </c>
      <c r="O200" s="86">
        <v>11.422919273376465</v>
      </c>
      <c r="P200" s="86">
        <v>12.434717178344727</v>
      </c>
      <c r="Q200" s="86">
        <v>12.127971649169922</v>
      </c>
      <c r="R200" s="86">
        <v>13.121769905090332</v>
      </c>
      <c r="S200" s="86">
        <v>15.115951538085938</v>
      </c>
      <c r="T200" s="86">
        <v>16.348033905029297</v>
      </c>
      <c r="U200" s="86">
        <v>18.214319229125977</v>
      </c>
      <c r="V200" s="86">
        <v>18.959560394287109</v>
      </c>
      <c r="W200" s="86">
        <v>20.03285026550293</v>
      </c>
      <c r="X200" s="86">
        <v>21.865633010864258</v>
      </c>
      <c r="Y200" s="86">
        <v>22.811435699462891</v>
      </c>
      <c r="Z200" s="86">
        <v>24.548318862915039</v>
      </c>
      <c r="AA200" s="86">
        <v>24.818628311157227</v>
      </c>
      <c r="AB200" s="86">
        <v>24.307992935180664</v>
      </c>
      <c r="AC200" s="86">
        <v>22.358625411987305</v>
      </c>
      <c r="AD200" s="86">
        <v>22.582744598388672</v>
      </c>
      <c r="AE200" s="86">
        <v>19.686248779296875</v>
      </c>
      <c r="AF200" s="86">
        <v>17.873590469360352</v>
      </c>
      <c r="AG200" s="86">
        <v>-2.3639941215515137</v>
      </c>
      <c r="AH200" s="86">
        <v>-2.2971518039703369</v>
      </c>
      <c r="AI200" s="86">
        <v>-2.543649435043335</v>
      </c>
      <c r="AJ200" s="86">
        <v>-1.9603708982467651</v>
      </c>
      <c r="AK200" s="86">
        <v>-1.7985284328460693</v>
      </c>
      <c r="AL200" s="86">
        <v>-2.9070374965667725</v>
      </c>
      <c r="AM200" s="86">
        <v>-2.1072506904602051</v>
      </c>
      <c r="AN200" s="86">
        <v>-2.3466117382049561</v>
      </c>
      <c r="AO200" s="86">
        <v>-3.5330164432525635</v>
      </c>
      <c r="AP200" s="86">
        <v>-2.4986467361450195</v>
      </c>
      <c r="AQ200" s="86">
        <v>-1.3776195049285889</v>
      </c>
      <c r="AR200" s="86">
        <v>-1.4765681028366089</v>
      </c>
      <c r="AS200" s="86">
        <v>-0.278067946434021</v>
      </c>
      <c r="AT200" s="86">
        <v>-0.55083990097045898</v>
      </c>
      <c r="AU200" s="86">
        <v>-0.7086184024810791</v>
      </c>
      <c r="AV200" s="86">
        <v>-1.0099060535430908</v>
      </c>
      <c r="AW200" s="86">
        <v>-0.81063199043273926</v>
      </c>
      <c r="AX200" s="86">
        <v>0.40169888734817505</v>
      </c>
      <c r="AY200" s="86">
        <v>-0.56520187854766846</v>
      </c>
      <c r="AZ200" s="86">
        <v>-1.3388233184814453</v>
      </c>
      <c r="BA200" s="86">
        <v>-1.9860167503356934</v>
      </c>
      <c r="BB200" s="86">
        <v>-1.9281817674636841</v>
      </c>
      <c r="BC200" s="86">
        <v>-2.4427444934844971</v>
      </c>
      <c r="BD200" s="86">
        <v>-2.0396974086761475</v>
      </c>
      <c r="BE200" s="86">
        <v>-1.510522723197937</v>
      </c>
      <c r="BF200" s="86">
        <v>-1.5024483203887939</v>
      </c>
      <c r="BG200" s="86">
        <v>-1.781301736831665</v>
      </c>
      <c r="BH200" s="86">
        <v>-1.2345279455184937</v>
      </c>
      <c r="BI200" s="86">
        <v>-1.0965288877487183</v>
      </c>
      <c r="BJ200" s="86">
        <v>-2.1064496040344238</v>
      </c>
      <c r="BK200" s="86">
        <v>-1.3446036577224731</v>
      </c>
      <c r="BL200" s="86">
        <v>-1.5138866901397705</v>
      </c>
      <c r="BM200" s="86">
        <v>-2.6626186370849609</v>
      </c>
      <c r="BN200" s="86">
        <v>-1.6336599588394165</v>
      </c>
      <c r="BO200" s="86">
        <v>-0.44622206687927246</v>
      </c>
      <c r="BP200" s="86">
        <v>-0.51639604568481445</v>
      </c>
      <c r="BQ200" s="86">
        <v>0.79149121046066284</v>
      </c>
      <c r="BR200" s="86">
        <v>0.5243486762046814</v>
      </c>
      <c r="BS200" s="86">
        <v>0.39564552903175354</v>
      </c>
      <c r="BT200" s="86">
        <v>0.18110761046409607</v>
      </c>
      <c r="BU200" s="86">
        <v>0.42158418893814087</v>
      </c>
      <c r="BV200" s="86">
        <v>1.5787589550018311</v>
      </c>
      <c r="BW200" s="86">
        <v>0.61185264587402344</v>
      </c>
      <c r="BX200" s="86">
        <v>-0.11527027934789658</v>
      </c>
      <c r="BY200" s="86">
        <v>-0.82962489128112793</v>
      </c>
      <c r="BZ200" s="86">
        <v>-0.66669362783432007</v>
      </c>
      <c r="CA200" s="86">
        <v>-1.3614875078201294</v>
      </c>
      <c r="CB200" s="86">
        <v>-1.0130175352096558</v>
      </c>
      <c r="CC200" s="86">
        <v>-0.91941094398498535</v>
      </c>
      <c r="CD200" s="86">
        <v>-0.95203906297683716</v>
      </c>
      <c r="CE200" s="86">
        <v>-1.2533020973205566</v>
      </c>
      <c r="CF200" s="86">
        <v>-0.73181134462356567</v>
      </c>
      <c r="CG200" s="86">
        <v>-0.61032617092132568</v>
      </c>
      <c r="CH200" s="86">
        <v>-1.5519646406173706</v>
      </c>
      <c r="CI200" s="86">
        <v>-0.81639653444290161</v>
      </c>
      <c r="CJ200" s="86">
        <v>-0.93714380264282227</v>
      </c>
      <c r="CK200" s="86">
        <v>-2.059783935546875</v>
      </c>
      <c r="CL200" s="86">
        <v>-1.0345728397369385</v>
      </c>
      <c r="CM200" s="86">
        <v>0.19886094331741333</v>
      </c>
      <c r="CN200" s="86">
        <v>0.14861617982387543</v>
      </c>
      <c r="CO200" s="86">
        <v>1.5322645902633667</v>
      </c>
      <c r="CP200" s="86">
        <v>1.2690210342407227</v>
      </c>
      <c r="CQ200" s="86">
        <v>1.1604553461074829</v>
      </c>
      <c r="CR200" s="86">
        <v>1.0060000419616699</v>
      </c>
      <c r="CS200" s="86">
        <v>1.2750133275985718</v>
      </c>
      <c r="CT200" s="86">
        <v>2.3939871788024902</v>
      </c>
      <c r="CU200" s="86">
        <v>1.427077054977417</v>
      </c>
      <c r="CV200" s="86">
        <v>0.7321588397026062</v>
      </c>
      <c r="CW200" s="86">
        <v>-2.8711387887597084E-2</v>
      </c>
      <c r="CX200" s="86">
        <v>0.20700927078723907</v>
      </c>
      <c r="CY200" s="86">
        <v>-0.61261224746704102</v>
      </c>
      <c r="CZ200" s="86">
        <v>-0.30194205045700073</v>
      </c>
      <c r="DA200" s="86">
        <v>-0.32829922437667847</v>
      </c>
      <c r="DB200" s="86">
        <v>-0.40162983536720276</v>
      </c>
      <c r="DC200" s="86">
        <v>-0.72530245780944824</v>
      </c>
      <c r="DD200" s="86">
        <v>-0.2290947288274765</v>
      </c>
      <c r="DE200" s="86">
        <v>-0.12412343919277191</v>
      </c>
      <c r="DF200" s="86">
        <v>-0.99747979640960693</v>
      </c>
      <c r="DG200" s="86">
        <v>-0.28818947076797485</v>
      </c>
      <c r="DH200" s="86">
        <v>-0.36040094494819641</v>
      </c>
      <c r="DI200" s="86">
        <v>-1.4569491147994995</v>
      </c>
      <c r="DJ200" s="86">
        <v>-0.43548566102981567</v>
      </c>
      <c r="DK200" s="86">
        <v>0.84394395351409912</v>
      </c>
      <c r="DL200" s="86">
        <v>0.8136284351348877</v>
      </c>
      <c r="DM200" s="86">
        <v>2.2730379104614258</v>
      </c>
      <c r="DN200" s="86">
        <v>2.0136933326721191</v>
      </c>
      <c r="DO200" s="86">
        <v>1.9252651929855347</v>
      </c>
      <c r="DP200" s="86">
        <v>1.8308924436569214</v>
      </c>
      <c r="DQ200" s="86">
        <v>2.1284425258636475</v>
      </c>
      <c r="DR200" s="86">
        <v>3.2092154026031494</v>
      </c>
      <c r="DS200" s="86">
        <v>2.2423014640808105</v>
      </c>
      <c r="DT200" s="86">
        <v>1.5795879364013672</v>
      </c>
      <c r="DU200" s="86">
        <v>0.77220213413238525</v>
      </c>
      <c r="DV200" s="86">
        <v>1.0807121992111206</v>
      </c>
      <c r="DW200" s="86">
        <v>0.13626302778720856</v>
      </c>
      <c r="DX200" s="86">
        <v>0.40913340449333191</v>
      </c>
      <c r="DY200" s="86">
        <v>0.52517223358154297</v>
      </c>
      <c r="DZ200" s="86">
        <v>0.3930736780166626</v>
      </c>
      <c r="EA200" s="86">
        <v>3.7045210599899292E-2</v>
      </c>
      <c r="EB200" s="86">
        <v>0.49674823880195618</v>
      </c>
      <c r="EC200" s="86">
        <v>0.57787609100341797</v>
      </c>
      <c r="ED200" s="86">
        <v>-0.19689173996448517</v>
      </c>
      <c r="EE200" s="86">
        <v>0.47445765137672424</v>
      </c>
      <c r="EF200" s="86">
        <v>0.47232416272163391</v>
      </c>
      <c r="EG200" s="86">
        <v>-0.5865514874458313</v>
      </c>
      <c r="EH200" s="86">
        <v>0.42950105667114258</v>
      </c>
      <c r="EI200" s="86">
        <v>1.7753413915634155</v>
      </c>
      <c r="EJ200" s="86">
        <v>1.7738004922866821</v>
      </c>
      <c r="EK200" s="86">
        <v>3.3425972461700439</v>
      </c>
      <c r="EL200" s="86">
        <v>3.0888819694519043</v>
      </c>
      <c r="EM200" s="86">
        <v>3.0295290946960449</v>
      </c>
      <c r="EN200" s="86">
        <v>3.0219061374664307</v>
      </c>
      <c r="EO200" s="86">
        <v>3.3606586456298828</v>
      </c>
      <c r="EP200" s="86">
        <v>4.3862752914428711</v>
      </c>
      <c r="EQ200" s="86">
        <v>3.419356107711792</v>
      </c>
      <c r="ER200" s="86">
        <v>2.8031411170959473</v>
      </c>
      <c r="ES200" s="86">
        <v>1.9285939931869507</v>
      </c>
      <c r="ET200" s="86">
        <v>2.3422002792358398</v>
      </c>
      <c r="EU200" s="86">
        <v>1.217519998550415</v>
      </c>
      <c r="EV200" s="86">
        <v>1.4358134269714355</v>
      </c>
      <c r="EW200" s="86">
        <v>70.661613464355469</v>
      </c>
      <c r="EX200" s="86">
        <v>67.022552490234375</v>
      </c>
      <c r="EY200" s="86">
        <v>65.667068481445313</v>
      </c>
      <c r="EZ200" s="86">
        <v>64.07427978515625</v>
      </c>
      <c r="FA200" s="86">
        <v>63.693912506103516</v>
      </c>
      <c r="FB200" s="86">
        <v>63.463069915771484</v>
      </c>
      <c r="FC200" s="86">
        <v>62.348537445068359</v>
      </c>
      <c r="FD200" s="86">
        <v>62.959060668945313</v>
      </c>
      <c r="FE200" s="86">
        <v>67.745246887207031</v>
      </c>
      <c r="FF200" s="86">
        <v>72.680824279785156</v>
      </c>
      <c r="FG200" s="86">
        <v>77.882240295410156</v>
      </c>
      <c r="FH200" s="86">
        <v>82.043365478515625</v>
      </c>
      <c r="FI200" s="86">
        <v>85.695320129394531</v>
      </c>
      <c r="FJ200" s="86">
        <v>89.673805236816406</v>
      </c>
      <c r="FK200" s="86">
        <v>92.155746459960938</v>
      </c>
      <c r="FL200" s="86">
        <v>93.766090393066406</v>
      </c>
      <c r="FM200" s="86">
        <v>94.305656433105469</v>
      </c>
      <c r="FN200" s="86">
        <v>93.9459228515625</v>
      </c>
      <c r="FO200" s="86">
        <v>93.062698364257813</v>
      </c>
      <c r="FP200" s="86">
        <v>90.912185668945313</v>
      </c>
      <c r="FQ200" s="86">
        <v>86.256431579589844</v>
      </c>
      <c r="FR200" s="86">
        <v>80.06842041015625</v>
      </c>
      <c r="FS200" s="86">
        <v>76.062660217285156</v>
      </c>
      <c r="FT200" s="86">
        <v>73.213630676269531</v>
      </c>
      <c r="FU200" s="86">
        <v>0.60715460777282715</v>
      </c>
      <c r="FV200" s="86">
        <v>0.96937137842178345</v>
      </c>
      <c r="FW200" s="86">
        <v>0.60084629058837891</v>
      </c>
      <c r="FX200" s="86">
        <v>888</v>
      </c>
      <c r="FY200" s="86">
        <v>1</v>
      </c>
    </row>
    <row r="201" spans="1:181" x14ac:dyDescent="0.25">
      <c r="A201" t="s">
        <v>186</v>
      </c>
      <c r="B201" t="s">
        <v>244</v>
      </c>
      <c r="C201" t="s">
        <v>2</v>
      </c>
      <c r="D201" t="s">
        <v>203</v>
      </c>
      <c r="E201" t="s">
        <v>208</v>
      </c>
      <c r="F201" t="s">
        <v>1</v>
      </c>
      <c r="G201" t="s">
        <v>200</v>
      </c>
      <c r="H201" s="86">
        <v>2996</v>
      </c>
      <c r="I201" s="86">
        <v>2.8632574081420898</v>
      </c>
      <c r="J201" s="86">
        <v>2.4662864208221436</v>
      </c>
      <c r="K201" s="86">
        <v>2.2001755237579346</v>
      </c>
      <c r="L201" s="86">
        <v>2.0999307632446289</v>
      </c>
      <c r="M201" s="86">
        <v>2.0304288864135742</v>
      </c>
      <c r="N201" s="86">
        <v>1.9119361639022827</v>
      </c>
      <c r="O201" s="86">
        <v>2.1097671985626221</v>
      </c>
      <c r="P201" s="86">
        <v>2.2490618228912354</v>
      </c>
      <c r="Q201" s="86">
        <v>2.3705015182495117</v>
      </c>
      <c r="R201" s="86">
        <v>2.7265706062316895</v>
      </c>
      <c r="S201" s="86">
        <v>3.2249410152435303</v>
      </c>
      <c r="T201" s="86">
        <v>3.6471564769744873</v>
      </c>
      <c r="U201" s="86">
        <v>4.419126033782959</v>
      </c>
      <c r="V201" s="86">
        <v>4.8709025382995605</v>
      </c>
      <c r="W201" s="86">
        <v>5.4507584571838379</v>
      </c>
      <c r="X201" s="86">
        <v>5.8730664253234863</v>
      </c>
      <c r="Y201" s="86">
        <v>6.1110248565673828</v>
      </c>
      <c r="Z201" s="86">
        <v>6.2622594833374023</v>
      </c>
      <c r="AA201" s="86">
        <v>6.2212729454040527</v>
      </c>
      <c r="AB201" s="86">
        <v>5.9738345146179199</v>
      </c>
      <c r="AC201" s="86">
        <v>5.4611749649047852</v>
      </c>
      <c r="AD201" s="86">
        <v>5.1582298278808594</v>
      </c>
      <c r="AE201" s="86">
        <v>4.6364102363586426</v>
      </c>
      <c r="AF201" s="86">
        <v>3.8490850925445557</v>
      </c>
      <c r="AG201" s="86">
        <v>-0.40983256697654724</v>
      </c>
      <c r="AH201" s="86">
        <v>-0.57409882545471191</v>
      </c>
      <c r="AI201" s="86">
        <v>-0.60424476861953735</v>
      </c>
      <c r="AJ201" s="86">
        <v>-0.51796436309814453</v>
      </c>
      <c r="AK201" s="86">
        <v>-0.53715217113494873</v>
      </c>
      <c r="AL201" s="86">
        <v>-0.51536297798156738</v>
      </c>
      <c r="AM201" s="86">
        <v>-0.37466317415237427</v>
      </c>
      <c r="AN201" s="86">
        <v>-0.37555426359176636</v>
      </c>
      <c r="AO201" s="86">
        <v>-0.62128543853759766</v>
      </c>
      <c r="AP201" s="86">
        <v>-0.50210660696029663</v>
      </c>
      <c r="AQ201" s="86">
        <v>-0.2782924473285675</v>
      </c>
      <c r="AR201" s="86">
        <v>-0.58837896585464478</v>
      </c>
      <c r="AS201" s="86">
        <v>-0.4997374415397644</v>
      </c>
      <c r="AT201" s="86">
        <v>-0.53915697336196899</v>
      </c>
      <c r="AU201" s="86">
        <v>-0.17971229553222656</v>
      </c>
      <c r="AV201" s="86">
        <v>-0.33062124252319336</v>
      </c>
      <c r="AW201" s="86">
        <v>-0.34290283918380737</v>
      </c>
      <c r="AX201" s="86">
        <v>-0.23460456728935242</v>
      </c>
      <c r="AY201" s="86">
        <v>-0.2961423397064209</v>
      </c>
      <c r="AZ201" s="86">
        <v>-0.16149592399597168</v>
      </c>
      <c r="BA201" s="86">
        <v>-0.28789818286895752</v>
      </c>
      <c r="BB201" s="86">
        <v>-0.28426960110664368</v>
      </c>
      <c r="BC201" s="86">
        <v>-0.18849366903305054</v>
      </c>
      <c r="BD201" s="86">
        <v>-0.17856375873088837</v>
      </c>
      <c r="BE201" s="86">
        <v>-0.23096971213817596</v>
      </c>
      <c r="BF201" s="86">
        <v>-0.41312727332115173</v>
      </c>
      <c r="BG201" s="86">
        <v>-0.4517151415348053</v>
      </c>
      <c r="BH201" s="86">
        <v>-0.36408692598342896</v>
      </c>
      <c r="BI201" s="86">
        <v>-0.37855991721153259</v>
      </c>
      <c r="BJ201" s="86">
        <v>-0.3696858286857605</v>
      </c>
      <c r="BK201" s="86">
        <v>-0.22000269591808319</v>
      </c>
      <c r="BL201" s="86">
        <v>-0.22126173973083496</v>
      </c>
      <c r="BM201" s="86">
        <v>-0.45733830332756042</v>
      </c>
      <c r="BN201" s="86">
        <v>-0.31732052564620972</v>
      </c>
      <c r="BO201" s="86">
        <v>-7.8363902866840363E-2</v>
      </c>
      <c r="BP201" s="86">
        <v>-0.3589189350605011</v>
      </c>
      <c r="BQ201" s="86">
        <v>-0.25732642412185669</v>
      </c>
      <c r="BR201" s="86">
        <v>-0.27694183588027954</v>
      </c>
      <c r="BS201" s="86">
        <v>0.10024310648441315</v>
      </c>
      <c r="BT201" s="86">
        <v>-6.3214503228664398E-2</v>
      </c>
      <c r="BU201" s="86">
        <v>-7.5004033744335175E-2</v>
      </c>
      <c r="BV201" s="86">
        <v>2.9016878455877304E-2</v>
      </c>
      <c r="BW201" s="86">
        <v>-2.773701399564743E-2</v>
      </c>
      <c r="BX201" s="86">
        <v>0.104002945125103</v>
      </c>
      <c r="BY201" s="86">
        <v>-3.1174033880233765E-2</v>
      </c>
      <c r="BZ201" s="86">
        <v>-5.3389601409435272E-2</v>
      </c>
      <c r="CA201" s="86">
        <v>2.9525447636842728E-2</v>
      </c>
      <c r="CB201" s="86">
        <v>2.5351252406835556E-2</v>
      </c>
      <c r="CC201" s="86">
        <v>-0.10708984732627869</v>
      </c>
      <c r="CD201" s="86">
        <v>-0.30163884162902832</v>
      </c>
      <c r="CE201" s="86">
        <v>-0.34607359766960144</v>
      </c>
      <c r="CF201" s="86">
        <v>-0.25751191377639771</v>
      </c>
      <c r="CG201" s="86">
        <v>-0.26871940493583679</v>
      </c>
      <c r="CH201" s="86">
        <v>-0.26879027485847473</v>
      </c>
      <c r="CI201" s="86">
        <v>-0.11288531869649887</v>
      </c>
      <c r="CJ201" s="86">
        <v>-0.11439920216798782</v>
      </c>
      <c r="CK201" s="86">
        <v>-0.34378901124000549</v>
      </c>
      <c r="CL201" s="86">
        <v>-0.18933823704719543</v>
      </c>
      <c r="CM201" s="86">
        <v>6.0106012970209122E-2</v>
      </c>
      <c r="CN201" s="86">
        <v>-0.19999562203884125</v>
      </c>
      <c r="CO201" s="86">
        <v>-8.9433275163173676E-2</v>
      </c>
      <c r="CP201" s="86">
        <v>-9.5332436263561249E-2</v>
      </c>
      <c r="CQ201" s="86">
        <v>0.29413935542106628</v>
      </c>
      <c r="CR201" s="86">
        <v>0.12199059873819351</v>
      </c>
      <c r="CS201" s="86">
        <v>0.11054186522960663</v>
      </c>
      <c r="CT201" s="86">
        <v>0.21160028874874115</v>
      </c>
      <c r="CU201" s="86">
        <v>0.15815968811511993</v>
      </c>
      <c r="CV201" s="86">
        <v>0.28788664937019348</v>
      </c>
      <c r="CW201" s="86">
        <v>0.14663232862949371</v>
      </c>
      <c r="CX201" s="86">
        <v>0.10651718080043793</v>
      </c>
      <c r="CY201" s="86">
        <v>0.18052482604980469</v>
      </c>
      <c r="CZ201" s="86">
        <v>0.16658216714859009</v>
      </c>
      <c r="DA201" s="86">
        <v>1.6790017485618591E-2</v>
      </c>
      <c r="DB201" s="86">
        <v>-0.1901504248380661</v>
      </c>
      <c r="DC201" s="86">
        <v>-0.24043203890323639</v>
      </c>
      <c r="DD201" s="86">
        <v>-0.15093688666820526</v>
      </c>
      <c r="DE201" s="86">
        <v>-0.1588788777589798</v>
      </c>
      <c r="DF201" s="86">
        <v>-0.16789473593235016</v>
      </c>
      <c r="DG201" s="86">
        <v>-5.7679382152855396E-3</v>
      </c>
      <c r="DH201" s="86">
        <v>-7.5366636738181114E-3</v>
      </c>
      <c r="DI201" s="86">
        <v>-0.23023971915245056</v>
      </c>
      <c r="DJ201" s="86">
        <v>-6.1355944722890854E-2</v>
      </c>
      <c r="DK201" s="86">
        <v>0.19857592880725861</v>
      </c>
      <c r="DL201" s="86">
        <v>-4.1072316467761993E-2</v>
      </c>
      <c r="DM201" s="86">
        <v>7.8459866344928741E-2</v>
      </c>
      <c r="DN201" s="86">
        <v>8.6276963353157043E-2</v>
      </c>
      <c r="DO201" s="86">
        <v>0.48803561925888062</v>
      </c>
      <c r="DP201" s="86">
        <v>0.30719569325447083</v>
      </c>
      <c r="DQ201" s="86">
        <v>0.29608777165412903</v>
      </c>
      <c r="DR201" s="86">
        <v>0.3941836953163147</v>
      </c>
      <c r="DS201" s="86">
        <v>0.3440563976764679</v>
      </c>
      <c r="DT201" s="86">
        <v>0.47177034616470337</v>
      </c>
      <c r="DU201" s="86">
        <v>0.32443869113922119</v>
      </c>
      <c r="DV201" s="86">
        <v>0.26642397046089172</v>
      </c>
      <c r="DW201" s="86">
        <v>0.33152419328689575</v>
      </c>
      <c r="DX201" s="86">
        <v>0.30781307816505432</v>
      </c>
      <c r="DY201" s="86">
        <v>0.19565287232398987</v>
      </c>
      <c r="DZ201" s="86">
        <v>-2.9178854078054428E-2</v>
      </c>
      <c r="EA201" s="86">
        <v>-8.7902411818504333E-2</v>
      </c>
      <c r="EB201" s="86">
        <v>2.940518781542778E-3</v>
      </c>
      <c r="EC201" s="86">
        <v>-2.8661469696089625E-4</v>
      </c>
      <c r="ED201" s="86">
        <v>-2.2217599675059319E-2</v>
      </c>
      <c r="EE201" s="86">
        <v>0.14889255166053772</v>
      </c>
      <c r="EF201" s="86">
        <v>0.1467558741569519</v>
      </c>
      <c r="EG201" s="86">
        <v>-6.6292576491832733E-2</v>
      </c>
      <c r="EH201" s="86">
        <v>0.12343016266822815</v>
      </c>
      <c r="EI201" s="86">
        <v>0.39850449562072754</v>
      </c>
      <c r="EJ201" s="86">
        <v>0.18838769197463989</v>
      </c>
      <c r="EK201" s="86">
        <v>0.32087090611457825</v>
      </c>
      <c r="EL201" s="86">
        <v>0.3484920859336853</v>
      </c>
      <c r="EM201" s="86">
        <v>0.76799100637435913</v>
      </c>
      <c r="EN201" s="86">
        <v>0.57460242509841919</v>
      </c>
      <c r="EO201" s="86">
        <v>0.56398653984069824</v>
      </c>
      <c r="EP201" s="86">
        <v>0.65780514478683472</v>
      </c>
      <c r="EQ201" s="86">
        <v>0.61246168613433838</v>
      </c>
      <c r="ER201" s="86">
        <v>0.73726922273635864</v>
      </c>
      <c r="ES201" s="86">
        <v>0.58116281032562256</v>
      </c>
      <c r="ET201" s="86">
        <v>0.49730396270751953</v>
      </c>
      <c r="EU201" s="86">
        <v>0.54954332113265991</v>
      </c>
      <c r="EV201" s="86">
        <v>0.51172810792922974</v>
      </c>
      <c r="EW201" s="86">
        <v>78.230293273925781</v>
      </c>
      <c r="EX201" s="86">
        <v>74.415626525878906</v>
      </c>
      <c r="EY201" s="86">
        <v>72.294235229492188</v>
      </c>
      <c r="EZ201" s="86">
        <v>70.245498657226563</v>
      </c>
      <c r="FA201" s="86">
        <v>69.258186340332031</v>
      </c>
      <c r="FB201" s="86">
        <v>69.2734375</v>
      </c>
      <c r="FC201" s="86">
        <v>67.721458435058594</v>
      </c>
      <c r="FD201" s="86">
        <v>68.332191467285156</v>
      </c>
      <c r="FE201" s="86">
        <v>72.340217590332031</v>
      </c>
      <c r="FF201" s="86">
        <v>76.636123657226563</v>
      </c>
      <c r="FG201" s="86">
        <v>81.519638061523438</v>
      </c>
      <c r="FH201" s="86">
        <v>85.77374267578125</v>
      </c>
      <c r="FI201" s="86">
        <v>88.730735778808594</v>
      </c>
      <c r="FJ201" s="86">
        <v>92.186676025390625</v>
      </c>
      <c r="FK201" s="86">
        <v>94.748184204101563</v>
      </c>
      <c r="FL201" s="86">
        <v>96.865852355957031</v>
      </c>
      <c r="FM201" s="86">
        <v>97.906425476074219</v>
      </c>
      <c r="FN201" s="86">
        <v>98.2833251953125</v>
      </c>
      <c r="FO201" s="86">
        <v>97.518341064453125</v>
      </c>
      <c r="FP201" s="86">
        <v>95.802276611328125</v>
      </c>
      <c r="FQ201" s="86">
        <v>91.668281555175781</v>
      </c>
      <c r="FR201" s="86">
        <v>86.649673461914063</v>
      </c>
      <c r="FS201" s="86">
        <v>83.076362609863281</v>
      </c>
      <c r="FT201" s="86">
        <v>80.521957397460938</v>
      </c>
      <c r="FU201" s="86">
        <v>0.11657995730638504</v>
      </c>
      <c r="FV201" s="86">
        <v>0.20911575853824615</v>
      </c>
      <c r="FW201" s="86">
        <v>0.11182046681642532</v>
      </c>
      <c r="FX201" s="86">
        <v>553</v>
      </c>
      <c r="FY201" s="86">
        <v>1</v>
      </c>
    </row>
    <row r="202" spans="1:181" x14ac:dyDescent="0.25">
      <c r="A202" t="s">
        <v>186</v>
      </c>
      <c r="B202" t="s">
        <v>244</v>
      </c>
      <c r="C202" t="s">
        <v>2</v>
      </c>
      <c r="D202" t="s">
        <v>203</v>
      </c>
      <c r="E202" t="s">
        <v>208</v>
      </c>
      <c r="F202" t="s">
        <v>1</v>
      </c>
      <c r="G202" t="s">
        <v>1</v>
      </c>
      <c r="H202" s="86">
        <v>16095</v>
      </c>
      <c r="I202" s="86">
        <v>15.920821189880371</v>
      </c>
      <c r="J202" s="86">
        <v>14.17149829864502</v>
      </c>
      <c r="K202" s="86">
        <v>13.067249298095703</v>
      </c>
      <c r="L202" s="86">
        <v>12.620156288146973</v>
      </c>
      <c r="M202" s="86">
        <v>12.519116401672363</v>
      </c>
      <c r="N202" s="86">
        <v>12.015957832336426</v>
      </c>
      <c r="O202" s="86">
        <v>13.532686233520508</v>
      </c>
      <c r="P202" s="86">
        <v>14.683778762817383</v>
      </c>
      <c r="Q202" s="86">
        <v>14.498473167419434</v>
      </c>
      <c r="R202" s="86">
        <v>15.848340034484863</v>
      </c>
      <c r="S202" s="86">
        <v>18.340892791748047</v>
      </c>
      <c r="T202" s="86">
        <v>19.99519157409668</v>
      </c>
      <c r="U202" s="86">
        <v>22.633445739746094</v>
      </c>
      <c r="V202" s="86">
        <v>23.830463409423828</v>
      </c>
      <c r="W202" s="86">
        <v>25.483610153198242</v>
      </c>
      <c r="X202" s="86">
        <v>27.738698959350586</v>
      </c>
      <c r="Y202" s="86">
        <v>28.922460556030273</v>
      </c>
      <c r="Z202" s="86">
        <v>30.810577392578125</v>
      </c>
      <c r="AA202" s="86">
        <v>31.039901733398438</v>
      </c>
      <c r="AB202" s="86">
        <v>30.281827926635742</v>
      </c>
      <c r="AC202" s="86">
        <v>27.819801330566406</v>
      </c>
      <c r="AD202" s="86">
        <v>27.740972518920898</v>
      </c>
      <c r="AE202" s="86">
        <v>24.322660446166992</v>
      </c>
      <c r="AF202" s="86">
        <v>21.722675323486328</v>
      </c>
      <c r="AG202" s="86">
        <v>-2.5024662017822266</v>
      </c>
      <c r="AH202" s="86">
        <v>-2.6261074542999268</v>
      </c>
      <c r="AI202" s="86">
        <v>-2.9152967929840088</v>
      </c>
      <c r="AJ202" s="86">
        <v>-2.2451870441436768</v>
      </c>
      <c r="AK202" s="86">
        <v>-2.0971920490264893</v>
      </c>
      <c r="AL202" s="86">
        <v>-3.1980786323547363</v>
      </c>
      <c r="AM202" s="86">
        <v>-2.2464120388031006</v>
      </c>
      <c r="AN202" s="86">
        <v>-2.4850010871887207</v>
      </c>
      <c r="AO202" s="86">
        <v>-3.9027121067047119</v>
      </c>
      <c r="AP202" s="86">
        <v>-2.7210204601287842</v>
      </c>
      <c r="AQ202" s="86">
        <v>-1.3534238338470459</v>
      </c>
      <c r="AR202" s="86">
        <v>-1.7223268747329712</v>
      </c>
      <c r="AS202" s="86">
        <v>-0.41341584920883179</v>
      </c>
      <c r="AT202" s="86">
        <v>-0.69951021671295166</v>
      </c>
      <c r="AU202" s="86">
        <v>-0.47360959649085999</v>
      </c>
      <c r="AV202" s="86">
        <v>-0.93810099363327026</v>
      </c>
      <c r="AW202" s="86">
        <v>-0.7488132119178772</v>
      </c>
      <c r="AX202" s="86">
        <v>0.56394320726394653</v>
      </c>
      <c r="AY202" s="86">
        <v>-0.45818331837654114</v>
      </c>
      <c r="AZ202" s="86">
        <v>-1.0991315841674805</v>
      </c>
      <c r="BA202" s="86">
        <v>-1.8870382308959961</v>
      </c>
      <c r="BB202" s="86">
        <v>-1.8571313619613647</v>
      </c>
      <c r="BC202" s="86">
        <v>-2.2990524768829346</v>
      </c>
      <c r="BD202" s="86">
        <v>-1.9070595502853394</v>
      </c>
      <c r="BE202" s="86">
        <v>-1.6304538249969482</v>
      </c>
      <c r="BF202" s="86">
        <v>-1.8152648210525513</v>
      </c>
      <c r="BG202" s="86">
        <v>-2.1378400325775146</v>
      </c>
      <c r="BH202" s="86">
        <v>-1.503212571144104</v>
      </c>
      <c r="BI202" s="86">
        <v>-1.3775012493133545</v>
      </c>
      <c r="BJ202" s="86">
        <v>-2.3843445777893066</v>
      </c>
      <c r="BK202" s="86">
        <v>-1.4682408571243286</v>
      </c>
      <c r="BL202" s="86">
        <v>-1.6381024122238159</v>
      </c>
      <c r="BM202" s="86">
        <v>-3.0170085430145264</v>
      </c>
      <c r="BN202" s="86">
        <v>-1.8365160226821899</v>
      </c>
      <c r="BO202" s="86">
        <v>-0.40081027150154114</v>
      </c>
      <c r="BP202" s="86">
        <v>-0.73511761426925659</v>
      </c>
      <c r="BQ202" s="86">
        <v>0.68326997756958008</v>
      </c>
      <c r="BR202" s="86">
        <v>0.40719085931777954</v>
      </c>
      <c r="BS202" s="86">
        <v>0.66558915376663208</v>
      </c>
      <c r="BT202" s="86">
        <v>0.2825627326965332</v>
      </c>
      <c r="BU202" s="86">
        <v>0.51218891143798828</v>
      </c>
      <c r="BV202" s="86">
        <v>1.7701631784439087</v>
      </c>
      <c r="BW202" s="86">
        <v>0.74908584356307983</v>
      </c>
      <c r="BX202" s="86">
        <v>0.15289540588855743</v>
      </c>
      <c r="BY202" s="86">
        <v>-0.7024921178817749</v>
      </c>
      <c r="BZ202" s="86">
        <v>-0.57468914985656738</v>
      </c>
      <c r="CA202" s="86">
        <v>-1.1960344314575195</v>
      </c>
      <c r="CB202" s="86">
        <v>-0.86032503843307495</v>
      </c>
      <c r="CC202" s="86">
        <v>-1.0265008211135864</v>
      </c>
      <c r="CD202" s="86">
        <v>-1.2536778450012207</v>
      </c>
      <c r="CE202" s="86">
        <v>-1.5993757247924805</v>
      </c>
      <c r="CF202" s="86">
        <v>-0.98932325839996338</v>
      </c>
      <c r="CG202" s="86">
        <v>-0.87904560565948486</v>
      </c>
      <c r="CH202" s="86">
        <v>-1.8207548856735229</v>
      </c>
      <c r="CI202" s="86">
        <v>-0.92928183078765869</v>
      </c>
      <c r="CJ202" s="86">
        <v>-1.0515429973602295</v>
      </c>
      <c r="CK202" s="86">
        <v>-2.4035730361938477</v>
      </c>
      <c r="CL202" s="86">
        <v>-1.2239110469818115</v>
      </c>
      <c r="CM202" s="86">
        <v>0.25896695256233215</v>
      </c>
      <c r="CN202" s="86">
        <v>-5.1379434764385223E-2</v>
      </c>
      <c r="CO202" s="86">
        <v>1.44283127784729</v>
      </c>
      <c r="CP202" s="86">
        <v>1.1736886501312256</v>
      </c>
      <c r="CQ202" s="86">
        <v>1.4545947313308716</v>
      </c>
      <c r="CR202" s="86">
        <v>1.12799072265625</v>
      </c>
      <c r="CS202" s="86">
        <v>1.3855551481246948</v>
      </c>
      <c r="CT202" s="86">
        <v>2.6055874824523926</v>
      </c>
      <c r="CU202" s="86">
        <v>1.5852367877960205</v>
      </c>
      <c r="CV202" s="86">
        <v>1.0200455188751221</v>
      </c>
      <c r="CW202" s="86">
        <v>0.11792094260454178</v>
      </c>
      <c r="CX202" s="86">
        <v>0.313526451587677</v>
      </c>
      <c r="CY202" s="86">
        <v>-0.43208745121955872</v>
      </c>
      <c r="CZ202" s="86">
        <v>-0.13535989820957184</v>
      </c>
      <c r="DA202" s="86">
        <v>-0.42254775762557983</v>
      </c>
      <c r="DB202" s="86">
        <v>-0.69209080934524536</v>
      </c>
      <c r="DC202" s="86">
        <v>-1.0609114170074463</v>
      </c>
      <c r="DD202" s="86">
        <v>-0.47543394565582275</v>
      </c>
      <c r="DE202" s="86">
        <v>-0.38058996200561523</v>
      </c>
      <c r="DF202" s="86">
        <v>-1.2571651935577393</v>
      </c>
      <c r="DG202" s="86">
        <v>-0.39032280445098877</v>
      </c>
      <c r="DH202" s="86">
        <v>-0.46498358249664307</v>
      </c>
      <c r="DI202" s="86">
        <v>-1.7901374101638794</v>
      </c>
      <c r="DJ202" s="86">
        <v>-0.61130601167678833</v>
      </c>
      <c r="DK202" s="86">
        <v>0.91874420642852783</v>
      </c>
      <c r="DL202" s="86">
        <v>0.63235872983932495</v>
      </c>
      <c r="DM202" s="86">
        <v>2.202392578125</v>
      </c>
      <c r="DN202" s="86">
        <v>1.9401863813400269</v>
      </c>
      <c r="DO202" s="86">
        <v>2.2436003684997559</v>
      </c>
      <c r="DP202" s="86">
        <v>1.9734187126159668</v>
      </c>
      <c r="DQ202" s="86">
        <v>2.2589213848114014</v>
      </c>
      <c r="DR202" s="86">
        <v>3.4410116672515869</v>
      </c>
      <c r="DS202" s="86">
        <v>2.4213876724243164</v>
      </c>
      <c r="DT202" s="86">
        <v>1.8871955871582031</v>
      </c>
      <c r="DU202" s="86">
        <v>0.93833398818969727</v>
      </c>
      <c r="DV202" s="86">
        <v>1.2017420530319214</v>
      </c>
      <c r="DW202" s="86">
        <v>0.3318595290184021</v>
      </c>
      <c r="DX202" s="86">
        <v>0.58960527181625366</v>
      </c>
      <c r="DY202" s="86">
        <v>0.44946452975273132</v>
      </c>
      <c r="DZ202" s="86">
        <v>0.11875165998935699</v>
      </c>
      <c r="EA202" s="86">
        <v>-0.2834545373916626</v>
      </c>
      <c r="EB202" s="86">
        <v>0.26654061675071716</v>
      </c>
      <c r="EC202" s="86">
        <v>0.33910083770751953</v>
      </c>
      <c r="ED202" s="86">
        <v>-0.44343116879463196</v>
      </c>
      <c r="EE202" s="86">
        <v>0.38784843683242798</v>
      </c>
      <c r="EF202" s="86">
        <v>0.38191503286361694</v>
      </c>
      <c r="EG202" s="86">
        <v>-0.90443390607833862</v>
      </c>
      <c r="EH202" s="86">
        <v>0.27319830656051636</v>
      </c>
      <c r="EI202" s="86">
        <v>1.8713576793670654</v>
      </c>
      <c r="EJ202" s="86">
        <v>1.6195681095123291</v>
      </c>
      <c r="EK202" s="86">
        <v>3.2990784645080566</v>
      </c>
      <c r="EL202" s="86">
        <v>3.0468873977661133</v>
      </c>
      <c r="EM202" s="86">
        <v>3.3827991485595703</v>
      </c>
      <c r="EN202" s="86">
        <v>3.194082498550415</v>
      </c>
      <c r="EO202" s="86">
        <v>3.5199234485626221</v>
      </c>
      <c r="EP202" s="86">
        <v>4.6472315788269043</v>
      </c>
      <c r="EQ202" s="86">
        <v>3.6286568641662598</v>
      </c>
      <c r="ER202" s="86">
        <v>3.1392226219177246</v>
      </c>
      <c r="ES202" s="86">
        <v>2.122880220413208</v>
      </c>
      <c r="ET202" s="86">
        <v>2.4841842651367188</v>
      </c>
      <c r="EU202" s="86">
        <v>1.4348776340484619</v>
      </c>
      <c r="EV202" s="86">
        <v>1.6363397836685181</v>
      </c>
      <c r="EW202" s="86">
        <v>71.988174438476563</v>
      </c>
      <c r="EX202" s="86">
        <v>68.349174499511719</v>
      </c>
      <c r="EY202" s="86">
        <v>66.817596435546875</v>
      </c>
      <c r="EZ202" s="86">
        <v>65.143264770507813</v>
      </c>
      <c r="FA202" s="86">
        <v>64.648750305175781</v>
      </c>
      <c r="FB202" s="86">
        <v>64.378807067871094</v>
      </c>
      <c r="FC202" s="86">
        <v>63.174301147460938</v>
      </c>
      <c r="FD202" s="86">
        <v>63.766109466552734</v>
      </c>
      <c r="FE202" s="86">
        <v>68.483154296875</v>
      </c>
      <c r="FF202" s="86">
        <v>73.35638427734375</v>
      </c>
      <c r="FG202" s="86">
        <v>78.518890380859375</v>
      </c>
      <c r="FH202" s="86">
        <v>82.759269714355469</v>
      </c>
      <c r="FI202" s="86">
        <v>86.341140747070313</v>
      </c>
      <c r="FJ202" s="86">
        <v>90.224609375</v>
      </c>
      <c r="FK202" s="86">
        <v>92.712081909179688</v>
      </c>
      <c r="FL202" s="86">
        <v>94.436012268066406</v>
      </c>
      <c r="FM202" s="86">
        <v>95.090286254882813</v>
      </c>
      <c r="FN202" s="86">
        <v>94.876396179199219</v>
      </c>
      <c r="FO202" s="86">
        <v>93.979873657226563</v>
      </c>
      <c r="FP202" s="86">
        <v>91.862396240234375</v>
      </c>
      <c r="FQ202" s="86">
        <v>87.294685363769531</v>
      </c>
      <c r="FR202" s="86">
        <v>81.280586242675781</v>
      </c>
      <c r="FS202" s="86">
        <v>77.32513427734375</v>
      </c>
      <c r="FT202" s="86">
        <v>74.44488525390625</v>
      </c>
      <c r="FU202" s="86">
        <v>0.61824554204940796</v>
      </c>
      <c r="FV202" s="86">
        <v>0.99167042970657349</v>
      </c>
      <c r="FW202" s="86">
        <v>0.61116290092468262</v>
      </c>
      <c r="FX202" s="86">
        <v>1441</v>
      </c>
      <c r="FY202" s="86">
        <v>1</v>
      </c>
    </row>
    <row r="203" spans="1:181" x14ac:dyDescent="0.25">
      <c r="A203" t="s">
        <v>186</v>
      </c>
      <c r="B203" t="s">
        <v>244</v>
      </c>
      <c r="C203" t="s">
        <v>2</v>
      </c>
      <c r="D203" t="s">
        <v>203</v>
      </c>
      <c r="E203" t="s">
        <v>208</v>
      </c>
      <c r="F203" t="s">
        <v>178</v>
      </c>
      <c r="G203" t="s">
        <v>1</v>
      </c>
      <c r="H203" s="86">
        <v>8357</v>
      </c>
      <c r="I203" s="86">
        <v>6.8469953536987305</v>
      </c>
      <c r="J203" s="86">
        <v>6.2293515205383301</v>
      </c>
      <c r="K203" s="86">
        <v>5.8950920104980469</v>
      </c>
      <c r="L203" s="86">
        <v>5.6567258834838867</v>
      </c>
      <c r="M203" s="86">
        <v>5.5665788650512695</v>
      </c>
      <c r="N203" s="86">
        <v>5.4964203834533691</v>
      </c>
      <c r="O203" s="86">
        <v>6.0925164222717285</v>
      </c>
      <c r="P203" s="86">
        <v>6.8747482299804688</v>
      </c>
      <c r="Q203" s="86">
        <v>6.7386174201965332</v>
      </c>
      <c r="R203" s="86">
        <v>6.5192694664001465</v>
      </c>
      <c r="S203" s="86">
        <v>7.1164450645446777</v>
      </c>
      <c r="T203" s="86">
        <v>7.8628330230712891</v>
      </c>
      <c r="U203" s="86">
        <v>8.521357536315918</v>
      </c>
      <c r="V203" s="86">
        <v>8.723240852355957</v>
      </c>
      <c r="W203" s="86">
        <v>9.3573179244995117</v>
      </c>
      <c r="X203" s="86">
        <v>10.737671852111816</v>
      </c>
      <c r="Y203" s="86">
        <v>11.435218811035156</v>
      </c>
      <c r="Z203" s="86">
        <v>11.732586860656738</v>
      </c>
      <c r="AA203" s="86">
        <v>12.160964012145996</v>
      </c>
      <c r="AB203" s="86">
        <v>12.918319702148438</v>
      </c>
      <c r="AC203" s="86">
        <v>12.15854549407959</v>
      </c>
      <c r="AD203" s="86">
        <v>12.422508239746094</v>
      </c>
      <c r="AE203" s="86">
        <v>10.860129356384277</v>
      </c>
      <c r="AF203" s="86">
        <v>9.473480224609375</v>
      </c>
      <c r="AG203" s="86">
        <v>-2.1279778480529785</v>
      </c>
      <c r="AH203" s="86">
        <v>-1.925499439239502</v>
      </c>
      <c r="AI203" s="86">
        <v>-1.769965648651123</v>
      </c>
      <c r="AJ203" s="86">
        <v>-1.6098240613937378</v>
      </c>
      <c r="AK203" s="86">
        <v>-1.6161590814590454</v>
      </c>
      <c r="AL203" s="86">
        <v>-1.8889524936676025</v>
      </c>
      <c r="AM203" s="86">
        <v>-1.7103734016418457</v>
      </c>
      <c r="AN203" s="86">
        <v>-1.4952363967895508</v>
      </c>
      <c r="AO203" s="86">
        <v>-1.8676159381866455</v>
      </c>
      <c r="AP203" s="86">
        <v>-1.6945986747741699</v>
      </c>
      <c r="AQ203" s="86">
        <v>-1.3143966197967529</v>
      </c>
      <c r="AR203" s="86">
        <v>-1.0483003854751587</v>
      </c>
      <c r="AS203" s="86">
        <v>-0.77658933401107788</v>
      </c>
      <c r="AT203" s="86">
        <v>-1.038479208946228</v>
      </c>
      <c r="AU203" s="86">
        <v>-0.75034224987030029</v>
      </c>
      <c r="AV203" s="86">
        <v>-0.51971542835235596</v>
      </c>
      <c r="AW203" s="86">
        <v>-0.20036567747592926</v>
      </c>
      <c r="AX203" s="86">
        <v>-0.45755615830421448</v>
      </c>
      <c r="AY203" s="86">
        <v>-0.67990857362747192</v>
      </c>
      <c r="AZ203" s="86">
        <v>7.3088876903057098E-2</v>
      </c>
      <c r="BA203" s="86">
        <v>-9.3863643705844879E-2</v>
      </c>
      <c r="BB203" s="86">
        <v>-0.17179642617702484</v>
      </c>
      <c r="BC203" s="86">
        <v>-0.98180979490280151</v>
      </c>
      <c r="BD203" s="86">
        <v>-1.1545214653015137</v>
      </c>
      <c r="BE203" s="86">
        <v>-1.6165525913238525</v>
      </c>
      <c r="BF203" s="86">
        <v>-1.4575695991516113</v>
      </c>
      <c r="BG203" s="86">
        <v>-1.2946996688842773</v>
      </c>
      <c r="BH203" s="86">
        <v>-1.1663527488708496</v>
      </c>
      <c r="BI203" s="86">
        <v>-1.1658605337142944</v>
      </c>
      <c r="BJ203" s="86">
        <v>-1.3872857093811035</v>
      </c>
      <c r="BK203" s="86">
        <v>-1.2025306224822998</v>
      </c>
      <c r="BL203" s="86">
        <v>-0.99299126863479614</v>
      </c>
      <c r="BM203" s="86">
        <v>-1.3554613590240479</v>
      </c>
      <c r="BN203" s="86">
        <v>-1.2585920095443726</v>
      </c>
      <c r="BO203" s="86">
        <v>-0.88219273090362549</v>
      </c>
      <c r="BP203" s="86">
        <v>-0.60256433486938477</v>
      </c>
      <c r="BQ203" s="86">
        <v>-0.25960448384284973</v>
      </c>
      <c r="BR203" s="86">
        <v>-0.48559355735778809</v>
      </c>
      <c r="BS203" s="86">
        <v>-0.16571113467216492</v>
      </c>
      <c r="BT203" s="86">
        <v>5.8762200176715851E-2</v>
      </c>
      <c r="BU203" s="86">
        <v>0.40146473050117493</v>
      </c>
      <c r="BV203" s="86">
        <v>0.14595954120159149</v>
      </c>
      <c r="BW203" s="86">
        <v>-5.0175841897726059E-2</v>
      </c>
      <c r="BX203" s="86">
        <v>0.70871502161026001</v>
      </c>
      <c r="BY203" s="86">
        <v>0.48083531856536865</v>
      </c>
      <c r="BZ203" s="86">
        <v>0.41097810864448547</v>
      </c>
      <c r="CA203" s="86">
        <v>-0.39996743202209473</v>
      </c>
      <c r="CB203" s="86">
        <v>-0.60138285160064697</v>
      </c>
      <c r="CC203" s="86">
        <v>-1.2623410224914551</v>
      </c>
      <c r="CD203" s="86">
        <v>-1.1334826946258545</v>
      </c>
      <c r="CE203" s="86">
        <v>-0.96553194522857666</v>
      </c>
      <c r="CF203" s="86">
        <v>-0.85920578241348267</v>
      </c>
      <c r="CG203" s="86">
        <v>-0.85398513078689575</v>
      </c>
      <c r="CH203" s="86">
        <v>-1.0398327112197876</v>
      </c>
      <c r="CI203" s="86">
        <v>-0.8508002758026123</v>
      </c>
      <c r="CJ203" s="86">
        <v>-0.64513784646987915</v>
      </c>
      <c r="CK203" s="86">
        <v>-1.0007447004318237</v>
      </c>
      <c r="CL203" s="86">
        <v>-0.956615149974823</v>
      </c>
      <c r="CM203" s="86">
        <v>-0.58284962177276611</v>
      </c>
      <c r="CN203" s="86">
        <v>-0.29384884238243103</v>
      </c>
      <c r="CO203" s="86">
        <v>9.845762699842453E-2</v>
      </c>
      <c r="CP203" s="86">
        <v>-0.10266668349504471</v>
      </c>
      <c r="CQ203" s="86">
        <v>0.23920261859893799</v>
      </c>
      <c r="CR203" s="86">
        <v>0.45941406488418579</v>
      </c>
      <c r="CS203" s="86">
        <v>0.81829065084457397</v>
      </c>
      <c r="CT203" s="86">
        <v>0.56395268440246582</v>
      </c>
      <c r="CU203" s="86">
        <v>0.38597512245178223</v>
      </c>
      <c r="CV203" s="86">
        <v>1.1489477157592773</v>
      </c>
      <c r="CW203" s="86">
        <v>0.87887006998062134</v>
      </c>
      <c r="CX203" s="86">
        <v>0.8146059513092041</v>
      </c>
      <c r="CY203" s="86">
        <v>3.0147857032716274E-3</v>
      </c>
      <c r="CZ203" s="86">
        <v>-0.21828067302703857</v>
      </c>
      <c r="DA203" s="86">
        <v>-0.90812945365905762</v>
      </c>
      <c r="DB203" s="86">
        <v>-0.80939584970474243</v>
      </c>
      <c r="DC203" s="86">
        <v>-0.63636422157287598</v>
      </c>
      <c r="DD203" s="86">
        <v>-0.5520588755607605</v>
      </c>
      <c r="DE203" s="86">
        <v>-0.54210972785949707</v>
      </c>
      <c r="DF203" s="86">
        <v>-0.69237977266311646</v>
      </c>
      <c r="DG203" s="86">
        <v>-0.49906989932060242</v>
      </c>
      <c r="DH203" s="86">
        <v>-0.29728442430496216</v>
      </c>
      <c r="DI203" s="86">
        <v>-0.64602804183959961</v>
      </c>
      <c r="DJ203" s="86">
        <v>-0.65463823080062866</v>
      </c>
      <c r="DK203" s="86">
        <v>-0.28350651264190674</v>
      </c>
      <c r="DL203" s="86">
        <v>1.4866633340716362E-2</v>
      </c>
      <c r="DM203" s="86">
        <v>0.45651975274085999</v>
      </c>
      <c r="DN203" s="86">
        <v>0.28026020526885986</v>
      </c>
      <c r="DO203" s="86">
        <v>0.64411634206771851</v>
      </c>
      <c r="DP203" s="86">
        <v>0.86006593704223633</v>
      </c>
      <c r="DQ203" s="86">
        <v>1.2351166009902954</v>
      </c>
      <c r="DR203" s="86">
        <v>0.98194581270217896</v>
      </c>
      <c r="DS203" s="86">
        <v>0.82212609052658081</v>
      </c>
      <c r="DT203" s="86">
        <v>1.5891804695129395</v>
      </c>
      <c r="DU203" s="86">
        <v>1.276904821395874</v>
      </c>
      <c r="DV203" s="86">
        <v>1.2182338237762451</v>
      </c>
      <c r="DW203" s="86">
        <v>0.40599700808525085</v>
      </c>
      <c r="DX203" s="86">
        <v>0.16482147574424744</v>
      </c>
      <c r="DY203" s="86">
        <v>-0.39670413732528687</v>
      </c>
      <c r="DZ203" s="86">
        <v>-0.34146592020988464</v>
      </c>
      <c r="EA203" s="86">
        <v>-0.16109827160835266</v>
      </c>
      <c r="EB203" s="86">
        <v>-0.10858746618032455</v>
      </c>
      <c r="EC203" s="86">
        <v>-9.1811157763004303E-2</v>
      </c>
      <c r="ED203" s="86">
        <v>-0.19071289896965027</v>
      </c>
      <c r="EE203" s="86">
        <v>8.7728872895240784E-3</v>
      </c>
      <c r="EF203" s="86">
        <v>0.20496067404747009</v>
      </c>
      <c r="EG203" s="86">
        <v>-0.13387350738048553</v>
      </c>
      <c r="EH203" s="86">
        <v>-0.2186315655708313</v>
      </c>
      <c r="EI203" s="86">
        <v>0.14869740605354309</v>
      </c>
      <c r="EJ203" s="86">
        <v>0.46060276031494141</v>
      </c>
      <c r="EK203" s="86">
        <v>0.97350460290908813</v>
      </c>
      <c r="EL203" s="86">
        <v>0.83314579725265503</v>
      </c>
      <c r="EM203" s="86">
        <v>1.2287474870681763</v>
      </c>
      <c r="EN203" s="86">
        <v>1.4385435581207275</v>
      </c>
      <c r="EO203" s="86">
        <v>1.836946964263916</v>
      </c>
      <c r="EP203" s="86">
        <v>1.5854614973068237</v>
      </c>
      <c r="EQ203" s="86">
        <v>1.4518587589263916</v>
      </c>
      <c r="ER203" s="86">
        <v>2.224806547164917</v>
      </c>
      <c r="ES203" s="86">
        <v>1.8516037464141846</v>
      </c>
      <c r="ET203" s="86">
        <v>1.8010083436965942</v>
      </c>
      <c r="EU203" s="86">
        <v>0.98783934116363525</v>
      </c>
      <c r="EV203" s="86">
        <v>0.71796011924743652</v>
      </c>
      <c r="EW203" s="86">
        <v>67.527732849121094</v>
      </c>
      <c r="EX203" s="86">
        <v>63.226703643798828</v>
      </c>
      <c r="EY203" s="86">
        <v>62.175018310546875</v>
      </c>
      <c r="EZ203" s="86">
        <v>60.913017272949219</v>
      </c>
      <c r="FA203" s="86">
        <v>60.875473022460938</v>
      </c>
      <c r="FB203" s="86">
        <v>60.505325317382813</v>
      </c>
      <c r="FC203" s="86">
        <v>59.734951019287109</v>
      </c>
      <c r="FD203" s="86">
        <v>60.479640960693359</v>
      </c>
      <c r="FE203" s="86">
        <v>64.446250915527344</v>
      </c>
      <c r="FF203" s="86">
        <v>68.432395935058594</v>
      </c>
      <c r="FG203" s="86">
        <v>72.980064392089844</v>
      </c>
      <c r="FH203" s="86">
        <v>77.497032165527344</v>
      </c>
      <c r="FI203" s="86">
        <v>82.073097229003906</v>
      </c>
      <c r="FJ203" s="86">
        <v>86.386306762695313</v>
      </c>
      <c r="FK203" s="86">
        <v>88.458358764648438</v>
      </c>
      <c r="FL203" s="86">
        <v>89.902694702148438</v>
      </c>
      <c r="FM203" s="86">
        <v>90.652374267578125</v>
      </c>
      <c r="FN203" s="86">
        <v>90.342231750488281</v>
      </c>
      <c r="FO203" s="86">
        <v>88.55059814453125</v>
      </c>
      <c r="FP203" s="86">
        <v>85.761016845703125</v>
      </c>
      <c r="FQ203" s="86">
        <v>81.058906555175781</v>
      </c>
      <c r="FR203" s="86">
        <v>75.527938842773438</v>
      </c>
      <c r="FS203" s="86">
        <v>71.850898742675781</v>
      </c>
      <c r="FT203" s="86">
        <v>69.124771118164063</v>
      </c>
      <c r="FU203" s="86">
        <v>0.31267270445823669</v>
      </c>
      <c r="FV203" s="86">
        <v>0.49429410696029663</v>
      </c>
      <c r="FW203" s="86">
        <v>0.32922020554542542</v>
      </c>
      <c r="FX203" s="86">
        <v>894</v>
      </c>
      <c r="FY203" s="86">
        <v>1</v>
      </c>
    </row>
    <row r="204" spans="1:181" x14ac:dyDescent="0.25">
      <c r="A204" t="s">
        <v>186</v>
      </c>
      <c r="B204" t="s">
        <v>244</v>
      </c>
      <c r="C204" t="s">
        <v>2</v>
      </c>
      <c r="D204" t="s">
        <v>203</v>
      </c>
      <c r="E204" t="s">
        <v>208</v>
      </c>
      <c r="F204" t="s">
        <v>179</v>
      </c>
      <c r="G204" t="s">
        <v>1</v>
      </c>
      <c r="H204" s="86">
        <v>1480</v>
      </c>
      <c r="I204" s="86"/>
      <c r="J204" s="86"/>
      <c r="K204" s="86"/>
      <c r="L204" s="86"/>
      <c r="M204" s="86"/>
      <c r="N204" s="86"/>
      <c r="O204" s="86"/>
      <c r="P204" s="86"/>
      <c r="Q204" s="86"/>
      <c r="R204" s="86"/>
      <c r="S204" s="86"/>
      <c r="T204" s="86"/>
      <c r="U204" s="86"/>
      <c r="V204" s="86"/>
      <c r="W204" s="86"/>
      <c r="X204" s="86"/>
      <c r="Y204" s="86"/>
      <c r="Z204" s="86"/>
      <c r="AA204" s="86"/>
      <c r="AB204" s="86"/>
      <c r="AC204" s="86"/>
      <c r="AD204" s="86"/>
      <c r="AE204" s="86"/>
      <c r="AF204" s="86"/>
      <c r="AG204" s="86"/>
      <c r="AH204" s="86"/>
      <c r="AI204" s="86"/>
      <c r="AJ204" s="86"/>
      <c r="AK204" s="86"/>
      <c r="AL204" s="86"/>
      <c r="AM204" s="86"/>
      <c r="AN204" s="86"/>
      <c r="AO204" s="86"/>
      <c r="AP204" s="86"/>
      <c r="AQ204" s="86"/>
      <c r="AR204" s="86"/>
      <c r="AS204" s="86"/>
      <c r="AT204" s="86"/>
      <c r="AU204" s="86"/>
      <c r="AV204" s="86"/>
      <c r="AW204" s="86"/>
      <c r="AX204" s="86"/>
      <c r="AY204" s="86"/>
      <c r="AZ204" s="86"/>
      <c r="BA204" s="86"/>
      <c r="BB204" s="86"/>
      <c r="BC204" s="86"/>
      <c r="BD204" s="86"/>
      <c r="BE204" s="86"/>
      <c r="BF204" s="86"/>
      <c r="BG204" s="86"/>
      <c r="BH204" s="86"/>
      <c r="BI204" s="86"/>
      <c r="BJ204" s="86"/>
      <c r="BK204" s="86"/>
      <c r="BL204" s="86"/>
      <c r="BM204" s="86"/>
      <c r="BN204" s="86"/>
      <c r="BO204" s="86"/>
      <c r="BP204" s="86"/>
      <c r="BQ204" s="86"/>
      <c r="BR204" s="86"/>
      <c r="BS204" s="86"/>
      <c r="BT204" s="86"/>
      <c r="BU204" s="86"/>
      <c r="BV204" s="86"/>
      <c r="BW204" s="86"/>
      <c r="BX204" s="86"/>
      <c r="BY204" s="86"/>
      <c r="BZ204" s="86"/>
      <c r="CA204" s="86"/>
      <c r="CB204" s="86"/>
      <c r="CC204" s="86"/>
      <c r="CD204" s="86"/>
      <c r="CE204" s="86"/>
      <c r="CF204" s="86"/>
      <c r="CG204" s="86"/>
      <c r="CH204" s="86"/>
      <c r="CI204" s="86"/>
      <c r="CJ204" s="86"/>
      <c r="CK204" s="86"/>
      <c r="CL204" s="86"/>
      <c r="CM204" s="86"/>
      <c r="CN204" s="86"/>
      <c r="CO204" s="86"/>
      <c r="CP204" s="86"/>
      <c r="CQ204" s="86"/>
      <c r="CR204" s="86"/>
      <c r="CS204" s="86"/>
      <c r="CT204" s="86"/>
      <c r="CU204" s="86"/>
      <c r="CV204" s="86"/>
      <c r="CW204" s="86"/>
      <c r="CX204" s="86"/>
      <c r="CY204" s="86"/>
      <c r="CZ204" s="86"/>
      <c r="DA204" s="86"/>
      <c r="DB204" s="86"/>
      <c r="DC204" s="86"/>
      <c r="DD204" s="86"/>
      <c r="DE204" s="86"/>
      <c r="DF204" s="86"/>
      <c r="DG204" s="86"/>
      <c r="DH204" s="86"/>
      <c r="DI204" s="86"/>
      <c r="DJ204" s="86"/>
      <c r="DK204" s="86"/>
      <c r="DL204" s="86"/>
      <c r="DM204" s="86"/>
      <c r="DN204" s="86"/>
      <c r="DO204" s="86"/>
      <c r="DP204" s="86"/>
      <c r="DQ204" s="86"/>
      <c r="DR204" s="86"/>
      <c r="DS204" s="86"/>
      <c r="DT204" s="86"/>
      <c r="DU204" s="86"/>
      <c r="DV204" s="86"/>
      <c r="DW204" s="86"/>
      <c r="DX204" s="86"/>
      <c r="DY204" s="86"/>
      <c r="DZ204" s="86"/>
      <c r="EA204" s="86"/>
      <c r="EB204" s="86"/>
      <c r="EC204" s="86"/>
      <c r="ED204" s="86"/>
      <c r="EE204" s="86"/>
      <c r="EF204" s="86"/>
      <c r="EG204" s="86"/>
      <c r="EH204" s="86"/>
      <c r="EI204" s="86"/>
      <c r="EJ204" s="86"/>
      <c r="EK204" s="86"/>
      <c r="EL204" s="86"/>
      <c r="EM204" s="86"/>
      <c r="EN204" s="86"/>
      <c r="EO204" s="86"/>
      <c r="EP204" s="86"/>
      <c r="EQ204" s="86"/>
      <c r="ER204" s="86"/>
      <c r="ES204" s="86"/>
      <c r="ET204" s="86"/>
      <c r="EU204" s="86"/>
      <c r="EV204" s="86"/>
      <c r="EW204" s="86"/>
      <c r="EX204" s="86"/>
      <c r="EY204" s="86"/>
      <c r="EZ204" s="86"/>
      <c r="FA204" s="86"/>
      <c r="FB204" s="86"/>
      <c r="FC204" s="86"/>
      <c r="FD204" s="86"/>
      <c r="FE204" s="86"/>
      <c r="FF204" s="86"/>
      <c r="FG204" s="86"/>
      <c r="FH204" s="86"/>
      <c r="FI204" s="86"/>
      <c r="FJ204" s="86"/>
      <c r="FK204" s="86"/>
      <c r="FL204" s="86"/>
      <c r="FM204" s="86"/>
      <c r="FN204" s="86"/>
      <c r="FO204" s="86"/>
      <c r="FP204" s="86"/>
      <c r="FQ204" s="86"/>
      <c r="FR204" s="86"/>
      <c r="FS204" s="86"/>
      <c r="FT204" s="86"/>
      <c r="FU204" s="86"/>
      <c r="FV204" s="86"/>
      <c r="FW204" s="86"/>
      <c r="FX204" s="86">
        <v>75</v>
      </c>
      <c r="FY204" s="86">
        <v>0</v>
      </c>
    </row>
    <row r="205" spans="1:181" x14ac:dyDescent="0.25">
      <c r="A205" t="s">
        <v>186</v>
      </c>
      <c r="B205" t="s">
        <v>244</v>
      </c>
      <c r="C205" t="s">
        <v>2</v>
      </c>
      <c r="D205" t="s">
        <v>203</v>
      </c>
      <c r="E205" t="s">
        <v>208</v>
      </c>
      <c r="F205" t="s">
        <v>180</v>
      </c>
      <c r="G205" t="s">
        <v>1</v>
      </c>
      <c r="H205" s="86">
        <v>334</v>
      </c>
      <c r="I205" s="86"/>
      <c r="J205" s="86"/>
      <c r="K205" s="86"/>
      <c r="L205" s="86"/>
      <c r="M205" s="86"/>
      <c r="N205" s="86"/>
      <c r="O205" s="86"/>
      <c r="P205" s="86"/>
      <c r="Q205" s="86"/>
      <c r="R205" s="86"/>
      <c r="S205" s="86"/>
      <c r="T205" s="86"/>
      <c r="U205" s="86"/>
      <c r="V205" s="86"/>
      <c r="W205" s="86"/>
      <c r="X205" s="86"/>
      <c r="Y205" s="86"/>
      <c r="Z205" s="86"/>
      <c r="AA205" s="86"/>
      <c r="AB205" s="86"/>
      <c r="AC205" s="86"/>
      <c r="AD205" s="86"/>
      <c r="AE205" s="86"/>
      <c r="AF205" s="86"/>
      <c r="AG205" s="86"/>
      <c r="AH205" s="86"/>
      <c r="AI205" s="86"/>
      <c r="AJ205" s="86"/>
      <c r="AK205" s="86"/>
      <c r="AL205" s="86"/>
      <c r="AM205" s="86"/>
      <c r="AN205" s="86"/>
      <c r="AO205" s="86"/>
      <c r="AP205" s="86"/>
      <c r="AQ205" s="86"/>
      <c r="AR205" s="86"/>
      <c r="AS205" s="86"/>
      <c r="AT205" s="86"/>
      <c r="AU205" s="86"/>
      <c r="AV205" s="86"/>
      <c r="AW205" s="86"/>
      <c r="AX205" s="86"/>
      <c r="AY205" s="86"/>
      <c r="AZ205" s="86"/>
      <c r="BA205" s="86"/>
      <c r="BB205" s="86"/>
      <c r="BC205" s="86"/>
      <c r="BD205" s="86"/>
      <c r="BE205" s="86"/>
      <c r="BF205" s="86"/>
      <c r="BG205" s="86"/>
      <c r="BH205" s="86"/>
      <c r="BI205" s="86"/>
      <c r="BJ205" s="86"/>
      <c r="BK205" s="86"/>
      <c r="BL205" s="86"/>
      <c r="BM205" s="86"/>
      <c r="BN205" s="86"/>
      <c r="BO205" s="86"/>
      <c r="BP205" s="86"/>
      <c r="BQ205" s="86"/>
      <c r="BR205" s="86"/>
      <c r="BS205" s="86"/>
      <c r="BT205" s="86"/>
      <c r="BU205" s="86"/>
      <c r="BV205" s="86"/>
      <c r="BW205" s="86"/>
      <c r="BX205" s="86"/>
      <c r="BY205" s="86"/>
      <c r="BZ205" s="86"/>
      <c r="CA205" s="86"/>
      <c r="CB205" s="86"/>
      <c r="CC205" s="86"/>
      <c r="CD205" s="86"/>
      <c r="CE205" s="86"/>
      <c r="CF205" s="86"/>
      <c r="CG205" s="86"/>
      <c r="CH205" s="86"/>
      <c r="CI205" s="86"/>
      <c r="CJ205" s="86"/>
      <c r="CK205" s="86"/>
      <c r="CL205" s="86"/>
      <c r="CM205" s="86"/>
      <c r="CN205" s="86"/>
      <c r="CO205" s="86"/>
      <c r="CP205" s="86"/>
      <c r="CQ205" s="86"/>
      <c r="CR205" s="86"/>
      <c r="CS205" s="86"/>
      <c r="CT205" s="86"/>
      <c r="CU205" s="86"/>
      <c r="CV205" s="86"/>
      <c r="CW205" s="86"/>
      <c r="CX205" s="86"/>
      <c r="CY205" s="86"/>
      <c r="CZ205" s="86"/>
      <c r="DA205" s="86"/>
      <c r="DB205" s="86"/>
      <c r="DC205" s="86"/>
      <c r="DD205" s="86"/>
      <c r="DE205" s="86"/>
      <c r="DF205" s="86"/>
      <c r="DG205" s="86"/>
      <c r="DH205" s="86"/>
      <c r="DI205" s="86"/>
      <c r="DJ205" s="86"/>
      <c r="DK205" s="86"/>
      <c r="DL205" s="86"/>
      <c r="DM205" s="86"/>
      <c r="DN205" s="86"/>
      <c r="DO205" s="86"/>
      <c r="DP205" s="86"/>
      <c r="DQ205" s="86"/>
      <c r="DR205" s="86"/>
      <c r="DS205" s="86"/>
      <c r="DT205" s="86"/>
      <c r="DU205" s="86"/>
      <c r="DV205" s="86"/>
      <c r="DW205" s="86"/>
      <c r="DX205" s="86"/>
      <c r="DY205" s="86"/>
      <c r="DZ205" s="86"/>
      <c r="EA205" s="86"/>
      <c r="EB205" s="86"/>
      <c r="EC205" s="86"/>
      <c r="ED205" s="86"/>
      <c r="EE205" s="86"/>
      <c r="EF205" s="86"/>
      <c r="EG205" s="86"/>
      <c r="EH205" s="86"/>
      <c r="EI205" s="86"/>
      <c r="EJ205" s="86"/>
      <c r="EK205" s="86"/>
      <c r="EL205" s="86"/>
      <c r="EM205" s="86"/>
      <c r="EN205" s="86"/>
      <c r="EO205" s="86"/>
      <c r="EP205" s="86"/>
      <c r="EQ205" s="86"/>
      <c r="ER205" s="86"/>
      <c r="ES205" s="86"/>
      <c r="ET205" s="86"/>
      <c r="EU205" s="86"/>
      <c r="EV205" s="86"/>
      <c r="EW205" s="86"/>
      <c r="EX205" s="86"/>
      <c r="EY205" s="86"/>
      <c r="EZ205" s="86"/>
      <c r="FA205" s="86"/>
      <c r="FB205" s="86"/>
      <c r="FC205" s="86"/>
      <c r="FD205" s="86"/>
      <c r="FE205" s="86"/>
      <c r="FF205" s="86"/>
      <c r="FG205" s="86"/>
      <c r="FH205" s="86"/>
      <c r="FI205" s="86"/>
      <c r="FJ205" s="86"/>
      <c r="FK205" s="86"/>
      <c r="FL205" s="86"/>
      <c r="FM205" s="86"/>
      <c r="FN205" s="86"/>
      <c r="FO205" s="86"/>
      <c r="FP205" s="86"/>
      <c r="FQ205" s="86"/>
      <c r="FR205" s="86"/>
      <c r="FS205" s="86"/>
      <c r="FT205" s="86"/>
      <c r="FU205" s="86"/>
      <c r="FV205" s="86"/>
      <c r="FW205" s="86"/>
      <c r="FX205" s="86">
        <v>46</v>
      </c>
      <c r="FY205" s="86">
        <v>0</v>
      </c>
    </row>
    <row r="206" spans="1:181" x14ac:dyDescent="0.25">
      <c r="A206" t="s">
        <v>186</v>
      </c>
      <c r="B206" t="s">
        <v>244</v>
      </c>
      <c r="C206" t="s">
        <v>2</v>
      </c>
      <c r="D206" t="s">
        <v>203</v>
      </c>
      <c r="E206" t="s">
        <v>208</v>
      </c>
      <c r="F206" t="s">
        <v>181</v>
      </c>
      <c r="G206" t="s">
        <v>1</v>
      </c>
      <c r="H206" s="86">
        <v>524</v>
      </c>
      <c r="I206" s="86"/>
      <c r="J206" s="86"/>
      <c r="K206" s="86"/>
      <c r="L206" s="86"/>
      <c r="M206" s="86"/>
      <c r="N206" s="86"/>
      <c r="O206" s="86"/>
      <c r="P206" s="86"/>
      <c r="Q206" s="86"/>
      <c r="R206" s="86"/>
      <c r="S206" s="86"/>
      <c r="T206" s="86"/>
      <c r="U206" s="86"/>
      <c r="V206" s="86"/>
      <c r="W206" s="86"/>
      <c r="X206" s="86"/>
      <c r="Y206" s="86"/>
      <c r="Z206" s="86"/>
      <c r="AA206" s="86"/>
      <c r="AB206" s="86"/>
      <c r="AC206" s="86"/>
      <c r="AD206" s="86"/>
      <c r="AE206" s="86"/>
      <c r="AF206" s="86"/>
      <c r="AG206" s="86"/>
      <c r="AH206" s="86"/>
      <c r="AI206" s="86"/>
      <c r="AJ206" s="86"/>
      <c r="AK206" s="86"/>
      <c r="AL206" s="86"/>
      <c r="AM206" s="86"/>
      <c r="AN206" s="86"/>
      <c r="AO206" s="86"/>
      <c r="AP206" s="86"/>
      <c r="AQ206" s="86"/>
      <c r="AR206" s="86"/>
      <c r="AS206" s="86"/>
      <c r="AT206" s="86"/>
      <c r="AU206" s="86"/>
      <c r="AV206" s="86"/>
      <c r="AW206" s="86"/>
      <c r="AX206" s="86"/>
      <c r="AY206" s="86"/>
      <c r="AZ206" s="86"/>
      <c r="BA206" s="86"/>
      <c r="BB206" s="86"/>
      <c r="BC206" s="86"/>
      <c r="BD206" s="86"/>
      <c r="BE206" s="86"/>
      <c r="BF206" s="86"/>
      <c r="BG206" s="86"/>
      <c r="BH206" s="86"/>
      <c r="BI206" s="86"/>
      <c r="BJ206" s="86"/>
      <c r="BK206" s="86"/>
      <c r="BL206" s="86"/>
      <c r="BM206" s="86"/>
      <c r="BN206" s="86"/>
      <c r="BO206" s="86"/>
      <c r="BP206" s="86"/>
      <c r="BQ206" s="86"/>
      <c r="BR206" s="86"/>
      <c r="BS206" s="86"/>
      <c r="BT206" s="86"/>
      <c r="BU206" s="86"/>
      <c r="BV206" s="86"/>
      <c r="BW206" s="86"/>
      <c r="BX206" s="86"/>
      <c r="BY206" s="86"/>
      <c r="BZ206" s="86"/>
      <c r="CA206" s="86"/>
      <c r="CB206" s="86"/>
      <c r="CC206" s="86"/>
      <c r="CD206" s="86"/>
      <c r="CE206" s="86"/>
      <c r="CF206" s="86"/>
      <c r="CG206" s="86"/>
      <c r="CH206" s="86"/>
      <c r="CI206" s="86"/>
      <c r="CJ206" s="86"/>
      <c r="CK206" s="86"/>
      <c r="CL206" s="86"/>
      <c r="CM206" s="86"/>
      <c r="CN206" s="86"/>
      <c r="CO206" s="86"/>
      <c r="CP206" s="86"/>
      <c r="CQ206" s="86"/>
      <c r="CR206" s="86"/>
      <c r="CS206" s="86"/>
      <c r="CT206" s="86"/>
      <c r="CU206" s="86"/>
      <c r="CV206" s="86"/>
      <c r="CW206" s="86"/>
      <c r="CX206" s="86"/>
      <c r="CY206" s="86"/>
      <c r="CZ206" s="86"/>
      <c r="DA206" s="86"/>
      <c r="DB206" s="86"/>
      <c r="DC206" s="86"/>
      <c r="DD206" s="86"/>
      <c r="DE206" s="86"/>
      <c r="DF206" s="86"/>
      <c r="DG206" s="86"/>
      <c r="DH206" s="86"/>
      <c r="DI206" s="86"/>
      <c r="DJ206" s="86"/>
      <c r="DK206" s="86"/>
      <c r="DL206" s="86"/>
      <c r="DM206" s="86"/>
      <c r="DN206" s="86"/>
      <c r="DO206" s="86"/>
      <c r="DP206" s="86"/>
      <c r="DQ206" s="86"/>
      <c r="DR206" s="86"/>
      <c r="DS206" s="86"/>
      <c r="DT206" s="86"/>
      <c r="DU206" s="86"/>
      <c r="DV206" s="86"/>
      <c r="DW206" s="86"/>
      <c r="DX206" s="86"/>
      <c r="DY206" s="86"/>
      <c r="DZ206" s="86"/>
      <c r="EA206" s="86"/>
      <c r="EB206" s="86"/>
      <c r="EC206" s="86"/>
      <c r="ED206" s="86"/>
      <c r="EE206" s="86"/>
      <c r="EF206" s="86"/>
      <c r="EG206" s="86"/>
      <c r="EH206" s="86"/>
      <c r="EI206" s="86"/>
      <c r="EJ206" s="86"/>
      <c r="EK206" s="86"/>
      <c r="EL206" s="86"/>
      <c r="EM206" s="86"/>
      <c r="EN206" s="86"/>
      <c r="EO206" s="86"/>
      <c r="EP206" s="86"/>
      <c r="EQ206" s="86"/>
      <c r="ER206" s="86"/>
      <c r="ES206" s="86"/>
      <c r="ET206" s="86"/>
      <c r="EU206" s="86"/>
      <c r="EV206" s="86"/>
      <c r="EW206" s="86"/>
      <c r="EX206" s="86"/>
      <c r="EY206" s="86"/>
      <c r="EZ206" s="86"/>
      <c r="FA206" s="86"/>
      <c r="FB206" s="86"/>
      <c r="FC206" s="86"/>
      <c r="FD206" s="86"/>
      <c r="FE206" s="86"/>
      <c r="FF206" s="86"/>
      <c r="FG206" s="86"/>
      <c r="FH206" s="86"/>
      <c r="FI206" s="86"/>
      <c r="FJ206" s="86"/>
      <c r="FK206" s="86"/>
      <c r="FL206" s="86"/>
      <c r="FM206" s="86"/>
      <c r="FN206" s="86"/>
      <c r="FO206" s="86"/>
      <c r="FP206" s="86"/>
      <c r="FQ206" s="86"/>
      <c r="FR206" s="86"/>
      <c r="FS206" s="86"/>
      <c r="FT206" s="86"/>
      <c r="FU206" s="86"/>
      <c r="FV206" s="86"/>
      <c r="FW206" s="86"/>
      <c r="FX206" s="86">
        <v>22</v>
      </c>
      <c r="FY206" s="86">
        <v>0</v>
      </c>
    </row>
    <row r="207" spans="1:181" x14ac:dyDescent="0.25">
      <c r="A207" t="s">
        <v>186</v>
      </c>
      <c r="B207" t="s">
        <v>244</v>
      </c>
      <c r="C207" t="s">
        <v>2</v>
      </c>
      <c r="D207" t="s">
        <v>203</v>
      </c>
      <c r="E207" t="s">
        <v>208</v>
      </c>
      <c r="F207" t="s">
        <v>182</v>
      </c>
      <c r="G207" t="s">
        <v>1</v>
      </c>
      <c r="H207" s="86">
        <v>1500</v>
      </c>
      <c r="I207" s="86">
        <v>0.99114030599594116</v>
      </c>
      <c r="J207" s="86">
        <v>0.90836459398269653</v>
      </c>
      <c r="K207" s="86">
        <v>0.77059376239776611</v>
      </c>
      <c r="L207" s="86">
        <v>0.73896497488021851</v>
      </c>
      <c r="M207" s="86">
        <v>0.70908230543136597</v>
      </c>
      <c r="N207" s="86">
        <v>0.83288538455963135</v>
      </c>
      <c r="O207" s="86">
        <v>0.97878396511077881</v>
      </c>
      <c r="P207" s="86">
        <v>1.0179457664489746</v>
      </c>
      <c r="Q207" s="86">
        <v>1.0998387336730957</v>
      </c>
      <c r="R207" s="86">
        <v>1.1741938591003418</v>
      </c>
      <c r="S207" s="86">
        <v>1.3195927143096924</v>
      </c>
      <c r="T207" s="86">
        <v>1.1709777116775513</v>
      </c>
      <c r="U207" s="86">
        <v>1.3006523847579956</v>
      </c>
      <c r="V207" s="86">
        <v>1.3727867603302002</v>
      </c>
      <c r="W207" s="86">
        <v>1.6436828374862671</v>
      </c>
      <c r="X207" s="86">
        <v>1.7494062185287476</v>
      </c>
      <c r="Y207" s="86">
        <v>1.9654726982116699</v>
      </c>
      <c r="Z207" s="86">
        <v>1.9615515470504761</v>
      </c>
      <c r="AA207" s="86">
        <v>2.1596095561981201</v>
      </c>
      <c r="AB207" s="86">
        <v>2.0106310844421387</v>
      </c>
      <c r="AC207" s="86">
        <v>1.7643462419509888</v>
      </c>
      <c r="AD207" s="86">
        <v>1.7421865463256836</v>
      </c>
      <c r="AE207" s="86">
        <v>1.5430163145065308</v>
      </c>
      <c r="AF207" s="86">
        <v>1.2532329559326172</v>
      </c>
      <c r="AG207" s="86">
        <v>-0.47363331913948059</v>
      </c>
      <c r="AH207" s="86">
        <v>-0.45643842220306396</v>
      </c>
      <c r="AI207" s="86">
        <v>-0.55135977268218994</v>
      </c>
      <c r="AJ207" s="86">
        <v>-0.53328776359558105</v>
      </c>
      <c r="AK207" s="86">
        <v>-0.58876866102218628</v>
      </c>
      <c r="AL207" s="86">
        <v>-0.51534813642501831</v>
      </c>
      <c r="AM207" s="86">
        <v>-0.43853351473808289</v>
      </c>
      <c r="AN207" s="86">
        <v>-0.60337597131729126</v>
      </c>
      <c r="AO207" s="86">
        <v>-0.58681821823120117</v>
      </c>
      <c r="AP207" s="86">
        <v>-0.36904552578926086</v>
      </c>
      <c r="AQ207" s="86">
        <v>-0.11958056688308716</v>
      </c>
      <c r="AR207" s="86">
        <v>-0.42742404341697693</v>
      </c>
      <c r="AS207" s="86">
        <v>-0.36499425768852234</v>
      </c>
      <c r="AT207" s="86">
        <v>-0.54478204250335693</v>
      </c>
      <c r="AU207" s="86">
        <v>-0.488109290599823</v>
      </c>
      <c r="AV207" s="86">
        <v>-0.73470860719680786</v>
      </c>
      <c r="AW207" s="86">
        <v>-0.65439748764038086</v>
      </c>
      <c r="AX207" s="86">
        <v>-0.53678727149963379</v>
      </c>
      <c r="AY207" s="86">
        <v>-0.32174783945083618</v>
      </c>
      <c r="AZ207" s="86">
        <v>-0.33527776598930359</v>
      </c>
      <c r="BA207" s="86">
        <v>-0.44794332981109619</v>
      </c>
      <c r="BB207" s="86">
        <v>-0.71016347408294678</v>
      </c>
      <c r="BC207" s="86">
        <v>-0.77418142557144165</v>
      </c>
      <c r="BD207" s="86">
        <v>-0.73137027025222778</v>
      </c>
      <c r="BE207" s="86">
        <v>-0.29269015789031982</v>
      </c>
      <c r="BF207" s="86">
        <v>-0.27284297347068787</v>
      </c>
      <c r="BG207" s="86">
        <v>-0.36697348952293396</v>
      </c>
      <c r="BH207" s="86">
        <v>-0.35852795839309692</v>
      </c>
      <c r="BI207" s="86">
        <v>-0.41040879487991333</v>
      </c>
      <c r="BJ207" s="86">
        <v>-0.33784162998199463</v>
      </c>
      <c r="BK207" s="86">
        <v>-0.26047593355178833</v>
      </c>
      <c r="BL207" s="86">
        <v>-0.40815648436546326</v>
      </c>
      <c r="BM207" s="86">
        <v>-0.38466984033584595</v>
      </c>
      <c r="BN207" s="86">
        <v>-0.21842083334922791</v>
      </c>
      <c r="BO207" s="86">
        <v>4.2703267186880112E-2</v>
      </c>
      <c r="BP207" s="86">
        <v>-0.26055517792701721</v>
      </c>
      <c r="BQ207" s="86">
        <v>-0.18949271738529205</v>
      </c>
      <c r="BR207" s="86">
        <v>-0.33974599838256836</v>
      </c>
      <c r="BS207" s="86">
        <v>-0.26285925507545471</v>
      </c>
      <c r="BT207" s="86">
        <v>-0.48751339316368103</v>
      </c>
      <c r="BU207" s="86">
        <v>-0.41067352890968323</v>
      </c>
      <c r="BV207" s="86">
        <v>-0.29518061876296997</v>
      </c>
      <c r="BW207" s="86">
        <v>-7.9387374222278595E-2</v>
      </c>
      <c r="BX207" s="86">
        <v>-9.6274212002754211E-2</v>
      </c>
      <c r="BY207" s="86">
        <v>-0.2359454333782196</v>
      </c>
      <c r="BZ207" s="86">
        <v>-0.44508787989616394</v>
      </c>
      <c r="CA207" s="86">
        <v>-0.50548237562179565</v>
      </c>
      <c r="CB207" s="86">
        <v>-0.48207056522369385</v>
      </c>
      <c r="CC207" s="86">
        <v>-0.16736949980258942</v>
      </c>
      <c r="CD207" s="86">
        <v>-0.14568533003330231</v>
      </c>
      <c r="CE207" s="86">
        <v>-0.23926813900470734</v>
      </c>
      <c r="CF207" s="86">
        <v>-0.23748984932899475</v>
      </c>
      <c r="CG207" s="86">
        <v>-0.28687727451324463</v>
      </c>
      <c r="CH207" s="86">
        <v>-0.2149011492729187</v>
      </c>
      <c r="CI207" s="86">
        <v>-0.13715378940105438</v>
      </c>
      <c r="CJ207" s="86">
        <v>-0.27294808626174927</v>
      </c>
      <c r="CK207" s="86">
        <v>-0.24466244876384735</v>
      </c>
      <c r="CL207" s="86">
        <v>-0.11409863829612732</v>
      </c>
      <c r="CM207" s="86">
        <v>0.15510055422782898</v>
      </c>
      <c r="CN207" s="86">
        <v>-0.14498230814933777</v>
      </c>
      <c r="CO207" s="86">
        <v>-6.7940883338451385E-2</v>
      </c>
      <c r="CP207" s="86">
        <v>-0.19773869216442108</v>
      </c>
      <c r="CQ207" s="86">
        <v>-0.10685175657272339</v>
      </c>
      <c r="CR207" s="86">
        <v>-0.31630674004554749</v>
      </c>
      <c r="CS207" s="86">
        <v>-0.24187105894088745</v>
      </c>
      <c r="CT207" s="86">
        <v>-0.12784458696842194</v>
      </c>
      <c r="CU207" s="86">
        <v>8.847074955701828E-2</v>
      </c>
      <c r="CV207" s="86">
        <v>6.9258913397789001E-2</v>
      </c>
      <c r="CW207" s="86">
        <v>-8.911634236574173E-2</v>
      </c>
      <c r="CX207" s="86">
        <v>-0.26149734854698181</v>
      </c>
      <c r="CY207" s="86">
        <v>-0.31938225030899048</v>
      </c>
      <c r="CZ207" s="86">
        <v>-0.3094063401222229</v>
      </c>
      <c r="DA207" s="86">
        <v>-4.2048830538988113E-2</v>
      </c>
      <c r="DB207" s="86">
        <v>-1.85276810079813E-2</v>
      </c>
      <c r="DC207" s="86">
        <v>-0.11156277358531952</v>
      </c>
      <c r="DD207" s="86">
        <v>-0.11645174026489258</v>
      </c>
      <c r="DE207" s="86">
        <v>-0.16334575414657593</v>
      </c>
      <c r="DF207" s="86">
        <v>-9.196067601442337E-2</v>
      </c>
      <c r="DG207" s="86">
        <v>-1.3831654563546181E-2</v>
      </c>
      <c r="DH207" s="86">
        <v>-0.13773968815803528</v>
      </c>
      <c r="DI207" s="86">
        <v>-0.10465507209300995</v>
      </c>
      <c r="DJ207" s="86">
        <v>-9.7764404490590096E-3</v>
      </c>
      <c r="DK207" s="86">
        <v>0.26749783754348755</v>
      </c>
      <c r="DL207" s="86">
        <v>-2.9409442096948624E-2</v>
      </c>
      <c r="DM207" s="86">
        <v>5.3610950708389282E-2</v>
      </c>
      <c r="DN207" s="86">
        <v>-5.5731378495693207E-2</v>
      </c>
      <c r="DO207" s="86">
        <v>4.9155730754137039E-2</v>
      </c>
      <c r="DP207" s="86">
        <v>-0.14510010182857513</v>
      </c>
      <c r="DQ207" s="86">
        <v>-7.3068596422672272E-2</v>
      </c>
      <c r="DR207" s="86">
        <v>3.9491448551416397E-2</v>
      </c>
      <c r="DS207" s="86">
        <v>0.25632888078689575</v>
      </c>
      <c r="DT207" s="86">
        <v>0.23479203879833221</v>
      </c>
      <c r="DU207" s="86">
        <v>5.7712744921445847E-2</v>
      </c>
      <c r="DV207" s="86">
        <v>-7.7906809747219086E-2</v>
      </c>
      <c r="DW207" s="86">
        <v>-0.13328211009502411</v>
      </c>
      <c r="DX207" s="86">
        <v>-0.13674211502075195</v>
      </c>
      <c r="DY207" s="86">
        <v>0.13889431953430176</v>
      </c>
      <c r="DZ207" s="86">
        <v>0.16506776213645935</v>
      </c>
      <c r="EA207" s="86">
        <v>7.2823487222194672E-2</v>
      </c>
      <c r="EB207" s="86">
        <v>5.8308068662881851E-2</v>
      </c>
      <c r="EC207" s="86">
        <v>1.5014126896858215E-2</v>
      </c>
      <c r="ED207" s="86">
        <v>8.5545837879180908E-2</v>
      </c>
      <c r="EE207" s="86">
        <v>0.16422592103481293</v>
      </c>
      <c r="EF207" s="86">
        <v>5.7479780167341232E-2</v>
      </c>
      <c r="EG207" s="86">
        <v>9.7493350505828857E-2</v>
      </c>
      <c r="EH207" s="86">
        <v>0.14084824919700623</v>
      </c>
      <c r="EI207" s="86">
        <v>0.42978167533874512</v>
      </c>
      <c r="EJ207" s="86">
        <v>0.13745942711830139</v>
      </c>
      <c r="EK207" s="86">
        <v>0.22911249101161957</v>
      </c>
      <c r="EL207" s="86">
        <v>0.14930462837219238</v>
      </c>
      <c r="EM207" s="86">
        <v>0.27440577745437622</v>
      </c>
      <c r="EN207" s="86">
        <v>0.1020951047539711</v>
      </c>
      <c r="EO207" s="86">
        <v>0.17065533995628357</v>
      </c>
      <c r="EP207" s="86">
        <v>0.28109809756278992</v>
      </c>
      <c r="EQ207" s="86">
        <v>0.49868935346603394</v>
      </c>
      <c r="ER207" s="86">
        <v>0.47379559278488159</v>
      </c>
      <c r="ES207" s="86">
        <v>0.26971063017845154</v>
      </c>
      <c r="ET207" s="86">
        <v>0.18716877698898315</v>
      </c>
      <c r="EU207" s="86">
        <v>0.13541693985462189</v>
      </c>
      <c r="EV207" s="86">
        <v>0.11255761981010437</v>
      </c>
      <c r="EW207" s="86">
        <v>63.458747863769531</v>
      </c>
      <c r="EX207" s="86">
        <v>59.864368438720703</v>
      </c>
      <c r="EY207" s="86">
        <v>58.722759246826172</v>
      </c>
      <c r="EZ207" s="86">
        <v>56.775997161865234</v>
      </c>
      <c r="FA207" s="86">
        <v>55.812934875488281</v>
      </c>
      <c r="FB207" s="86">
        <v>54.446884155273438</v>
      </c>
      <c r="FC207" s="86">
        <v>53.336410522460938</v>
      </c>
      <c r="FD207" s="86">
        <v>54.295459747314453</v>
      </c>
      <c r="FE207" s="86">
        <v>59.572933197021484</v>
      </c>
      <c r="FF207" s="86">
        <v>66.388938903808594</v>
      </c>
      <c r="FG207" s="86">
        <v>72.425521850585938</v>
      </c>
      <c r="FH207" s="86">
        <v>78.257415771484375</v>
      </c>
      <c r="FI207" s="86">
        <v>83.475669860839844</v>
      </c>
      <c r="FJ207" s="86">
        <v>89.21240234375</v>
      </c>
      <c r="FK207" s="86">
        <v>92.721473693847656</v>
      </c>
      <c r="FL207" s="86">
        <v>95.204002380371094</v>
      </c>
      <c r="FM207" s="86">
        <v>95.609466552734375</v>
      </c>
      <c r="FN207" s="86">
        <v>93.798133850097656</v>
      </c>
      <c r="FO207" s="86">
        <v>92.845001220703125</v>
      </c>
      <c r="FP207" s="86">
        <v>89.356826782226563</v>
      </c>
      <c r="FQ207" s="86">
        <v>83.318588256835938</v>
      </c>
      <c r="FR207" s="86">
        <v>75.165557861328125</v>
      </c>
      <c r="FS207" s="86">
        <v>69.177871704101563</v>
      </c>
      <c r="FT207" s="86">
        <v>65.883781433105469</v>
      </c>
      <c r="FU207" s="86">
        <v>0.13203445076942444</v>
      </c>
      <c r="FV207" s="86">
        <v>0.19430634379386902</v>
      </c>
      <c r="FW207" s="86">
        <v>0.13443174958229065</v>
      </c>
      <c r="FX207" s="86">
        <v>130</v>
      </c>
      <c r="FY207" s="86">
        <v>1</v>
      </c>
    </row>
    <row r="208" spans="1:181" x14ac:dyDescent="0.25">
      <c r="A208" t="s">
        <v>186</v>
      </c>
      <c r="B208" t="s">
        <v>244</v>
      </c>
      <c r="C208" t="s">
        <v>2</v>
      </c>
      <c r="D208" t="s">
        <v>203</v>
      </c>
      <c r="E208" t="s">
        <v>208</v>
      </c>
      <c r="F208" t="s">
        <v>183</v>
      </c>
      <c r="G208" t="s">
        <v>1</v>
      </c>
      <c r="H208" s="86">
        <v>2094</v>
      </c>
      <c r="I208" s="86">
        <v>2.867354154586792</v>
      </c>
      <c r="J208" s="86">
        <v>2.6315441131591797</v>
      </c>
      <c r="K208" s="86">
        <v>2.4764525890350342</v>
      </c>
      <c r="L208" s="86">
        <v>2.6319172382354736</v>
      </c>
      <c r="M208" s="86">
        <v>2.2584307193756104</v>
      </c>
      <c r="N208" s="86">
        <v>1.9320605993270874</v>
      </c>
      <c r="O208" s="86">
        <v>2.1564433574676514</v>
      </c>
      <c r="P208" s="86">
        <v>2.10178542137146</v>
      </c>
      <c r="Q208" s="86">
        <v>1.864127516746521</v>
      </c>
      <c r="R208" s="86">
        <v>2.2377352714538574</v>
      </c>
      <c r="S208" s="86">
        <v>2.4995908737182617</v>
      </c>
      <c r="T208" s="86">
        <v>2.760101318359375</v>
      </c>
      <c r="U208" s="86">
        <v>3.6659047603607178</v>
      </c>
      <c r="V208" s="86">
        <v>3.9611153602600098</v>
      </c>
      <c r="W208" s="86">
        <v>4.483494758605957</v>
      </c>
      <c r="X208" s="86">
        <v>4.9274392127990723</v>
      </c>
      <c r="Y208" s="86">
        <v>4.9540982246398926</v>
      </c>
      <c r="Z208" s="86">
        <v>5.8829741477966309</v>
      </c>
      <c r="AA208" s="86">
        <v>5.9205112457275391</v>
      </c>
      <c r="AB208" s="86">
        <v>5.0328726768493652</v>
      </c>
      <c r="AC208" s="86">
        <v>4.4967494010925293</v>
      </c>
      <c r="AD208" s="86">
        <v>4.1333584785461426</v>
      </c>
      <c r="AE208" s="86">
        <v>3.7343425750732422</v>
      </c>
      <c r="AF208" s="86">
        <v>4.0105361938476563</v>
      </c>
      <c r="AG208" s="86">
        <v>-0.64572983980178833</v>
      </c>
      <c r="AH208" s="86">
        <v>-0.55006128549575806</v>
      </c>
      <c r="AI208" s="86">
        <v>-0.42184585332870483</v>
      </c>
      <c r="AJ208" s="86">
        <v>-0.21850511431694031</v>
      </c>
      <c r="AK208" s="86">
        <v>-0.43821650743484497</v>
      </c>
      <c r="AL208" s="86">
        <v>-1.0560005903244019</v>
      </c>
      <c r="AM208" s="86">
        <v>-0.57108557224273682</v>
      </c>
      <c r="AN208" s="86">
        <v>-0.88724017143249512</v>
      </c>
      <c r="AO208" s="86">
        <v>-1.2634762525558472</v>
      </c>
      <c r="AP208" s="86">
        <v>-1.3578535318374634</v>
      </c>
      <c r="AQ208" s="86">
        <v>-1.2855569124221802</v>
      </c>
      <c r="AR208" s="86">
        <v>-1.493916392326355</v>
      </c>
      <c r="AS208" s="86">
        <v>-0.88976222276687622</v>
      </c>
      <c r="AT208" s="86">
        <v>-1.1109021902084351</v>
      </c>
      <c r="AU208" s="86">
        <v>-1.0396924018859863</v>
      </c>
      <c r="AV208" s="86">
        <v>-0.97970819473266602</v>
      </c>
      <c r="AW208" s="86">
        <v>-0.99987035989761353</v>
      </c>
      <c r="AX208" s="86">
        <v>-0.24715869128704071</v>
      </c>
      <c r="AY208" s="86">
        <v>-0.31439590454101563</v>
      </c>
      <c r="AZ208" s="86">
        <v>-1.8295685052871704</v>
      </c>
      <c r="BA208" s="86">
        <v>-1.897596001625061</v>
      </c>
      <c r="BB208" s="86">
        <v>-2.0467841625213623</v>
      </c>
      <c r="BC208" s="86">
        <v>-1.1630544662475586</v>
      </c>
      <c r="BD208" s="86">
        <v>-0.67989099025726318</v>
      </c>
      <c r="BE208" s="86">
        <v>-0.28530463576316833</v>
      </c>
      <c r="BF208" s="86">
        <v>-0.20058773458003998</v>
      </c>
      <c r="BG208" s="86">
        <v>-0.10791097581386566</v>
      </c>
      <c r="BH208" s="86">
        <v>0.13165029883384705</v>
      </c>
      <c r="BI208" s="86">
        <v>-0.18602171540260315</v>
      </c>
      <c r="BJ208" s="86">
        <v>-0.63473975658416748</v>
      </c>
      <c r="BK208" s="86">
        <v>-0.24348434805870056</v>
      </c>
      <c r="BL208" s="86">
        <v>-0.47567731142044067</v>
      </c>
      <c r="BM208" s="86">
        <v>-0.84944742918014526</v>
      </c>
      <c r="BN208" s="86">
        <v>-0.92373883724212646</v>
      </c>
      <c r="BO208" s="86">
        <v>-0.82730650901794434</v>
      </c>
      <c r="BP208" s="86">
        <v>-0.94785416126251221</v>
      </c>
      <c r="BQ208" s="86">
        <v>-0.33606827259063721</v>
      </c>
      <c r="BR208" s="86">
        <v>-0.51804476976394653</v>
      </c>
      <c r="BS208" s="86">
        <v>-0.41380447149276733</v>
      </c>
      <c r="BT208" s="86">
        <v>-0.33874455094337463</v>
      </c>
      <c r="BU208" s="86">
        <v>-0.34912675619125366</v>
      </c>
      <c r="BV208" s="86">
        <v>0.30127322673797607</v>
      </c>
      <c r="BW208" s="86">
        <v>0.17692184448242188</v>
      </c>
      <c r="BX208" s="86">
        <v>-1.1531369686126709</v>
      </c>
      <c r="BY208" s="86">
        <v>-1.1648398637771606</v>
      </c>
      <c r="BZ208" s="86">
        <v>-1.2788137197494507</v>
      </c>
      <c r="CA208" s="86">
        <v>-0.66045659780502319</v>
      </c>
      <c r="CB208" s="86">
        <v>-0.18597604334354401</v>
      </c>
      <c r="CC208" s="86">
        <v>-3.5675231367349625E-2</v>
      </c>
      <c r="CD208" s="86">
        <v>4.1456565260887146E-2</v>
      </c>
      <c r="CE208" s="86">
        <v>0.10951937735080719</v>
      </c>
      <c r="CF208" s="86">
        <v>0.37416687607765198</v>
      </c>
      <c r="CG208" s="86">
        <v>-1.1352382600307465E-2</v>
      </c>
      <c r="CH208" s="86">
        <v>-0.34297576546669006</v>
      </c>
      <c r="CI208" s="86">
        <v>-1.6588745638728142E-2</v>
      </c>
      <c r="CJ208" s="86">
        <v>-0.19063013792037964</v>
      </c>
      <c r="CK208" s="86">
        <v>-0.56269234418869019</v>
      </c>
      <c r="CL208" s="86">
        <v>-0.62307232618331909</v>
      </c>
      <c r="CM208" s="86">
        <v>-0.50992369651794434</v>
      </c>
      <c r="CN208" s="86">
        <v>-0.56965309381484985</v>
      </c>
      <c r="CO208" s="86">
        <v>4.7418493777513504E-2</v>
      </c>
      <c r="CP208" s="86">
        <v>-0.10743347555398941</v>
      </c>
      <c r="CQ208" s="86">
        <v>1.9683593884110451E-2</v>
      </c>
      <c r="CR208" s="86">
        <v>0.10518494248390198</v>
      </c>
      <c r="CS208" s="86">
        <v>0.10157624632120132</v>
      </c>
      <c r="CT208" s="86">
        <v>0.68111550807952881</v>
      </c>
      <c r="CU208" s="86">
        <v>0.51720702648162842</v>
      </c>
      <c r="CV208" s="86">
        <v>-0.68464267253875732</v>
      </c>
      <c r="CW208" s="86">
        <v>-0.65733522176742554</v>
      </c>
      <c r="CX208" s="86">
        <v>-0.74691969156265259</v>
      </c>
      <c r="CY208" s="86">
        <v>-0.31235888600349426</v>
      </c>
      <c r="CZ208" s="86">
        <v>0.15610791742801666</v>
      </c>
      <c r="DA208" s="86">
        <v>0.21395416557788849</v>
      </c>
      <c r="DB208" s="86">
        <v>0.28350085020065308</v>
      </c>
      <c r="DC208" s="86">
        <v>0.32694971561431885</v>
      </c>
      <c r="DD208" s="86">
        <v>0.61668342351913452</v>
      </c>
      <c r="DE208" s="86">
        <v>0.16331695020198822</v>
      </c>
      <c r="DF208" s="86">
        <v>-5.121178925037384E-2</v>
      </c>
      <c r="DG208" s="86">
        <v>0.21030686795711517</v>
      </c>
      <c r="DH208" s="86">
        <v>9.441705048084259E-2</v>
      </c>
      <c r="DI208" s="86">
        <v>-0.27593725919723511</v>
      </c>
      <c r="DJ208" s="86">
        <v>-0.32240581512451172</v>
      </c>
      <c r="DK208" s="86">
        <v>-0.19254089891910553</v>
      </c>
      <c r="DL208" s="86">
        <v>-0.1914520263671875</v>
      </c>
      <c r="DM208" s="86">
        <v>0.43090525269508362</v>
      </c>
      <c r="DN208" s="86">
        <v>0.30317780375480652</v>
      </c>
      <c r="DO208" s="86">
        <v>0.45317167043685913</v>
      </c>
      <c r="DP208" s="86">
        <v>0.5491144061088562</v>
      </c>
      <c r="DQ208" s="86">
        <v>0.55227923393249512</v>
      </c>
      <c r="DR208" s="86">
        <v>1.0609577894210815</v>
      </c>
      <c r="DS208" s="86">
        <v>0.85749220848083496</v>
      </c>
      <c r="DT208" s="86">
        <v>-0.21614831686019897</v>
      </c>
      <c r="DU208" s="86">
        <v>-0.14983057975769043</v>
      </c>
      <c r="DV208" s="86">
        <v>-0.2150256484746933</v>
      </c>
      <c r="DW208" s="86">
        <v>3.5738851875066757E-2</v>
      </c>
      <c r="DX208" s="86">
        <v>0.49819189310073853</v>
      </c>
      <c r="DY208" s="86">
        <v>0.57437938451766968</v>
      </c>
      <c r="DZ208" s="86">
        <v>0.63297438621520996</v>
      </c>
      <c r="EA208" s="86">
        <v>0.6408846378326416</v>
      </c>
      <c r="EB208" s="86">
        <v>0.96683883666992188</v>
      </c>
      <c r="EC208" s="86">
        <v>0.41551172733306885</v>
      </c>
      <c r="ED208" s="86">
        <v>0.37004905939102173</v>
      </c>
      <c r="EE208" s="86">
        <v>0.53790807723999023</v>
      </c>
      <c r="EF208" s="86">
        <v>0.50597989559173584</v>
      </c>
      <c r="EG208" s="86">
        <v>0.1380915492773056</v>
      </c>
      <c r="EH208" s="86">
        <v>0.11170884966850281</v>
      </c>
      <c r="EI208" s="86">
        <v>0.26570945978164673</v>
      </c>
      <c r="EJ208" s="86">
        <v>0.35461023449897766</v>
      </c>
      <c r="EK208" s="86">
        <v>0.98459923267364502</v>
      </c>
      <c r="EL208" s="86">
        <v>0.89603525400161743</v>
      </c>
      <c r="EM208" s="86">
        <v>1.0790596008300781</v>
      </c>
      <c r="EN208" s="86">
        <v>1.1900781393051147</v>
      </c>
      <c r="EO208" s="86">
        <v>1.203022837638855</v>
      </c>
      <c r="EP208" s="86">
        <v>1.6093896627426147</v>
      </c>
      <c r="EQ208" s="86">
        <v>1.3488099575042725</v>
      </c>
      <c r="ER208" s="86">
        <v>0.46028313040733337</v>
      </c>
      <c r="ES208" s="86">
        <v>0.58292549848556519</v>
      </c>
      <c r="ET208" s="86">
        <v>0.55294489860534668</v>
      </c>
      <c r="EU208" s="86">
        <v>0.53833669424057007</v>
      </c>
      <c r="EV208" s="86">
        <v>0.99210679531097412</v>
      </c>
      <c r="EW208" s="86">
        <v>77.437217712402344</v>
      </c>
      <c r="EX208" s="86">
        <v>75.598915100097656</v>
      </c>
      <c r="EY208" s="86">
        <v>73.201179504394531</v>
      </c>
      <c r="EZ208" s="86">
        <v>71.270118713378906</v>
      </c>
      <c r="FA208" s="86">
        <v>70.168952941894531</v>
      </c>
      <c r="FB208" s="86">
        <v>68.572219848632813</v>
      </c>
      <c r="FC208" s="86">
        <v>66.699699401855469</v>
      </c>
      <c r="FD208" s="86">
        <v>67.755035400390625</v>
      </c>
      <c r="FE208" s="86">
        <v>73.006729125976563</v>
      </c>
      <c r="FF208" s="86">
        <v>77.471641540527344</v>
      </c>
      <c r="FG208" s="86">
        <v>82.539306640625</v>
      </c>
      <c r="FH208" s="86">
        <v>86.348960876464844</v>
      </c>
      <c r="FI208" s="86">
        <v>89.482963562011719</v>
      </c>
      <c r="FJ208" s="86">
        <v>93.067497253417969</v>
      </c>
      <c r="FK208" s="86">
        <v>95.960350036621094</v>
      </c>
      <c r="FL208" s="86">
        <v>97.747337341308594</v>
      </c>
      <c r="FM208" s="86">
        <v>98.222640991210938</v>
      </c>
      <c r="FN208" s="86">
        <v>98.168563842773438</v>
      </c>
      <c r="FO208" s="86">
        <v>97.683029174804688</v>
      </c>
      <c r="FP208" s="86">
        <v>96.383377075195313</v>
      </c>
      <c r="FQ208" s="86">
        <v>92.3619384765625</v>
      </c>
      <c r="FR208" s="86">
        <v>86.991851806640625</v>
      </c>
      <c r="FS208" s="86">
        <v>83.54583740234375</v>
      </c>
      <c r="FT208" s="86">
        <v>79.790946960449219</v>
      </c>
      <c r="FU208" s="86">
        <v>0.35105434060096741</v>
      </c>
      <c r="FV208" s="86">
        <v>0.50142276287078857</v>
      </c>
      <c r="FW208" s="86">
        <v>0.33610016107559204</v>
      </c>
      <c r="FX208" s="86">
        <v>141</v>
      </c>
      <c r="FY208" s="86">
        <v>1</v>
      </c>
    </row>
    <row r="209" spans="1:181" x14ac:dyDescent="0.25">
      <c r="A209" t="s">
        <v>186</v>
      </c>
      <c r="B209" t="s">
        <v>244</v>
      </c>
      <c r="C209" t="s">
        <v>2</v>
      </c>
      <c r="D209" t="s">
        <v>203</v>
      </c>
      <c r="E209" t="s">
        <v>208</v>
      </c>
      <c r="F209" t="s">
        <v>184</v>
      </c>
      <c r="G209" t="s">
        <v>1</v>
      </c>
      <c r="H209" s="86">
        <v>1244</v>
      </c>
      <c r="I209" s="86"/>
      <c r="J209" s="86"/>
      <c r="K209" s="86"/>
      <c r="L209" s="86"/>
      <c r="M209" s="86"/>
      <c r="N209" s="86"/>
      <c r="O209" s="86"/>
      <c r="P209" s="86"/>
      <c r="Q209" s="86"/>
      <c r="R209" s="86"/>
      <c r="S209" s="86"/>
      <c r="T209" s="86"/>
      <c r="U209" s="86"/>
      <c r="V209" s="86"/>
      <c r="W209" s="86"/>
      <c r="X209" s="86"/>
      <c r="Y209" s="86"/>
      <c r="Z209" s="86"/>
      <c r="AA209" s="86"/>
      <c r="AB209" s="86"/>
      <c r="AC209" s="86"/>
      <c r="AD209" s="86"/>
      <c r="AE209" s="86"/>
      <c r="AF209" s="86"/>
      <c r="AG209" s="86"/>
      <c r="AH209" s="86"/>
      <c r="AI209" s="86"/>
      <c r="AJ209" s="86"/>
      <c r="AK209" s="86"/>
      <c r="AL209" s="86"/>
      <c r="AM209" s="86"/>
      <c r="AN209" s="86"/>
      <c r="AO209" s="86"/>
      <c r="AP209" s="86"/>
      <c r="AQ209" s="86"/>
      <c r="AR209" s="86"/>
      <c r="AS209" s="86"/>
      <c r="AT209" s="86"/>
      <c r="AU209" s="86"/>
      <c r="AV209" s="86"/>
      <c r="AW209" s="86"/>
      <c r="AX209" s="86"/>
      <c r="AY209" s="86"/>
      <c r="AZ209" s="86"/>
      <c r="BA209" s="86"/>
      <c r="BB209" s="86"/>
      <c r="BC209" s="86"/>
      <c r="BD209" s="86"/>
      <c r="BE209" s="86"/>
      <c r="BF209" s="86"/>
      <c r="BG209" s="86"/>
      <c r="BH209" s="86"/>
      <c r="BI209" s="86"/>
      <c r="BJ209" s="86"/>
      <c r="BK209" s="86"/>
      <c r="BL209" s="86"/>
      <c r="BM209" s="86"/>
      <c r="BN209" s="86"/>
      <c r="BO209" s="86"/>
      <c r="BP209" s="86"/>
      <c r="BQ209" s="86"/>
      <c r="BR209" s="86"/>
      <c r="BS209" s="86"/>
      <c r="BT209" s="86"/>
      <c r="BU209" s="86"/>
      <c r="BV209" s="86"/>
      <c r="BW209" s="86"/>
      <c r="BX209" s="86"/>
      <c r="BY209" s="86"/>
      <c r="BZ209" s="86"/>
      <c r="CA209" s="86"/>
      <c r="CB209" s="86"/>
      <c r="CC209" s="86"/>
      <c r="CD209" s="86"/>
      <c r="CE209" s="86"/>
      <c r="CF209" s="86"/>
      <c r="CG209" s="86"/>
      <c r="CH209" s="86"/>
      <c r="CI209" s="86"/>
      <c r="CJ209" s="86"/>
      <c r="CK209" s="86"/>
      <c r="CL209" s="86"/>
      <c r="CM209" s="86"/>
      <c r="CN209" s="86"/>
      <c r="CO209" s="86"/>
      <c r="CP209" s="86"/>
      <c r="CQ209" s="86"/>
      <c r="CR209" s="86"/>
      <c r="CS209" s="86"/>
      <c r="CT209" s="86"/>
      <c r="CU209" s="86"/>
      <c r="CV209" s="86"/>
      <c r="CW209" s="86"/>
      <c r="CX209" s="86"/>
      <c r="CY209" s="86"/>
      <c r="CZ209" s="86"/>
      <c r="DA209" s="86"/>
      <c r="DB209" s="86"/>
      <c r="DC209" s="86"/>
      <c r="DD209" s="86"/>
      <c r="DE209" s="86"/>
      <c r="DF209" s="86"/>
      <c r="DG209" s="86"/>
      <c r="DH209" s="86"/>
      <c r="DI209" s="86"/>
      <c r="DJ209" s="86"/>
      <c r="DK209" s="86"/>
      <c r="DL209" s="86"/>
      <c r="DM209" s="86"/>
      <c r="DN209" s="86"/>
      <c r="DO209" s="86"/>
      <c r="DP209" s="86"/>
      <c r="DQ209" s="86"/>
      <c r="DR209" s="86"/>
      <c r="DS209" s="86"/>
      <c r="DT209" s="86"/>
      <c r="DU209" s="86"/>
      <c r="DV209" s="86"/>
      <c r="DW209" s="86"/>
      <c r="DX209" s="86"/>
      <c r="DY209" s="86"/>
      <c r="DZ209" s="86"/>
      <c r="EA209" s="86"/>
      <c r="EB209" s="86"/>
      <c r="EC209" s="86"/>
      <c r="ED209" s="86"/>
      <c r="EE209" s="86"/>
      <c r="EF209" s="86"/>
      <c r="EG209" s="86"/>
      <c r="EH209" s="86"/>
      <c r="EI209" s="86"/>
      <c r="EJ209" s="86"/>
      <c r="EK209" s="86"/>
      <c r="EL209" s="86"/>
      <c r="EM209" s="86"/>
      <c r="EN209" s="86"/>
      <c r="EO209" s="86"/>
      <c r="EP209" s="86"/>
      <c r="EQ209" s="86"/>
      <c r="ER209" s="86"/>
      <c r="ES209" s="86"/>
      <c r="ET209" s="86"/>
      <c r="EU209" s="86"/>
      <c r="EV209" s="86"/>
      <c r="EW209" s="86"/>
      <c r="EX209" s="86"/>
      <c r="EY209" s="86"/>
      <c r="EZ209" s="86"/>
      <c r="FA209" s="86"/>
      <c r="FB209" s="86"/>
      <c r="FC209" s="86"/>
      <c r="FD209" s="86"/>
      <c r="FE209" s="86"/>
      <c r="FF209" s="86"/>
      <c r="FG209" s="86"/>
      <c r="FH209" s="86"/>
      <c r="FI209" s="86"/>
      <c r="FJ209" s="86"/>
      <c r="FK209" s="86"/>
      <c r="FL209" s="86"/>
      <c r="FM209" s="86"/>
      <c r="FN209" s="86"/>
      <c r="FO209" s="86"/>
      <c r="FP209" s="86"/>
      <c r="FQ209" s="86"/>
      <c r="FR209" s="86"/>
      <c r="FS209" s="86"/>
      <c r="FT209" s="86"/>
      <c r="FU209" s="86"/>
      <c r="FV209" s="86"/>
      <c r="FW209" s="86"/>
      <c r="FX209" s="86">
        <v>97</v>
      </c>
      <c r="FY209" s="86">
        <v>0</v>
      </c>
    </row>
    <row r="210" spans="1:181" x14ac:dyDescent="0.25">
      <c r="A210" t="s">
        <v>186</v>
      </c>
      <c r="B210" t="s">
        <v>244</v>
      </c>
      <c r="C210" t="s">
        <v>2</v>
      </c>
      <c r="D210" t="s">
        <v>203</v>
      </c>
      <c r="E210" t="s">
        <v>208</v>
      </c>
      <c r="F210" t="s">
        <v>185</v>
      </c>
      <c r="G210" t="s">
        <v>1</v>
      </c>
      <c r="H210" s="86">
        <v>562</v>
      </c>
      <c r="I210" s="86"/>
      <c r="J210" s="86"/>
      <c r="K210" s="86"/>
      <c r="L210" s="86"/>
      <c r="M210" s="86"/>
      <c r="N210" s="86"/>
      <c r="O210" s="86"/>
      <c r="P210" s="86"/>
      <c r="Q210" s="86"/>
      <c r="R210" s="86"/>
      <c r="S210" s="86"/>
      <c r="T210" s="86"/>
      <c r="U210" s="86"/>
      <c r="V210" s="86"/>
      <c r="W210" s="86"/>
      <c r="X210" s="86"/>
      <c r="Y210" s="86"/>
      <c r="Z210" s="86"/>
      <c r="AA210" s="86"/>
      <c r="AB210" s="86"/>
      <c r="AC210" s="86"/>
      <c r="AD210" s="86"/>
      <c r="AE210" s="86"/>
      <c r="AF210" s="86"/>
      <c r="AG210" s="86"/>
      <c r="AH210" s="86"/>
      <c r="AI210" s="86"/>
      <c r="AJ210" s="86"/>
      <c r="AK210" s="86"/>
      <c r="AL210" s="86"/>
      <c r="AM210" s="86"/>
      <c r="AN210" s="86"/>
      <c r="AO210" s="86"/>
      <c r="AP210" s="86"/>
      <c r="AQ210" s="86"/>
      <c r="AR210" s="86"/>
      <c r="AS210" s="86"/>
      <c r="AT210" s="86"/>
      <c r="AU210" s="86"/>
      <c r="AV210" s="86"/>
      <c r="AW210" s="86"/>
      <c r="AX210" s="86"/>
      <c r="AY210" s="86"/>
      <c r="AZ210" s="86"/>
      <c r="BA210" s="86"/>
      <c r="BB210" s="86"/>
      <c r="BC210" s="86"/>
      <c r="BD210" s="86"/>
      <c r="BE210" s="86"/>
      <c r="BF210" s="86"/>
      <c r="BG210" s="86"/>
      <c r="BH210" s="86"/>
      <c r="BI210" s="86"/>
      <c r="BJ210" s="86"/>
      <c r="BK210" s="86"/>
      <c r="BL210" s="86"/>
      <c r="BM210" s="86"/>
      <c r="BN210" s="86"/>
      <c r="BO210" s="86"/>
      <c r="BP210" s="86"/>
      <c r="BQ210" s="86"/>
      <c r="BR210" s="86"/>
      <c r="BS210" s="86"/>
      <c r="BT210" s="86"/>
      <c r="BU210" s="86"/>
      <c r="BV210" s="86"/>
      <c r="BW210" s="86"/>
      <c r="BX210" s="86"/>
      <c r="BY210" s="86"/>
      <c r="BZ210" s="86"/>
      <c r="CA210" s="86"/>
      <c r="CB210" s="86"/>
      <c r="CC210" s="86"/>
      <c r="CD210" s="86"/>
      <c r="CE210" s="86"/>
      <c r="CF210" s="86"/>
      <c r="CG210" s="86"/>
      <c r="CH210" s="86"/>
      <c r="CI210" s="86"/>
      <c r="CJ210" s="86"/>
      <c r="CK210" s="86"/>
      <c r="CL210" s="86"/>
      <c r="CM210" s="86"/>
      <c r="CN210" s="86"/>
      <c r="CO210" s="86"/>
      <c r="CP210" s="86"/>
      <c r="CQ210" s="86"/>
      <c r="CR210" s="86"/>
      <c r="CS210" s="86"/>
      <c r="CT210" s="86"/>
      <c r="CU210" s="86"/>
      <c r="CV210" s="86"/>
      <c r="CW210" s="86"/>
      <c r="CX210" s="86"/>
      <c r="CY210" s="86"/>
      <c r="CZ210" s="86"/>
      <c r="DA210" s="86"/>
      <c r="DB210" s="86"/>
      <c r="DC210" s="86"/>
      <c r="DD210" s="86"/>
      <c r="DE210" s="86"/>
      <c r="DF210" s="86"/>
      <c r="DG210" s="86"/>
      <c r="DH210" s="86"/>
      <c r="DI210" s="86"/>
      <c r="DJ210" s="86"/>
      <c r="DK210" s="86"/>
      <c r="DL210" s="86"/>
      <c r="DM210" s="86"/>
      <c r="DN210" s="86"/>
      <c r="DO210" s="86"/>
      <c r="DP210" s="86"/>
      <c r="DQ210" s="86"/>
      <c r="DR210" s="86"/>
      <c r="DS210" s="86"/>
      <c r="DT210" s="86"/>
      <c r="DU210" s="86"/>
      <c r="DV210" s="86"/>
      <c r="DW210" s="86"/>
      <c r="DX210" s="86"/>
      <c r="DY210" s="86"/>
      <c r="DZ210" s="86"/>
      <c r="EA210" s="86"/>
      <c r="EB210" s="86"/>
      <c r="EC210" s="86"/>
      <c r="ED210" s="86"/>
      <c r="EE210" s="86"/>
      <c r="EF210" s="86"/>
      <c r="EG210" s="86"/>
      <c r="EH210" s="86"/>
      <c r="EI210" s="86"/>
      <c r="EJ210" s="86"/>
      <c r="EK210" s="86"/>
      <c r="EL210" s="86"/>
      <c r="EM210" s="86"/>
      <c r="EN210" s="86"/>
      <c r="EO210" s="86"/>
      <c r="EP210" s="86"/>
      <c r="EQ210" s="86"/>
      <c r="ER210" s="86"/>
      <c r="ES210" s="86"/>
      <c r="ET210" s="86"/>
      <c r="EU210" s="86"/>
      <c r="EV210" s="86"/>
      <c r="EW210" s="86"/>
      <c r="EX210" s="86"/>
      <c r="EY210" s="86"/>
      <c r="EZ210" s="86"/>
      <c r="FA210" s="86"/>
      <c r="FB210" s="86"/>
      <c r="FC210" s="86"/>
      <c r="FD210" s="86"/>
      <c r="FE210" s="86"/>
      <c r="FF210" s="86"/>
      <c r="FG210" s="86"/>
      <c r="FH210" s="86"/>
      <c r="FI210" s="86"/>
      <c r="FJ210" s="86"/>
      <c r="FK210" s="86"/>
      <c r="FL210" s="86"/>
      <c r="FM210" s="86"/>
      <c r="FN210" s="86"/>
      <c r="FO210" s="86"/>
      <c r="FP210" s="86"/>
      <c r="FQ210" s="86"/>
      <c r="FR210" s="86"/>
      <c r="FS210" s="86"/>
      <c r="FT210" s="86"/>
      <c r="FU210" s="86"/>
      <c r="FV210" s="86"/>
      <c r="FW210" s="86"/>
      <c r="FX210" s="86">
        <v>36</v>
      </c>
      <c r="FY210" s="86">
        <v>0</v>
      </c>
    </row>
    <row r="211" spans="1:181" x14ac:dyDescent="0.25">
      <c r="A211" t="s">
        <v>186</v>
      </c>
      <c r="B211" t="s">
        <v>244</v>
      </c>
      <c r="C211" t="s">
        <v>2</v>
      </c>
      <c r="D211" t="s">
        <v>203</v>
      </c>
      <c r="E211" t="s">
        <v>209</v>
      </c>
      <c r="F211" t="s">
        <v>1</v>
      </c>
      <c r="G211" t="s">
        <v>198</v>
      </c>
      <c r="H211" s="86">
        <v>12759</v>
      </c>
      <c r="I211" s="86">
        <v>16.660444259643555</v>
      </c>
      <c r="J211" s="86">
        <v>14.819287300109863</v>
      </c>
      <c r="K211" s="86">
        <v>14.102503776550293</v>
      </c>
      <c r="L211" s="86">
        <v>13.188529968261719</v>
      </c>
      <c r="M211" s="86">
        <v>12.463629722595215</v>
      </c>
      <c r="N211" s="86">
        <v>12.455258369445801</v>
      </c>
      <c r="O211" s="86">
        <v>13.084040641784668</v>
      </c>
      <c r="P211" s="86">
        <v>13.186345100402832</v>
      </c>
      <c r="Q211" s="86">
        <v>14.210615158081055</v>
      </c>
      <c r="R211" s="86">
        <v>15.066353797912598</v>
      </c>
      <c r="S211" s="86">
        <v>16.600229263305664</v>
      </c>
      <c r="T211" s="86">
        <v>19.572658538818359</v>
      </c>
      <c r="U211" s="86">
        <v>20.219348907470703</v>
      </c>
      <c r="V211" s="86">
        <v>21.76124382019043</v>
      </c>
      <c r="W211" s="86">
        <v>24.038507461547852</v>
      </c>
      <c r="X211" s="86">
        <v>25.980993270874023</v>
      </c>
      <c r="Y211" s="86">
        <v>27.804349899291992</v>
      </c>
      <c r="Z211" s="86">
        <v>28.321693420410156</v>
      </c>
      <c r="AA211" s="86">
        <v>28.950977325439453</v>
      </c>
      <c r="AB211" s="86">
        <v>28.189098358154297</v>
      </c>
      <c r="AC211" s="86">
        <v>26.890274047851563</v>
      </c>
      <c r="AD211" s="86">
        <v>26.565185546875</v>
      </c>
      <c r="AE211" s="86">
        <v>24.584644317626953</v>
      </c>
      <c r="AF211" s="86">
        <v>19.772993087768555</v>
      </c>
      <c r="AG211" s="86">
        <v>-1.1024560928344727</v>
      </c>
      <c r="AH211" s="86">
        <v>-1.4107427597045898</v>
      </c>
      <c r="AI211" s="86">
        <v>-0.41680514812469482</v>
      </c>
      <c r="AJ211" s="86">
        <v>-0.42752236127853394</v>
      </c>
      <c r="AK211" s="86">
        <v>-0.59363305568695068</v>
      </c>
      <c r="AL211" s="86">
        <v>-1.3693331480026245</v>
      </c>
      <c r="AM211" s="86">
        <v>-1.3826940059661865</v>
      </c>
      <c r="AN211" s="86">
        <v>-2.088860034942627</v>
      </c>
      <c r="AO211" s="86">
        <v>-1.6679328680038452</v>
      </c>
      <c r="AP211" s="86">
        <v>-1.6177606582641602</v>
      </c>
      <c r="AQ211" s="86">
        <v>-1.8904318809509277</v>
      </c>
      <c r="AR211" s="86">
        <v>-0.96286517381668091</v>
      </c>
      <c r="AS211" s="86">
        <v>-2.0197992324829102</v>
      </c>
      <c r="AT211" s="86">
        <v>-2.3230853080749512</v>
      </c>
      <c r="AU211" s="86">
        <v>-1.7236305475234985</v>
      </c>
      <c r="AV211" s="86">
        <v>-1.7382380962371826</v>
      </c>
      <c r="AW211" s="86">
        <v>-0.29685100913047791</v>
      </c>
      <c r="AX211" s="86">
        <v>-0.63806593418121338</v>
      </c>
      <c r="AY211" s="86">
        <v>-0.752685546875</v>
      </c>
      <c r="AZ211" s="86">
        <v>-1.4469791650772095</v>
      </c>
      <c r="BA211" s="86">
        <v>-1.2998433113098145</v>
      </c>
      <c r="BB211" s="86">
        <v>-1.3263512849807739</v>
      </c>
      <c r="BC211" s="86">
        <v>-0.29577624797821045</v>
      </c>
      <c r="BD211" s="86">
        <v>-1.68818199634552</v>
      </c>
      <c r="BE211" s="86">
        <v>-0.196551114320755</v>
      </c>
      <c r="BF211" s="86">
        <v>-0.59988391399383545</v>
      </c>
      <c r="BG211" s="86">
        <v>0.3502841591835022</v>
      </c>
      <c r="BH211" s="86">
        <v>0.31165435910224915</v>
      </c>
      <c r="BI211" s="86">
        <v>0.12943436205387115</v>
      </c>
      <c r="BJ211" s="86">
        <v>-0.51174384355545044</v>
      </c>
      <c r="BK211" s="86">
        <v>-0.50420808792114258</v>
      </c>
      <c r="BL211" s="86">
        <v>-1.2393621206283569</v>
      </c>
      <c r="BM211" s="86">
        <v>-0.77181607484817505</v>
      </c>
      <c r="BN211" s="86">
        <v>-0.67592358589172363</v>
      </c>
      <c r="BO211" s="86">
        <v>-0.81538850069046021</v>
      </c>
      <c r="BP211" s="86">
        <v>8.8516898453235626E-2</v>
      </c>
      <c r="BQ211" s="86">
        <v>-0.938041090965271</v>
      </c>
      <c r="BR211" s="86">
        <v>-1.1962895393371582</v>
      </c>
      <c r="BS211" s="86">
        <v>-0.54735320806503296</v>
      </c>
      <c r="BT211" s="86">
        <v>-0.50152450799942017</v>
      </c>
      <c r="BU211" s="86">
        <v>0.99141734838485718</v>
      </c>
      <c r="BV211" s="86">
        <v>0.53425967693328857</v>
      </c>
      <c r="BW211" s="86">
        <v>0.48596346378326416</v>
      </c>
      <c r="BX211" s="86">
        <v>-0.16442140936851501</v>
      </c>
      <c r="BY211" s="86">
        <v>-9.2746369540691376E-2</v>
      </c>
      <c r="BZ211" s="86">
        <v>-0.15635628998279572</v>
      </c>
      <c r="CA211" s="86">
        <v>0.76879638433456421</v>
      </c>
      <c r="CB211" s="86">
        <v>-0.73491072654724121</v>
      </c>
      <c r="CC211" s="86">
        <v>0.43087592720985413</v>
      </c>
      <c r="CD211" s="86">
        <v>-3.8285531103610992E-2</v>
      </c>
      <c r="CE211" s="86">
        <v>0.88156789541244507</v>
      </c>
      <c r="CF211" s="86">
        <v>0.82360589504241943</v>
      </c>
      <c r="CG211" s="86">
        <v>0.63022863864898682</v>
      </c>
      <c r="CH211" s="86">
        <v>8.2219898700714111E-2</v>
      </c>
      <c r="CI211" s="86">
        <v>0.10422852635383606</v>
      </c>
      <c r="CJ211" s="86">
        <v>-0.65100252628326416</v>
      </c>
      <c r="CK211" s="86">
        <v>-0.15116831660270691</v>
      </c>
      <c r="CL211" s="86">
        <v>-2.361009269952774E-2</v>
      </c>
      <c r="CM211" s="86">
        <v>-7.0816732943058014E-2</v>
      </c>
      <c r="CN211" s="86">
        <v>0.81670093536376953</v>
      </c>
      <c r="CO211" s="86">
        <v>-0.18881863355636597</v>
      </c>
      <c r="CP211" s="86">
        <v>-0.41587427258491516</v>
      </c>
      <c r="CQ211" s="86">
        <v>0.26733294129371643</v>
      </c>
      <c r="CR211" s="86">
        <v>0.35501956939697266</v>
      </c>
      <c r="CS211" s="86">
        <v>1.883668065071106</v>
      </c>
      <c r="CT211" s="86">
        <v>1.3462088108062744</v>
      </c>
      <c r="CU211" s="86">
        <v>1.3438479900360107</v>
      </c>
      <c r="CV211" s="86">
        <v>0.72387415170669556</v>
      </c>
      <c r="CW211" s="86">
        <v>0.74328529834747314</v>
      </c>
      <c r="CX211" s="86">
        <v>0.65397870540618896</v>
      </c>
      <c r="CY211" s="86">
        <v>1.5061161518096924</v>
      </c>
      <c r="CZ211" s="86">
        <v>-7.4677929282188416E-2</v>
      </c>
      <c r="DA211" s="86">
        <v>1.0583029985427856</v>
      </c>
      <c r="DB211" s="86">
        <v>0.52331280708312988</v>
      </c>
      <c r="DC211" s="86">
        <v>1.4128515720367432</v>
      </c>
      <c r="DD211" s="86">
        <v>1.3355574607849121</v>
      </c>
      <c r="DE211" s="86">
        <v>1.1310229301452637</v>
      </c>
      <c r="DF211" s="86">
        <v>0.67618364095687866</v>
      </c>
      <c r="DG211" s="86">
        <v>0.7126651406288147</v>
      </c>
      <c r="DH211" s="86">
        <v>-6.2642887234687805E-2</v>
      </c>
      <c r="DI211" s="86">
        <v>0.46947944164276123</v>
      </c>
      <c r="DJ211" s="86">
        <v>0.62870341539382935</v>
      </c>
      <c r="DK211" s="86">
        <v>0.67375504970550537</v>
      </c>
      <c r="DL211" s="86">
        <v>1.5448849201202393</v>
      </c>
      <c r="DM211" s="86">
        <v>0.56040382385253906</v>
      </c>
      <c r="DN211" s="86">
        <v>0.36454102396965027</v>
      </c>
      <c r="DO211" s="86">
        <v>1.0820190906524658</v>
      </c>
      <c r="DP211" s="86">
        <v>1.2115635871887207</v>
      </c>
      <c r="DQ211" s="86">
        <v>2.77591872215271</v>
      </c>
      <c r="DR211" s="86">
        <v>2.1581580638885498</v>
      </c>
      <c r="DS211" s="86">
        <v>2.2017326354980469</v>
      </c>
      <c r="DT211" s="86">
        <v>1.6121697425842285</v>
      </c>
      <c r="DU211" s="86">
        <v>1.5793169736862183</v>
      </c>
      <c r="DV211" s="86">
        <v>1.4643137454986572</v>
      </c>
      <c r="DW211" s="86">
        <v>2.2434358596801758</v>
      </c>
      <c r="DX211" s="86">
        <v>0.58555483818054199</v>
      </c>
      <c r="DY211" s="86">
        <v>1.9642080068588257</v>
      </c>
      <c r="DZ211" s="86">
        <v>1.3341716527938843</v>
      </c>
      <c r="EA211" s="86">
        <v>2.179940938949585</v>
      </c>
      <c r="EB211" s="86">
        <v>2.0747342109680176</v>
      </c>
      <c r="EC211" s="86">
        <v>1.8540903329849243</v>
      </c>
      <c r="ED211" s="86">
        <v>1.5337729454040527</v>
      </c>
      <c r="EE211" s="86">
        <v>1.5911509990692139</v>
      </c>
      <c r="EF211" s="86">
        <v>0.78685498237609863</v>
      </c>
      <c r="EG211" s="86">
        <v>1.3655961751937866</v>
      </c>
      <c r="EH211" s="86">
        <v>1.5705404281616211</v>
      </c>
      <c r="EI211" s="86">
        <v>1.7487983703613281</v>
      </c>
      <c r="EJ211" s="86">
        <v>2.5962669849395752</v>
      </c>
      <c r="EK211" s="86">
        <v>1.6421620845794678</v>
      </c>
      <c r="EL211" s="86">
        <v>1.4913368225097656</v>
      </c>
      <c r="EM211" s="86">
        <v>2.2582964897155762</v>
      </c>
      <c r="EN211" s="86">
        <v>2.4482772350311279</v>
      </c>
      <c r="EO211" s="86">
        <v>4.0641870498657227</v>
      </c>
      <c r="EP211" s="86">
        <v>3.3304836750030518</v>
      </c>
      <c r="EQ211" s="86">
        <v>3.4403815269470215</v>
      </c>
      <c r="ER211" s="86">
        <v>2.8947274684906006</v>
      </c>
      <c r="ES211" s="86">
        <v>2.7864139080047607</v>
      </c>
      <c r="ET211" s="86">
        <v>2.6343088150024414</v>
      </c>
      <c r="EU211" s="86">
        <v>3.3080086708068848</v>
      </c>
      <c r="EV211" s="86">
        <v>1.5388261079788208</v>
      </c>
      <c r="EW211" s="86">
        <v>75.628250122070313</v>
      </c>
      <c r="EX211" s="86">
        <v>73.520591735839844</v>
      </c>
      <c r="EY211" s="86">
        <v>72.222297668457031</v>
      </c>
      <c r="EZ211" s="86">
        <v>70.718452453613281</v>
      </c>
      <c r="FA211" s="86">
        <v>69.404655456542969</v>
      </c>
      <c r="FB211" s="86">
        <v>68.715133666992188</v>
      </c>
      <c r="FC211" s="86">
        <v>67.722457885742188</v>
      </c>
      <c r="FD211" s="86">
        <v>67.513969421386719</v>
      </c>
      <c r="FE211" s="86">
        <v>71.369361877441406</v>
      </c>
      <c r="FF211" s="86">
        <v>76.779090881347656</v>
      </c>
      <c r="FG211" s="86">
        <v>81.764930725097656</v>
      </c>
      <c r="FH211" s="86">
        <v>86.859291076660156</v>
      </c>
      <c r="FI211" s="86">
        <v>90.933692932128906</v>
      </c>
      <c r="FJ211" s="86">
        <v>94.260009765625</v>
      </c>
      <c r="FK211" s="86">
        <v>96.731201171875</v>
      </c>
      <c r="FL211" s="86">
        <v>98.733589172363281</v>
      </c>
      <c r="FM211" s="86">
        <v>99.021827697753906</v>
      </c>
      <c r="FN211" s="86">
        <v>98.640830993652344</v>
      </c>
      <c r="FO211" s="86">
        <v>97.134628295898438</v>
      </c>
      <c r="FP211" s="86">
        <v>93.750587463378906</v>
      </c>
      <c r="FQ211" s="86">
        <v>88.457313537597656</v>
      </c>
      <c r="FR211" s="86">
        <v>83.205741882324219</v>
      </c>
      <c r="FS211" s="86">
        <v>79.27801513671875</v>
      </c>
      <c r="FT211" s="86">
        <v>77.688507080078125</v>
      </c>
      <c r="FU211" s="86">
        <v>0.61965340375900269</v>
      </c>
      <c r="FV211" s="86">
        <v>1.0123512744903564</v>
      </c>
      <c r="FW211" s="86">
        <v>0.61182284355163574</v>
      </c>
      <c r="FX211" s="86">
        <v>940</v>
      </c>
      <c r="FY211" s="86">
        <v>1</v>
      </c>
    </row>
    <row r="212" spans="1:181" x14ac:dyDescent="0.25">
      <c r="A212" t="s">
        <v>186</v>
      </c>
      <c r="B212" t="s">
        <v>244</v>
      </c>
      <c r="C212" t="s">
        <v>2</v>
      </c>
      <c r="D212" t="s">
        <v>203</v>
      </c>
      <c r="E212" t="s">
        <v>209</v>
      </c>
      <c r="F212" t="s">
        <v>1</v>
      </c>
      <c r="G212" t="s">
        <v>200</v>
      </c>
      <c r="H212" s="86">
        <v>3059</v>
      </c>
      <c r="I212" s="86">
        <v>3.2384347915649414</v>
      </c>
      <c r="J212" s="86">
        <v>3.0341641902923584</v>
      </c>
      <c r="K212" s="86">
        <v>2.707188606262207</v>
      </c>
      <c r="L212" s="86">
        <v>2.4318416118621826</v>
      </c>
      <c r="M212" s="86">
        <v>2.3273401260375977</v>
      </c>
      <c r="N212" s="86">
        <v>2.2319731712341309</v>
      </c>
      <c r="O212" s="86">
        <v>2.3812487125396729</v>
      </c>
      <c r="P212" s="86">
        <v>2.474618673324585</v>
      </c>
      <c r="Q212" s="86">
        <v>2.6552712917327881</v>
      </c>
      <c r="R212" s="86">
        <v>3.0091028213500977</v>
      </c>
      <c r="S212" s="86">
        <v>3.3646111488342285</v>
      </c>
      <c r="T212" s="86">
        <v>4.1572203636169434</v>
      </c>
      <c r="U212" s="86">
        <v>4.8509993553161621</v>
      </c>
      <c r="V212" s="86">
        <v>5.2533445358276367</v>
      </c>
      <c r="W212" s="86">
        <v>5.9047646522521973</v>
      </c>
      <c r="X212" s="86">
        <v>6.5089082717895508</v>
      </c>
      <c r="Y212" s="86">
        <v>6.8106565475463867</v>
      </c>
      <c r="Z212" s="86">
        <v>7.1150712966918945</v>
      </c>
      <c r="AA212" s="86">
        <v>6.8403596878051758</v>
      </c>
      <c r="AB212" s="86">
        <v>6.4341692924499512</v>
      </c>
      <c r="AC212" s="86">
        <v>6.2770977020263672</v>
      </c>
      <c r="AD212" s="86">
        <v>5.710482120513916</v>
      </c>
      <c r="AE212" s="86">
        <v>5.1727533340454102</v>
      </c>
      <c r="AF212" s="86">
        <v>4.240424633026123</v>
      </c>
      <c r="AG212" s="86">
        <v>-0.48926788568496704</v>
      </c>
      <c r="AH212" s="86">
        <v>-0.38431689143180847</v>
      </c>
      <c r="AI212" s="86">
        <v>-0.47187048196792603</v>
      </c>
      <c r="AJ212" s="86">
        <v>-0.47709372639656067</v>
      </c>
      <c r="AK212" s="86">
        <v>-0.4589221179485321</v>
      </c>
      <c r="AL212" s="86">
        <v>-0.55538654327392578</v>
      </c>
      <c r="AM212" s="86">
        <v>-0.59353554248809814</v>
      </c>
      <c r="AN212" s="86">
        <v>-0.59719711542129517</v>
      </c>
      <c r="AO212" s="86">
        <v>-0.56075394153594971</v>
      </c>
      <c r="AP212" s="86">
        <v>-0.46656984090805054</v>
      </c>
      <c r="AQ212" s="86">
        <v>-0.75993591547012329</v>
      </c>
      <c r="AR212" s="86">
        <v>-0.54447221755981445</v>
      </c>
      <c r="AS212" s="86">
        <v>-0.50922709703445435</v>
      </c>
      <c r="AT212" s="86">
        <v>-0.7515140175819397</v>
      </c>
      <c r="AU212" s="86">
        <v>-0.76607632637023926</v>
      </c>
      <c r="AV212" s="86">
        <v>-0.6323966383934021</v>
      </c>
      <c r="AW212" s="86">
        <v>-0.77634471654891968</v>
      </c>
      <c r="AX212" s="86">
        <v>-0.31094998121261597</v>
      </c>
      <c r="AY212" s="86">
        <v>-0.4183354377746582</v>
      </c>
      <c r="AZ212" s="86">
        <v>-0.54102832078933716</v>
      </c>
      <c r="BA212" s="86">
        <v>-0.29551893472671509</v>
      </c>
      <c r="BB212" s="86">
        <v>-0.14331923425197601</v>
      </c>
      <c r="BC212" s="86">
        <v>-0.10685435682535172</v>
      </c>
      <c r="BD212" s="86">
        <v>-0.21424226462841034</v>
      </c>
      <c r="BE212" s="86">
        <v>-0.28437414765357971</v>
      </c>
      <c r="BF212" s="86">
        <v>-0.19824956357479095</v>
      </c>
      <c r="BG212" s="86">
        <v>-0.30378958582878113</v>
      </c>
      <c r="BH212" s="86">
        <v>-0.31297966837882996</v>
      </c>
      <c r="BI212" s="86">
        <v>-0.29946738481521606</v>
      </c>
      <c r="BJ212" s="86">
        <v>-0.40277370810508728</v>
      </c>
      <c r="BK212" s="86">
        <v>-0.42516094446182251</v>
      </c>
      <c r="BL212" s="86">
        <v>-0.43758025765419006</v>
      </c>
      <c r="BM212" s="86">
        <v>-0.38466492295265198</v>
      </c>
      <c r="BN212" s="86">
        <v>-0.27272871136665344</v>
      </c>
      <c r="BO212" s="86">
        <v>-0.53967905044555664</v>
      </c>
      <c r="BP212" s="86">
        <v>-0.3047289252281189</v>
      </c>
      <c r="BQ212" s="86">
        <v>-0.2458629310131073</v>
      </c>
      <c r="BR212" s="86">
        <v>-0.46461868286132813</v>
      </c>
      <c r="BS212" s="86">
        <v>-0.46719753742218018</v>
      </c>
      <c r="BT212" s="86">
        <v>-0.33925977349281311</v>
      </c>
      <c r="BU212" s="86">
        <v>-0.48428532481193542</v>
      </c>
      <c r="BV212" s="86">
        <v>-1.9272981211543083E-2</v>
      </c>
      <c r="BW212" s="86">
        <v>-0.13529907166957855</v>
      </c>
      <c r="BX212" s="86">
        <v>-0.25722897052764893</v>
      </c>
      <c r="BY212" s="86">
        <v>-1.4208654873073101E-2</v>
      </c>
      <c r="BZ212" s="86">
        <v>0.11559814959764481</v>
      </c>
      <c r="CA212" s="86">
        <v>0.1334289014339447</v>
      </c>
      <c r="CB212" s="86">
        <v>-4.1931355372071266E-3</v>
      </c>
      <c r="CC212" s="86">
        <v>-0.14246536791324615</v>
      </c>
      <c r="CD212" s="86">
        <v>-6.9379888474941254E-2</v>
      </c>
      <c r="CE212" s="86">
        <v>-0.18737725913524628</v>
      </c>
      <c r="CF212" s="86">
        <v>-0.19931475818157196</v>
      </c>
      <c r="CG212" s="86">
        <v>-0.1890295147895813</v>
      </c>
      <c r="CH212" s="86">
        <v>-0.29707452654838562</v>
      </c>
      <c r="CI212" s="86">
        <v>-0.30854520201683044</v>
      </c>
      <c r="CJ212" s="86">
        <v>-0.32703012228012085</v>
      </c>
      <c r="CK212" s="86">
        <v>-0.2627062201499939</v>
      </c>
      <c r="CL212" s="86">
        <v>-0.13847494125366211</v>
      </c>
      <c r="CM212" s="86">
        <v>-0.38712984323501587</v>
      </c>
      <c r="CN212" s="86">
        <v>-0.13868346810340881</v>
      </c>
      <c r="CO212" s="86">
        <v>-6.345771998167038E-2</v>
      </c>
      <c r="CP212" s="86">
        <v>-0.26591584086418152</v>
      </c>
      <c r="CQ212" s="86">
        <v>-0.26019498705863953</v>
      </c>
      <c r="CR212" s="86">
        <v>-0.13623404502868652</v>
      </c>
      <c r="CS212" s="86">
        <v>-0.28200587630271912</v>
      </c>
      <c r="CT212" s="86">
        <v>0.18274161219596863</v>
      </c>
      <c r="CU212" s="86">
        <v>6.0731068253517151E-2</v>
      </c>
      <c r="CV212" s="86">
        <v>-6.0670375823974609E-2</v>
      </c>
      <c r="CW212" s="86">
        <v>0.18062599003314972</v>
      </c>
      <c r="CX212" s="86">
        <v>0.29492354393005371</v>
      </c>
      <c r="CY212" s="86">
        <v>0.29984834790229797</v>
      </c>
      <c r="CZ212" s="86">
        <v>0.14128625392913818</v>
      </c>
      <c r="DA212" s="86">
        <v>-5.5659015197306871E-4</v>
      </c>
      <c r="DB212" s="86">
        <v>5.9489782899618149E-2</v>
      </c>
      <c r="DC212" s="86">
        <v>-7.0964939892292023E-2</v>
      </c>
      <c r="DD212" s="86">
        <v>-8.5649862885475159E-2</v>
      </c>
      <c r="DE212" s="86">
        <v>-7.859165221452713E-2</v>
      </c>
      <c r="DF212" s="86">
        <v>-0.19137534499168396</v>
      </c>
      <c r="DG212" s="86">
        <v>-0.19192947447299957</v>
      </c>
      <c r="DH212" s="86">
        <v>-0.21647998690605164</v>
      </c>
      <c r="DI212" s="86">
        <v>-0.14074751734733582</v>
      </c>
      <c r="DJ212" s="86">
        <v>-4.2211655527353287E-3</v>
      </c>
      <c r="DK212" s="86">
        <v>-0.2345806211233139</v>
      </c>
      <c r="DL212" s="86">
        <v>2.736198902130127E-2</v>
      </c>
      <c r="DM212" s="86">
        <v>0.11894749104976654</v>
      </c>
      <c r="DN212" s="86">
        <v>-6.7212998867034912E-2</v>
      </c>
      <c r="DO212" s="86">
        <v>-5.3192432969808578E-2</v>
      </c>
      <c r="DP212" s="86">
        <v>6.6791675984859467E-2</v>
      </c>
      <c r="DQ212" s="86">
        <v>-7.9726427793502808E-2</v>
      </c>
      <c r="DR212" s="86">
        <v>0.38475620746612549</v>
      </c>
      <c r="DS212" s="86">
        <v>0.25676119327545166</v>
      </c>
      <c r="DT212" s="86">
        <v>0.13588820397853851</v>
      </c>
      <c r="DU212" s="86">
        <v>0.37546062469482422</v>
      </c>
      <c r="DV212" s="86">
        <v>0.47424894571304321</v>
      </c>
      <c r="DW212" s="86">
        <v>0.46626779437065125</v>
      </c>
      <c r="DX212" s="86">
        <v>0.28676563501358032</v>
      </c>
      <c r="DY212" s="86">
        <v>0.20433714985847473</v>
      </c>
      <c r="DZ212" s="86">
        <v>0.24555711448192596</v>
      </c>
      <c r="EA212" s="86">
        <v>9.7115963697433472E-2</v>
      </c>
      <c r="EB212" s="86">
        <v>7.8464195132255554E-2</v>
      </c>
      <c r="EC212" s="86">
        <v>8.086308091878891E-2</v>
      </c>
      <c r="ED212" s="86">
        <v>-3.8762509822845459E-2</v>
      </c>
      <c r="EE212" s="86">
        <v>-2.3554880172014236E-2</v>
      </c>
      <c r="EF212" s="86">
        <v>-5.6863144040107727E-2</v>
      </c>
      <c r="EG212" s="86">
        <v>3.5341493785381317E-2</v>
      </c>
      <c r="EH212" s="86">
        <v>0.18961995840072632</v>
      </c>
      <c r="EI212" s="86">
        <v>-1.4323760755360126E-2</v>
      </c>
      <c r="EJ212" s="86">
        <v>0.26710525155067444</v>
      </c>
      <c r="EK212" s="86">
        <v>0.38231164216995239</v>
      </c>
      <c r="EL212" s="86">
        <v>0.21968233585357666</v>
      </c>
      <c r="EM212" s="86">
        <v>0.24568638205528259</v>
      </c>
      <c r="EN212" s="86">
        <v>0.35992857813835144</v>
      </c>
      <c r="EO212" s="86">
        <v>0.21233296394348145</v>
      </c>
      <c r="EP212" s="86">
        <v>0.67643320560455322</v>
      </c>
      <c r="EQ212" s="86">
        <v>0.53979760408401489</v>
      </c>
      <c r="ER212" s="86">
        <v>0.41968759894371033</v>
      </c>
      <c r="ES212" s="86">
        <v>0.65677094459533691</v>
      </c>
      <c r="ET212" s="86">
        <v>0.73316633701324463</v>
      </c>
      <c r="EU212" s="86">
        <v>0.70655107498168945</v>
      </c>
      <c r="EV212" s="86">
        <v>0.4968147873878479</v>
      </c>
      <c r="EW212" s="86">
        <v>80.662162780761719</v>
      </c>
      <c r="EX212" s="86">
        <v>78.099655151367188</v>
      </c>
      <c r="EY212" s="86">
        <v>76.700447082519531</v>
      </c>
      <c r="EZ212" s="86">
        <v>75.012382507324219</v>
      </c>
      <c r="FA212" s="86">
        <v>73.210716247558594</v>
      </c>
      <c r="FB212" s="86">
        <v>72.130874633789063</v>
      </c>
      <c r="FC212" s="86">
        <v>70.932807922363281</v>
      </c>
      <c r="FD212" s="86">
        <v>70.687881469726563</v>
      </c>
      <c r="FE212" s="86">
        <v>74.1319580078125</v>
      </c>
      <c r="FF212" s="86">
        <v>79.117622375488281</v>
      </c>
      <c r="FG212" s="86">
        <v>83.941261291503906</v>
      </c>
      <c r="FH212" s="86">
        <v>88.771141052246094</v>
      </c>
      <c r="FI212" s="86">
        <v>92.75189208984375</v>
      </c>
      <c r="FJ212" s="86">
        <v>96.269012451171875</v>
      </c>
      <c r="FK212" s="86">
        <v>98.974647521972656</v>
      </c>
      <c r="FL212" s="86">
        <v>101.22280120849609</v>
      </c>
      <c r="FM212" s="86">
        <v>102.00369262695313</v>
      </c>
      <c r="FN212" s="86">
        <v>101.97291564941406</v>
      </c>
      <c r="FO212" s="86">
        <v>101.24372863769531</v>
      </c>
      <c r="FP212" s="86">
        <v>98.624214172363281</v>
      </c>
      <c r="FQ212" s="86">
        <v>94.056129455566406</v>
      </c>
      <c r="FR212" s="86">
        <v>89.054489135742188</v>
      </c>
      <c r="FS212" s="86">
        <v>85.020408630371094</v>
      </c>
      <c r="FT212" s="86">
        <v>83.137908935546875</v>
      </c>
      <c r="FU212" s="86">
        <v>0.12125452607870102</v>
      </c>
      <c r="FV212" s="86">
        <v>0.22745056450366974</v>
      </c>
      <c r="FW212" s="86">
        <v>0.11491478234529495</v>
      </c>
      <c r="FX212" s="86">
        <v>571</v>
      </c>
      <c r="FY212" s="86">
        <v>1</v>
      </c>
    </row>
    <row r="213" spans="1:181" x14ac:dyDescent="0.25">
      <c r="A213" t="s">
        <v>186</v>
      </c>
      <c r="B213" t="s">
        <v>244</v>
      </c>
      <c r="C213" t="s">
        <v>2</v>
      </c>
      <c r="D213" t="s">
        <v>203</v>
      </c>
      <c r="E213" t="s">
        <v>209</v>
      </c>
      <c r="F213" t="s">
        <v>1</v>
      </c>
      <c r="G213" t="s">
        <v>1</v>
      </c>
      <c r="H213" s="86">
        <v>15818</v>
      </c>
      <c r="I213" s="86">
        <v>19.898880004882813</v>
      </c>
      <c r="J213" s="86">
        <v>17.853452682495117</v>
      </c>
      <c r="K213" s="86">
        <v>16.8096923828125</v>
      </c>
      <c r="L213" s="86">
        <v>15.62037181854248</v>
      </c>
      <c r="M213" s="86">
        <v>14.790969848632813</v>
      </c>
      <c r="N213" s="86">
        <v>14.68723201751709</v>
      </c>
      <c r="O213" s="86">
        <v>15.465289115905762</v>
      </c>
      <c r="P213" s="86">
        <v>15.66096305847168</v>
      </c>
      <c r="Q213" s="86">
        <v>16.865886688232422</v>
      </c>
      <c r="R213" s="86">
        <v>18.075456619262695</v>
      </c>
      <c r="S213" s="86">
        <v>19.964841842651367</v>
      </c>
      <c r="T213" s="86">
        <v>23.729879379272461</v>
      </c>
      <c r="U213" s="86">
        <v>25.070348739624023</v>
      </c>
      <c r="V213" s="86">
        <v>27.014589309692383</v>
      </c>
      <c r="W213" s="86">
        <v>29.943271636962891</v>
      </c>
      <c r="X213" s="86">
        <v>32.489902496337891</v>
      </c>
      <c r="Y213" s="86">
        <v>34.615005493164063</v>
      </c>
      <c r="Z213" s="86">
        <v>35.436763763427734</v>
      </c>
      <c r="AA213" s="86">
        <v>35.791336059570313</v>
      </c>
      <c r="AB213" s="86">
        <v>34.623268127441406</v>
      </c>
      <c r="AC213" s="86">
        <v>33.167373657226563</v>
      </c>
      <c r="AD213" s="86">
        <v>32.275669097900391</v>
      </c>
      <c r="AE213" s="86">
        <v>29.757396697998047</v>
      </c>
      <c r="AF213" s="86">
        <v>24.013418197631836</v>
      </c>
      <c r="AG213" s="86">
        <v>-1.2836514711380005</v>
      </c>
      <c r="AH213" s="86">
        <v>-1.5157933235168457</v>
      </c>
      <c r="AI213" s="86">
        <v>-0.63498544692993164</v>
      </c>
      <c r="AJ213" s="86">
        <v>-0.6573028564453125</v>
      </c>
      <c r="AK213" s="86">
        <v>-0.81206834316253662</v>
      </c>
      <c r="AL213" s="86">
        <v>-1.6892125606536865</v>
      </c>
      <c r="AM213" s="86">
        <v>-1.7183041572570801</v>
      </c>
      <c r="AN213" s="86">
        <v>-2.4410514831542969</v>
      </c>
      <c r="AO213" s="86">
        <v>-1.9596452713012695</v>
      </c>
      <c r="AP213" s="86">
        <v>-1.7896482944488525</v>
      </c>
      <c r="AQ213" s="86">
        <v>-2.3153595924377441</v>
      </c>
      <c r="AR213" s="86">
        <v>-1.1472277641296387</v>
      </c>
      <c r="AS213" s="86">
        <v>-2.1367392539978027</v>
      </c>
      <c r="AT213" s="86">
        <v>-2.6498498916625977</v>
      </c>
      <c r="AU213" s="86">
        <v>-2.0470898151397705</v>
      </c>
      <c r="AV213" s="86">
        <v>-1.9324710369110107</v>
      </c>
      <c r="AW213" s="86">
        <v>-0.6341899037361145</v>
      </c>
      <c r="AX213" s="86">
        <v>-0.51581794023513794</v>
      </c>
      <c r="AY213" s="86">
        <v>-0.74599242210388184</v>
      </c>
      <c r="AZ213" s="86">
        <v>-1.5601602792739868</v>
      </c>
      <c r="BA213" s="86">
        <v>-1.1739658117294312</v>
      </c>
      <c r="BB213" s="86">
        <v>-1.0793392658233643</v>
      </c>
      <c r="BC213" s="86">
        <v>-4.125584289431572E-2</v>
      </c>
      <c r="BD213" s="86">
        <v>-1.5856010913848877</v>
      </c>
      <c r="BE213" s="86">
        <v>-0.35486450791358948</v>
      </c>
      <c r="BF213" s="86">
        <v>-0.68385994434356689</v>
      </c>
      <c r="BG213" s="86">
        <v>0.15030255913734436</v>
      </c>
      <c r="BH213" s="86">
        <v>9.9873267114162445E-2</v>
      </c>
      <c r="BI213" s="86">
        <v>-7.1627773344516754E-2</v>
      </c>
      <c r="BJ213" s="86">
        <v>-0.81814998388290405</v>
      </c>
      <c r="BK213" s="86">
        <v>-0.82382810115814209</v>
      </c>
      <c r="BL213" s="86">
        <v>-1.5766880512237549</v>
      </c>
      <c r="BM213" s="86">
        <v>-1.0463913679122925</v>
      </c>
      <c r="BN213" s="86">
        <v>-0.82807075977325439</v>
      </c>
      <c r="BO213" s="86">
        <v>-1.2179849147796631</v>
      </c>
      <c r="BP213" s="86">
        <v>-6.8858049809932709E-2</v>
      </c>
      <c r="BQ213" s="86">
        <v>-1.0233833789825439</v>
      </c>
      <c r="BR213" s="86">
        <v>-1.4871042966842651</v>
      </c>
      <c r="BS213" s="86">
        <v>-0.83343541622161865</v>
      </c>
      <c r="BT213" s="86">
        <v>-0.66149121522903442</v>
      </c>
      <c r="BU213" s="86">
        <v>0.68676960468292236</v>
      </c>
      <c r="BV213" s="86">
        <v>0.69224780797958374</v>
      </c>
      <c r="BW213" s="86">
        <v>0.5245826244354248</v>
      </c>
      <c r="BX213" s="86">
        <v>-0.24657876789569855</v>
      </c>
      <c r="BY213" s="86">
        <v>6.547701358795166E-2</v>
      </c>
      <c r="BZ213" s="86">
        <v>0.11896225064992905</v>
      </c>
      <c r="CA213" s="86">
        <v>1.0500969886779785</v>
      </c>
      <c r="CB213" s="86">
        <v>-0.60946238040924072</v>
      </c>
      <c r="CC213" s="86">
        <v>0.28841054439544678</v>
      </c>
      <c r="CD213" s="86">
        <v>-0.10766541957855225</v>
      </c>
      <c r="CE213" s="86">
        <v>0.6941906213760376</v>
      </c>
      <c r="CF213" s="86">
        <v>0.62429112195968628</v>
      </c>
      <c r="CG213" s="86">
        <v>0.44119912385940552</v>
      </c>
      <c r="CH213" s="86">
        <v>-0.21485462784767151</v>
      </c>
      <c r="CI213" s="86">
        <v>-0.20431669056415558</v>
      </c>
      <c r="CJ213" s="86">
        <v>-0.97803258895874023</v>
      </c>
      <c r="CK213" s="86">
        <v>-0.41387453675270081</v>
      </c>
      <c r="CL213" s="86">
        <v>-0.16208504140377045</v>
      </c>
      <c r="CM213" s="86">
        <v>-0.45794656872749329</v>
      </c>
      <c r="CN213" s="86">
        <v>0.67801749706268311</v>
      </c>
      <c r="CO213" s="86">
        <v>-0.25227636098861694</v>
      </c>
      <c r="CP213" s="86">
        <v>-0.68179011344909668</v>
      </c>
      <c r="CQ213" s="86">
        <v>7.1379612199962139E-3</v>
      </c>
      <c r="CR213" s="86">
        <v>0.21878550946712494</v>
      </c>
      <c r="CS213" s="86">
        <v>1.6016621589660645</v>
      </c>
      <c r="CT213" s="86">
        <v>1.5289504528045654</v>
      </c>
      <c r="CU213" s="86">
        <v>1.4045790433883667</v>
      </c>
      <c r="CV213" s="86">
        <v>0.66320377588272095</v>
      </c>
      <c r="CW213" s="86">
        <v>0.92391133308410645</v>
      </c>
      <c r="CX213" s="86">
        <v>0.94890224933624268</v>
      </c>
      <c r="CY213" s="86">
        <v>1.8059645891189575</v>
      </c>
      <c r="CZ213" s="86">
        <v>6.6608324646949768E-2</v>
      </c>
      <c r="DA213" s="86">
        <v>0.93168556690216064</v>
      </c>
      <c r="DB213" s="86">
        <v>0.4685291051864624</v>
      </c>
      <c r="DC213" s="86">
        <v>1.2380787134170532</v>
      </c>
      <c r="DD213" s="86">
        <v>1.1487089395523071</v>
      </c>
      <c r="DE213" s="86">
        <v>0.95402604341506958</v>
      </c>
      <c r="DF213" s="86">
        <v>0.38844069838523865</v>
      </c>
      <c r="DG213" s="86">
        <v>0.41519469022750854</v>
      </c>
      <c r="DH213" s="86">
        <v>-0.3793770968914032</v>
      </c>
      <c r="DI213" s="86">
        <v>0.21864230930805206</v>
      </c>
      <c r="DJ213" s="86">
        <v>0.50390064716339111</v>
      </c>
      <c r="DK213" s="86">
        <v>0.30209183692932129</v>
      </c>
      <c r="DL213" s="86">
        <v>1.4248930215835571</v>
      </c>
      <c r="DM213" s="86">
        <v>0.51883059740066528</v>
      </c>
      <c r="DN213" s="86">
        <v>0.1235240250825882</v>
      </c>
      <c r="DO213" s="86">
        <v>0.84771132469177246</v>
      </c>
      <c r="DP213" s="86">
        <v>1.0990622043609619</v>
      </c>
      <c r="DQ213" s="86">
        <v>2.516554594039917</v>
      </c>
      <c r="DR213" s="86">
        <v>2.3656530380249023</v>
      </c>
      <c r="DS213" s="86">
        <v>2.2845754623413086</v>
      </c>
      <c r="DT213" s="86">
        <v>1.572986364364624</v>
      </c>
      <c r="DU213" s="86">
        <v>1.7823456525802612</v>
      </c>
      <c r="DV213" s="86">
        <v>1.7788422107696533</v>
      </c>
      <c r="DW213" s="86">
        <v>2.5618321895599365</v>
      </c>
      <c r="DX213" s="86">
        <v>0.74267905950546265</v>
      </c>
      <c r="DY213" s="86">
        <v>1.860472559928894</v>
      </c>
      <c r="DZ213" s="86">
        <v>1.3004624843597412</v>
      </c>
      <c r="EA213" s="86">
        <v>2.0233666896820068</v>
      </c>
      <c r="EB213" s="86">
        <v>1.9058851003646851</v>
      </c>
      <c r="EC213" s="86">
        <v>1.6944665908813477</v>
      </c>
      <c r="ED213" s="86">
        <v>1.2595033645629883</v>
      </c>
      <c r="EE213" s="86">
        <v>1.3096708059310913</v>
      </c>
      <c r="EF213" s="86">
        <v>0.48498636484146118</v>
      </c>
      <c r="EG213" s="86">
        <v>1.1318961381912231</v>
      </c>
      <c r="EH213" s="86">
        <v>1.4654783010482788</v>
      </c>
      <c r="EI213" s="86">
        <v>1.3994665145874023</v>
      </c>
      <c r="EJ213" s="86">
        <v>2.5032627582550049</v>
      </c>
      <c r="EK213" s="86">
        <v>1.6321866512298584</v>
      </c>
      <c r="EL213" s="86">
        <v>1.2862697839736938</v>
      </c>
      <c r="EM213" s="86">
        <v>2.0613658428192139</v>
      </c>
      <c r="EN213" s="86">
        <v>2.370042085647583</v>
      </c>
      <c r="EO213" s="86">
        <v>3.8375141620635986</v>
      </c>
      <c r="EP213" s="86">
        <v>3.573718786239624</v>
      </c>
      <c r="EQ213" s="86">
        <v>3.5551505088806152</v>
      </c>
      <c r="ER213" s="86">
        <v>2.8865678310394287</v>
      </c>
      <c r="ES213" s="86">
        <v>3.0217883586883545</v>
      </c>
      <c r="ET213" s="86">
        <v>2.9771437644958496</v>
      </c>
      <c r="EU213" s="86">
        <v>3.6531851291656494</v>
      </c>
      <c r="EV213" s="86">
        <v>1.7188177108764648</v>
      </c>
      <c r="EW213" s="86">
        <v>76.496109008789063</v>
      </c>
      <c r="EX213" s="86">
        <v>74.311813354492188</v>
      </c>
      <c r="EY213" s="86">
        <v>73.026634216308594</v>
      </c>
      <c r="EZ213" s="86">
        <v>71.471847534179688</v>
      </c>
      <c r="FA213" s="86">
        <v>70.07208251953125</v>
      </c>
      <c r="FB213" s="86">
        <v>69.294822692871094</v>
      </c>
      <c r="FC213" s="86">
        <v>68.273536682128906</v>
      </c>
      <c r="FD213" s="86">
        <v>68.048393249511719</v>
      </c>
      <c r="FE213" s="86">
        <v>71.83587646484375</v>
      </c>
      <c r="FF213" s="86">
        <v>77.182693481445313</v>
      </c>
      <c r="FG213" s="86">
        <v>82.16473388671875</v>
      </c>
      <c r="FH213" s="86">
        <v>87.215576171875</v>
      </c>
      <c r="FI213" s="86">
        <v>91.28656005859375</v>
      </c>
      <c r="FJ213" s="86">
        <v>94.660362243652344</v>
      </c>
      <c r="FK213" s="86">
        <v>97.193214416503906</v>
      </c>
      <c r="FL213" s="86">
        <v>99.24615478515625</v>
      </c>
      <c r="FM213" s="86">
        <v>99.662460327148438</v>
      </c>
      <c r="FN213" s="86">
        <v>99.322059631347656</v>
      </c>
      <c r="FO213" s="86">
        <v>97.944770812988281</v>
      </c>
      <c r="FP213" s="86">
        <v>94.682662963867188</v>
      </c>
      <c r="FQ213" s="86">
        <v>89.515914916992188</v>
      </c>
      <c r="FR213" s="86">
        <v>84.216835021972656</v>
      </c>
      <c r="FS213" s="86">
        <v>80.27911376953125</v>
      </c>
      <c r="FT213" s="86">
        <v>78.621315002441406</v>
      </c>
      <c r="FU213" s="86">
        <v>0.6314055323600769</v>
      </c>
      <c r="FV213" s="86">
        <v>1.0375880002975464</v>
      </c>
      <c r="FW213" s="86">
        <v>0.62252116203308105</v>
      </c>
      <c r="FX213" s="86">
        <v>1511</v>
      </c>
      <c r="FY213" s="86">
        <v>1</v>
      </c>
    </row>
    <row r="214" spans="1:181" x14ac:dyDescent="0.25">
      <c r="A214" t="s">
        <v>186</v>
      </c>
      <c r="B214" t="s">
        <v>244</v>
      </c>
      <c r="C214" t="s">
        <v>2</v>
      </c>
      <c r="D214" t="s">
        <v>203</v>
      </c>
      <c r="E214" t="s">
        <v>209</v>
      </c>
      <c r="F214" t="s">
        <v>178</v>
      </c>
      <c r="G214" t="s">
        <v>1</v>
      </c>
      <c r="H214" s="86">
        <v>8214</v>
      </c>
      <c r="I214" s="86">
        <v>8.8807563781738281</v>
      </c>
      <c r="J214" s="86">
        <v>7.9819698333740234</v>
      </c>
      <c r="K214" s="86">
        <v>7.3379607200622559</v>
      </c>
      <c r="L214" s="86">
        <v>6.9903178215026855</v>
      </c>
      <c r="M214" s="86">
        <v>6.5995163917541504</v>
      </c>
      <c r="N214" s="86">
        <v>6.5034165382385254</v>
      </c>
      <c r="O214" s="86">
        <v>6.8375754356384277</v>
      </c>
      <c r="P214" s="86">
        <v>7.267852783203125</v>
      </c>
      <c r="Q214" s="86">
        <v>7.5930752754211426</v>
      </c>
      <c r="R214" s="86">
        <v>7.958930492401123</v>
      </c>
      <c r="S214" s="86">
        <v>8.7864093780517578</v>
      </c>
      <c r="T214" s="86">
        <v>9.9817228317260742</v>
      </c>
      <c r="U214" s="86">
        <v>10.868356704711914</v>
      </c>
      <c r="V214" s="86">
        <v>11.687634468078613</v>
      </c>
      <c r="W214" s="86">
        <v>12.699758529663086</v>
      </c>
      <c r="X214" s="86">
        <v>13.639547348022461</v>
      </c>
      <c r="Y214" s="86">
        <v>14.2205810546875</v>
      </c>
      <c r="Z214" s="86">
        <v>14.244158744812012</v>
      </c>
      <c r="AA214" s="86">
        <v>14.325611114501953</v>
      </c>
      <c r="AB214" s="86">
        <v>14.760933876037598</v>
      </c>
      <c r="AC214" s="86">
        <v>14.331761360168457</v>
      </c>
      <c r="AD214" s="86">
        <v>14.280391693115234</v>
      </c>
      <c r="AE214" s="86">
        <v>12.762029647827148</v>
      </c>
      <c r="AF214" s="86">
        <v>10.900514602661133</v>
      </c>
      <c r="AG214" s="86">
        <v>-1.064789891242981</v>
      </c>
      <c r="AH214" s="86">
        <v>-1.1792054176330566</v>
      </c>
      <c r="AI214" s="86">
        <v>-1.0838354825973511</v>
      </c>
      <c r="AJ214" s="86">
        <v>-0.6562340259552002</v>
      </c>
      <c r="AK214" s="86">
        <v>-0.69282573461532593</v>
      </c>
      <c r="AL214" s="86">
        <v>-0.96961057186126709</v>
      </c>
      <c r="AM214" s="86">
        <v>-0.83763986825942993</v>
      </c>
      <c r="AN214" s="86">
        <v>-1.0423176288604736</v>
      </c>
      <c r="AO214" s="86">
        <v>-1.052727222442627</v>
      </c>
      <c r="AP214" s="86">
        <v>-1.0918326377868652</v>
      </c>
      <c r="AQ214" s="86">
        <v>-1.0879929065704346</v>
      </c>
      <c r="AR214" s="86">
        <v>-0.88409155607223511</v>
      </c>
      <c r="AS214" s="86">
        <v>-0.80734461545944214</v>
      </c>
      <c r="AT214" s="86">
        <v>-0.83916187286376953</v>
      </c>
      <c r="AU214" s="86">
        <v>-0.60759729146957397</v>
      </c>
      <c r="AV214" s="86">
        <v>-0.57843953371047974</v>
      </c>
      <c r="AW214" s="86">
        <v>-0.41569888591766357</v>
      </c>
      <c r="AX214" s="86">
        <v>-0.82160019874572754</v>
      </c>
      <c r="AY214" s="86">
        <v>-1.4861959218978882</v>
      </c>
      <c r="AZ214" s="86">
        <v>-0.86671715974807739</v>
      </c>
      <c r="BA214" s="86">
        <v>-0.97863131761550903</v>
      </c>
      <c r="BB214" s="86">
        <v>-0.76612734794616699</v>
      </c>
      <c r="BC214" s="86">
        <v>-0.86438822746276855</v>
      </c>
      <c r="BD214" s="86">
        <v>-0.77539229393005371</v>
      </c>
      <c r="BE214" s="86">
        <v>-0.58168578147888184</v>
      </c>
      <c r="BF214" s="86">
        <v>-0.71101981401443481</v>
      </c>
      <c r="BG214" s="86">
        <v>-0.64451813697814941</v>
      </c>
      <c r="BH214" s="86">
        <v>-0.25584578514099121</v>
      </c>
      <c r="BI214" s="86">
        <v>-0.30267158150672913</v>
      </c>
      <c r="BJ214" s="86">
        <v>-0.54957425594329834</v>
      </c>
      <c r="BK214" s="86">
        <v>-0.41629409790039063</v>
      </c>
      <c r="BL214" s="86">
        <v>-0.605945885181427</v>
      </c>
      <c r="BM214" s="86">
        <v>-0.60743838548660278</v>
      </c>
      <c r="BN214" s="86">
        <v>-0.676918625831604</v>
      </c>
      <c r="BO214" s="86">
        <v>-0.63400799036026001</v>
      </c>
      <c r="BP214" s="86">
        <v>-0.3968387246131897</v>
      </c>
      <c r="BQ214" s="86">
        <v>-0.25954201817512512</v>
      </c>
      <c r="BR214" s="86">
        <v>-0.24110499024391174</v>
      </c>
      <c r="BS214" s="86">
        <v>3.2962627708911896E-2</v>
      </c>
      <c r="BT214" s="86">
        <v>7.9957641661167145E-2</v>
      </c>
      <c r="BU214" s="86">
        <v>0.24622395634651184</v>
      </c>
      <c r="BV214" s="86">
        <v>-0.15511263906955719</v>
      </c>
      <c r="BW214" s="86">
        <v>-0.79326081275939941</v>
      </c>
      <c r="BX214" s="86">
        <v>-0.16197872161865234</v>
      </c>
      <c r="BY214" s="86">
        <v>-0.3029981255531311</v>
      </c>
      <c r="BZ214" s="86">
        <v>-0.15420804917812347</v>
      </c>
      <c r="CA214" s="86">
        <v>-0.30230385065078735</v>
      </c>
      <c r="CB214" s="86">
        <v>-0.24297228455543518</v>
      </c>
      <c r="CC214" s="86">
        <v>-0.24708938598632813</v>
      </c>
      <c r="CD214" s="86">
        <v>-0.38675585389137268</v>
      </c>
      <c r="CE214" s="86">
        <v>-0.34024831652641296</v>
      </c>
      <c r="CF214" s="86">
        <v>2.146189846098423E-2</v>
      </c>
      <c r="CG214" s="86">
        <v>-3.245197981595993E-2</v>
      </c>
      <c r="CH214" s="86">
        <v>-0.25865840911865234</v>
      </c>
      <c r="CI214" s="86">
        <v>-0.12447132170200348</v>
      </c>
      <c r="CJ214" s="86">
        <v>-0.30371609330177307</v>
      </c>
      <c r="CK214" s="86">
        <v>-0.29903268814086914</v>
      </c>
      <c r="CL214" s="86">
        <v>-0.38955041766166687</v>
      </c>
      <c r="CM214" s="86">
        <v>-0.31957942247390747</v>
      </c>
      <c r="CN214" s="86">
        <v>-5.9368923306465149E-2</v>
      </c>
      <c r="CO214" s="86">
        <v>0.11986438184976578</v>
      </c>
      <c r="CP214" s="86">
        <v>0.17310740053653717</v>
      </c>
      <c r="CQ214" s="86">
        <v>0.47661247849464417</v>
      </c>
      <c r="CR214" s="86">
        <v>0.53596150875091553</v>
      </c>
      <c r="CS214" s="86">
        <v>0.70466971397399902</v>
      </c>
      <c r="CT214" s="86">
        <v>0.30649459362030029</v>
      </c>
      <c r="CU214" s="86">
        <v>-0.3133360743522644</v>
      </c>
      <c r="CV214" s="86">
        <v>0.32612097263336182</v>
      </c>
      <c r="CW214" s="86">
        <v>0.16494333744049072</v>
      </c>
      <c r="CX214" s="86">
        <v>0.26960539817810059</v>
      </c>
      <c r="CY214" s="86">
        <v>8.6994051933288574E-2</v>
      </c>
      <c r="CZ214" s="86">
        <v>0.12578020989894867</v>
      </c>
      <c r="DA214" s="86">
        <v>8.7507016956806183E-2</v>
      </c>
      <c r="DB214" s="86">
        <v>-6.2491912394762039E-2</v>
      </c>
      <c r="DC214" s="86">
        <v>-3.5978492349386215E-2</v>
      </c>
      <c r="DD214" s="86">
        <v>0.29876956343650818</v>
      </c>
      <c r="DE214" s="86">
        <v>0.23776760697364807</v>
      </c>
      <c r="DF214" s="86">
        <v>3.2257460057735443E-2</v>
      </c>
      <c r="DG214" s="86">
        <v>0.16735145449638367</v>
      </c>
      <c r="DH214" s="86">
        <v>-1.4863298274576664E-3</v>
      </c>
      <c r="DI214" s="86">
        <v>9.3730203807353973E-3</v>
      </c>
      <c r="DJ214" s="86">
        <v>-0.10218222439289093</v>
      </c>
      <c r="DK214" s="86">
        <v>-5.1508313044905663E-3</v>
      </c>
      <c r="DL214" s="86">
        <v>0.2781008780002594</v>
      </c>
      <c r="DM214" s="86">
        <v>0.49927076697349548</v>
      </c>
      <c r="DN214" s="86">
        <v>0.58731979131698608</v>
      </c>
      <c r="DO214" s="86">
        <v>0.92026233673095703</v>
      </c>
      <c r="DP214" s="86">
        <v>0.99196535348892212</v>
      </c>
      <c r="DQ214" s="86">
        <v>1.1631155014038086</v>
      </c>
      <c r="DR214" s="86">
        <v>0.76810181140899658</v>
      </c>
      <c r="DS214" s="86">
        <v>0.16658869385719299</v>
      </c>
      <c r="DT214" s="86">
        <v>0.81422066688537598</v>
      </c>
      <c r="DU214" s="86">
        <v>0.63288480043411255</v>
      </c>
      <c r="DV214" s="86">
        <v>0.69341886043548584</v>
      </c>
      <c r="DW214" s="86">
        <v>0.4762919545173645</v>
      </c>
      <c r="DX214" s="86">
        <v>0.49453270435333252</v>
      </c>
      <c r="DY214" s="86">
        <v>0.57061105966567993</v>
      </c>
      <c r="DZ214" s="86">
        <v>0.40569370985031128</v>
      </c>
      <c r="EA214" s="86">
        <v>0.40333878993988037</v>
      </c>
      <c r="EB214" s="86">
        <v>0.69915783405303955</v>
      </c>
      <c r="EC214" s="86">
        <v>0.62792176008224487</v>
      </c>
      <c r="ED214" s="86">
        <v>0.45229378342628479</v>
      </c>
      <c r="EE214" s="86">
        <v>0.58869719505310059</v>
      </c>
      <c r="EF214" s="86">
        <v>0.43488544225692749</v>
      </c>
      <c r="EG214" s="86">
        <v>0.45466187596321106</v>
      </c>
      <c r="EH214" s="86">
        <v>0.31273180246353149</v>
      </c>
      <c r="EI214" s="86">
        <v>0.4488341212272644</v>
      </c>
      <c r="EJ214" s="86">
        <v>0.76535367965698242</v>
      </c>
      <c r="EK214" s="86">
        <v>1.0470733642578125</v>
      </c>
      <c r="EL214" s="86">
        <v>1.1853766441345215</v>
      </c>
      <c r="EM214" s="86">
        <v>1.5608222484588623</v>
      </c>
      <c r="EN214" s="86">
        <v>1.650362491607666</v>
      </c>
      <c r="EO214" s="86">
        <v>1.8250383138656616</v>
      </c>
      <c r="EP214" s="86">
        <v>1.4345893859863281</v>
      </c>
      <c r="EQ214" s="86">
        <v>0.85952383279800415</v>
      </c>
      <c r="ER214" s="86">
        <v>1.5189590454101563</v>
      </c>
      <c r="ES214" s="86">
        <v>1.3085179328918457</v>
      </c>
      <c r="ET214" s="86">
        <v>1.3053381443023682</v>
      </c>
      <c r="EU214" s="86">
        <v>1.0383763313293457</v>
      </c>
      <c r="EV214" s="86">
        <v>1.0269527435302734</v>
      </c>
      <c r="EW214" s="86">
        <v>73.323692321777344</v>
      </c>
      <c r="EX214" s="86">
        <v>72.031112670898438</v>
      </c>
      <c r="EY214" s="86">
        <v>71.193382263183594</v>
      </c>
      <c r="EZ214" s="86">
        <v>69.168495178222656</v>
      </c>
      <c r="FA214" s="86">
        <v>67.565826416015625</v>
      </c>
      <c r="FB214" s="86">
        <v>66.972770690917969</v>
      </c>
      <c r="FC214" s="86">
        <v>66.098381042480469</v>
      </c>
      <c r="FD214" s="86">
        <v>65.929824829101563</v>
      </c>
      <c r="FE214" s="86">
        <v>69.471542358398438</v>
      </c>
      <c r="FF214" s="86">
        <v>74.372718811035156</v>
      </c>
      <c r="FG214" s="86">
        <v>79.211700439453125</v>
      </c>
      <c r="FH214" s="86">
        <v>84.630355834960938</v>
      </c>
      <c r="FI214" s="86">
        <v>88.880645751953125</v>
      </c>
      <c r="FJ214" s="86">
        <v>92.477104187011719</v>
      </c>
      <c r="FK214" s="86">
        <v>94.375595092773438</v>
      </c>
      <c r="FL214" s="86">
        <v>96.62322998046875</v>
      </c>
      <c r="FM214" s="86">
        <v>96.484825134277344</v>
      </c>
      <c r="FN214" s="86">
        <v>95.339775085449219</v>
      </c>
      <c r="FO214" s="86">
        <v>93.404815673828125</v>
      </c>
      <c r="FP214" s="86">
        <v>89.741432189941406</v>
      </c>
      <c r="FQ214" s="86">
        <v>84.872840881347656</v>
      </c>
      <c r="FR214" s="86">
        <v>80.300186157226563</v>
      </c>
      <c r="FS214" s="86">
        <v>77.029571533203125</v>
      </c>
      <c r="FT214" s="86">
        <v>75.394844055175781</v>
      </c>
      <c r="FU214" s="86">
        <v>0.3152281641960144</v>
      </c>
      <c r="FV214" s="86">
        <v>0.55680626630783081</v>
      </c>
      <c r="FW214" s="86">
        <v>0.31076505780220032</v>
      </c>
      <c r="FX214" s="86">
        <v>942</v>
      </c>
      <c r="FY214" s="86">
        <v>1</v>
      </c>
    </row>
    <row r="215" spans="1:181" x14ac:dyDescent="0.25">
      <c r="A215" t="s">
        <v>186</v>
      </c>
      <c r="B215" t="s">
        <v>244</v>
      </c>
      <c r="C215" t="s">
        <v>2</v>
      </c>
      <c r="D215" t="s">
        <v>203</v>
      </c>
      <c r="E215" t="s">
        <v>209</v>
      </c>
      <c r="F215" t="s">
        <v>179</v>
      </c>
      <c r="G215" t="s">
        <v>1</v>
      </c>
      <c r="H215" s="86">
        <v>1441</v>
      </c>
      <c r="I215" s="86"/>
      <c r="J215" s="86"/>
      <c r="K215" s="86"/>
      <c r="L215" s="86"/>
      <c r="M215" s="86"/>
      <c r="N215" s="86"/>
      <c r="O215" s="86"/>
      <c r="P215" s="86"/>
      <c r="Q215" s="86"/>
      <c r="R215" s="86"/>
      <c r="S215" s="86"/>
      <c r="T215" s="86"/>
      <c r="U215" s="86"/>
      <c r="V215" s="86"/>
      <c r="W215" s="86"/>
      <c r="X215" s="86"/>
      <c r="Y215" s="86"/>
      <c r="Z215" s="86"/>
      <c r="AA215" s="86"/>
      <c r="AB215" s="86"/>
      <c r="AC215" s="86"/>
      <c r="AD215" s="86"/>
      <c r="AE215" s="86"/>
      <c r="AF215" s="86"/>
      <c r="AG215" s="86"/>
      <c r="AH215" s="86"/>
      <c r="AI215" s="86"/>
      <c r="AJ215" s="86"/>
      <c r="AK215" s="86"/>
      <c r="AL215" s="86"/>
      <c r="AM215" s="86"/>
      <c r="AN215" s="86"/>
      <c r="AO215" s="86"/>
      <c r="AP215" s="86"/>
      <c r="AQ215" s="86"/>
      <c r="AR215" s="86"/>
      <c r="AS215" s="86"/>
      <c r="AT215" s="86"/>
      <c r="AU215" s="86"/>
      <c r="AV215" s="86"/>
      <c r="AW215" s="86"/>
      <c r="AX215" s="86"/>
      <c r="AY215" s="86"/>
      <c r="AZ215" s="86"/>
      <c r="BA215" s="86"/>
      <c r="BB215" s="86"/>
      <c r="BC215" s="86"/>
      <c r="BD215" s="86"/>
      <c r="BE215" s="86"/>
      <c r="BF215" s="86"/>
      <c r="BG215" s="86"/>
      <c r="BH215" s="86"/>
      <c r="BI215" s="86"/>
      <c r="BJ215" s="86"/>
      <c r="BK215" s="86"/>
      <c r="BL215" s="86"/>
      <c r="BM215" s="86"/>
      <c r="BN215" s="86"/>
      <c r="BO215" s="86"/>
      <c r="BP215" s="86"/>
      <c r="BQ215" s="86"/>
      <c r="BR215" s="86"/>
      <c r="BS215" s="86"/>
      <c r="BT215" s="86"/>
      <c r="BU215" s="86"/>
      <c r="BV215" s="86"/>
      <c r="BW215" s="86"/>
      <c r="BX215" s="86"/>
      <c r="BY215" s="86"/>
      <c r="BZ215" s="86"/>
      <c r="CA215" s="86"/>
      <c r="CB215" s="86"/>
      <c r="CC215" s="86"/>
      <c r="CD215" s="86"/>
      <c r="CE215" s="86"/>
      <c r="CF215" s="86"/>
      <c r="CG215" s="86"/>
      <c r="CH215" s="86"/>
      <c r="CI215" s="86"/>
      <c r="CJ215" s="86"/>
      <c r="CK215" s="86"/>
      <c r="CL215" s="86"/>
      <c r="CM215" s="86"/>
      <c r="CN215" s="86"/>
      <c r="CO215" s="86"/>
      <c r="CP215" s="86"/>
      <c r="CQ215" s="86"/>
      <c r="CR215" s="86"/>
      <c r="CS215" s="86"/>
      <c r="CT215" s="86"/>
      <c r="CU215" s="86"/>
      <c r="CV215" s="86"/>
      <c r="CW215" s="86"/>
      <c r="CX215" s="86"/>
      <c r="CY215" s="86"/>
      <c r="CZ215" s="86"/>
      <c r="DA215" s="86"/>
      <c r="DB215" s="86"/>
      <c r="DC215" s="86"/>
      <c r="DD215" s="86"/>
      <c r="DE215" s="86"/>
      <c r="DF215" s="86"/>
      <c r="DG215" s="86"/>
      <c r="DH215" s="86"/>
      <c r="DI215" s="86"/>
      <c r="DJ215" s="86"/>
      <c r="DK215" s="86"/>
      <c r="DL215" s="86"/>
      <c r="DM215" s="86"/>
      <c r="DN215" s="86"/>
      <c r="DO215" s="86"/>
      <c r="DP215" s="86"/>
      <c r="DQ215" s="86"/>
      <c r="DR215" s="86"/>
      <c r="DS215" s="86"/>
      <c r="DT215" s="86"/>
      <c r="DU215" s="86"/>
      <c r="DV215" s="86"/>
      <c r="DW215" s="86"/>
      <c r="DX215" s="86"/>
      <c r="DY215" s="86"/>
      <c r="DZ215" s="86"/>
      <c r="EA215" s="86"/>
      <c r="EB215" s="86"/>
      <c r="EC215" s="86"/>
      <c r="ED215" s="86"/>
      <c r="EE215" s="86"/>
      <c r="EF215" s="86"/>
      <c r="EG215" s="86"/>
      <c r="EH215" s="86"/>
      <c r="EI215" s="86"/>
      <c r="EJ215" s="86"/>
      <c r="EK215" s="86"/>
      <c r="EL215" s="86"/>
      <c r="EM215" s="86"/>
      <c r="EN215" s="86"/>
      <c r="EO215" s="86"/>
      <c r="EP215" s="86"/>
      <c r="EQ215" s="86"/>
      <c r="ER215" s="86"/>
      <c r="ES215" s="86"/>
      <c r="ET215" s="86"/>
      <c r="EU215" s="86"/>
      <c r="EV215" s="86"/>
      <c r="EW215" s="86"/>
      <c r="EX215" s="86"/>
      <c r="EY215" s="86"/>
      <c r="EZ215" s="86"/>
      <c r="FA215" s="86"/>
      <c r="FB215" s="86"/>
      <c r="FC215" s="86"/>
      <c r="FD215" s="86"/>
      <c r="FE215" s="86"/>
      <c r="FF215" s="86"/>
      <c r="FG215" s="86"/>
      <c r="FH215" s="86"/>
      <c r="FI215" s="86"/>
      <c r="FJ215" s="86"/>
      <c r="FK215" s="86"/>
      <c r="FL215" s="86"/>
      <c r="FM215" s="86"/>
      <c r="FN215" s="86"/>
      <c r="FO215" s="86"/>
      <c r="FP215" s="86"/>
      <c r="FQ215" s="86"/>
      <c r="FR215" s="86"/>
      <c r="FS215" s="86"/>
      <c r="FT215" s="86"/>
      <c r="FU215" s="86"/>
      <c r="FV215" s="86"/>
      <c r="FW215" s="86"/>
      <c r="FX215" s="86">
        <v>79</v>
      </c>
      <c r="FY215" s="86">
        <v>0</v>
      </c>
    </row>
    <row r="216" spans="1:181" x14ac:dyDescent="0.25">
      <c r="A216" t="s">
        <v>186</v>
      </c>
      <c r="B216" t="s">
        <v>244</v>
      </c>
      <c r="C216" t="s">
        <v>2</v>
      </c>
      <c r="D216" t="s">
        <v>203</v>
      </c>
      <c r="E216" t="s">
        <v>209</v>
      </c>
      <c r="F216" t="s">
        <v>180</v>
      </c>
      <c r="G216" t="s">
        <v>1</v>
      </c>
      <c r="H216" s="86">
        <v>318</v>
      </c>
      <c r="I216" s="86"/>
      <c r="J216" s="86"/>
      <c r="K216" s="86"/>
      <c r="L216" s="86"/>
      <c r="M216" s="86"/>
      <c r="N216" s="86"/>
      <c r="O216" s="86"/>
      <c r="P216" s="86"/>
      <c r="Q216" s="86"/>
      <c r="R216" s="86"/>
      <c r="S216" s="86"/>
      <c r="T216" s="86"/>
      <c r="U216" s="86"/>
      <c r="V216" s="86"/>
      <c r="W216" s="86"/>
      <c r="X216" s="86"/>
      <c r="Y216" s="86"/>
      <c r="Z216" s="86"/>
      <c r="AA216" s="86"/>
      <c r="AB216" s="86"/>
      <c r="AC216" s="86"/>
      <c r="AD216" s="86"/>
      <c r="AE216" s="86"/>
      <c r="AF216" s="86"/>
      <c r="AG216" s="86"/>
      <c r="AH216" s="86"/>
      <c r="AI216" s="86"/>
      <c r="AJ216" s="86"/>
      <c r="AK216" s="86"/>
      <c r="AL216" s="86"/>
      <c r="AM216" s="86"/>
      <c r="AN216" s="86"/>
      <c r="AO216" s="86"/>
      <c r="AP216" s="86"/>
      <c r="AQ216" s="86"/>
      <c r="AR216" s="86"/>
      <c r="AS216" s="86"/>
      <c r="AT216" s="86"/>
      <c r="AU216" s="86"/>
      <c r="AV216" s="86"/>
      <c r="AW216" s="86"/>
      <c r="AX216" s="86"/>
      <c r="AY216" s="86"/>
      <c r="AZ216" s="86"/>
      <c r="BA216" s="86"/>
      <c r="BB216" s="86"/>
      <c r="BC216" s="86"/>
      <c r="BD216" s="86"/>
      <c r="BE216" s="86"/>
      <c r="BF216" s="86"/>
      <c r="BG216" s="86"/>
      <c r="BH216" s="86"/>
      <c r="BI216" s="86"/>
      <c r="BJ216" s="86"/>
      <c r="BK216" s="86"/>
      <c r="BL216" s="86"/>
      <c r="BM216" s="86"/>
      <c r="BN216" s="86"/>
      <c r="BO216" s="86"/>
      <c r="BP216" s="86"/>
      <c r="BQ216" s="86"/>
      <c r="BR216" s="86"/>
      <c r="BS216" s="86"/>
      <c r="BT216" s="86"/>
      <c r="BU216" s="86"/>
      <c r="BV216" s="86"/>
      <c r="BW216" s="86"/>
      <c r="BX216" s="86"/>
      <c r="BY216" s="86"/>
      <c r="BZ216" s="86"/>
      <c r="CA216" s="86"/>
      <c r="CB216" s="86"/>
      <c r="CC216" s="86"/>
      <c r="CD216" s="86"/>
      <c r="CE216" s="86"/>
      <c r="CF216" s="86"/>
      <c r="CG216" s="86"/>
      <c r="CH216" s="86"/>
      <c r="CI216" s="86"/>
      <c r="CJ216" s="86"/>
      <c r="CK216" s="86"/>
      <c r="CL216" s="86"/>
      <c r="CM216" s="86"/>
      <c r="CN216" s="86"/>
      <c r="CO216" s="86"/>
      <c r="CP216" s="86"/>
      <c r="CQ216" s="86"/>
      <c r="CR216" s="86"/>
      <c r="CS216" s="86"/>
      <c r="CT216" s="86"/>
      <c r="CU216" s="86"/>
      <c r="CV216" s="86"/>
      <c r="CW216" s="86"/>
      <c r="CX216" s="86"/>
      <c r="CY216" s="86"/>
      <c r="CZ216" s="86"/>
      <c r="DA216" s="86"/>
      <c r="DB216" s="86"/>
      <c r="DC216" s="86"/>
      <c r="DD216" s="86"/>
      <c r="DE216" s="86"/>
      <c r="DF216" s="86"/>
      <c r="DG216" s="86"/>
      <c r="DH216" s="86"/>
      <c r="DI216" s="86"/>
      <c r="DJ216" s="86"/>
      <c r="DK216" s="86"/>
      <c r="DL216" s="86"/>
      <c r="DM216" s="86"/>
      <c r="DN216" s="86"/>
      <c r="DO216" s="86"/>
      <c r="DP216" s="86"/>
      <c r="DQ216" s="86"/>
      <c r="DR216" s="86"/>
      <c r="DS216" s="86"/>
      <c r="DT216" s="86"/>
      <c r="DU216" s="86"/>
      <c r="DV216" s="86"/>
      <c r="DW216" s="86"/>
      <c r="DX216" s="86"/>
      <c r="DY216" s="86"/>
      <c r="DZ216" s="86"/>
      <c r="EA216" s="86"/>
      <c r="EB216" s="86"/>
      <c r="EC216" s="86"/>
      <c r="ED216" s="86"/>
      <c r="EE216" s="86"/>
      <c r="EF216" s="86"/>
      <c r="EG216" s="86"/>
      <c r="EH216" s="86"/>
      <c r="EI216" s="86"/>
      <c r="EJ216" s="86"/>
      <c r="EK216" s="86"/>
      <c r="EL216" s="86"/>
      <c r="EM216" s="86"/>
      <c r="EN216" s="86"/>
      <c r="EO216" s="86"/>
      <c r="EP216" s="86"/>
      <c r="EQ216" s="86"/>
      <c r="ER216" s="86"/>
      <c r="ES216" s="86"/>
      <c r="ET216" s="86"/>
      <c r="EU216" s="86"/>
      <c r="EV216" s="86"/>
      <c r="EW216" s="86"/>
      <c r="EX216" s="86"/>
      <c r="EY216" s="86"/>
      <c r="EZ216" s="86"/>
      <c r="FA216" s="86"/>
      <c r="FB216" s="86"/>
      <c r="FC216" s="86"/>
      <c r="FD216" s="86"/>
      <c r="FE216" s="86"/>
      <c r="FF216" s="86"/>
      <c r="FG216" s="86"/>
      <c r="FH216" s="86"/>
      <c r="FI216" s="86"/>
      <c r="FJ216" s="86"/>
      <c r="FK216" s="86"/>
      <c r="FL216" s="86"/>
      <c r="FM216" s="86"/>
      <c r="FN216" s="86"/>
      <c r="FO216" s="86"/>
      <c r="FP216" s="86"/>
      <c r="FQ216" s="86"/>
      <c r="FR216" s="86"/>
      <c r="FS216" s="86"/>
      <c r="FT216" s="86"/>
      <c r="FU216" s="86"/>
      <c r="FV216" s="86"/>
      <c r="FW216" s="86"/>
      <c r="FX216" s="86">
        <v>51</v>
      </c>
      <c r="FY216" s="86">
        <v>0</v>
      </c>
    </row>
    <row r="217" spans="1:181" x14ac:dyDescent="0.25">
      <c r="A217" t="s">
        <v>186</v>
      </c>
      <c r="B217" t="s">
        <v>244</v>
      </c>
      <c r="C217" t="s">
        <v>2</v>
      </c>
      <c r="D217" t="s">
        <v>203</v>
      </c>
      <c r="E217" t="s">
        <v>209</v>
      </c>
      <c r="F217" t="s">
        <v>181</v>
      </c>
      <c r="G217" t="s">
        <v>1</v>
      </c>
      <c r="H217" s="86">
        <v>541</v>
      </c>
      <c r="I217" s="86"/>
      <c r="J217" s="86"/>
      <c r="K217" s="86"/>
      <c r="L217" s="86"/>
      <c r="M217" s="86"/>
      <c r="N217" s="86"/>
      <c r="O217" s="86"/>
      <c r="P217" s="86"/>
      <c r="Q217" s="86"/>
      <c r="R217" s="86"/>
      <c r="S217" s="86"/>
      <c r="T217" s="86"/>
      <c r="U217" s="86"/>
      <c r="V217" s="86"/>
      <c r="W217" s="86"/>
      <c r="X217" s="86"/>
      <c r="Y217" s="86"/>
      <c r="Z217" s="86"/>
      <c r="AA217" s="86"/>
      <c r="AB217" s="86"/>
      <c r="AC217" s="86"/>
      <c r="AD217" s="86"/>
      <c r="AE217" s="86"/>
      <c r="AF217" s="86"/>
      <c r="AG217" s="86"/>
      <c r="AH217" s="86"/>
      <c r="AI217" s="86"/>
      <c r="AJ217" s="86"/>
      <c r="AK217" s="86"/>
      <c r="AL217" s="86"/>
      <c r="AM217" s="86"/>
      <c r="AN217" s="86"/>
      <c r="AO217" s="86"/>
      <c r="AP217" s="86"/>
      <c r="AQ217" s="86"/>
      <c r="AR217" s="86"/>
      <c r="AS217" s="86"/>
      <c r="AT217" s="86"/>
      <c r="AU217" s="86"/>
      <c r="AV217" s="86"/>
      <c r="AW217" s="86"/>
      <c r="AX217" s="86"/>
      <c r="AY217" s="86"/>
      <c r="AZ217" s="86"/>
      <c r="BA217" s="86"/>
      <c r="BB217" s="86"/>
      <c r="BC217" s="86"/>
      <c r="BD217" s="86"/>
      <c r="BE217" s="86"/>
      <c r="BF217" s="86"/>
      <c r="BG217" s="86"/>
      <c r="BH217" s="86"/>
      <c r="BI217" s="86"/>
      <c r="BJ217" s="86"/>
      <c r="BK217" s="86"/>
      <c r="BL217" s="86"/>
      <c r="BM217" s="86"/>
      <c r="BN217" s="86"/>
      <c r="BO217" s="86"/>
      <c r="BP217" s="86"/>
      <c r="BQ217" s="86"/>
      <c r="BR217" s="86"/>
      <c r="BS217" s="86"/>
      <c r="BT217" s="86"/>
      <c r="BU217" s="86"/>
      <c r="BV217" s="86"/>
      <c r="BW217" s="86"/>
      <c r="BX217" s="86"/>
      <c r="BY217" s="86"/>
      <c r="BZ217" s="86"/>
      <c r="CA217" s="86"/>
      <c r="CB217" s="86"/>
      <c r="CC217" s="86"/>
      <c r="CD217" s="86"/>
      <c r="CE217" s="86"/>
      <c r="CF217" s="86"/>
      <c r="CG217" s="86"/>
      <c r="CH217" s="86"/>
      <c r="CI217" s="86"/>
      <c r="CJ217" s="86"/>
      <c r="CK217" s="86"/>
      <c r="CL217" s="86"/>
      <c r="CM217" s="86"/>
      <c r="CN217" s="86"/>
      <c r="CO217" s="86"/>
      <c r="CP217" s="86"/>
      <c r="CQ217" s="86"/>
      <c r="CR217" s="86"/>
      <c r="CS217" s="86"/>
      <c r="CT217" s="86"/>
      <c r="CU217" s="86"/>
      <c r="CV217" s="86"/>
      <c r="CW217" s="86"/>
      <c r="CX217" s="86"/>
      <c r="CY217" s="86"/>
      <c r="CZ217" s="86"/>
      <c r="DA217" s="86"/>
      <c r="DB217" s="86"/>
      <c r="DC217" s="86"/>
      <c r="DD217" s="86"/>
      <c r="DE217" s="86"/>
      <c r="DF217" s="86"/>
      <c r="DG217" s="86"/>
      <c r="DH217" s="86"/>
      <c r="DI217" s="86"/>
      <c r="DJ217" s="86"/>
      <c r="DK217" s="86"/>
      <c r="DL217" s="86"/>
      <c r="DM217" s="86"/>
      <c r="DN217" s="86"/>
      <c r="DO217" s="86"/>
      <c r="DP217" s="86"/>
      <c r="DQ217" s="86"/>
      <c r="DR217" s="86"/>
      <c r="DS217" s="86"/>
      <c r="DT217" s="86"/>
      <c r="DU217" s="86"/>
      <c r="DV217" s="86"/>
      <c r="DW217" s="86"/>
      <c r="DX217" s="86"/>
      <c r="DY217" s="86"/>
      <c r="DZ217" s="86"/>
      <c r="EA217" s="86"/>
      <c r="EB217" s="86"/>
      <c r="EC217" s="86"/>
      <c r="ED217" s="86"/>
      <c r="EE217" s="86"/>
      <c r="EF217" s="86"/>
      <c r="EG217" s="86"/>
      <c r="EH217" s="86"/>
      <c r="EI217" s="86"/>
      <c r="EJ217" s="86"/>
      <c r="EK217" s="86"/>
      <c r="EL217" s="86"/>
      <c r="EM217" s="86"/>
      <c r="EN217" s="86"/>
      <c r="EO217" s="86"/>
      <c r="EP217" s="86"/>
      <c r="EQ217" s="86"/>
      <c r="ER217" s="86"/>
      <c r="ES217" s="86"/>
      <c r="ET217" s="86"/>
      <c r="EU217" s="86"/>
      <c r="EV217" s="86"/>
      <c r="EW217" s="86"/>
      <c r="EX217" s="86"/>
      <c r="EY217" s="86"/>
      <c r="EZ217" s="86"/>
      <c r="FA217" s="86"/>
      <c r="FB217" s="86"/>
      <c r="FC217" s="86"/>
      <c r="FD217" s="86"/>
      <c r="FE217" s="86"/>
      <c r="FF217" s="86"/>
      <c r="FG217" s="86"/>
      <c r="FH217" s="86"/>
      <c r="FI217" s="86"/>
      <c r="FJ217" s="86"/>
      <c r="FK217" s="86"/>
      <c r="FL217" s="86"/>
      <c r="FM217" s="86"/>
      <c r="FN217" s="86"/>
      <c r="FO217" s="86"/>
      <c r="FP217" s="86"/>
      <c r="FQ217" s="86"/>
      <c r="FR217" s="86"/>
      <c r="FS217" s="86"/>
      <c r="FT217" s="86"/>
      <c r="FU217" s="86"/>
      <c r="FV217" s="86"/>
      <c r="FW217" s="86"/>
      <c r="FX217" s="86">
        <v>21</v>
      </c>
      <c r="FY217" s="86">
        <v>0</v>
      </c>
    </row>
    <row r="218" spans="1:181" x14ac:dyDescent="0.25">
      <c r="A218" t="s">
        <v>186</v>
      </c>
      <c r="B218" t="s">
        <v>244</v>
      </c>
      <c r="C218" t="s">
        <v>2</v>
      </c>
      <c r="D218" t="s">
        <v>203</v>
      </c>
      <c r="E218" t="s">
        <v>209</v>
      </c>
      <c r="F218" t="s">
        <v>182</v>
      </c>
      <c r="G218" t="s">
        <v>1</v>
      </c>
      <c r="H218" s="86">
        <v>1414</v>
      </c>
      <c r="I218" s="86">
        <v>1.3409155607223511</v>
      </c>
      <c r="J218" s="86">
        <v>1.1745457649230957</v>
      </c>
      <c r="K218" s="86">
        <v>1.12947678565979</v>
      </c>
      <c r="L218" s="86">
        <v>1.1390606164932251</v>
      </c>
      <c r="M218" s="86">
        <v>1.0760544538497925</v>
      </c>
      <c r="N218" s="86">
        <v>1.1775481700897217</v>
      </c>
      <c r="O218" s="86">
        <v>1.2974817752838135</v>
      </c>
      <c r="P218" s="86">
        <v>1.2525233030319214</v>
      </c>
      <c r="Q218" s="86">
        <v>1.3355093002319336</v>
      </c>
      <c r="R218" s="86">
        <v>1.4138698577880859</v>
      </c>
      <c r="S218" s="86">
        <v>1.587983250617981</v>
      </c>
      <c r="T218" s="86">
        <v>1.7619754076004028</v>
      </c>
      <c r="U218" s="86">
        <v>1.9054268598556519</v>
      </c>
      <c r="V218" s="86">
        <v>2.2415676116943359</v>
      </c>
      <c r="W218" s="86">
        <v>2.5348329544067383</v>
      </c>
      <c r="X218" s="86">
        <v>2.4880194664001465</v>
      </c>
      <c r="Y218" s="86">
        <v>2.310985803604126</v>
      </c>
      <c r="Z218" s="86">
        <v>2.4358139038085938</v>
      </c>
      <c r="AA218" s="86">
        <v>2.5035648345947266</v>
      </c>
      <c r="AB218" s="86">
        <v>2.5054728984832764</v>
      </c>
      <c r="AC218" s="86">
        <v>2.3881680965423584</v>
      </c>
      <c r="AD218" s="86">
        <v>2.351963996887207</v>
      </c>
      <c r="AE218" s="86">
        <v>2.0567600727081299</v>
      </c>
      <c r="AF218" s="86">
        <v>1.6489495038986206</v>
      </c>
      <c r="AG218" s="86">
        <v>-0.35759243369102478</v>
      </c>
      <c r="AH218" s="86">
        <v>-0.29314279556274414</v>
      </c>
      <c r="AI218" s="86">
        <v>-0.15693426132202148</v>
      </c>
      <c r="AJ218" s="86">
        <v>-6.9308355450630188E-2</v>
      </c>
      <c r="AK218" s="86">
        <v>-6.1382792890071869E-2</v>
      </c>
      <c r="AL218" s="86">
        <v>-2.6523834094405174E-2</v>
      </c>
      <c r="AM218" s="86">
        <v>6.0998599976301193E-2</v>
      </c>
      <c r="AN218" s="86">
        <v>-0.13627322018146515</v>
      </c>
      <c r="AO218" s="86">
        <v>-0.28360721468925476</v>
      </c>
      <c r="AP218" s="86">
        <v>-0.38427439332008362</v>
      </c>
      <c r="AQ218" s="86">
        <v>-0.4135776162147522</v>
      </c>
      <c r="AR218" s="86">
        <v>-0.41243359446525574</v>
      </c>
      <c r="AS218" s="86">
        <v>-0.390534907579422</v>
      </c>
      <c r="AT218" s="86">
        <v>-0.35830733180046082</v>
      </c>
      <c r="AU218" s="86">
        <v>-0.28118890523910522</v>
      </c>
      <c r="AV218" s="86">
        <v>-0.44026795029640198</v>
      </c>
      <c r="AW218" s="86">
        <v>-0.76464593410491943</v>
      </c>
      <c r="AX218" s="86">
        <v>-0.59036332368850708</v>
      </c>
      <c r="AY218" s="86">
        <v>-0.37905934453010559</v>
      </c>
      <c r="AZ218" s="86">
        <v>-0.48853158950805664</v>
      </c>
      <c r="BA218" s="86">
        <v>-0.48365449905395508</v>
      </c>
      <c r="BB218" s="86">
        <v>-0.21739788353443146</v>
      </c>
      <c r="BC218" s="86">
        <v>-0.30451050400733948</v>
      </c>
      <c r="BD218" s="86">
        <v>-0.25505578517913818</v>
      </c>
      <c r="BE218" s="86">
        <v>-0.15231268107891083</v>
      </c>
      <c r="BF218" s="86">
        <v>-0.12052749842405319</v>
      </c>
      <c r="BG218" s="86">
        <v>-9.3489475548267365E-3</v>
      </c>
      <c r="BH218" s="86">
        <v>6.860775500535965E-2</v>
      </c>
      <c r="BI218" s="86">
        <v>6.7823521792888641E-2</v>
      </c>
      <c r="BJ218" s="86">
        <v>0.1063196212053299</v>
      </c>
      <c r="BK218" s="86">
        <v>0.18988099694252014</v>
      </c>
      <c r="BL218" s="86">
        <v>-6.7240241914987564E-3</v>
      </c>
      <c r="BM218" s="86">
        <v>-0.13475267589092255</v>
      </c>
      <c r="BN218" s="86">
        <v>-0.20939050614833832</v>
      </c>
      <c r="BO218" s="86">
        <v>-0.21989277005195618</v>
      </c>
      <c r="BP218" s="86">
        <v>-0.19249945878982544</v>
      </c>
      <c r="BQ218" s="86">
        <v>-0.1545616090297699</v>
      </c>
      <c r="BR218" s="86">
        <v>-9.1642178595066071E-2</v>
      </c>
      <c r="BS218" s="86">
        <v>-1.5198128297924995E-2</v>
      </c>
      <c r="BT218" s="86">
        <v>-0.16733361780643463</v>
      </c>
      <c r="BU218" s="86">
        <v>-0.47320941090583801</v>
      </c>
      <c r="BV218" s="86">
        <v>-0.31520071625709534</v>
      </c>
      <c r="BW218" s="86">
        <v>-0.11830796301364899</v>
      </c>
      <c r="BX218" s="86">
        <v>-0.21481749415397644</v>
      </c>
      <c r="BY218" s="86">
        <v>-0.22590140998363495</v>
      </c>
      <c r="BZ218" s="86">
        <v>3.101002611219883E-2</v>
      </c>
      <c r="CA218" s="86">
        <v>-5.2748825401067734E-2</v>
      </c>
      <c r="CB218" s="86">
        <v>-3.9056967943906784E-2</v>
      </c>
      <c r="CC218" s="86">
        <v>-1.0136552155017853E-2</v>
      </c>
      <c r="CD218" s="86">
        <v>-9.7466661827638745E-4</v>
      </c>
      <c r="CE218" s="86">
        <v>9.286818653345108E-2</v>
      </c>
      <c r="CF218" s="86">
        <v>0.16412803530693054</v>
      </c>
      <c r="CG218" s="86">
        <v>0.15731142461299896</v>
      </c>
      <c r="CH218" s="86">
        <v>0.19832658767700195</v>
      </c>
      <c r="CI218" s="86">
        <v>0.27914455533027649</v>
      </c>
      <c r="CJ218" s="86">
        <v>8.3001352846622467E-2</v>
      </c>
      <c r="CK218" s="86">
        <v>-3.1656473875045776E-2</v>
      </c>
      <c r="CL218" s="86">
        <v>-8.8266447186470032E-2</v>
      </c>
      <c r="CM218" s="86">
        <v>-8.5747234523296356E-2</v>
      </c>
      <c r="CN218" s="86">
        <v>-4.0173731744289398E-2</v>
      </c>
      <c r="CO218" s="86">
        <v>8.8727790862321854E-3</v>
      </c>
      <c r="CP218" s="86">
        <v>9.3049287796020508E-2</v>
      </c>
      <c r="CQ218" s="86">
        <v>0.16902627050876617</v>
      </c>
      <c r="CR218" s="86">
        <v>2.1699864417314529E-2</v>
      </c>
      <c r="CS218" s="86">
        <v>-0.27136135101318359</v>
      </c>
      <c r="CT218" s="86">
        <v>-0.12462396174669266</v>
      </c>
      <c r="CU218" s="86">
        <v>6.2287639826536179E-2</v>
      </c>
      <c r="CV218" s="86">
        <v>-2.5243930518627167E-2</v>
      </c>
      <c r="CW218" s="86">
        <v>-4.7382406890392303E-2</v>
      </c>
      <c r="CX218" s="86">
        <v>0.20305658876895905</v>
      </c>
      <c r="CY218" s="86">
        <v>0.1216205507516861</v>
      </c>
      <c r="CZ218" s="86">
        <v>0.1105431541800499</v>
      </c>
      <c r="DA218" s="86">
        <v>0.13203957676887512</v>
      </c>
      <c r="DB218" s="86">
        <v>0.11857816576957703</v>
      </c>
      <c r="DC218" s="86">
        <v>0.1950853168964386</v>
      </c>
      <c r="DD218" s="86">
        <v>0.25964832305908203</v>
      </c>
      <c r="DE218" s="86">
        <v>0.24679931998252869</v>
      </c>
      <c r="DF218" s="86">
        <v>0.29033356904983521</v>
      </c>
      <c r="DG218" s="86">
        <v>0.36840811371803284</v>
      </c>
      <c r="DH218" s="86">
        <v>0.17272673547267914</v>
      </c>
      <c r="DI218" s="86">
        <v>7.1439720690250397E-2</v>
      </c>
      <c r="DJ218" s="86">
        <v>3.2857611775398254E-2</v>
      </c>
      <c r="DK218" s="86">
        <v>4.8398301005363464E-2</v>
      </c>
      <c r="DL218" s="86">
        <v>0.11215198785066605</v>
      </c>
      <c r="DM218" s="86">
        <v>0.17230716347694397</v>
      </c>
      <c r="DN218" s="86">
        <v>0.27774074673652649</v>
      </c>
      <c r="DO218" s="86">
        <v>0.35325068235397339</v>
      </c>
      <c r="DP218" s="86">
        <v>0.21073335409164429</v>
      </c>
      <c r="DQ218" s="86">
        <v>-6.9513298571109772E-2</v>
      </c>
      <c r="DR218" s="86">
        <v>6.5952800214290619E-2</v>
      </c>
      <c r="DS218" s="86">
        <v>0.24288325011730194</v>
      </c>
      <c r="DT218" s="86">
        <v>0.16432963311672211</v>
      </c>
      <c r="DU218" s="86">
        <v>0.13113659620285034</v>
      </c>
      <c r="DV218" s="86">
        <v>0.37510314583778381</v>
      </c>
      <c r="DW218" s="86">
        <v>0.29598993062973022</v>
      </c>
      <c r="DX218" s="86">
        <v>0.26014328002929688</v>
      </c>
      <c r="DY218" s="86">
        <v>0.33731931447982788</v>
      </c>
      <c r="DZ218" s="86">
        <v>0.29119345545768738</v>
      </c>
      <c r="EA218" s="86">
        <v>0.34267061948776245</v>
      </c>
      <c r="EB218" s="86">
        <v>0.39756441116333008</v>
      </c>
      <c r="EC218" s="86">
        <v>0.37600564956665039</v>
      </c>
      <c r="ED218" s="86">
        <v>0.42317700386047363</v>
      </c>
      <c r="EE218" s="86">
        <v>0.49729052186012268</v>
      </c>
      <c r="EF218" s="86">
        <v>0.30227592587471008</v>
      </c>
      <c r="EG218" s="86">
        <v>0.22029425203800201</v>
      </c>
      <c r="EH218" s="86">
        <v>0.20774151384830475</v>
      </c>
      <c r="EI218" s="86">
        <v>0.24208314716815948</v>
      </c>
      <c r="EJ218" s="86">
        <v>0.33208614587783813</v>
      </c>
      <c r="EK218" s="86">
        <v>0.40828046202659607</v>
      </c>
      <c r="EL218" s="86">
        <v>0.54440587759017944</v>
      </c>
      <c r="EM218" s="86">
        <v>0.61924141645431519</v>
      </c>
      <c r="EN218" s="86">
        <v>0.48366767168045044</v>
      </c>
      <c r="EO218" s="86">
        <v>0.22192323207855225</v>
      </c>
      <c r="EP218" s="86">
        <v>0.34111538529396057</v>
      </c>
      <c r="EQ218" s="86">
        <v>0.50363463163375854</v>
      </c>
      <c r="ER218" s="86">
        <v>0.4380437433719635</v>
      </c>
      <c r="ES218" s="86">
        <v>0.38888970017433167</v>
      </c>
      <c r="ET218" s="86">
        <v>0.62351107597351074</v>
      </c>
      <c r="EU218" s="86">
        <v>0.54775160551071167</v>
      </c>
      <c r="EV218" s="86">
        <v>0.47614207863807678</v>
      </c>
      <c r="EW218" s="86">
        <v>70.746376037597656</v>
      </c>
      <c r="EX218" s="86">
        <v>68.707862854003906</v>
      </c>
      <c r="EY218" s="86">
        <v>65.960067749023438</v>
      </c>
      <c r="EZ218" s="86">
        <v>65.301322937011719</v>
      </c>
      <c r="FA218" s="86">
        <v>63.843143463134766</v>
      </c>
      <c r="FB218" s="86">
        <v>62.676544189453125</v>
      </c>
      <c r="FC218" s="86">
        <v>61.954303741455078</v>
      </c>
      <c r="FD218" s="86">
        <v>61.741806030273438</v>
      </c>
      <c r="FE218" s="86">
        <v>66.601310729980469</v>
      </c>
      <c r="FF218" s="86">
        <v>73.789146423339844</v>
      </c>
      <c r="FG218" s="86">
        <v>79.763664245605469</v>
      </c>
      <c r="FH218" s="86">
        <v>86.342643737792969</v>
      </c>
      <c r="FI218" s="86">
        <v>92.364089965820313</v>
      </c>
      <c r="FJ218" s="86">
        <v>96.131477355957031</v>
      </c>
      <c r="FK218" s="86">
        <v>99.488822937011719</v>
      </c>
      <c r="FL218" s="86">
        <v>101.03609466552734</v>
      </c>
      <c r="FM218" s="86">
        <v>100.25100708007813</v>
      </c>
      <c r="FN218" s="86">
        <v>99.619277954101563</v>
      </c>
      <c r="FO218" s="86">
        <v>97.276771545410156</v>
      </c>
      <c r="FP218" s="86">
        <v>94.184989929199219</v>
      </c>
      <c r="FQ218" s="86">
        <v>87.995376586914063</v>
      </c>
      <c r="FR218" s="86">
        <v>80.1875</v>
      </c>
      <c r="FS218" s="86">
        <v>75.466743469238281</v>
      </c>
      <c r="FT218" s="86">
        <v>73.1512451171875</v>
      </c>
      <c r="FU218" s="86">
        <v>0.13292388617992401</v>
      </c>
      <c r="FV218" s="86">
        <v>0.22461901605129242</v>
      </c>
      <c r="FW218" s="86">
        <v>0.12327573448419571</v>
      </c>
      <c r="FX218" s="86">
        <v>133</v>
      </c>
      <c r="FY218" s="86">
        <v>1</v>
      </c>
    </row>
    <row r="219" spans="1:181" x14ac:dyDescent="0.25">
      <c r="A219" t="s">
        <v>186</v>
      </c>
      <c r="B219" t="s">
        <v>244</v>
      </c>
      <c r="C219" t="s">
        <v>2</v>
      </c>
      <c r="D219" t="s">
        <v>203</v>
      </c>
      <c r="E219" t="s">
        <v>209</v>
      </c>
      <c r="F219" t="s">
        <v>183</v>
      </c>
      <c r="G219" t="s">
        <v>1</v>
      </c>
      <c r="H219" s="86">
        <v>2078</v>
      </c>
      <c r="I219" s="86">
        <v>3.0820748805999756</v>
      </c>
      <c r="J219" s="86">
        <v>2.9143276214599609</v>
      </c>
      <c r="K219" s="86">
        <v>2.7208943367004395</v>
      </c>
      <c r="L219" s="86">
        <v>2.4041261672973633</v>
      </c>
      <c r="M219" s="86">
        <v>2.2490901947021484</v>
      </c>
      <c r="N219" s="86">
        <v>2.2187232971191406</v>
      </c>
      <c r="O219" s="86">
        <v>2.2987411022186279</v>
      </c>
      <c r="P219" s="86">
        <v>2.1909375190734863</v>
      </c>
      <c r="Q219" s="86">
        <v>2.4698090553283691</v>
      </c>
      <c r="R219" s="86">
        <v>2.6333742141723633</v>
      </c>
      <c r="S219" s="86">
        <v>2.8479211330413818</v>
      </c>
      <c r="T219" s="86">
        <v>3.970466136932373</v>
      </c>
      <c r="U219" s="86">
        <v>4.4546670913696289</v>
      </c>
      <c r="V219" s="86">
        <v>4.5190215110778809</v>
      </c>
      <c r="W219" s="86">
        <v>4.6073160171508789</v>
      </c>
      <c r="X219" s="86">
        <v>5.4282355308532715</v>
      </c>
      <c r="Y219" s="86">
        <v>6.033970832824707</v>
      </c>
      <c r="Z219" s="86">
        <v>6.1813044548034668</v>
      </c>
      <c r="AA219" s="86">
        <v>6.050990104675293</v>
      </c>
      <c r="AB219" s="86">
        <v>5.7173628807067871</v>
      </c>
      <c r="AC219" s="86">
        <v>5.6511940956115723</v>
      </c>
      <c r="AD219" s="86">
        <v>5.1138863563537598</v>
      </c>
      <c r="AE219" s="86">
        <v>4.7020177841186523</v>
      </c>
      <c r="AF219" s="86">
        <v>3.635157585144043</v>
      </c>
      <c r="AG219" s="86">
        <v>-1.3496056795120239</v>
      </c>
      <c r="AH219" s="86">
        <v>-1.119336724281311</v>
      </c>
      <c r="AI219" s="86">
        <v>-0.97418808937072754</v>
      </c>
      <c r="AJ219" s="86">
        <v>-0.98141127824783325</v>
      </c>
      <c r="AK219" s="86">
        <v>-1.0825068950653076</v>
      </c>
      <c r="AL219" s="86">
        <v>-1.5575501918792725</v>
      </c>
      <c r="AM219" s="86">
        <v>-1.6656252145767212</v>
      </c>
      <c r="AN219" s="86">
        <v>-1.4747676849365234</v>
      </c>
      <c r="AO219" s="86">
        <v>-1.247204065322876</v>
      </c>
      <c r="AP219" s="86">
        <v>-1.5589035749435425</v>
      </c>
      <c r="AQ219" s="86">
        <v>-1.4014492034912109</v>
      </c>
      <c r="AR219" s="86">
        <v>-0.88579916954040527</v>
      </c>
      <c r="AS219" s="86">
        <v>-0.87325328588485718</v>
      </c>
      <c r="AT219" s="86">
        <v>-1.1273715496063232</v>
      </c>
      <c r="AU219" s="86">
        <v>-1.6511005163192749</v>
      </c>
      <c r="AV219" s="86">
        <v>-1.5856062173843384</v>
      </c>
      <c r="AW219" s="86">
        <v>-1.2301563024520874</v>
      </c>
      <c r="AX219" s="86">
        <v>-0.88965910673141479</v>
      </c>
      <c r="AY219" s="86">
        <v>-0.90306991338729858</v>
      </c>
      <c r="AZ219" s="86">
        <v>-0.98660999536514282</v>
      </c>
      <c r="BA219" s="86">
        <v>-0.69356292486190796</v>
      </c>
      <c r="BB219" s="86">
        <v>-1.6230812072753906</v>
      </c>
      <c r="BC219" s="86">
        <v>-1.2666754722595215</v>
      </c>
      <c r="BD219" s="86">
        <v>-1.5454754829406738</v>
      </c>
      <c r="BE219" s="86">
        <v>-0.96698868274688721</v>
      </c>
      <c r="BF219" s="86">
        <v>-0.73198443651199341</v>
      </c>
      <c r="BG219" s="86">
        <v>-0.5729714035987854</v>
      </c>
      <c r="BH219" s="86">
        <v>-0.6301276683807373</v>
      </c>
      <c r="BI219" s="86">
        <v>-0.70777159929275513</v>
      </c>
      <c r="BJ219" s="86">
        <v>-0.99845445156097412</v>
      </c>
      <c r="BK219" s="86">
        <v>-1.1222275495529175</v>
      </c>
      <c r="BL219" s="86">
        <v>-0.99387961626052856</v>
      </c>
      <c r="BM219" s="86">
        <v>-0.76976650953292847</v>
      </c>
      <c r="BN219" s="86">
        <v>-0.9370955228805542</v>
      </c>
      <c r="BO219" s="86">
        <v>-0.81218123435974121</v>
      </c>
      <c r="BP219" s="86">
        <v>-0.2529357373714447</v>
      </c>
      <c r="BQ219" s="86">
        <v>-0.30232268571853638</v>
      </c>
      <c r="BR219" s="86">
        <v>-0.55911529064178467</v>
      </c>
      <c r="BS219" s="86">
        <v>-1.0370914936065674</v>
      </c>
      <c r="BT219" s="86">
        <v>-0.9727095365524292</v>
      </c>
      <c r="BU219" s="86">
        <v>-0.59129023551940918</v>
      </c>
      <c r="BV219" s="86">
        <v>-0.44179633259773254</v>
      </c>
      <c r="BW219" s="86">
        <v>-0.4677603542804718</v>
      </c>
      <c r="BX219" s="86">
        <v>-0.55296075344085693</v>
      </c>
      <c r="BY219" s="86">
        <v>-0.27230888605117798</v>
      </c>
      <c r="BZ219" s="86">
        <v>-1.0908403396606445</v>
      </c>
      <c r="CA219" s="86">
        <v>-0.80998063087463379</v>
      </c>
      <c r="CB219" s="86">
        <v>-1.1267582178115845</v>
      </c>
      <c r="CC219" s="86">
        <v>-0.70198929309844971</v>
      </c>
      <c r="CD219" s="86">
        <v>-0.46370545029640198</v>
      </c>
      <c r="CE219" s="86">
        <v>-0.29508993029594421</v>
      </c>
      <c r="CF219" s="86">
        <v>-0.38682973384857178</v>
      </c>
      <c r="CG219" s="86">
        <v>-0.44823107123374939</v>
      </c>
      <c r="CH219" s="86">
        <v>-0.61122637987136841</v>
      </c>
      <c r="CI219" s="86">
        <v>-0.74587202072143555</v>
      </c>
      <c r="CJ219" s="86">
        <v>-0.66081804037094116</v>
      </c>
      <c r="CK219" s="86">
        <v>-0.4390946626663208</v>
      </c>
      <c r="CL219" s="86">
        <v>-0.50643318891525269</v>
      </c>
      <c r="CM219" s="86">
        <v>-0.40405610203742981</v>
      </c>
      <c r="CN219" s="86">
        <v>0.18538354337215424</v>
      </c>
      <c r="CO219" s="86">
        <v>9.3102097511291504E-2</v>
      </c>
      <c r="CP219" s="86">
        <v>-0.16554273664951324</v>
      </c>
      <c r="CQ219" s="86">
        <v>-0.61183071136474609</v>
      </c>
      <c r="CR219" s="86">
        <v>-0.54821920394897461</v>
      </c>
      <c r="CS219" s="86">
        <v>-0.14881350100040436</v>
      </c>
      <c r="CT219" s="86">
        <v>-0.13160793483257294</v>
      </c>
      <c r="CU219" s="86">
        <v>-0.16626627743244171</v>
      </c>
      <c r="CV219" s="86">
        <v>-0.25261664390563965</v>
      </c>
      <c r="CW219" s="86">
        <v>1.9450398162007332E-2</v>
      </c>
      <c r="CX219" s="86">
        <v>-0.72221201658248901</v>
      </c>
      <c r="CY219" s="86">
        <v>-0.49367514252662659</v>
      </c>
      <c r="CZ219" s="86">
        <v>-0.83675587177276611</v>
      </c>
      <c r="DA219" s="86">
        <v>-0.43698990345001221</v>
      </c>
      <c r="DB219" s="86">
        <v>-0.19542643427848816</v>
      </c>
      <c r="DC219" s="86">
        <v>-1.7208468168973923E-2</v>
      </c>
      <c r="DD219" s="86">
        <v>-0.14353178441524506</v>
      </c>
      <c r="DE219" s="86">
        <v>-0.18869054317474365</v>
      </c>
      <c r="DF219" s="86">
        <v>-0.22399833798408508</v>
      </c>
      <c r="DG219" s="86">
        <v>-0.36951649188995361</v>
      </c>
      <c r="DH219" s="86">
        <v>-0.32775646448135376</v>
      </c>
      <c r="DI219" s="86">
        <v>-0.10842282325029373</v>
      </c>
      <c r="DJ219" s="86">
        <v>-7.5770854949951172E-2</v>
      </c>
      <c r="DK219" s="86">
        <v>4.0690535679459572E-3</v>
      </c>
      <c r="DL219" s="86">
        <v>0.62370282411575317</v>
      </c>
      <c r="DM219" s="86">
        <v>0.48852688074111938</v>
      </c>
      <c r="DN219" s="86">
        <v>0.22802980244159698</v>
      </c>
      <c r="DO219" s="86">
        <v>-0.1865699291229248</v>
      </c>
      <c r="DP219" s="86">
        <v>-0.12372886389493942</v>
      </c>
      <c r="DQ219" s="86">
        <v>0.29366323351860046</v>
      </c>
      <c r="DR219" s="86">
        <v>0.17858044803142548</v>
      </c>
      <c r="DS219" s="86">
        <v>0.13522779941558838</v>
      </c>
      <c r="DT219" s="86">
        <v>4.7727484256029129E-2</v>
      </c>
      <c r="DU219" s="86">
        <v>0.31120967864990234</v>
      </c>
      <c r="DV219" s="86">
        <v>-0.35358363389968872</v>
      </c>
      <c r="DW219" s="86">
        <v>-0.17736966907978058</v>
      </c>
      <c r="DX219" s="86">
        <v>-0.54675352573394775</v>
      </c>
      <c r="DY219" s="86">
        <v>-5.437285453081131E-2</v>
      </c>
      <c r="DZ219" s="86">
        <v>0.19192583858966827</v>
      </c>
      <c r="EA219" s="86">
        <v>0.38400822877883911</v>
      </c>
      <c r="EB219" s="86">
        <v>0.2077517956495285</v>
      </c>
      <c r="EC219" s="86">
        <v>0.18604475259780884</v>
      </c>
      <c r="ED219" s="86">
        <v>0.33509746193885803</v>
      </c>
      <c r="EE219" s="86">
        <v>0.17388114333152771</v>
      </c>
      <c r="EF219" s="86">
        <v>0.15313157439231873</v>
      </c>
      <c r="EG219" s="86">
        <v>0.36901479959487915</v>
      </c>
      <c r="EH219" s="86">
        <v>0.54603713750839233</v>
      </c>
      <c r="EI219" s="86">
        <v>0.59333693981170654</v>
      </c>
      <c r="EJ219" s="86">
        <v>1.2565662860870361</v>
      </c>
      <c r="EK219" s="86">
        <v>1.059457540512085</v>
      </c>
      <c r="EL219" s="86">
        <v>0.79628604650497437</v>
      </c>
      <c r="EM219" s="86">
        <v>0.42743909358978271</v>
      </c>
      <c r="EN219" s="86">
        <v>0.48916777968406677</v>
      </c>
      <c r="EO219" s="86">
        <v>0.93252933025360107</v>
      </c>
      <c r="EP219" s="86">
        <v>0.62644320726394653</v>
      </c>
      <c r="EQ219" s="86">
        <v>0.57053738832473755</v>
      </c>
      <c r="ER219" s="86">
        <v>0.48137670755386353</v>
      </c>
      <c r="ES219" s="86">
        <v>0.73246371746063232</v>
      </c>
      <c r="ET219" s="86">
        <v>0.1786571741104126</v>
      </c>
      <c r="EU219" s="86">
        <v>0.2793252170085907</v>
      </c>
      <c r="EV219" s="86">
        <v>-0.1280362457036972</v>
      </c>
      <c r="EW219" s="86">
        <v>80.492134094238281</v>
      </c>
      <c r="EX219" s="86">
        <v>76.939926147460938</v>
      </c>
      <c r="EY219" s="86">
        <v>75.443336486816406</v>
      </c>
      <c r="EZ219" s="86">
        <v>73.838432312011719</v>
      </c>
      <c r="FA219" s="86">
        <v>72.771743774414063</v>
      </c>
      <c r="FB219" s="86">
        <v>71.925018310546875</v>
      </c>
      <c r="FC219" s="86">
        <v>70.378898620605469</v>
      </c>
      <c r="FD219" s="86">
        <v>70.224906921386719</v>
      </c>
      <c r="FE219" s="86">
        <v>74.928153991699219</v>
      </c>
      <c r="FF219" s="86">
        <v>80.389900207519531</v>
      </c>
      <c r="FG219" s="86">
        <v>85.127639770507813</v>
      </c>
      <c r="FH219" s="86">
        <v>89.563369750976563</v>
      </c>
      <c r="FI219" s="86">
        <v>93.43560791015625</v>
      </c>
      <c r="FJ219" s="86">
        <v>96.524482727050781</v>
      </c>
      <c r="FK219" s="86">
        <v>99.857009887695313</v>
      </c>
      <c r="FL219" s="86">
        <v>101.69317626953125</v>
      </c>
      <c r="FM219" s="86">
        <v>102.5003662109375</v>
      </c>
      <c r="FN219" s="86">
        <v>102.54183959960938</v>
      </c>
      <c r="FO219" s="86">
        <v>101.57582855224609</v>
      </c>
      <c r="FP219" s="86">
        <v>99.499137878417969</v>
      </c>
      <c r="FQ219" s="86">
        <v>94.183807373046875</v>
      </c>
      <c r="FR219" s="86">
        <v>89.336471557617188</v>
      </c>
      <c r="FS219" s="86">
        <v>85.014320373535156</v>
      </c>
      <c r="FT219" s="86">
        <v>83.001396179199219</v>
      </c>
      <c r="FU219" s="86">
        <v>0.34968647360801697</v>
      </c>
      <c r="FV219" s="86">
        <v>0.36506852507591248</v>
      </c>
      <c r="FW219" s="86">
        <v>0.37742188572883606</v>
      </c>
      <c r="FX219" s="86">
        <v>146</v>
      </c>
      <c r="FY219" s="86">
        <v>1</v>
      </c>
    </row>
    <row r="220" spans="1:181" x14ac:dyDescent="0.25">
      <c r="A220" t="s">
        <v>186</v>
      </c>
      <c r="B220" t="s">
        <v>244</v>
      </c>
      <c r="C220" t="s">
        <v>2</v>
      </c>
      <c r="D220" t="s">
        <v>203</v>
      </c>
      <c r="E220" t="s">
        <v>209</v>
      </c>
      <c r="F220" t="s">
        <v>184</v>
      </c>
      <c r="G220" t="s">
        <v>1</v>
      </c>
      <c r="H220" s="86">
        <v>1244</v>
      </c>
      <c r="I220" s="86">
        <v>2.4943547248840332</v>
      </c>
      <c r="J220" s="86">
        <v>2.2039415836334229</v>
      </c>
      <c r="K220" s="86">
        <v>2.2347040176391602</v>
      </c>
      <c r="L220" s="86">
        <v>1.9895846843719482</v>
      </c>
      <c r="M220" s="86">
        <v>1.7931158542633057</v>
      </c>
      <c r="N220" s="86">
        <v>1.8508074283599854</v>
      </c>
      <c r="O220" s="86">
        <v>1.7365715503692627</v>
      </c>
      <c r="P220" s="86">
        <v>2.0328609943389893</v>
      </c>
      <c r="Q220" s="86">
        <v>2.1014072895050049</v>
      </c>
      <c r="R220" s="86">
        <v>2.2102048397064209</v>
      </c>
      <c r="S220" s="86">
        <v>2.6239120960235596</v>
      </c>
      <c r="T220" s="86">
        <v>2.3943266868591309</v>
      </c>
      <c r="U220" s="86">
        <v>2.5994389057159424</v>
      </c>
      <c r="V220" s="86">
        <v>2.9527602195739746</v>
      </c>
      <c r="W220" s="86">
        <v>3.5806074142456055</v>
      </c>
      <c r="X220" s="86">
        <v>4.0799498558044434</v>
      </c>
      <c r="Y220" s="86">
        <v>4.2008700370788574</v>
      </c>
      <c r="Z220" s="86">
        <v>4.2346811294555664</v>
      </c>
      <c r="AA220" s="86">
        <v>4.5135140419006348</v>
      </c>
      <c r="AB220" s="86">
        <v>4.3337492942810059</v>
      </c>
      <c r="AC220" s="86">
        <v>3.8476161956787109</v>
      </c>
      <c r="AD220" s="86">
        <v>3.5685176849365234</v>
      </c>
      <c r="AE220" s="86">
        <v>3.0869500637054443</v>
      </c>
      <c r="AF220" s="86">
        <v>2.8684952259063721</v>
      </c>
      <c r="AG220" s="86">
        <v>1.9887311384081841E-2</v>
      </c>
      <c r="AH220" s="86">
        <v>-0.20362450182437897</v>
      </c>
      <c r="AI220" s="86">
        <v>-7.4685148894786835E-2</v>
      </c>
      <c r="AJ220" s="86">
        <v>-0.1285305917263031</v>
      </c>
      <c r="AK220" s="86">
        <v>-0.26384004950523376</v>
      </c>
      <c r="AL220" s="86">
        <v>-0.35336729884147644</v>
      </c>
      <c r="AM220" s="86">
        <v>-0.6623350977897644</v>
      </c>
      <c r="AN220" s="86">
        <v>-0.86369431018829346</v>
      </c>
      <c r="AO220" s="86">
        <v>-0.80726075172424316</v>
      </c>
      <c r="AP220" s="86">
        <v>-0.53429627418518066</v>
      </c>
      <c r="AQ220" s="86">
        <v>-0.68994587659835815</v>
      </c>
      <c r="AR220" s="86">
        <v>-1.187458872795105</v>
      </c>
      <c r="AS220" s="86">
        <v>-1.5251674652099609</v>
      </c>
      <c r="AT220" s="86">
        <v>-1.6109061241149902</v>
      </c>
      <c r="AU220" s="86">
        <v>-1.3338913917541504</v>
      </c>
      <c r="AV220" s="86">
        <v>-0.90662246942520142</v>
      </c>
      <c r="AW220" s="86">
        <v>-0.81174784898757935</v>
      </c>
      <c r="AX220" s="86">
        <v>-1.0085684061050415</v>
      </c>
      <c r="AY220" s="86">
        <v>-0.88592368364334106</v>
      </c>
      <c r="AZ220" s="86">
        <v>-0.85835707187652588</v>
      </c>
      <c r="BA220" s="86">
        <v>-0.69834977388381958</v>
      </c>
      <c r="BB220" s="86">
        <v>-0.92339086532592773</v>
      </c>
      <c r="BC220" s="86">
        <v>-0.9634971022605896</v>
      </c>
      <c r="BD220" s="86">
        <v>-0.54824000597000122</v>
      </c>
      <c r="BE220" s="86">
        <v>0.37631824612617493</v>
      </c>
      <c r="BF220" s="86">
        <v>0.14871324598789215</v>
      </c>
      <c r="BG220" s="86">
        <v>0.26031655073165894</v>
      </c>
      <c r="BH220" s="86">
        <v>0.17721118032932281</v>
      </c>
      <c r="BI220" s="86">
        <v>3.268156573176384E-2</v>
      </c>
      <c r="BJ220" s="86">
        <v>-4.1237756609916687E-2</v>
      </c>
      <c r="BK220" s="86">
        <v>-0.29165297746658325</v>
      </c>
      <c r="BL220" s="86">
        <v>-0.44918322563171387</v>
      </c>
      <c r="BM220" s="86">
        <v>-0.38560900092124939</v>
      </c>
      <c r="BN220" s="86">
        <v>-0.14356744289398193</v>
      </c>
      <c r="BO220" s="86">
        <v>-0.25701344013214111</v>
      </c>
      <c r="BP220" s="86">
        <v>-0.81250143051147461</v>
      </c>
      <c r="BQ220" s="86">
        <v>-1.1344465017318726</v>
      </c>
      <c r="BR220" s="86">
        <v>-1.2014995813369751</v>
      </c>
      <c r="BS220" s="86">
        <v>-0.87196093797683716</v>
      </c>
      <c r="BT220" s="86">
        <v>-0.47276628017425537</v>
      </c>
      <c r="BU220" s="86">
        <v>-0.33367758989334106</v>
      </c>
      <c r="BV220" s="86">
        <v>-0.50474172830581665</v>
      </c>
      <c r="BW220" s="86">
        <v>-0.30852338671684265</v>
      </c>
      <c r="BX220" s="86">
        <v>-0.28364372253417969</v>
      </c>
      <c r="BY220" s="86">
        <v>-0.19470392167568207</v>
      </c>
      <c r="BZ220" s="86">
        <v>-0.47589260339736938</v>
      </c>
      <c r="CA220" s="86">
        <v>-0.54310697317123413</v>
      </c>
      <c r="CB220" s="86">
        <v>-0.1625017374753952</v>
      </c>
      <c r="CC220" s="86">
        <v>0.62318122386932373</v>
      </c>
      <c r="CD220" s="86">
        <v>0.39274129271507263</v>
      </c>
      <c r="CE220" s="86">
        <v>0.49233773350715637</v>
      </c>
      <c r="CF220" s="86">
        <v>0.38896700739860535</v>
      </c>
      <c r="CG220" s="86">
        <v>0.23805153369903564</v>
      </c>
      <c r="CH220" s="86">
        <v>0.17494221031665802</v>
      </c>
      <c r="CI220" s="86">
        <v>-3.4919664263725281E-2</v>
      </c>
      <c r="CJ220" s="86">
        <v>-0.16209410130977631</v>
      </c>
      <c r="CK220" s="86">
        <v>-9.3574315309524536E-2</v>
      </c>
      <c r="CL220" s="86">
        <v>0.12705014646053314</v>
      </c>
      <c r="CM220" s="86">
        <v>4.283420741558075E-2</v>
      </c>
      <c r="CN220" s="86">
        <v>-0.5528070330619812</v>
      </c>
      <c r="CO220" s="86">
        <v>-0.86383432149887085</v>
      </c>
      <c r="CP220" s="86">
        <v>-0.91794592142105103</v>
      </c>
      <c r="CQ220" s="86">
        <v>-0.5520293116569519</v>
      </c>
      <c r="CR220" s="86">
        <v>-0.17227879166603088</v>
      </c>
      <c r="CS220" s="86">
        <v>-2.5675888173282146E-3</v>
      </c>
      <c r="CT220" s="86">
        <v>-0.15579293668270111</v>
      </c>
      <c r="CU220" s="86">
        <v>9.1382279992103577E-2</v>
      </c>
      <c r="CV220" s="86">
        <v>0.11440099775791168</v>
      </c>
      <c r="CW220" s="86">
        <v>0.15411964058876038</v>
      </c>
      <c r="CX220" s="86">
        <v>-0.16595670580863953</v>
      </c>
      <c r="CY220" s="86">
        <v>-0.25194600224494934</v>
      </c>
      <c r="CZ220" s="86">
        <v>0.10465941578149796</v>
      </c>
      <c r="DA220" s="86">
        <v>0.87004423141479492</v>
      </c>
      <c r="DB220" s="86">
        <v>0.63676935434341431</v>
      </c>
      <c r="DC220" s="86">
        <v>0.72435891628265381</v>
      </c>
      <c r="DD220" s="86">
        <v>0.60072284936904907</v>
      </c>
      <c r="DE220" s="86">
        <v>0.44342151284217834</v>
      </c>
      <c r="DF220" s="86">
        <v>0.39112216234207153</v>
      </c>
      <c r="DG220" s="86">
        <v>0.22181364893913269</v>
      </c>
      <c r="DH220" s="86">
        <v>0.12499501556158066</v>
      </c>
      <c r="DI220" s="86">
        <v>0.19846038520336151</v>
      </c>
      <c r="DJ220" s="86">
        <v>0.39766773581504822</v>
      </c>
      <c r="DK220" s="86">
        <v>0.34268185496330261</v>
      </c>
      <c r="DL220" s="86">
        <v>-0.29311263561248779</v>
      </c>
      <c r="DM220" s="86">
        <v>-0.59322214126586914</v>
      </c>
      <c r="DN220" s="86">
        <v>-0.63439226150512695</v>
      </c>
      <c r="DO220" s="86">
        <v>-0.23209768533706665</v>
      </c>
      <c r="DP220" s="86">
        <v>0.1282086968421936</v>
      </c>
      <c r="DQ220" s="86">
        <v>0.32854241132736206</v>
      </c>
      <c r="DR220" s="86">
        <v>0.19315588474273682</v>
      </c>
      <c r="DS220" s="86">
        <v>0.4912879467010498</v>
      </c>
      <c r="DT220" s="86">
        <v>0.51244568824768066</v>
      </c>
      <c r="DU220" s="86">
        <v>0.50294321775436401</v>
      </c>
      <c r="DV220" s="86">
        <v>0.14397920668125153</v>
      </c>
      <c r="DW220" s="86">
        <v>3.9214950054883957E-2</v>
      </c>
      <c r="DX220" s="86">
        <v>0.37182056903839111</v>
      </c>
      <c r="DY220" s="86">
        <v>1.2264751195907593</v>
      </c>
      <c r="DZ220" s="86">
        <v>0.98910707235336304</v>
      </c>
      <c r="EA220" s="86">
        <v>1.0593606233596802</v>
      </c>
      <c r="EB220" s="86">
        <v>0.90646457672119141</v>
      </c>
      <c r="EC220" s="86">
        <v>0.73994308710098267</v>
      </c>
      <c r="ED220" s="86">
        <v>0.70325171947479248</v>
      </c>
      <c r="EE220" s="86">
        <v>0.59249579906463623</v>
      </c>
      <c r="EF220" s="86">
        <v>0.53950613737106323</v>
      </c>
      <c r="EG220" s="86">
        <v>0.62011212110519409</v>
      </c>
      <c r="EH220" s="86">
        <v>0.78839653730392456</v>
      </c>
      <c r="EI220" s="86">
        <v>0.77561426162719727</v>
      </c>
      <c r="EJ220" s="86">
        <v>8.1844821572303772E-2</v>
      </c>
      <c r="EK220" s="86">
        <v>-0.20250113308429718</v>
      </c>
      <c r="EL220" s="86">
        <v>-0.2249857485294342</v>
      </c>
      <c r="EM220" s="86">
        <v>0.22983276844024658</v>
      </c>
      <c r="EN220" s="86">
        <v>0.56206488609313965</v>
      </c>
      <c r="EO220" s="86">
        <v>0.80661267042160034</v>
      </c>
      <c r="EP220" s="86">
        <v>0.69698256254196167</v>
      </c>
      <c r="EQ220" s="86">
        <v>1.0686882734298706</v>
      </c>
      <c r="ER220" s="86">
        <v>1.0871590375900269</v>
      </c>
      <c r="ES220" s="86">
        <v>1.0065890550613403</v>
      </c>
      <c r="ET220" s="86">
        <v>0.59147745370864868</v>
      </c>
      <c r="EU220" s="86">
        <v>0.45960512757301331</v>
      </c>
      <c r="EV220" s="86">
        <v>0.75755882263183594</v>
      </c>
      <c r="EW220" s="86">
        <v>75.94415283203125</v>
      </c>
      <c r="EX220" s="86">
        <v>72.3438720703125</v>
      </c>
      <c r="EY220" s="86">
        <v>72.4022216796875</v>
      </c>
      <c r="EZ220" s="86">
        <v>72.818344116210938</v>
      </c>
      <c r="FA220" s="86">
        <v>71.401847839355469</v>
      </c>
      <c r="FB220" s="86">
        <v>70.869171142578125</v>
      </c>
      <c r="FC220" s="86">
        <v>70.589248657226563</v>
      </c>
      <c r="FD220" s="86">
        <v>70.083839416503906</v>
      </c>
      <c r="FE220" s="86">
        <v>74.992652893066406</v>
      </c>
      <c r="FF220" s="86">
        <v>81.293289184570313</v>
      </c>
      <c r="FG220" s="86">
        <v>87.135467529296875</v>
      </c>
      <c r="FH220" s="86">
        <v>91.124725341796875</v>
      </c>
      <c r="FI220" s="86">
        <v>93.960014343261719</v>
      </c>
      <c r="FJ220" s="86">
        <v>95.706794738769531</v>
      </c>
      <c r="FK220" s="86">
        <v>98.099838256835938</v>
      </c>
      <c r="FL220" s="86">
        <v>98.823387145996094</v>
      </c>
      <c r="FM220" s="86">
        <v>101.07777404785156</v>
      </c>
      <c r="FN220" s="86">
        <v>101.32598876953125</v>
      </c>
      <c r="FO220" s="86">
        <v>101.64334869384766</v>
      </c>
      <c r="FP220" s="86">
        <v>96.403633117675781</v>
      </c>
      <c r="FQ220" s="86">
        <v>89.454902648925781</v>
      </c>
      <c r="FR220" s="86">
        <v>82.501327514648438</v>
      </c>
      <c r="FS220" s="86">
        <v>78.363334655761719</v>
      </c>
      <c r="FT220" s="86">
        <v>75.915664672851563</v>
      </c>
      <c r="FU220" s="86">
        <v>0.24354341626167297</v>
      </c>
      <c r="FV220" s="86">
        <v>0.45646455883979797</v>
      </c>
      <c r="FW220" s="86">
        <v>0.2372334897518158</v>
      </c>
      <c r="FX220" s="86">
        <v>101</v>
      </c>
      <c r="FY220" s="86">
        <v>1</v>
      </c>
    </row>
    <row r="221" spans="1:181" x14ac:dyDescent="0.25">
      <c r="A221" t="s">
        <v>186</v>
      </c>
      <c r="B221" t="s">
        <v>244</v>
      </c>
      <c r="C221" t="s">
        <v>2</v>
      </c>
      <c r="D221" t="s">
        <v>203</v>
      </c>
      <c r="E221" t="s">
        <v>209</v>
      </c>
      <c r="F221" t="s">
        <v>185</v>
      </c>
      <c r="G221" t="s">
        <v>1</v>
      </c>
      <c r="H221" s="86">
        <v>568</v>
      </c>
      <c r="I221" s="86"/>
      <c r="J221" s="86"/>
      <c r="K221" s="86"/>
      <c r="L221" s="86"/>
      <c r="M221" s="86"/>
      <c r="N221" s="86"/>
      <c r="O221" s="86"/>
      <c r="P221" s="86"/>
      <c r="Q221" s="86"/>
      <c r="R221" s="86"/>
      <c r="S221" s="86"/>
      <c r="T221" s="86"/>
      <c r="U221" s="86"/>
      <c r="V221" s="86"/>
      <c r="W221" s="86"/>
      <c r="X221" s="86"/>
      <c r="Y221" s="86"/>
      <c r="Z221" s="86"/>
      <c r="AA221" s="86"/>
      <c r="AB221" s="86"/>
      <c r="AC221" s="86"/>
      <c r="AD221" s="86"/>
      <c r="AE221" s="86"/>
      <c r="AF221" s="86"/>
      <c r="AG221" s="86"/>
      <c r="AH221" s="86"/>
      <c r="AI221" s="86"/>
      <c r="AJ221" s="86"/>
      <c r="AK221" s="86"/>
      <c r="AL221" s="86"/>
      <c r="AM221" s="86"/>
      <c r="AN221" s="86"/>
      <c r="AO221" s="86"/>
      <c r="AP221" s="86"/>
      <c r="AQ221" s="86"/>
      <c r="AR221" s="86"/>
      <c r="AS221" s="86"/>
      <c r="AT221" s="86"/>
      <c r="AU221" s="86"/>
      <c r="AV221" s="86"/>
      <c r="AW221" s="86"/>
      <c r="AX221" s="86"/>
      <c r="AY221" s="86"/>
      <c r="AZ221" s="86"/>
      <c r="BA221" s="86"/>
      <c r="BB221" s="86"/>
      <c r="BC221" s="86"/>
      <c r="BD221" s="86"/>
      <c r="BE221" s="86"/>
      <c r="BF221" s="86"/>
      <c r="BG221" s="86"/>
      <c r="BH221" s="86"/>
      <c r="BI221" s="86"/>
      <c r="BJ221" s="86"/>
      <c r="BK221" s="86"/>
      <c r="BL221" s="86"/>
      <c r="BM221" s="86"/>
      <c r="BN221" s="86"/>
      <c r="BO221" s="86"/>
      <c r="BP221" s="86"/>
      <c r="BQ221" s="86"/>
      <c r="BR221" s="86"/>
      <c r="BS221" s="86"/>
      <c r="BT221" s="86"/>
      <c r="BU221" s="86"/>
      <c r="BV221" s="86"/>
      <c r="BW221" s="86"/>
      <c r="BX221" s="86"/>
      <c r="BY221" s="86"/>
      <c r="BZ221" s="86"/>
      <c r="CA221" s="86"/>
      <c r="CB221" s="86"/>
      <c r="CC221" s="86"/>
      <c r="CD221" s="86"/>
      <c r="CE221" s="86"/>
      <c r="CF221" s="86"/>
      <c r="CG221" s="86"/>
      <c r="CH221" s="86"/>
      <c r="CI221" s="86"/>
      <c r="CJ221" s="86"/>
      <c r="CK221" s="86"/>
      <c r="CL221" s="86"/>
      <c r="CM221" s="86"/>
      <c r="CN221" s="86"/>
      <c r="CO221" s="86"/>
      <c r="CP221" s="86"/>
      <c r="CQ221" s="86"/>
      <c r="CR221" s="86"/>
      <c r="CS221" s="86"/>
      <c r="CT221" s="86"/>
      <c r="CU221" s="86"/>
      <c r="CV221" s="86"/>
      <c r="CW221" s="86"/>
      <c r="CX221" s="86"/>
      <c r="CY221" s="86"/>
      <c r="CZ221" s="86"/>
      <c r="DA221" s="86"/>
      <c r="DB221" s="86"/>
      <c r="DC221" s="86"/>
      <c r="DD221" s="86"/>
      <c r="DE221" s="86"/>
      <c r="DF221" s="86"/>
      <c r="DG221" s="86"/>
      <c r="DH221" s="86"/>
      <c r="DI221" s="86"/>
      <c r="DJ221" s="86"/>
      <c r="DK221" s="86"/>
      <c r="DL221" s="86"/>
      <c r="DM221" s="86"/>
      <c r="DN221" s="86"/>
      <c r="DO221" s="86"/>
      <c r="DP221" s="86"/>
      <c r="DQ221" s="86"/>
      <c r="DR221" s="86"/>
      <c r="DS221" s="86"/>
      <c r="DT221" s="86"/>
      <c r="DU221" s="86"/>
      <c r="DV221" s="86"/>
      <c r="DW221" s="86"/>
      <c r="DX221" s="86"/>
      <c r="DY221" s="86"/>
      <c r="DZ221" s="86"/>
      <c r="EA221" s="86"/>
      <c r="EB221" s="86"/>
      <c r="EC221" s="86"/>
      <c r="ED221" s="86"/>
      <c r="EE221" s="86"/>
      <c r="EF221" s="86"/>
      <c r="EG221" s="86"/>
      <c r="EH221" s="86"/>
      <c r="EI221" s="86"/>
      <c r="EJ221" s="86"/>
      <c r="EK221" s="86"/>
      <c r="EL221" s="86"/>
      <c r="EM221" s="86"/>
      <c r="EN221" s="86"/>
      <c r="EO221" s="86"/>
      <c r="EP221" s="86"/>
      <c r="EQ221" s="86"/>
      <c r="ER221" s="86"/>
      <c r="ES221" s="86"/>
      <c r="ET221" s="86"/>
      <c r="EU221" s="86"/>
      <c r="EV221" s="86"/>
      <c r="EW221" s="86"/>
      <c r="EX221" s="86"/>
      <c r="EY221" s="86"/>
      <c r="EZ221" s="86"/>
      <c r="FA221" s="86"/>
      <c r="FB221" s="86"/>
      <c r="FC221" s="86"/>
      <c r="FD221" s="86"/>
      <c r="FE221" s="86"/>
      <c r="FF221" s="86"/>
      <c r="FG221" s="86"/>
      <c r="FH221" s="86"/>
      <c r="FI221" s="86"/>
      <c r="FJ221" s="86"/>
      <c r="FK221" s="86"/>
      <c r="FL221" s="86"/>
      <c r="FM221" s="86"/>
      <c r="FN221" s="86"/>
      <c r="FO221" s="86"/>
      <c r="FP221" s="86"/>
      <c r="FQ221" s="86"/>
      <c r="FR221" s="86"/>
      <c r="FS221" s="86"/>
      <c r="FT221" s="86"/>
      <c r="FU221" s="86"/>
      <c r="FV221" s="86"/>
      <c r="FW221" s="86"/>
      <c r="FX221" s="86">
        <v>38</v>
      </c>
      <c r="FY221" s="86">
        <v>0</v>
      </c>
    </row>
    <row r="222" spans="1:181" x14ac:dyDescent="0.25">
      <c r="A222" t="s">
        <v>186</v>
      </c>
      <c r="B222" t="s">
        <v>244</v>
      </c>
      <c r="C222" t="s">
        <v>2</v>
      </c>
      <c r="D222" t="s">
        <v>203</v>
      </c>
      <c r="E222" t="s">
        <v>210</v>
      </c>
      <c r="F222" t="s">
        <v>1</v>
      </c>
      <c r="G222" t="s">
        <v>198</v>
      </c>
      <c r="H222" s="86">
        <v>12046</v>
      </c>
      <c r="I222" s="86">
        <v>11.77458381652832</v>
      </c>
      <c r="J222" s="86">
        <v>10.521445274353027</v>
      </c>
      <c r="K222" s="86">
        <v>9.9916591644287109</v>
      </c>
      <c r="L222" s="86">
        <v>9.4625244140625</v>
      </c>
      <c r="M222" s="86">
        <v>9.7209033966064453</v>
      </c>
      <c r="N222" s="86">
        <v>10.326454162597656</v>
      </c>
      <c r="O222" s="86">
        <v>10.850627899169922</v>
      </c>
      <c r="P222" s="86">
        <v>12.211897850036621</v>
      </c>
      <c r="Q222" s="86">
        <v>12.2620849609375</v>
      </c>
      <c r="R222" s="86">
        <v>12.091025352478027</v>
      </c>
      <c r="S222" s="86">
        <v>12.315544128417969</v>
      </c>
      <c r="T222" s="86">
        <v>13.638881683349609</v>
      </c>
      <c r="U222" s="86">
        <v>15.113516807556152</v>
      </c>
      <c r="V222" s="86">
        <v>16.205486297607422</v>
      </c>
      <c r="W222" s="86">
        <v>17.957664489746094</v>
      </c>
      <c r="X222" s="86">
        <v>20.094043731689453</v>
      </c>
      <c r="Y222" s="86">
        <v>21.855554580688477</v>
      </c>
      <c r="Z222" s="86">
        <v>22.492685317993164</v>
      </c>
      <c r="AA222" s="86">
        <v>23.156789779663086</v>
      </c>
      <c r="AB222" s="86">
        <v>23.347866058349609</v>
      </c>
      <c r="AC222" s="86">
        <v>21.635942459106445</v>
      </c>
      <c r="AD222" s="86">
        <v>20.640262603759766</v>
      </c>
      <c r="AE222" s="86">
        <v>17.74531364440918</v>
      </c>
      <c r="AF222" s="86">
        <v>15.361149787902832</v>
      </c>
      <c r="AG222" s="86">
        <v>-2.8959071636199951</v>
      </c>
      <c r="AH222" s="86">
        <v>-3.2976510524749756</v>
      </c>
      <c r="AI222" s="86">
        <v>-2.5147135257720947</v>
      </c>
      <c r="AJ222" s="86">
        <v>-2.4487297534942627</v>
      </c>
      <c r="AK222" s="86">
        <v>-2.0301356315612793</v>
      </c>
      <c r="AL222" s="86">
        <v>-1.8196407556533813</v>
      </c>
      <c r="AM222" s="86">
        <v>-2.5147223472595215</v>
      </c>
      <c r="AN222" s="86">
        <v>-2.1777567863464355</v>
      </c>
      <c r="AO222" s="86">
        <v>-2.0010709762573242</v>
      </c>
      <c r="AP222" s="86">
        <v>-1.1848577260971069</v>
      </c>
      <c r="AQ222" s="86">
        <v>-1.807576060295105</v>
      </c>
      <c r="AR222" s="86">
        <v>-1.7150466442108154</v>
      </c>
      <c r="AS222" s="86">
        <v>-1.2298076152801514</v>
      </c>
      <c r="AT222" s="86">
        <v>-1.5077712535858154</v>
      </c>
      <c r="AU222" s="86">
        <v>-1.925545334815979</v>
      </c>
      <c r="AV222" s="86">
        <v>-0.7187427282333374</v>
      </c>
      <c r="AW222" s="86">
        <v>-7.8203186392784119E-2</v>
      </c>
      <c r="AX222" s="86">
        <v>-0.70425659418106079</v>
      </c>
      <c r="AY222" s="86">
        <v>-0.31593102216720581</v>
      </c>
      <c r="AZ222" s="86">
        <v>0.46339023113250732</v>
      </c>
      <c r="BA222" s="86">
        <v>-1.1807177066802979</v>
      </c>
      <c r="BB222" s="86">
        <v>-2.0610153675079346</v>
      </c>
      <c r="BC222" s="86">
        <v>-3.2445125579833984</v>
      </c>
      <c r="BD222" s="86">
        <v>-2.9902243614196777</v>
      </c>
      <c r="BE222" s="86">
        <v>-2.0962967872619629</v>
      </c>
      <c r="BF222" s="86">
        <v>-2.5493066310882568</v>
      </c>
      <c r="BG222" s="86">
        <v>-1.7515188455581665</v>
      </c>
      <c r="BH222" s="86">
        <v>-1.7449157238006592</v>
      </c>
      <c r="BI222" s="86">
        <v>-1.3148547410964966</v>
      </c>
      <c r="BJ222" s="86">
        <v>-1.1380941867828369</v>
      </c>
      <c r="BK222" s="86">
        <v>-1.8008781671524048</v>
      </c>
      <c r="BL222" s="86">
        <v>-1.4129364490509033</v>
      </c>
      <c r="BM222" s="86">
        <v>-1.2247564792633057</v>
      </c>
      <c r="BN222" s="86">
        <v>-0.48011919856071472</v>
      </c>
      <c r="BO222" s="86">
        <v>-1.0864436626434326</v>
      </c>
      <c r="BP222" s="86">
        <v>-0.94348233938217163</v>
      </c>
      <c r="BQ222" s="86">
        <v>-0.35629555583000183</v>
      </c>
      <c r="BR222" s="86">
        <v>-0.64923399686813354</v>
      </c>
      <c r="BS222" s="86">
        <v>-0.99796938896179199</v>
      </c>
      <c r="BT222" s="86">
        <v>0.27807781100273132</v>
      </c>
      <c r="BU222" s="86">
        <v>1.008962869644165</v>
      </c>
      <c r="BV222" s="86">
        <v>0.40621814131736755</v>
      </c>
      <c r="BW222" s="86">
        <v>0.85726046562194824</v>
      </c>
      <c r="BX222" s="86">
        <v>1.6718366146087646</v>
      </c>
      <c r="BY222" s="86">
        <v>-0.11142690479755402</v>
      </c>
      <c r="BZ222" s="86">
        <v>-0.999184250831604</v>
      </c>
      <c r="CA222" s="86">
        <v>-2.3044333457946777</v>
      </c>
      <c r="CB222" s="86">
        <v>-2.0854392051696777</v>
      </c>
      <c r="CC222" s="86">
        <v>-1.5424889326095581</v>
      </c>
      <c r="CD222" s="86">
        <v>-2.0310056209564209</v>
      </c>
      <c r="CE222" s="86">
        <v>-1.2229325771331787</v>
      </c>
      <c r="CF222" s="86">
        <v>-1.2574563026428223</v>
      </c>
      <c r="CG222" s="86">
        <v>-0.81945329904556274</v>
      </c>
      <c r="CH222" s="86">
        <v>-0.66605710983276367</v>
      </c>
      <c r="CI222" s="86">
        <v>-1.3064718246459961</v>
      </c>
      <c r="CJ222" s="86">
        <v>-0.8832242488861084</v>
      </c>
      <c r="CK222" s="86">
        <v>-0.68708336353302002</v>
      </c>
      <c r="CL222" s="86">
        <v>7.9805683344602585E-3</v>
      </c>
      <c r="CM222" s="86">
        <v>-0.58698952198028564</v>
      </c>
      <c r="CN222" s="86">
        <v>-0.40909931063652039</v>
      </c>
      <c r="CO222" s="86">
        <v>0.2486962229013443</v>
      </c>
      <c r="CP222" s="86">
        <v>-5.461372435092926E-2</v>
      </c>
      <c r="CQ222" s="86">
        <v>-0.35553309321403503</v>
      </c>
      <c r="CR222" s="86">
        <v>0.96847265958786011</v>
      </c>
      <c r="CS222" s="86">
        <v>1.7619307041168213</v>
      </c>
      <c r="CT222" s="86">
        <v>1.1753295660018921</v>
      </c>
      <c r="CU222" s="86">
        <v>1.6698093414306641</v>
      </c>
      <c r="CV222" s="86">
        <v>2.5088028907775879</v>
      </c>
      <c r="CW222" s="86">
        <v>0.62916064262390137</v>
      </c>
      <c r="CX222" s="86">
        <v>-0.2637631893157959</v>
      </c>
      <c r="CY222" s="86">
        <v>-1.6533373594284058</v>
      </c>
      <c r="CZ222" s="86">
        <v>-1.4587877988815308</v>
      </c>
      <c r="DA222" s="86">
        <v>-0.98868119716644287</v>
      </c>
      <c r="DB222" s="86">
        <v>-1.512704610824585</v>
      </c>
      <c r="DC222" s="86">
        <v>-0.69434630870819092</v>
      </c>
      <c r="DD222" s="86">
        <v>-0.76999682188034058</v>
      </c>
      <c r="DE222" s="86">
        <v>-0.32405188679695129</v>
      </c>
      <c r="DF222" s="86">
        <v>-0.19402003288269043</v>
      </c>
      <c r="DG222" s="86">
        <v>-0.8120654821395874</v>
      </c>
      <c r="DH222" s="86">
        <v>-0.35351204872131348</v>
      </c>
      <c r="DI222" s="86">
        <v>-0.14941030740737915</v>
      </c>
      <c r="DJ222" s="86">
        <v>0.49608033895492554</v>
      </c>
      <c r="DK222" s="86">
        <v>-8.7535426020622253E-2</v>
      </c>
      <c r="DL222" s="86">
        <v>0.12528373301029205</v>
      </c>
      <c r="DM222" s="86">
        <v>0.85368800163269043</v>
      </c>
      <c r="DN222" s="86">
        <v>0.54000657796859741</v>
      </c>
      <c r="DO222" s="86">
        <v>0.28690317273139954</v>
      </c>
      <c r="DP222" s="86">
        <v>1.6588674783706665</v>
      </c>
      <c r="DQ222" s="86">
        <v>2.5148985385894775</v>
      </c>
      <c r="DR222" s="86">
        <v>1.9444409608840942</v>
      </c>
      <c r="DS222" s="86">
        <v>2.4823582172393799</v>
      </c>
      <c r="DT222" s="86">
        <v>3.3457691669464111</v>
      </c>
      <c r="DU222" s="86">
        <v>1.3697482347488403</v>
      </c>
      <c r="DV222" s="86">
        <v>0.47165787220001221</v>
      </c>
      <c r="DW222" s="86">
        <v>-1.0022413730621338</v>
      </c>
      <c r="DX222" s="86">
        <v>-0.83213639259338379</v>
      </c>
      <c r="DY222" s="86">
        <v>-0.18907077610492706</v>
      </c>
      <c r="DZ222" s="86">
        <v>-0.76436012983322144</v>
      </c>
      <c r="EA222" s="86">
        <v>6.8848356604576111E-2</v>
      </c>
      <c r="EB222" s="86">
        <v>-6.6182754933834076E-2</v>
      </c>
      <c r="EC222" s="86">
        <v>0.39122909307479858</v>
      </c>
      <c r="ED222" s="86">
        <v>0.487526535987854</v>
      </c>
      <c r="EE222" s="86">
        <v>-9.8221234977245331E-2</v>
      </c>
      <c r="EF222" s="86">
        <v>0.41130825877189636</v>
      </c>
      <c r="EG222" s="86">
        <v>0.6269041895866394</v>
      </c>
      <c r="EH222" s="86">
        <v>1.2008188962936401</v>
      </c>
      <c r="EI222" s="86">
        <v>0.63359695672988892</v>
      </c>
      <c r="EJ222" s="86">
        <v>0.89684796333312988</v>
      </c>
      <c r="EK222" s="86">
        <v>1.7272000312805176</v>
      </c>
      <c r="EL222" s="86">
        <v>1.3985438346862793</v>
      </c>
      <c r="EM222" s="86">
        <v>1.2144790887832642</v>
      </c>
      <c r="EN222" s="86">
        <v>2.6556880474090576</v>
      </c>
      <c r="EO222" s="86">
        <v>3.6020646095275879</v>
      </c>
      <c r="EP222" s="86">
        <v>3.0549156665802002</v>
      </c>
      <c r="EQ222" s="86">
        <v>3.6555497646331787</v>
      </c>
      <c r="ER222" s="86">
        <v>4.5542154312133789</v>
      </c>
      <c r="ES222" s="86">
        <v>2.4390389919281006</v>
      </c>
      <c r="ET222" s="86">
        <v>1.5334889888763428</v>
      </c>
      <c r="EU222" s="86">
        <v>-6.2162108719348907E-2</v>
      </c>
      <c r="EV222" s="86">
        <v>7.2648689150810242E-2</v>
      </c>
      <c r="EW222" s="86">
        <v>73.511589050292969</v>
      </c>
      <c r="EX222" s="86">
        <v>71.514266967773438</v>
      </c>
      <c r="EY222" s="86">
        <v>70.057823181152344</v>
      </c>
      <c r="EZ222" s="86">
        <v>68.873405456542969</v>
      </c>
      <c r="FA222" s="86">
        <v>67.778205871582031</v>
      </c>
      <c r="FB222" s="86">
        <v>67.096405029296875</v>
      </c>
      <c r="FC222" s="86">
        <v>66.5902099609375</v>
      </c>
      <c r="FD222" s="86">
        <v>66.07220458984375</v>
      </c>
      <c r="FE222" s="86">
        <v>67.958297729492188</v>
      </c>
      <c r="FF222" s="86">
        <v>74.282615661621094</v>
      </c>
      <c r="FG222" s="86">
        <v>80.102073669433594</v>
      </c>
      <c r="FH222" s="86">
        <v>85.345932006835938</v>
      </c>
      <c r="FI222" s="86">
        <v>89.23028564453125</v>
      </c>
      <c r="FJ222" s="86">
        <v>91.91021728515625</v>
      </c>
      <c r="FK222" s="86">
        <v>93.914176940917969</v>
      </c>
      <c r="FL222" s="86">
        <v>95.462745666503906</v>
      </c>
      <c r="FM222" s="86">
        <v>95.866172790527344</v>
      </c>
      <c r="FN222" s="86">
        <v>95.091743469238281</v>
      </c>
      <c r="FO222" s="86">
        <v>92.434638977050781</v>
      </c>
      <c r="FP222" s="86">
        <v>88.110298156738281</v>
      </c>
      <c r="FQ222" s="86">
        <v>83.569595336914063</v>
      </c>
      <c r="FR222" s="86">
        <v>80.80328369140625</v>
      </c>
      <c r="FS222" s="86">
        <v>78.437599182128906</v>
      </c>
      <c r="FT222" s="86">
        <v>76.232780456542969</v>
      </c>
      <c r="FU222" s="86">
        <v>0.54146015644073486</v>
      </c>
      <c r="FV222" s="86">
        <v>0.88670194149017334</v>
      </c>
      <c r="FW222" s="86">
        <v>0.53564357757568359</v>
      </c>
      <c r="FX222" s="86">
        <v>1035</v>
      </c>
      <c r="FY222" s="86">
        <v>1</v>
      </c>
    </row>
    <row r="223" spans="1:181" x14ac:dyDescent="0.25">
      <c r="A223" t="s">
        <v>186</v>
      </c>
      <c r="B223" t="s">
        <v>244</v>
      </c>
      <c r="C223" t="s">
        <v>2</v>
      </c>
      <c r="D223" t="s">
        <v>203</v>
      </c>
      <c r="E223" t="s">
        <v>210</v>
      </c>
      <c r="F223" t="s">
        <v>1</v>
      </c>
      <c r="G223" t="s">
        <v>200</v>
      </c>
      <c r="H223" s="86">
        <v>2887</v>
      </c>
      <c r="I223" s="86">
        <v>2.2960314750671387</v>
      </c>
      <c r="J223" s="86">
        <v>2.1312410831451416</v>
      </c>
      <c r="K223" s="86">
        <v>1.9409154653549194</v>
      </c>
      <c r="L223" s="86">
        <v>1.7737821340560913</v>
      </c>
      <c r="M223" s="86">
        <v>1.7031834125518799</v>
      </c>
      <c r="N223" s="86">
        <v>1.8126461505889893</v>
      </c>
      <c r="O223" s="86">
        <v>1.9442957639694214</v>
      </c>
      <c r="P223" s="86">
        <v>2.1057734489440918</v>
      </c>
      <c r="Q223" s="86">
        <v>2.1858477592468262</v>
      </c>
      <c r="R223" s="86">
        <v>2.2132194042205811</v>
      </c>
      <c r="S223" s="86">
        <v>2.3796103000640869</v>
      </c>
      <c r="T223" s="86">
        <v>2.9781129360198975</v>
      </c>
      <c r="U223" s="86">
        <v>3.2745578289031982</v>
      </c>
      <c r="V223" s="86">
        <v>3.5100588798522949</v>
      </c>
      <c r="W223" s="86">
        <v>4.1794776916503906</v>
      </c>
      <c r="X223" s="86">
        <v>4.4062614440917969</v>
      </c>
      <c r="Y223" s="86">
        <v>4.5859251022338867</v>
      </c>
      <c r="Z223" s="86">
        <v>5.2443037033081055</v>
      </c>
      <c r="AA223" s="86">
        <v>5.1345500946044922</v>
      </c>
      <c r="AB223" s="86">
        <v>4.9471960067749023</v>
      </c>
      <c r="AC223" s="86">
        <v>4.681908130645752</v>
      </c>
      <c r="AD223" s="86">
        <v>4.2700977325439453</v>
      </c>
      <c r="AE223" s="86">
        <v>3.4052937030792236</v>
      </c>
      <c r="AF223" s="86">
        <v>2.9313027858734131</v>
      </c>
      <c r="AG223" s="86">
        <v>-0.46412113308906555</v>
      </c>
      <c r="AH223" s="86">
        <v>-0.30923330783843994</v>
      </c>
      <c r="AI223" s="86">
        <v>-0.29808029532432556</v>
      </c>
      <c r="AJ223" s="86">
        <v>-0.29150390625</v>
      </c>
      <c r="AK223" s="86">
        <v>-0.2951076328754425</v>
      </c>
      <c r="AL223" s="86">
        <v>-0.29785668849945068</v>
      </c>
      <c r="AM223" s="86">
        <v>-0.36875662207603455</v>
      </c>
      <c r="AN223" s="86">
        <v>-0.28542393445968628</v>
      </c>
      <c r="AO223" s="86">
        <v>-0.19312363862991333</v>
      </c>
      <c r="AP223" s="86">
        <v>-0.3430328369140625</v>
      </c>
      <c r="AQ223" s="86">
        <v>-0.42935582995414734</v>
      </c>
      <c r="AR223" s="86">
        <v>-0.2575019896030426</v>
      </c>
      <c r="AS223" s="86">
        <v>-0.39679184556007385</v>
      </c>
      <c r="AT223" s="86">
        <v>-0.66845822334289551</v>
      </c>
      <c r="AU223" s="86">
        <v>-0.46027269959449768</v>
      </c>
      <c r="AV223" s="86">
        <v>-0.7416725754737854</v>
      </c>
      <c r="AW223" s="86">
        <v>-0.65263724327087402</v>
      </c>
      <c r="AX223" s="86">
        <v>-0.12043620645999908</v>
      </c>
      <c r="AY223" s="86">
        <v>-0.21451950073242188</v>
      </c>
      <c r="AZ223" s="86">
        <v>-0.10627476871013641</v>
      </c>
      <c r="BA223" s="86">
        <v>-0.16829471290111542</v>
      </c>
      <c r="BB223" s="86">
        <v>-0.17376020550727844</v>
      </c>
      <c r="BC223" s="86">
        <v>-0.70595884323120117</v>
      </c>
      <c r="BD223" s="86">
        <v>-0.51408755779266357</v>
      </c>
      <c r="BE223" s="86">
        <v>-0.30546978116035461</v>
      </c>
      <c r="BF223" s="86">
        <v>-0.17041711509227753</v>
      </c>
      <c r="BG223" s="86">
        <v>-0.16341428458690643</v>
      </c>
      <c r="BH223" s="86">
        <v>-0.17186769843101501</v>
      </c>
      <c r="BI223" s="86">
        <v>-0.17527839541435242</v>
      </c>
      <c r="BJ223" s="86">
        <v>-0.16911077499389648</v>
      </c>
      <c r="BK223" s="86">
        <v>-0.24073889851570129</v>
      </c>
      <c r="BL223" s="86">
        <v>-0.15418094396591187</v>
      </c>
      <c r="BM223" s="86">
        <v>-4.9772981554269791E-2</v>
      </c>
      <c r="BN223" s="86">
        <v>-0.18692280352115631</v>
      </c>
      <c r="BO223" s="86">
        <v>-0.25851896405220032</v>
      </c>
      <c r="BP223" s="86">
        <v>-5.9918913990259171E-2</v>
      </c>
      <c r="BQ223" s="86">
        <v>-0.16913144290447235</v>
      </c>
      <c r="BR223" s="86">
        <v>-0.41359299421310425</v>
      </c>
      <c r="BS223" s="86">
        <v>-0.19046208262443542</v>
      </c>
      <c r="BT223" s="86">
        <v>-0.45902121067047119</v>
      </c>
      <c r="BU223" s="86">
        <v>-0.39436385035514832</v>
      </c>
      <c r="BV223" s="86">
        <v>0.13517297804355621</v>
      </c>
      <c r="BW223" s="86">
        <v>3.4078236669301987E-2</v>
      </c>
      <c r="BX223" s="86">
        <v>0.13256707787513733</v>
      </c>
      <c r="BY223" s="86">
        <v>5.6593019515275955E-2</v>
      </c>
      <c r="BZ223" s="86">
        <v>4.1538860648870468E-2</v>
      </c>
      <c r="CA223" s="86">
        <v>-0.49776968359947205</v>
      </c>
      <c r="CB223" s="86">
        <v>-0.3356020450592041</v>
      </c>
      <c r="CC223" s="86">
        <v>-0.19558833539485931</v>
      </c>
      <c r="CD223" s="86">
        <v>-7.4273437261581421E-2</v>
      </c>
      <c r="CE223" s="86">
        <v>-7.0145018398761749E-2</v>
      </c>
      <c r="CF223" s="86">
        <v>-8.9008040726184845E-2</v>
      </c>
      <c r="CG223" s="86">
        <v>-9.2285037040710449E-2</v>
      </c>
      <c r="CH223" s="86">
        <v>-7.9941734671592712E-2</v>
      </c>
      <c r="CI223" s="86">
        <v>-0.15207421779632568</v>
      </c>
      <c r="CJ223" s="86">
        <v>-6.3282452523708344E-2</v>
      </c>
      <c r="CK223" s="86">
        <v>4.9511250108480453E-2</v>
      </c>
      <c r="CL223" s="86">
        <v>-7.8801460564136505E-2</v>
      </c>
      <c r="CM223" s="86">
        <v>-0.14019787311553955</v>
      </c>
      <c r="CN223" s="86">
        <v>7.6926514506340027E-2</v>
      </c>
      <c r="CO223" s="86">
        <v>-1.1454559862613678E-2</v>
      </c>
      <c r="CP223" s="86">
        <v>-0.23707409203052521</v>
      </c>
      <c r="CQ223" s="86">
        <v>-3.5920795053243637E-3</v>
      </c>
      <c r="CR223" s="86">
        <v>-0.26325774192810059</v>
      </c>
      <c r="CS223" s="86">
        <v>-0.21548449993133545</v>
      </c>
      <c r="CT223" s="86">
        <v>0.31220713257789612</v>
      </c>
      <c r="CU223" s="86">
        <v>0.20625627040863037</v>
      </c>
      <c r="CV223" s="86">
        <v>0.29798820614814758</v>
      </c>
      <c r="CW223" s="86">
        <v>0.21234957873821259</v>
      </c>
      <c r="CX223" s="86">
        <v>0.19065433740615845</v>
      </c>
      <c r="CY223" s="86">
        <v>-0.35357850790023804</v>
      </c>
      <c r="CZ223" s="86">
        <v>-0.21198351681232452</v>
      </c>
      <c r="DA223" s="86">
        <v>-8.5706889629364014E-2</v>
      </c>
      <c r="DB223" s="86">
        <v>2.1870233118534088E-2</v>
      </c>
      <c r="DC223" s="86">
        <v>2.3124244064092636E-2</v>
      </c>
      <c r="DD223" s="86">
        <v>-6.1483797617256641E-3</v>
      </c>
      <c r="DE223" s="86">
        <v>-9.2916758731007576E-3</v>
      </c>
      <c r="DF223" s="86">
        <v>9.2272982001304626E-3</v>
      </c>
      <c r="DG223" s="86">
        <v>-6.3409537076950073E-2</v>
      </c>
      <c r="DH223" s="86">
        <v>2.7616037055850029E-2</v>
      </c>
      <c r="DI223" s="86">
        <v>0.148795485496521</v>
      </c>
      <c r="DJ223" s="86">
        <v>2.9319882392883301E-2</v>
      </c>
      <c r="DK223" s="86">
        <v>-2.1876785904169083E-2</v>
      </c>
      <c r="DL223" s="86">
        <v>0.21377193927764893</v>
      </c>
      <c r="DM223" s="86">
        <v>0.146222323179245</v>
      </c>
      <c r="DN223" s="86">
        <v>-6.0555204749107361E-2</v>
      </c>
      <c r="DO223" s="86">
        <v>0.1832779198884964</v>
      </c>
      <c r="DP223" s="86">
        <v>-6.7494265735149384E-2</v>
      </c>
      <c r="DQ223" s="86">
        <v>-3.6605153232812881E-2</v>
      </c>
      <c r="DR223" s="86">
        <v>0.48924127221107483</v>
      </c>
      <c r="DS223" s="86">
        <v>0.37843430042266846</v>
      </c>
      <c r="DT223" s="86">
        <v>0.46340933442115784</v>
      </c>
      <c r="DU223" s="86">
        <v>0.36810612678527832</v>
      </c>
      <c r="DV223" s="86">
        <v>0.33976981043815613</v>
      </c>
      <c r="DW223" s="86">
        <v>-0.20938733220100403</v>
      </c>
      <c r="DX223" s="86">
        <v>-8.8364988565444946E-2</v>
      </c>
      <c r="DY223" s="86">
        <v>7.2944469749927521E-2</v>
      </c>
      <c r="DZ223" s="86">
        <v>0.16068641841411591</v>
      </c>
      <c r="EA223" s="86">
        <v>0.15779024362564087</v>
      </c>
      <c r="EB223" s="86">
        <v>0.11348780989646912</v>
      </c>
      <c r="EC223" s="86">
        <v>0.11053755879402161</v>
      </c>
      <c r="ED223" s="86">
        <v>0.13797321915626526</v>
      </c>
      <c r="EE223" s="86">
        <v>6.4608179032802582E-2</v>
      </c>
      <c r="EF223" s="86">
        <v>0.1588590145111084</v>
      </c>
      <c r="EG223" s="86">
        <v>0.29214614629745483</v>
      </c>
      <c r="EH223" s="86">
        <v>0.18542993068695068</v>
      </c>
      <c r="EI223" s="86">
        <v>0.14896006882190704</v>
      </c>
      <c r="EJ223" s="86">
        <v>0.41135501861572266</v>
      </c>
      <c r="EK223" s="86">
        <v>0.3738827109336853</v>
      </c>
      <c r="EL223" s="86">
        <v>0.19431003928184509</v>
      </c>
      <c r="EM223" s="86">
        <v>0.45308852195739746</v>
      </c>
      <c r="EN223" s="86">
        <v>0.21515710651874542</v>
      </c>
      <c r="EO223" s="86">
        <v>0.22166821360588074</v>
      </c>
      <c r="EP223" s="86">
        <v>0.74485045671463013</v>
      </c>
      <c r="EQ223" s="86">
        <v>0.62703204154968262</v>
      </c>
      <c r="ER223" s="86">
        <v>0.70225119590759277</v>
      </c>
      <c r="ES223" s="86">
        <v>0.59299385547637939</v>
      </c>
      <c r="ET223" s="86">
        <v>0.55506885051727295</v>
      </c>
      <c r="EU223" s="86">
        <v>-1.1981899151578546E-3</v>
      </c>
      <c r="EV223" s="86">
        <v>9.0120531618595123E-2</v>
      </c>
      <c r="EW223" s="86">
        <v>75.971328735351563</v>
      </c>
      <c r="EX223" s="86">
        <v>72.670738220214844</v>
      </c>
      <c r="EY223" s="86">
        <v>71.303474426269531</v>
      </c>
      <c r="EZ223" s="86">
        <v>69.985542297363281</v>
      </c>
      <c r="FA223" s="86">
        <v>68.737518310546875</v>
      </c>
      <c r="FB223" s="86">
        <v>68.240028381347656</v>
      </c>
      <c r="FC223" s="86">
        <v>67.283653259277344</v>
      </c>
      <c r="FD223" s="86">
        <v>66.784492492675781</v>
      </c>
      <c r="FE223" s="86">
        <v>68.716011047363281</v>
      </c>
      <c r="FF223" s="86">
        <v>74.415672302246094</v>
      </c>
      <c r="FG223" s="86">
        <v>80.395187377929688</v>
      </c>
      <c r="FH223" s="86">
        <v>85.086112976074219</v>
      </c>
      <c r="FI223" s="86">
        <v>89.253448486328125</v>
      </c>
      <c r="FJ223" s="86">
        <v>91.556144714355469</v>
      </c>
      <c r="FK223" s="86">
        <v>93.736839294433594</v>
      </c>
      <c r="FL223" s="86">
        <v>95.610122680664063</v>
      </c>
      <c r="FM223" s="86">
        <v>96.473777770996094</v>
      </c>
      <c r="FN223" s="86">
        <v>96.451026916503906</v>
      </c>
      <c r="FO223" s="86">
        <v>94.696304321289063</v>
      </c>
      <c r="FP223" s="86">
        <v>90.73382568359375</v>
      </c>
      <c r="FQ223" s="86">
        <v>86.264328002929688</v>
      </c>
      <c r="FR223" s="86">
        <v>83.487350463867188</v>
      </c>
      <c r="FS223" s="86">
        <v>81.217796325683594</v>
      </c>
      <c r="FT223" s="86">
        <v>78.969276428222656</v>
      </c>
      <c r="FU223" s="86">
        <v>0.10152137279510498</v>
      </c>
      <c r="FV223" s="86">
        <v>0.18720357120037079</v>
      </c>
      <c r="FW223" s="86">
        <v>9.8179668188095093E-2</v>
      </c>
      <c r="FX223" s="86">
        <v>608</v>
      </c>
      <c r="FY223" s="86">
        <v>1</v>
      </c>
    </row>
    <row r="224" spans="1:181" x14ac:dyDescent="0.25">
      <c r="A224" t="s">
        <v>186</v>
      </c>
      <c r="B224" t="s">
        <v>244</v>
      </c>
      <c r="C224" t="s">
        <v>2</v>
      </c>
      <c r="D224" t="s">
        <v>203</v>
      </c>
      <c r="E224" t="s">
        <v>210</v>
      </c>
      <c r="F224" t="s">
        <v>1</v>
      </c>
      <c r="G224" t="s">
        <v>1</v>
      </c>
      <c r="H224" s="86">
        <v>14933</v>
      </c>
      <c r="I224" s="86">
        <v>14.070614814758301</v>
      </c>
      <c r="J224" s="86">
        <v>12.65268611907959</v>
      </c>
      <c r="K224" s="86">
        <v>11.932575225830078</v>
      </c>
      <c r="L224" s="86">
        <v>11.236306190490723</v>
      </c>
      <c r="M224" s="86">
        <v>11.424086570739746</v>
      </c>
      <c r="N224" s="86">
        <v>12.139100074768066</v>
      </c>
      <c r="O224" s="86">
        <v>12.794923782348633</v>
      </c>
      <c r="P224" s="86">
        <v>14.317671775817871</v>
      </c>
      <c r="Q224" s="86">
        <v>14.447932243347168</v>
      </c>
      <c r="R224" s="86">
        <v>14.304244995117188</v>
      </c>
      <c r="S224" s="86">
        <v>14.695155143737793</v>
      </c>
      <c r="T224" s="86">
        <v>16.616994857788086</v>
      </c>
      <c r="U224" s="86">
        <v>18.38807487487793</v>
      </c>
      <c r="V224" s="86">
        <v>19.715545654296875</v>
      </c>
      <c r="W224" s="86">
        <v>22.137142181396484</v>
      </c>
      <c r="X224" s="86">
        <v>24.50030517578125</v>
      </c>
      <c r="Y224" s="86">
        <v>26.44148063659668</v>
      </c>
      <c r="Z224" s="86">
        <v>27.736988067626953</v>
      </c>
      <c r="AA224" s="86">
        <v>28.291339874267578</v>
      </c>
      <c r="AB224" s="86">
        <v>28.295063018798828</v>
      </c>
      <c r="AC224" s="86">
        <v>26.317850112915039</v>
      </c>
      <c r="AD224" s="86">
        <v>24.910360336303711</v>
      </c>
      <c r="AE224" s="86">
        <v>21.150608062744141</v>
      </c>
      <c r="AF224" s="86">
        <v>18.292451858520508</v>
      </c>
      <c r="AG224" s="86">
        <v>-3.1178781986236572</v>
      </c>
      <c r="AH224" s="86">
        <v>-3.3935322761535645</v>
      </c>
      <c r="AI224" s="86">
        <v>-2.6048140525817871</v>
      </c>
      <c r="AJ224" s="86">
        <v>-2.5548257827758789</v>
      </c>
      <c r="AK224" s="86">
        <v>-2.1392922401428223</v>
      </c>
      <c r="AL224" s="86">
        <v>-1.9199843406677246</v>
      </c>
      <c r="AM224" s="86">
        <v>-2.6860723495483398</v>
      </c>
      <c r="AN224" s="86">
        <v>-2.2599606513977051</v>
      </c>
      <c r="AO224" s="86">
        <v>-1.9737738370895386</v>
      </c>
      <c r="AP224" s="86">
        <v>-1.2925742864608765</v>
      </c>
      <c r="AQ224" s="86">
        <v>-1.9815572500228882</v>
      </c>
      <c r="AR224" s="86">
        <v>-1.6802605390548706</v>
      </c>
      <c r="AS224" s="86">
        <v>-1.290651798248291</v>
      </c>
      <c r="AT224" s="86">
        <v>-1.8075239658355713</v>
      </c>
      <c r="AU224" s="86">
        <v>-1.9942078590393066</v>
      </c>
      <c r="AV224" s="86">
        <v>-1.0485172271728516</v>
      </c>
      <c r="AW224" s="86">
        <v>-0.34490126371383667</v>
      </c>
      <c r="AX224" s="86">
        <v>-0.44119980931282043</v>
      </c>
      <c r="AY224" s="86">
        <v>-0.15376615524291992</v>
      </c>
      <c r="AZ224" s="86">
        <v>0.72181105613708496</v>
      </c>
      <c r="BA224" s="86">
        <v>-1.0079625844955444</v>
      </c>
      <c r="BB224" s="86">
        <v>-1.9069336652755737</v>
      </c>
      <c r="BC224" s="86">
        <v>-3.6366429328918457</v>
      </c>
      <c r="BD224" s="86">
        <v>-3.2317211627960205</v>
      </c>
      <c r="BE224" s="86">
        <v>-2.3026807308197021</v>
      </c>
      <c r="BF224" s="86">
        <v>-2.6324217319488525</v>
      </c>
      <c r="BG224" s="86">
        <v>-1.8298294544219971</v>
      </c>
      <c r="BH224" s="86">
        <v>-1.8409160375595093</v>
      </c>
      <c r="BI224" s="86">
        <v>-1.4140434265136719</v>
      </c>
      <c r="BJ224" s="86">
        <v>-1.226384162902832</v>
      </c>
      <c r="BK224" s="86">
        <v>-1.9608398675918579</v>
      </c>
      <c r="BL224" s="86">
        <v>-1.4839614629745483</v>
      </c>
      <c r="BM224" s="86">
        <v>-1.1843349933624268</v>
      </c>
      <c r="BN224" s="86">
        <v>-0.57075250148773193</v>
      </c>
      <c r="BO224" s="86">
        <v>-1.2404654026031494</v>
      </c>
      <c r="BP224" s="86">
        <v>-0.88379937410354614</v>
      </c>
      <c r="BQ224" s="86">
        <v>-0.38795992732048035</v>
      </c>
      <c r="BR224" s="86">
        <v>-0.91195565462112427</v>
      </c>
      <c r="BS224" s="86">
        <v>-1.0281877517700195</v>
      </c>
      <c r="BT224" s="86">
        <v>-1.2398009188473225E-2</v>
      </c>
      <c r="BU224" s="86">
        <v>0.77252215147018433</v>
      </c>
      <c r="BV224" s="86">
        <v>0.69831335544586182</v>
      </c>
      <c r="BW224" s="86">
        <v>1.0454748868942261</v>
      </c>
      <c r="BX224" s="86">
        <v>1.9536341428756714</v>
      </c>
      <c r="BY224" s="86">
        <v>8.4720954298973083E-2</v>
      </c>
      <c r="BZ224" s="86">
        <v>-0.82349514961242676</v>
      </c>
      <c r="CA224" s="86">
        <v>-2.6737868785858154</v>
      </c>
      <c r="CB224" s="86">
        <v>-2.3094995021820068</v>
      </c>
      <c r="CC224" s="86">
        <v>-1.7380772829055786</v>
      </c>
      <c r="CD224" s="86">
        <v>-2.1052789688110352</v>
      </c>
      <c r="CE224" s="86">
        <v>-1.2930775880813599</v>
      </c>
      <c r="CF224" s="86">
        <v>-1.3464643955230713</v>
      </c>
      <c r="CG224" s="86">
        <v>-0.91173833608627319</v>
      </c>
      <c r="CH224" s="86">
        <v>-0.7459987998008728</v>
      </c>
      <c r="CI224" s="86">
        <v>-1.4585460424423218</v>
      </c>
      <c r="CJ224" s="86">
        <v>-0.94650673866271973</v>
      </c>
      <c r="CK224" s="86">
        <v>-0.63757210969924927</v>
      </c>
      <c r="CL224" s="86">
        <v>-7.0820890367031097E-2</v>
      </c>
      <c r="CM224" s="86">
        <v>-0.7271873950958252</v>
      </c>
      <c r="CN224" s="86">
        <v>-0.33217278122901917</v>
      </c>
      <c r="CO224" s="86">
        <v>0.23724167048931122</v>
      </c>
      <c r="CP224" s="86">
        <v>-0.29168781638145447</v>
      </c>
      <c r="CQ224" s="86">
        <v>-0.35912516713142395</v>
      </c>
      <c r="CR224" s="86">
        <v>0.7052149772644043</v>
      </c>
      <c r="CS224" s="86">
        <v>1.5464462041854858</v>
      </c>
      <c r="CT224" s="86">
        <v>1.4875366687774658</v>
      </c>
      <c r="CU224" s="86">
        <v>1.8760656118392944</v>
      </c>
      <c r="CV224" s="86">
        <v>2.8067910671234131</v>
      </c>
      <c r="CW224" s="86">
        <v>0.84151023626327515</v>
      </c>
      <c r="CX224" s="86">
        <v>-7.3108874261379242E-2</v>
      </c>
      <c r="CY224" s="86">
        <v>-2.006915807723999</v>
      </c>
      <c r="CZ224" s="86">
        <v>-1.6707713603973389</v>
      </c>
      <c r="DA224" s="86">
        <v>-1.1734739542007446</v>
      </c>
      <c r="DB224" s="86">
        <v>-1.5781360864639282</v>
      </c>
      <c r="DC224" s="86">
        <v>-0.75632566213607788</v>
      </c>
      <c r="DD224" s="86">
        <v>-0.85201269388198853</v>
      </c>
      <c r="DE224" s="86">
        <v>-0.40943318605422974</v>
      </c>
      <c r="DF224" s="86">
        <v>-0.26561340689659119</v>
      </c>
      <c r="DG224" s="86">
        <v>-0.95625221729278564</v>
      </c>
      <c r="DH224" s="86">
        <v>-0.4090520441532135</v>
      </c>
      <c r="DI224" s="86">
        <v>-9.0809203684329987E-2</v>
      </c>
      <c r="DJ224" s="86">
        <v>0.42911070585250854</v>
      </c>
      <c r="DK224" s="86">
        <v>-0.21390943229198456</v>
      </c>
      <c r="DL224" s="86">
        <v>0.21945382654666901</v>
      </c>
      <c r="DM224" s="86">
        <v>0.86244326829910278</v>
      </c>
      <c r="DN224" s="86">
        <v>0.32858002185821533</v>
      </c>
      <c r="DO224" s="86">
        <v>0.30993741750717163</v>
      </c>
      <c r="DP224" s="86">
        <v>1.4228279590606689</v>
      </c>
      <c r="DQ224" s="86">
        <v>2.3203701972961426</v>
      </c>
      <c r="DR224" s="86">
        <v>2.2767601013183594</v>
      </c>
      <c r="DS224" s="86">
        <v>2.7066562175750732</v>
      </c>
      <c r="DT224" s="86">
        <v>3.6599478721618652</v>
      </c>
      <c r="DU224" s="86">
        <v>1.598299503326416</v>
      </c>
      <c r="DV224" s="86">
        <v>0.67727738618850708</v>
      </c>
      <c r="DW224" s="86">
        <v>-1.3400446176528931</v>
      </c>
      <c r="DX224" s="86">
        <v>-1.0320433378219604</v>
      </c>
      <c r="DY224" s="86">
        <v>-0.3582763671875</v>
      </c>
      <c r="DZ224" s="86">
        <v>-0.81702554225921631</v>
      </c>
      <c r="EA224" s="86">
        <v>1.8658841028809547E-2</v>
      </c>
      <c r="EB224" s="86">
        <v>-0.13810300827026367</v>
      </c>
      <c r="EC224" s="86">
        <v>0.31581565737724304</v>
      </c>
      <c r="ED224" s="86">
        <v>0.42798677086830139</v>
      </c>
      <c r="EE224" s="86">
        <v>-0.2310197651386261</v>
      </c>
      <c r="EF224" s="86">
        <v>0.36694720387458801</v>
      </c>
      <c r="EG224" s="86">
        <v>0.69862961769104004</v>
      </c>
      <c r="EH224" s="86">
        <v>1.1509325504302979</v>
      </c>
      <c r="EI224" s="86">
        <v>0.52718245983123779</v>
      </c>
      <c r="EJ224" s="86">
        <v>1.0159150362014771</v>
      </c>
      <c r="EK224" s="86">
        <v>1.7651351690292358</v>
      </c>
      <c r="EL224" s="86">
        <v>1.2241482734680176</v>
      </c>
      <c r="EM224" s="86">
        <v>1.2759575843811035</v>
      </c>
      <c r="EN224" s="86">
        <v>2.4589471817016602</v>
      </c>
      <c r="EO224" s="86">
        <v>3.4377937316894531</v>
      </c>
      <c r="EP224" s="86">
        <v>3.4162731170654297</v>
      </c>
      <c r="EQ224" s="86">
        <v>3.9058973789215088</v>
      </c>
      <c r="ER224" s="86">
        <v>4.8917708396911621</v>
      </c>
      <c r="ES224" s="86">
        <v>2.6909830570220947</v>
      </c>
      <c r="ET224" s="86">
        <v>1.7607159614562988</v>
      </c>
      <c r="EU224" s="86">
        <v>-0.37718865275382996</v>
      </c>
      <c r="EV224" s="86">
        <v>-0.10982146859169006</v>
      </c>
      <c r="EW224" s="86">
        <v>73.899269104003906</v>
      </c>
      <c r="EX224" s="86">
        <v>71.687095642089844</v>
      </c>
      <c r="EY224" s="86">
        <v>70.247238159179688</v>
      </c>
      <c r="EZ224" s="86">
        <v>69.038055419921875</v>
      </c>
      <c r="FA224" s="86">
        <v>67.917831420898438</v>
      </c>
      <c r="FB224" s="86">
        <v>67.264381408691406</v>
      </c>
      <c r="FC224" s="86">
        <v>66.69219970703125</v>
      </c>
      <c r="FD224" s="86">
        <v>66.173423767089844</v>
      </c>
      <c r="FE224" s="86">
        <v>68.065597534179688</v>
      </c>
      <c r="FF224" s="86">
        <v>74.3038330078125</v>
      </c>
      <c r="FG224" s="86">
        <v>80.14996337890625</v>
      </c>
      <c r="FH224" s="86">
        <v>85.301460266113281</v>
      </c>
      <c r="FI224" s="86">
        <v>89.234481811523438</v>
      </c>
      <c r="FJ224" s="86">
        <v>91.843902587890625</v>
      </c>
      <c r="FK224" s="86">
        <v>93.881202697753906</v>
      </c>
      <c r="FL224" s="86">
        <v>95.491668701171875</v>
      </c>
      <c r="FM224" s="86">
        <v>95.983360290527344</v>
      </c>
      <c r="FN224" s="86">
        <v>95.347145080566406</v>
      </c>
      <c r="FO224" s="86">
        <v>92.856597900390625</v>
      </c>
      <c r="FP224" s="86">
        <v>88.588844299316406</v>
      </c>
      <c r="FQ224" s="86">
        <v>84.0423583984375</v>
      </c>
      <c r="FR224" s="86">
        <v>81.241554260253906</v>
      </c>
      <c r="FS224" s="86">
        <v>78.888877868652344</v>
      </c>
      <c r="FT224" s="86">
        <v>76.663650512695313</v>
      </c>
      <c r="FU224" s="86">
        <v>0.5508953332901001</v>
      </c>
      <c r="FV224" s="86">
        <v>0.90624803304672241</v>
      </c>
      <c r="FW224" s="86">
        <v>0.54456710815429688</v>
      </c>
      <c r="FX224" s="86">
        <v>1643</v>
      </c>
      <c r="FY224" s="86">
        <v>1</v>
      </c>
    </row>
    <row r="225" spans="1:181" x14ac:dyDescent="0.25">
      <c r="A225" t="s">
        <v>186</v>
      </c>
      <c r="B225" t="s">
        <v>244</v>
      </c>
      <c r="C225" t="s">
        <v>2</v>
      </c>
      <c r="D225" t="s">
        <v>203</v>
      </c>
      <c r="E225" t="s">
        <v>210</v>
      </c>
      <c r="F225" t="s">
        <v>178</v>
      </c>
      <c r="G225" t="s">
        <v>1</v>
      </c>
      <c r="H225" s="86">
        <v>7789</v>
      </c>
      <c r="I225" s="86">
        <v>7.6285662651062012</v>
      </c>
      <c r="J225" s="86">
        <v>6.9780807495117188</v>
      </c>
      <c r="K225" s="86">
        <v>6.5657525062561035</v>
      </c>
      <c r="L225" s="86">
        <v>6.1442055702209473</v>
      </c>
      <c r="M225" s="86">
        <v>6.1042742729187012</v>
      </c>
      <c r="N225" s="86">
        <v>6.4978475570678711</v>
      </c>
      <c r="O225" s="86">
        <v>6.9435710906982422</v>
      </c>
      <c r="P225" s="86">
        <v>7.3437418937683105</v>
      </c>
      <c r="Q225" s="86">
        <v>7.6228733062744141</v>
      </c>
      <c r="R225" s="86">
        <v>7.6479983329772949</v>
      </c>
      <c r="S225" s="86">
        <v>7.9013280868530273</v>
      </c>
      <c r="T225" s="86">
        <v>8.638427734375</v>
      </c>
      <c r="U225" s="86">
        <v>9.2900762557983398</v>
      </c>
      <c r="V225" s="86">
        <v>9.7703590393066406</v>
      </c>
      <c r="W225" s="86">
        <v>10.317607879638672</v>
      </c>
      <c r="X225" s="86">
        <v>11.643616676330566</v>
      </c>
      <c r="Y225" s="86">
        <v>12.284239768981934</v>
      </c>
      <c r="Z225" s="86">
        <v>12.397507667541504</v>
      </c>
      <c r="AA225" s="86">
        <v>12.420232772827148</v>
      </c>
      <c r="AB225" s="86">
        <v>13.124783515930176</v>
      </c>
      <c r="AC225" s="86">
        <v>12.592460632324219</v>
      </c>
      <c r="AD225" s="86">
        <v>12.558987617492676</v>
      </c>
      <c r="AE225" s="86">
        <v>10.94368839263916</v>
      </c>
      <c r="AF225" s="86">
        <v>9.5920953750610352</v>
      </c>
      <c r="AG225" s="86">
        <v>-1.0885361433029175</v>
      </c>
      <c r="AH225" s="86">
        <v>-1.1507308483123779</v>
      </c>
      <c r="AI225" s="86">
        <v>-0.85882848501205444</v>
      </c>
      <c r="AJ225" s="86">
        <v>-0.99036175012588501</v>
      </c>
      <c r="AK225" s="86">
        <v>-0.89524424076080322</v>
      </c>
      <c r="AL225" s="86">
        <v>-0.59632545709609985</v>
      </c>
      <c r="AM225" s="86">
        <v>-0.88463366031646729</v>
      </c>
      <c r="AN225" s="86">
        <v>-1.1336642503738403</v>
      </c>
      <c r="AO225" s="86">
        <v>-0.48345264792442322</v>
      </c>
      <c r="AP225" s="86">
        <v>-0.18155890703201294</v>
      </c>
      <c r="AQ225" s="86">
        <v>-0.50410944223403931</v>
      </c>
      <c r="AR225" s="86">
        <v>-0.47018948197364807</v>
      </c>
      <c r="AS225" s="86">
        <v>-0.31469076871871948</v>
      </c>
      <c r="AT225" s="86">
        <v>-0.5806998610496521</v>
      </c>
      <c r="AU225" s="86">
        <v>-0.76518231630325317</v>
      </c>
      <c r="AV225" s="86">
        <v>-0.18665130436420441</v>
      </c>
      <c r="AW225" s="86">
        <v>-0.12663577497005463</v>
      </c>
      <c r="AX225" s="86">
        <v>-0.77674239873886108</v>
      </c>
      <c r="AY225" s="86">
        <v>-1.185302734375</v>
      </c>
      <c r="AZ225" s="86">
        <v>-9.5320373773574829E-2</v>
      </c>
      <c r="BA225" s="86">
        <v>-0.50502860546112061</v>
      </c>
      <c r="BB225" s="86">
        <v>-0.61667835712432861</v>
      </c>
      <c r="BC225" s="86">
        <v>-1.1772520542144775</v>
      </c>
      <c r="BD225" s="86">
        <v>-1.0769619941711426</v>
      </c>
      <c r="BE225" s="86">
        <v>-0.61451071500778198</v>
      </c>
      <c r="BF225" s="86">
        <v>-0.6959729790687561</v>
      </c>
      <c r="BG225" s="86">
        <v>-0.42477080225944519</v>
      </c>
      <c r="BH225" s="86">
        <v>-0.58943158388137817</v>
      </c>
      <c r="BI225" s="86">
        <v>-0.50374364852905273</v>
      </c>
      <c r="BJ225" s="86">
        <v>-0.21583957970142365</v>
      </c>
      <c r="BK225" s="86">
        <v>-0.48186272382736206</v>
      </c>
      <c r="BL225" s="86">
        <v>-0.66578471660614014</v>
      </c>
      <c r="BM225" s="86">
        <v>-8.1557244062423706E-2</v>
      </c>
      <c r="BN225" s="86">
        <v>0.20070125162601471</v>
      </c>
      <c r="BO225" s="86">
        <v>-0.10648070275783539</v>
      </c>
      <c r="BP225" s="86">
        <v>-4.0547195822000504E-2</v>
      </c>
      <c r="BQ225" s="86">
        <v>0.16764651238918304</v>
      </c>
      <c r="BR225" s="86">
        <v>-6.6193774342536926E-2</v>
      </c>
      <c r="BS225" s="86">
        <v>-0.21451775729656219</v>
      </c>
      <c r="BT225" s="86">
        <v>0.3893032968044281</v>
      </c>
      <c r="BU225" s="86">
        <v>0.44886919856071472</v>
      </c>
      <c r="BV225" s="86">
        <v>-0.18391862511634827</v>
      </c>
      <c r="BW225" s="86">
        <v>-0.57753086090087891</v>
      </c>
      <c r="BX225" s="86">
        <v>0.49603992700576782</v>
      </c>
      <c r="BY225" s="86">
        <v>5.0284374505281448E-2</v>
      </c>
      <c r="BZ225" s="86">
        <v>-3.6362502723932266E-2</v>
      </c>
      <c r="CA225" s="86">
        <v>-0.62948179244995117</v>
      </c>
      <c r="CB225" s="86">
        <v>-0.55319416522979736</v>
      </c>
      <c r="CC225" s="86">
        <v>-0.28620213270187378</v>
      </c>
      <c r="CD225" s="86">
        <v>-0.38100907206535339</v>
      </c>
      <c r="CE225" s="86">
        <v>-0.12414374202489853</v>
      </c>
      <c r="CF225" s="86">
        <v>-0.31174853444099426</v>
      </c>
      <c r="CG225" s="86">
        <v>-0.23259149491786957</v>
      </c>
      <c r="CH225" s="86">
        <v>4.7683756798505783E-2</v>
      </c>
      <c r="CI225" s="86">
        <v>-0.20290480554103851</v>
      </c>
      <c r="CJ225" s="86">
        <v>-0.34173277020454407</v>
      </c>
      <c r="CK225" s="86">
        <v>0.1967943012714386</v>
      </c>
      <c r="CL225" s="86">
        <v>0.46545347571372986</v>
      </c>
      <c r="CM225" s="86">
        <v>0.16891574859619141</v>
      </c>
      <c r="CN225" s="86">
        <v>0.25702175498008728</v>
      </c>
      <c r="CO225" s="86">
        <v>0.50171184539794922</v>
      </c>
      <c r="CP225" s="86">
        <v>0.29015159606933594</v>
      </c>
      <c r="CQ225" s="86">
        <v>0.1668708324432373</v>
      </c>
      <c r="CR225" s="86">
        <v>0.78820770978927612</v>
      </c>
      <c r="CS225" s="86">
        <v>0.84746217727661133</v>
      </c>
      <c r="CT225" s="86">
        <v>0.2266693115234375</v>
      </c>
      <c r="CU225" s="86">
        <v>-0.15658988058567047</v>
      </c>
      <c r="CV225" s="86">
        <v>0.90561425685882568</v>
      </c>
      <c r="CW225" s="86">
        <v>0.4348924458026886</v>
      </c>
      <c r="CX225" s="86">
        <v>0.36556249856948853</v>
      </c>
      <c r="CY225" s="86">
        <v>-0.25009778141975403</v>
      </c>
      <c r="CZ225" s="86">
        <v>-0.19043414294719696</v>
      </c>
      <c r="DA225" s="86">
        <v>4.2106453329324722E-2</v>
      </c>
      <c r="DB225" s="86">
        <v>-6.6045179963111877E-2</v>
      </c>
      <c r="DC225" s="86">
        <v>0.17648330330848694</v>
      </c>
      <c r="DD225" s="86">
        <v>-3.4065503627061844E-2</v>
      </c>
      <c r="DE225" s="86">
        <v>3.8560628890991211E-2</v>
      </c>
      <c r="DF225" s="86">
        <v>0.31120708584785461</v>
      </c>
      <c r="DG225" s="86">
        <v>7.6053105294704437E-2</v>
      </c>
      <c r="DH225" s="86">
        <v>-1.7680825665593147E-2</v>
      </c>
      <c r="DI225" s="86">
        <v>0.4751458466053009</v>
      </c>
      <c r="DJ225" s="86">
        <v>0.7302057147026062</v>
      </c>
      <c r="DK225" s="86">
        <v>0.44431221485137939</v>
      </c>
      <c r="DL225" s="86">
        <v>0.55459070205688477</v>
      </c>
      <c r="DM225" s="86">
        <v>0.8357771635055542</v>
      </c>
      <c r="DN225" s="86">
        <v>0.64649695158004761</v>
      </c>
      <c r="DO225" s="86">
        <v>0.548259437084198</v>
      </c>
      <c r="DP225" s="86">
        <v>1.1871120929718018</v>
      </c>
      <c r="DQ225" s="86">
        <v>1.2460551261901855</v>
      </c>
      <c r="DR225" s="86">
        <v>0.63725727796554565</v>
      </c>
      <c r="DS225" s="86">
        <v>0.26435109972953796</v>
      </c>
      <c r="DT225" s="86">
        <v>1.3151886463165283</v>
      </c>
      <c r="DU225" s="86">
        <v>0.81950050592422485</v>
      </c>
      <c r="DV225" s="86">
        <v>0.76748752593994141</v>
      </c>
      <c r="DW225" s="86">
        <v>0.12928621470928192</v>
      </c>
      <c r="DX225" s="86">
        <v>0.17232586443424225</v>
      </c>
      <c r="DY225" s="86">
        <v>0.5161319375038147</v>
      </c>
      <c r="DZ225" s="86">
        <v>0.38871267437934875</v>
      </c>
      <c r="EA225" s="86">
        <v>0.61054104566574097</v>
      </c>
      <c r="EB225" s="86">
        <v>0.36686468124389648</v>
      </c>
      <c r="EC225" s="86">
        <v>0.4300612211227417</v>
      </c>
      <c r="ED225" s="86">
        <v>0.69169294834136963</v>
      </c>
      <c r="EE225" s="86">
        <v>0.47882401943206787</v>
      </c>
      <c r="EF225" s="86">
        <v>0.4501987099647522</v>
      </c>
      <c r="EG225" s="86">
        <v>0.8770412802696228</v>
      </c>
      <c r="EH225" s="86">
        <v>1.1124658584594727</v>
      </c>
      <c r="EI225" s="86">
        <v>0.84194093942642212</v>
      </c>
      <c r="EJ225" s="86">
        <v>0.98423302173614502</v>
      </c>
      <c r="EK225" s="86">
        <v>1.3181143999099731</v>
      </c>
      <c r="EL225" s="86">
        <v>1.1610031127929688</v>
      </c>
      <c r="EM225" s="86">
        <v>1.0989240407943726</v>
      </c>
      <c r="EN225" s="86">
        <v>1.7630667686462402</v>
      </c>
      <c r="EO225" s="86">
        <v>1.8215601444244385</v>
      </c>
      <c r="EP225" s="86">
        <v>1.2300809621810913</v>
      </c>
      <c r="EQ225" s="86">
        <v>0.87212300300598145</v>
      </c>
      <c r="ER225" s="86">
        <v>1.9065488576889038</v>
      </c>
      <c r="ES225" s="86">
        <v>1.374813437461853</v>
      </c>
      <c r="ET225" s="86">
        <v>1.3478033542633057</v>
      </c>
      <c r="EU225" s="86">
        <v>0.67705643177032471</v>
      </c>
      <c r="EV225" s="86">
        <v>0.69609367847442627</v>
      </c>
      <c r="EW225" s="86">
        <v>74.005043029785156</v>
      </c>
      <c r="EX225" s="86">
        <v>72.4130859375</v>
      </c>
      <c r="EY225" s="86">
        <v>71.205314636230469</v>
      </c>
      <c r="EZ225" s="86">
        <v>69.453872680664063</v>
      </c>
      <c r="FA225" s="86">
        <v>68.840232849121094</v>
      </c>
      <c r="FB225" s="86">
        <v>68.147148132324219</v>
      </c>
      <c r="FC225" s="86">
        <v>67.874931335449219</v>
      </c>
      <c r="FD225" s="86">
        <v>67.520210266113281</v>
      </c>
      <c r="FE225" s="86">
        <v>69.344932556152344</v>
      </c>
      <c r="FF225" s="86">
        <v>75.774879455566406</v>
      </c>
      <c r="FG225" s="86">
        <v>81.172065734863281</v>
      </c>
      <c r="FH225" s="86">
        <v>86.324516296386719</v>
      </c>
      <c r="FI225" s="86">
        <v>90.053733825683594</v>
      </c>
      <c r="FJ225" s="86">
        <v>92.325462341308594</v>
      </c>
      <c r="FK225" s="86">
        <v>94.091133117675781</v>
      </c>
      <c r="FL225" s="86">
        <v>95.873390197753906</v>
      </c>
      <c r="FM225" s="86">
        <v>96.082931518554688</v>
      </c>
      <c r="FN225" s="86">
        <v>94.667655944824219</v>
      </c>
      <c r="FO225" s="86">
        <v>91.507598876953125</v>
      </c>
      <c r="FP225" s="86">
        <v>87.565643310546875</v>
      </c>
      <c r="FQ225" s="86">
        <v>83.195365905761719</v>
      </c>
      <c r="FR225" s="86">
        <v>80.941810607910156</v>
      </c>
      <c r="FS225" s="86">
        <v>78.686637878417969</v>
      </c>
      <c r="FT225" s="86">
        <v>76.693717956542969</v>
      </c>
      <c r="FU225" s="86">
        <v>0.29601874947547913</v>
      </c>
      <c r="FV225" s="86">
        <v>0.48408603668212891</v>
      </c>
      <c r="FW225" s="86">
        <v>0.30631276965141296</v>
      </c>
      <c r="FX225" s="86">
        <v>1018</v>
      </c>
      <c r="FY225" s="86">
        <v>1</v>
      </c>
    </row>
    <row r="226" spans="1:181" x14ac:dyDescent="0.25">
      <c r="A226" t="s">
        <v>186</v>
      </c>
      <c r="B226" t="s">
        <v>244</v>
      </c>
      <c r="C226" t="s">
        <v>2</v>
      </c>
      <c r="D226" t="s">
        <v>203</v>
      </c>
      <c r="E226" t="s">
        <v>210</v>
      </c>
      <c r="F226" t="s">
        <v>179</v>
      </c>
      <c r="G226" t="s">
        <v>1</v>
      </c>
      <c r="H226" s="86">
        <v>1321</v>
      </c>
      <c r="I226" s="86"/>
      <c r="J226" s="86"/>
      <c r="K226" s="86"/>
      <c r="L226" s="86"/>
      <c r="M226" s="86"/>
      <c r="N226" s="86"/>
      <c r="O226" s="86"/>
      <c r="P226" s="86"/>
      <c r="Q226" s="86"/>
      <c r="R226" s="86"/>
      <c r="S226" s="86"/>
      <c r="T226" s="86"/>
      <c r="U226" s="86"/>
      <c r="V226" s="86"/>
      <c r="W226" s="86"/>
      <c r="X226" s="86"/>
      <c r="Y226" s="86"/>
      <c r="Z226" s="86"/>
      <c r="AA226" s="86"/>
      <c r="AB226" s="86"/>
      <c r="AC226" s="86"/>
      <c r="AD226" s="86"/>
      <c r="AE226" s="86"/>
      <c r="AF226" s="86"/>
      <c r="AG226" s="86"/>
      <c r="AH226" s="86"/>
      <c r="AI226" s="86"/>
      <c r="AJ226" s="86"/>
      <c r="AK226" s="86"/>
      <c r="AL226" s="86"/>
      <c r="AM226" s="86"/>
      <c r="AN226" s="86"/>
      <c r="AO226" s="86"/>
      <c r="AP226" s="86"/>
      <c r="AQ226" s="86"/>
      <c r="AR226" s="86"/>
      <c r="AS226" s="86"/>
      <c r="AT226" s="86"/>
      <c r="AU226" s="86"/>
      <c r="AV226" s="86"/>
      <c r="AW226" s="86"/>
      <c r="AX226" s="86"/>
      <c r="AY226" s="86"/>
      <c r="AZ226" s="86"/>
      <c r="BA226" s="86"/>
      <c r="BB226" s="86"/>
      <c r="BC226" s="86"/>
      <c r="BD226" s="86"/>
      <c r="BE226" s="86"/>
      <c r="BF226" s="86"/>
      <c r="BG226" s="86"/>
      <c r="BH226" s="86"/>
      <c r="BI226" s="86"/>
      <c r="BJ226" s="86"/>
      <c r="BK226" s="86"/>
      <c r="BL226" s="86"/>
      <c r="BM226" s="86"/>
      <c r="BN226" s="86"/>
      <c r="BO226" s="86"/>
      <c r="BP226" s="86"/>
      <c r="BQ226" s="86"/>
      <c r="BR226" s="86"/>
      <c r="BS226" s="86"/>
      <c r="BT226" s="86"/>
      <c r="BU226" s="86"/>
      <c r="BV226" s="86"/>
      <c r="BW226" s="86"/>
      <c r="BX226" s="86"/>
      <c r="BY226" s="86"/>
      <c r="BZ226" s="86"/>
      <c r="CA226" s="86"/>
      <c r="CB226" s="86"/>
      <c r="CC226" s="86"/>
      <c r="CD226" s="86"/>
      <c r="CE226" s="86"/>
      <c r="CF226" s="86"/>
      <c r="CG226" s="86"/>
      <c r="CH226" s="86"/>
      <c r="CI226" s="86"/>
      <c r="CJ226" s="86"/>
      <c r="CK226" s="86"/>
      <c r="CL226" s="86"/>
      <c r="CM226" s="86"/>
      <c r="CN226" s="86"/>
      <c r="CO226" s="86"/>
      <c r="CP226" s="86"/>
      <c r="CQ226" s="86"/>
      <c r="CR226" s="86"/>
      <c r="CS226" s="86"/>
      <c r="CT226" s="86"/>
      <c r="CU226" s="86"/>
      <c r="CV226" s="86"/>
      <c r="CW226" s="86"/>
      <c r="CX226" s="86"/>
      <c r="CY226" s="86"/>
      <c r="CZ226" s="86"/>
      <c r="DA226" s="86"/>
      <c r="DB226" s="86"/>
      <c r="DC226" s="86"/>
      <c r="DD226" s="86"/>
      <c r="DE226" s="86"/>
      <c r="DF226" s="86"/>
      <c r="DG226" s="86"/>
      <c r="DH226" s="86"/>
      <c r="DI226" s="86"/>
      <c r="DJ226" s="86"/>
      <c r="DK226" s="86"/>
      <c r="DL226" s="86"/>
      <c r="DM226" s="86"/>
      <c r="DN226" s="86"/>
      <c r="DO226" s="86"/>
      <c r="DP226" s="86"/>
      <c r="DQ226" s="86"/>
      <c r="DR226" s="86"/>
      <c r="DS226" s="86"/>
      <c r="DT226" s="86"/>
      <c r="DU226" s="86"/>
      <c r="DV226" s="86"/>
      <c r="DW226" s="86"/>
      <c r="DX226" s="86"/>
      <c r="DY226" s="86"/>
      <c r="DZ226" s="86"/>
      <c r="EA226" s="86"/>
      <c r="EB226" s="86"/>
      <c r="EC226" s="86"/>
      <c r="ED226" s="86"/>
      <c r="EE226" s="86"/>
      <c r="EF226" s="86"/>
      <c r="EG226" s="86"/>
      <c r="EH226" s="86"/>
      <c r="EI226" s="86"/>
      <c r="EJ226" s="86"/>
      <c r="EK226" s="86"/>
      <c r="EL226" s="86"/>
      <c r="EM226" s="86"/>
      <c r="EN226" s="86"/>
      <c r="EO226" s="86"/>
      <c r="EP226" s="86"/>
      <c r="EQ226" s="86"/>
      <c r="ER226" s="86"/>
      <c r="ES226" s="86"/>
      <c r="ET226" s="86"/>
      <c r="EU226" s="86"/>
      <c r="EV226" s="86"/>
      <c r="EW226" s="86"/>
      <c r="EX226" s="86"/>
      <c r="EY226" s="86"/>
      <c r="EZ226" s="86"/>
      <c r="FA226" s="86"/>
      <c r="FB226" s="86"/>
      <c r="FC226" s="86"/>
      <c r="FD226" s="86"/>
      <c r="FE226" s="86"/>
      <c r="FF226" s="86"/>
      <c r="FG226" s="86"/>
      <c r="FH226" s="86"/>
      <c r="FI226" s="86"/>
      <c r="FJ226" s="86"/>
      <c r="FK226" s="86"/>
      <c r="FL226" s="86"/>
      <c r="FM226" s="86"/>
      <c r="FN226" s="86"/>
      <c r="FO226" s="86"/>
      <c r="FP226" s="86"/>
      <c r="FQ226" s="86"/>
      <c r="FR226" s="86"/>
      <c r="FS226" s="86"/>
      <c r="FT226" s="86"/>
      <c r="FU226" s="86"/>
      <c r="FV226" s="86"/>
      <c r="FW226" s="86"/>
      <c r="FX226" s="86">
        <v>84</v>
      </c>
      <c r="FY226" s="86">
        <v>0</v>
      </c>
    </row>
    <row r="227" spans="1:181" x14ac:dyDescent="0.25">
      <c r="A227" t="s">
        <v>186</v>
      </c>
      <c r="B227" t="s">
        <v>244</v>
      </c>
      <c r="C227" t="s">
        <v>2</v>
      </c>
      <c r="D227" t="s">
        <v>203</v>
      </c>
      <c r="E227" t="s">
        <v>210</v>
      </c>
      <c r="F227" t="s">
        <v>180</v>
      </c>
      <c r="G227" t="s">
        <v>1</v>
      </c>
      <c r="H227" s="86">
        <v>295</v>
      </c>
      <c r="I227" s="86"/>
      <c r="J227" s="86"/>
      <c r="K227" s="86"/>
      <c r="L227" s="86"/>
      <c r="M227" s="86"/>
      <c r="N227" s="86"/>
      <c r="O227" s="86"/>
      <c r="P227" s="86"/>
      <c r="Q227" s="86"/>
      <c r="R227" s="86"/>
      <c r="S227" s="86"/>
      <c r="T227" s="86"/>
      <c r="U227" s="86"/>
      <c r="V227" s="86"/>
      <c r="W227" s="86"/>
      <c r="X227" s="86"/>
      <c r="Y227" s="86"/>
      <c r="Z227" s="86"/>
      <c r="AA227" s="86"/>
      <c r="AB227" s="86"/>
      <c r="AC227" s="86"/>
      <c r="AD227" s="86"/>
      <c r="AE227" s="86"/>
      <c r="AF227" s="86"/>
      <c r="AG227" s="86"/>
      <c r="AH227" s="86"/>
      <c r="AI227" s="86"/>
      <c r="AJ227" s="86"/>
      <c r="AK227" s="86"/>
      <c r="AL227" s="86"/>
      <c r="AM227" s="86"/>
      <c r="AN227" s="86"/>
      <c r="AO227" s="86"/>
      <c r="AP227" s="86"/>
      <c r="AQ227" s="86"/>
      <c r="AR227" s="86"/>
      <c r="AS227" s="86"/>
      <c r="AT227" s="86"/>
      <c r="AU227" s="86"/>
      <c r="AV227" s="86"/>
      <c r="AW227" s="86"/>
      <c r="AX227" s="86"/>
      <c r="AY227" s="86"/>
      <c r="AZ227" s="86"/>
      <c r="BA227" s="86"/>
      <c r="BB227" s="86"/>
      <c r="BC227" s="86"/>
      <c r="BD227" s="86"/>
      <c r="BE227" s="86"/>
      <c r="BF227" s="86"/>
      <c r="BG227" s="86"/>
      <c r="BH227" s="86"/>
      <c r="BI227" s="86"/>
      <c r="BJ227" s="86"/>
      <c r="BK227" s="86"/>
      <c r="BL227" s="86"/>
      <c r="BM227" s="86"/>
      <c r="BN227" s="86"/>
      <c r="BO227" s="86"/>
      <c r="BP227" s="86"/>
      <c r="BQ227" s="86"/>
      <c r="BR227" s="86"/>
      <c r="BS227" s="86"/>
      <c r="BT227" s="86"/>
      <c r="BU227" s="86"/>
      <c r="BV227" s="86"/>
      <c r="BW227" s="86"/>
      <c r="BX227" s="86"/>
      <c r="BY227" s="86"/>
      <c r="BZ227" s="86"/>
      <c r="CA227" s="86"/>
      <c r="CB227" s="86"/>
      <c r="CC227" s="86"/>
      <c r="CD227" s="86"/>
      <c r="CE227" s="86"/>
      <c r="CF227" s="86"/>
      <c r="CG227" s="86"/>
      <c r="CH227" s="86"/>
      <c r="CI227" s="86"/>
      <c r="CJ227" s="86"/>
      <c r="CK227" s="86"/>
      <c r="CL227" s="86"/>
      <c r="CM227" s="86"/>
      <c r="CN227" s="86"/>
      <c r="CO227" s="86"/>
      <c r="CP227" s="86"/>
      <c r="CQ227" s="86"/>
      <c r="CR227" s="86"/>
      <c r="CS227" s="86"/>
      <c r="CT227" s="86"/>
      <c r="CU227" s="86"/>
      <c r="CV227" s="86"/>
      <c r="CW227" s="86"/>
      <c r="CX227" s="86"/>
      <c r="CY227" s="86"/>
      <c r="CZ227" s="86"/>
      <c r="DA227" s="86"/>
      <c r="DB227" s="86"/>
      <c r="DC227" s="86"/>
      <c r="DD227" s="86"/>
      <c r="DE227" s="86"/>
      <c r="DF227" s="86"/>
      <c r="DG227" s="86"/>
      <c r="DH227" s="86"/>
      <c r="DI227" s="86"/>
      <c r="DJ227" s="86"/>
      <c r="DK227" s="86"/>
      <c r="DL227" s="86"/>
      <c r="DM227" s="86"/>
      <c r="DN227" s="86"/>
      <c r="DO227" s="86"/>
      <c r="DP227" s="86"/>
      <c r="DQ227" s="86"/>
      <c r="DR227" s="86"/>
      <c r="DS227" s="86"/>
      <c r="DT227" s="86"/>
      <c r="DU227" s="86"/>
      <c r="DV227" s="86"/>
      <c r="DW227" s="86"/>
      <c r="DX227" s="86"/>
      <c r="DY227" s="86"/>
      <c r="DZ227" s="86"/>
      <c r="EA227" s="86"/>
      <c r="EB227" s="86"/>
      <c r="EC227" s="86"/>
      <c r="ED227" s="86"/>
      <c r="EE227" s="86"/>
      <c r="EF227" s="86"/>
      <c r="EG227" s="86"/>
      <c r="EH227" s="86"/>
      <c r="EI227" s="86"/>
      <c r="EJ227" s="86"/>
      <c r="EK227" s="86"/>
      <c r="EL227" s="86"/>
      <c r="EM227" s="86"/>
      <c r="EN227" s="86"/>
      <c r="EO227" s="86"/>
      <c r="EP227" s="86"/>
      <c r="EQ227" s="86"/>
      <c r="ER227" s="86"/>
      <c r="ES227" s="86"/>
      <c r="ET227" s="86"/>
      <c r="EU227" s="86"/>
      <c r="EV227" s="86"/>
      <c r="EW227" s="86"/>
      <c r="EX227" s="86"/>
      <c r="EY227" s="86"/>
      <c r="EZ227" s="86"/>
      <c r="FA227" s="86"/>
      <c r="FB227" s="86"/>
      <c r="FC227" s="86"/>
      <c r="FD227" s="86"/>
      <c r="FE227" s="86"/>
      <c r="FF227" s="86"/>
      <c r="FG227" s="86"/>
      <c r="FH227" s="86"/>
      <c r="FI227" s="86"/>
      <c r="FJ227" s="86"/>
      <c r="FK227" s="86"/>
      <c r="FL227" s="86"/>
      <c r="FM227" s="86"/>
      <c r="FN227" s="86"/>
      <c r="FO227" s="86"/>
      <c r="FP227" s="86"/>
      <c r="FQ227" s="86"/>
      <c r="FR227" s="86"/>
      <c r="FS227" s="86"/>
      <c r="FT227" s="86"/>
      <c r="FU227" s="86"/>
      <c r="FV227" s="86"/>
      <c r="FW227" s="86"/>
      <c r="FX227" s="86">
        <v>54</v>
      </c>
      <c r="FY227" s="86">
        <v>0</v>
      </c>
    </row>
    <row r="228" spans="1:181" x14ac:dyDescent="0.25">
      <c r="A228" t="s">
        <v>186</v>
      </c>
      <c r="B228" t="s">
        <v>244</v>
      </c>
      <c r="C228" t="s">
        <v>2</v>
      </c>
      <c r="D228" t="s">
        <v>203</v>
      </c>
      <c r="E228" t="s">
        <v>210</v>
      </c>
      <c r="F228" t="s">
        <v>181</v>
      </c>
      <c r="G228" t="s">
        <v>1</v>
      </c>
      <c r="H228" s="86">
        <v>500</v>
      </c>
      <c r="I228" s="86"/>
      <c r="J228" s="86"/>
      <c r="K228" s="86"/>
      <c r="L228" s="86"/>
      <c r="M228" s="86"/>
      <c r="N228" s="86"/>
      <c r="O228" s="86"/>
      <c r="P228" s="86"/>
      <c r="Q228" s="86"/>
      <c r="R228" s="86"/>
      <c r="S228" s="86"/>
      <c r="T228" s="86"/>
      <c r="U228" s="86"/>
      <c r="V228" s="86"/>
      <c r="W228" s="86"/>
      <c r="X228" s="86"/>
      <c r="Y228" s="86"/>
      <c r="Z228" s="86"/>
      <c r="AA228" s="86"/>
      <c r="AB228" s="86"/>
      <c r="AC228" s="86"/>
      <c r="AD228" s="86"/>
      <c r="AE228" s="86"/>
      <c r="AF228" s="86"/>
      <c r="AG228" s="86"/>
      <c r="AH228" s="86"/>
      <c r="AI228" s="86"/>
      <c r="AJ228" s="86"/>
      <c r="AK228" s="86"/>
      <c r="AL228" s="86"/>
      <c r="AM228" s="86"/>
      <c r="AN228" s="86"/>
      <c r="AO228" s="86"/>
      <c r="AP228" s="86"/>
      <c r="AQ228" s="86"/>
      <c r="AR228" s="86"/>
      <c r="AS228" s="86"/>
      <c r="AT228" s="86"/>
      <c r="AU228" s="86"/>
      <c r="AV228" s="86"/>
      <c r="AW228" s="86"/>
      <c r="AX228" s="86"/>
      <c r="AY228" s="86"/>
      <c r="AZ228" s="86"/>
      <c r="BA228" s="86"/>
      <c r="BB228" s="86"/>
      <c r="BC228" s="86"/>
      <c r="BD228" s="86"/>
      <c r="BE228" s="86"/>
      <c r="BF228" s="86"/>
      <c r="BG228" s="86"/>
      <c r="BH228" s="86"/>
      <c r="BI228" s="86"/>
      <c r="BJ228" s="86"/>
      <c r="BK228" s="86"/>
      <c r="BL228" s="86"/>
      <c r="BM228" s="86"/>
      <c r="BN228" s="86"/>
      <c r="BO228" s="86"/>
      <c r="BP228" s="86"/>
      <c r="BQ228" s="86"/>
      <c r="BR228" s="86"/>
      <c r="BS228" s="86"/>
      <c r="BT228" s="86"/>
      <c r="BU228" s="86"/>
      <c r="BV228" s="86"/>
      <c r="BW228" s="86"/>
      <c r="BX228" s="86"/>
      <c r="BY228" s="86"/>
      <c r="BZ228" s="86"/>
      <c r="CA228" s="86"/>
      <c r="CB228" s="86"/>
      <c r="CC228" s="86"/>
      <c r="CD228" s="86"/>
      <c r="CE228" s="86"/>
      <c r="CF228" s="86"/>
      <c r="CG228" s="86"/>
      <c r="CH228" s="86"/>
      <c r="CI228" s="86"/>
      <c r="CJ228" s="86"/>
      <c r="CK228" s="86"/>
      <c r="CL228" s="86"/>
      <c r="CM228" s="86"/>
      <c r="CN228" s="86"/>
      <c r="CO228" s="86"/>
      <c r="CP228" s="86"/>
      <c r="CQ228" s="86"/>
      <c r="CR228" s="86"/>
      <c r="CS228" s="86"/>
      <c r="CT228" s="86"/>
      <c r="CU228" s="86"/>
      <c r="CV228" s="86"/>
      <c r="CW228" s="86"/>
      <c r="CX228" s="86"/>
      <c r="CY228" s="86"/>
      <c r="CZ228" s="86"/>
      <c r="DA228" s="86"/>
      <c r="DB228" s="86"/>
      <c r="DC228" s="86"/>
      <c r="DD228" s="86"/>
      <c r="DE228" s="86"/>
      <c r="DF228" s="86"/>
      <c r="DG228" s="86"/>
      <c r="DH228" s="86"/>
      <c r="DI228" s="86"/>
      <c r="DJ228" s="86"/>
      <c r="DK228" s="86"/>
      <c r="DL228" s="86"/>
      <c r="DM228" s="86"/>
      <c r="DN228" s="86"/>
      <c r="DO228" s="86"/>
      <c r="DP228" s="86"/>
      <c r="DQ228" s="86"/>
      <c r="DR228" s="86"/>
      <c r="DS228" s="86"/>
      <c r="DT228" s="86"/>
      <c r="DU228" s="86"/>
      <c r="DV228" s="86"/>
      <c r="DW228" s="86"/>
      <c r="DX228" s="86"/>
      <c r="DY228" s="86"/>
      <c r="DZ228" s="86"/>
      <c r="EA228" s="86"/>
      <c r="EB228" s="86"/>
      <c r="EC228" s="86"/>
      <c r="ED228" s="86"/>
      <c r="EE228" s="86"/>
      <c r="EF228" s="86"/>
      <c r="EG228" s="86"/>
      <c r="EH228" s="86"/>
      <c r="EI228" s="86"/>
      <c r="EJ228" s="86"/>
      <c r="EK228" s="86"/>
      <c r="EL228" s="86"/>
      <c r="EM228" s="86"/>
      <c r="EN228" s="86"/>
      <c r="EO228" s="86"/>
      <c r="EP228" s="86"/>
      <c r="EQ228" s="86"/>
      <c r="ER228" s="86"/>
      <c r="ES228" s="86"/>
      <c r="ET228" s="86"/>
      <c r="EU228" s="86"/>
      <c r="EV228" s="86"/>
      <c r="EW228" s="86"/>
      <c r="EX228" s="86"/>
      <c r="EY228" s="86"/>
      <c r="EZ228" s="86"/>
      <c r="FA228" s="86"/>
      <c r="FB228" s="86"/>
      <c r="FC228" s="86"/>
      <c r="FD228" s="86"/>
      <c r="FE228" s="86"/>
      <c r="FF228" s="86"/>
      <c r="FG228" s="86"/>
      <c r="FH228" s="86"/>
      <c r="FI228" s="86"/>
      <c r="FJ228" s="86"/>
      <c r="FK228" s="86"/>
      <c r="FL228" s="86"/>
      <c r="FM228" s="86"/>
      <c r="FN228" s="86"/>
      <c r="FO228" s="86"/>
      <c r="FP228" s="86"/>
      <c r="FQ228" s="86"/>
      <c r="FR228" s="86"/>
      <c r="FS228" s="86"/>
      <c r="FT228" s="86"/>
      <c r="FU228" s="86"/>
      <c r="FV228" s="86"/>
      <c r="FW228" s="86"/>
      <c r="FX228" s="86">
        <v>23</v>
      </c>
      <c r="FY228" s="86">
        <v>0</v>
      </c>
    </row>
    <row r="229" spans="1:181" x14ac:dyDescent="0.25">
      <c r="A229" t="s">
        <v>186</v>
      </c>
      <c r="B229" t="s">
        <v>244</v>
      </c>
      <c r="C229" t="s">
        <v>2</v>
      </c>
      <c r="D229" t="s">
        <v>203</v>
      </c>
      <c r="E229" t="s">
        <v>210</v>
      </c>
      <c r="F229" t="s">
        <v>182</v>
      </c>
      <c r="G229" t="s">
        <v>1</v>
      </c>
      <c r="H229" s="86">
        <v>1355</v>
      </c>
      <c r="I229" s="86">
        <v>1.0608223676681519</v>
      </c>
      <c r="J229" s="86">
        <v>0.83691084384918213</v>
      </c>
      <c r="K229" s="86">
        <v>0.86707049608230591</v>
      </c>
      <c r="L229" s="86">
        <v>0.86488181352615356</v>
      </c>
      <c r="M229" s="86">
        <v>0.83883547782897949</v>
      </c>
      <c r="N229" s="86">
        <v>0.89835292100906372</v>
      </c>
      <c r="O229" s="86">
        <v>0.89160937070846558</v>
      </c>
      <c r="P229" s="86">
        <v>1.0120478868484497</v>
      </c>
      <c r="Q229" s="86">
        <v>1.0461632013320923</v>
      </c>
      <c r="R229" s="86">
        <v>1.0878092050552368</v>
      </c>
      <c r="S229" s="86">
        <v>1.2367546558380127</v>
      </c>
      <c r="T229" s="86">
        <v>1.3691372871398926</v>
      </c>
      <c r="U229" s="86">
        <v>1.5545471906661987</v>
      </c>
      <c r="V229" s="86">
        <v>1.5894926786422729</v>
      </c>
      <c r="W229" s="86">
        <v>1.779876708984375</v>
      </c>
      <c r="X229" s="86">
        <v>2.0051751136779785</v>
      </c>
      <c r="Y229" s="86">
        <v>2.1545090675354004</v>
      </c>
      <c r="Z229" s="86">
        <v>2.2014584541320801</v>
      </c>
      <c r="AA229" s="86">
        <v>2.3001306056976318</v>
      </c>
      <c r="AB229" s="86">
        <v>2.186593770980835</v>
      </c>
      <c r="AC229" s="86">
        <v>2.108067512512207</v>
      </c>
      <c r="AD229" s="86">
        <v>1.9006599187850952</v>
      </c>
      <c r="AE229" s="86">
        <v>1.4194570779800415</v>
      </c>
      <c r="AF229" s="86">
        <v>1.1683734655380249</v>
      </c>
      <c r="AG229" s="86">
        <v>-0.33443343639373779</v>
      </c>
      <c r="AH229" s="86">
        <v>-0.40915507078170776</v>
      </c>
      <c r="AI229" s="86">
        <v>-0.30113705992698669</v>
      </c>
      <c r="AJ229" s="86">
        <v>-0.22914515435695648</v>
      </c>
      <c r="AK229" s="86">
        <v>-0.28879007697105408</v>
      </c>
      <c r="AL229" s="86">
        <v>-0.22303807735443115</v>
      </c>
      <c r="AM229" s="86">
        <v>-0.38016268610954285</v>
      </c>
      <c r="AN229" s="86">
        <v>-0.43877056241035461</v>
      </c>
      <c r="AO229" s="86">
        <v>-0.4660155177116394</v>
      </c>
      <c r="AP229" s="86">
        <v>-0.49559727311134338</v>
      </c>
      <c r="AQ229" s="86">
        <v>-0.47357594966888428</v>
      </c>
      <c r="AR229" s="86">
        <v>-0.69257146120071411</v>
      </c>
      <c r="AS229" s="86">
        <v>-0.53465121984481812</v>
      </c>
      <c r="AT229" s="86">
        <v>-0.64747792482376099</v>
      </c>
      <c r="AU229" s="86">
        <v>-0.83474034070968628</v>
      </c>
      <c r="AV229" s="86">
        <v>-0.67574834823608398</v>
      </c>
      <c r="AW229" s="86">
        <v>-0.52079087495803833</v>
      </c>
      <c r="AX229" s="86">
        <v>-0.57608127593994141</v>
      </c>
      <c r="AY229" s="86">
        <v>-0.51806169748306274</v>
      </c>
      <c r="AZ229" s="86">
        <v>-0.50168800354003906</v>
      </c>
      <c r="BA229" s="86">
        <v>-0.40610355138778687</v>
      </c>
      <c r="BB229" s="86">
        <v>-0.64772164821624756</v>
      </c>
      <c r="BC229" s="86">
        <v>-0.86875748634338379</v>
      </c>
      <c r="BD229" s="86">
        <v>-0.84810101985931396</v>
      </c>
      <c r="BE229" s="86">
        <v>-0.18079221248626709</v>
      </c>
      <c r="BF229" s="86">
        <v>-0.27866926789283752</v>
      </c>
      <c r="BG229" s="86">
        <v>-0.17068156599998474</v>
      </c>
      <c r="BH229" s="86">
        <v>-9.9455900490283966E-2</v>
      </c>
      <c r="BI229" s="86">
        <v>-0.16449035704135895</v>
      </c>
      <c r="BJ229" s="86">
        <v>-0.10314652323722839</v>
      </c>
      <c r="BK229" s="86">
        <v>-0.25492802262306213</v>
      </c>
      <c r="BL229" s="86">
        <v>-0.30616438388824463</v>
      </c>
      <c r="BM229" s="86">
        <v>-0.30934256315231323</v>
      </c>
      <c r="BN229" s="86">
        <v>-0.32696464657783508</v>
      </c>
      <c r="BO229" s="86">
        <v>-0.31046602129936218</v>
      </c>
      <c r="BP229" s="86">
        <v>-0.47874298691749573</v>
      </c>
      <c r="BQ229" s="86">
        <v>-0.32135471701622009</v>
      </c>
      <c r="BR229" s="86">
        <v>-0.42307743430137634</v>
      </c>
      <c r="BS229" s="86">
        <v>-0.59071677923202515</v>
      </c>
      <c r="BT229" s="86">
        <v>-0.40882220864295959</v>
      </c>
      <c r="BU229" s="86">
        <v>-0.27081653475761414</v>
      </c>
      <c r="BV229" s="86">
        <v>-0.32986956834793091</v>
      </c>
      <c r="BW229" s="86">
        <v>-0.26007390022277832</v>
      </c>
      <c r="BX229" s="86">
        <v>-0.24916961789131165</v>
      </c>
      <c r="BY229" s="86">
        <v>-0.1658860445022583</v>
      </c>
      <c r="BZ229" s="86">
        <v>-0.39677104353904724</v>
      </c>
      <c r="CA229" s="86">
        <v>-0.62508457899093628</v>
      </c>
      <c r="CB229" s="86">
        <v>-0.61958086490631104</v>
      </c>
      <c r="CC229" s="86">
        <v>-7.4380785226821899E-2</v>
      </c>
      <c r="CD229" s="86">
        <v>-0.18829517066478729</v>
      </c>
      <c r="CE229" s="86">
        <v>-8.0328494310379028E-2</v>
      </c>
      <c r="CF229" s="86">
        <v>-9.6335187554359436E-3</v>
      </c>
      <c r="CG229" s="86">
        <v>-7.8400731086730957E-2</v>
      </c>
      <c r="CH229" s="86">
        <v>-2.0109999924898148E-2</v>
      </c>
      <c r="CI229" s="86">
        <v>-0.16819088160991669</v>
      </c>
      <c r="CJ229" s="86">
        <v>-0.21432174742221832</v>
      </c>
      <c r="CK229" s="86">
        <v>-0.20083135366439819</v>
      </c>
      <c r="CL229" s="86">
        <v>-0.2101701945066452</v>
      </c>
      <c r="CM229" s="86">
        <v>-0.19749656319618225</v>
      </c>
      <c r="CN229" s="86">
        <v>-0.33064603805541992</v>
      </c>
      <c r="CO229" s="86">
        <v>-0.17362621426582336</v>
      </c>
      <c r="CP229" s="86">
        <v>-0.26765835285186768</v>
      </c>
      <c r="CQ229" s="86">
        <v>-0.42170682549476624</v>
      </c>
      <c r="CR229" s="86">
        <v>-0.22394996881484985</v>
      </c>
      <c r="CS229" s="86">
        <v>-9.7685061395168304E-2</v>
      </c>
      <c r="CT229" s="86">
        <v>-0.15934407711029053</v>
      </c>
      <c r="CU229" s="86">
        <v>-8.1392355263233185E-2</v>
      </c>
      <c r="CV229" s="86">
        <v>-7.4276156723499298E-2</v>
      </c>
      <c r="CW229" s="86">
        <v>4.8786925617605448E-4</v>
      </c>
      <c r="CX229" s="86">
        <v>-0.22296343743801117</v>
      </c>
      <c r="CY229" s="86">
        <v>-0.45631745457649231</v>
      </c>
      <c r="CZ229" s="86">
        <v>-0.46130850911140442</v>
      </c>
      <c r="DA229" s="86">
        <v>3.2030645757913589E-2</v>
      </c>
      <c r="DB229" s="86">
        <v>-9.7921080887317657E-2</v>
      </c>
      <c r="DC229" s="86">
        <v>1.0024582035839558E-2</v>
      </c>
      <c r="DD229" s="86">
        <v>8.0188862979412079E-2</v>
      </c>
      <c r="DE229" s="86">
        <v>7.688889279961586E-3</v>
      </c>
      <c r="DF229" s="86">
        <v>6.2926523387432098E-2</v>
      </c>
      <c r="DG229" s="86">
        <v>-8.1453733146190643E-2</v>
      </c>
      <c r="DH229" s="86">
        <v>-0.12247911095619202</v>
      </c>
      <c r="DI229" s="86">
        <v>-9.2320136725902557E-2</v>
      </c>
      <c r="DJ229" s="86">
        <v>-9.3375749886035919E-2</v>
      </c>
      <c r="DK229" s="86">
        <v>-8.4527119994163513E-2</v>
      </c>
      <c r="DL229" s="86">
        <v>-0.18254908919334412</v>
      </c>
      <c r="DM229" s="86">
        <v>-2.5897696614265442E-2</v>
      </c>
      <c r="DN229" s="86">
        <v>-0.11223927140235901</v>
      </c>
      <c r="DO229" s="86">
        <v>-0.25269687175750732</v>
      </c>
      <c r="DP229" s="86">
        <v>-3.9077743887901306E-2</v>
      </c>
      <c r="DQ229" s="86">
        <v>7.5446419417858124E-2</v>
      </c>
      <c r="DR229" s="86">
        <v>1.1181415989995003E-2</v>
      </c>
      <c r="DS229" s="86">
        <v>9.7289197146892548E-2</v>
      </c>
      <c r="DT229" s="86">
        <v>0.10061730444431305</v>
      </c>
      <c r="DU229" s="86">
        <v>0.16686178743839264</v>
      </c>
      <c r="DV229" s="86">
        <v>-4.9155820161104202E-2</v>
      </c>
      <c r="DW229" s="86">
        <v>-0.28755033016204834</v>
      </c>
      <c r="DX229" s="86">
        <v>-0.3030361533164978</v>
      </c>
      <c r="DY229" s="86">
        <v>0.1856718510389328</v>
      </c>
      <c r="DZ229" s="86">
        <v>3.2564744353294373E-2</v>
      </c>
      <c r="EA229" s="86">
        <v>0.14048007130622864</v>
      </c>
      <c r="EB229" s="86">
        <v>0.20987811684608459</v>
      </c>
      <c r="EC229" s="86">
        <v>0.13198862969875336</v>
      </c>
      <c r="ED229" s="86">
        <v>0.18281808495521545</v>
      </c>
      <c r="EE229" s="86">
        <v>4.378093034029007E-2</v>
      </c>
      <c r="EF229" s="86">
        <v>1.0127073153853416E-2</v>
      </c>
      <c r="EG229" s="86">
        <v>6.4352817833423615E-2</v>
      </c>
      <c r="EH229" s="86">
        <v>7.5256884098052979E-2</v>
      </c>
      <c r="EI229" s="86">
        <v>7.8582823276519775E-2</v>
      </c>
      <c r="EJ229" s="86">
        <v>3.1279396265745163E-2</v>
      </c>
      <c r="EK229" s="86">
        <v>0.18739882111549377</v>
      </c>
      <c r="EL229" s="86">
        <v>0.11216119676828384</v>
      </c>
      <c r="EM229" s="86">
        <v>-8.6733223870396614E-3</v>
      </c>
      <c r="EN229" s="86">
        <v>0.22784839570522308</v>
      </c>
      <c r="EO229" s="86">
        <v>0.32542076706886292</v>
      </c>
      <c r="EP229" s="86">
        <v>0.25739315152168274</v>
      </c>
      <c r="EQ229" s="86">
        <v>0.35527697205543518</v>
      </c>
      <c r="ER229" s="86">
        <v>0.35313567519187927</v>
      </c>
      <c r="ES229" s="86">
        <v>0.40707927942276001</v>
      </c>
      <c r="ET229" s="86">
        <v>0.20179477334022522</v>
      </c>
      <c r="EU229" s="86">
        <v>-4.3877426534891129E-2</v>
      </c>
      <c r="EV229" s="86">
        <v>-7.4516013264656067E-2</v>
      </c>
      <c r="EW229" s="86">
        <v>70.075263977050781</v>
      </c>
      <c r="EX229" s="86">
        <v>66.403297424316406</v>
      </c>
      <c r="EY229" s="86">
        <v>64.807968139648438</v>
      </c>
      <c r="EZ229" s="86">
        <v>63.979263305664063</v>
      </c>
      <c r="FA229" s="86">
        <v>62.459217071533203</v>
      </c>
      <c r="FB229" s="86">
        <v>61.153335571289063</v>
      </c>
      <c r="FC229" s="86">
        <v>60.751201629638672</v>
      </c>
      <c r="FD229" s="86">
        <v>60.923831939697266</v>
      </c>
      <c r="FE229" s="86">
        <v>62.345748901367188</v>
      </c>
      <c r="FF229" s="86">
        <v>69.553543090820313</v>
      </c>
      <c r="FG229" s="86">
        <v>76.806655883789063</v>
      </c>
      <c r="FH229" s="86">
        <v>84.491546630859375</v>
      </c>
      <c r="FI229" s="86">
        <v>91.58575439453125</v>
      </c>
      <c r="FJ229" s="86">
        <v>96.778297424316406</v>
      </c>
      <c r="FK229" s="86">
        <v>99.915740966796875</v>
      </c>
      <c r="FL229" s="86">
        <v>101.57500457763672</v>
      </c>
      <c r="FM229" s="86">
        <v>101.08599853515625</v>
      </c>
      <c r="FN229" s="86">
        <v>98.752235412597656</v>
      </c>
      <c r="FO229" s="86">
        <v>96.620491027832031</v>
      </c>
      <c r="FP229" s="86">
        <v>90.410362243652344</v>
      </c>
      <c r="FQ229" s="86">
        <v>83.916969299316406</v>
      </c>
      <c r="FR229" s="86">
        <v>79.688789367675781</v>
      </c>
      <c r="FS229" s="86">
        <v>75.661262512207031</v>
      </c>
      <c r="FT229" s="86">
        <v>72.680076599121094</v>
      </c>
      <c r="FU229" s="86">
        <v>0.12461340427398682</v>
      </c>
      <c r="FV229" s="86">
        <v>0.21155692636966705</v>
      </c>
      <c r="FW229" s="86">
        <v>0.11745701730251312</v>
      </c>
      <c r="FX229" s="86">
        <v>144</v>
      </c>
      <c r="FY229" s="86">
        <v>1</v>
      </c>
    </row>
    <row r="230" spans="1:181" x14ac:dyDescent="0.25">
      <c r="A230" t="s">
        <v>186</v>
      </c>
      <c r="B230" t="s">
        <v>244</v>
      </c>
      <c r="C230" t="s">
        <v>2</v>
      </c>
      <c r="D230" t="s">
        <v>203</v>
      </c>
      <c r="E230" t="s">
        <v>210</v>
      </c>
      <c r="F230" t="s">
        <v>183</v>
      </c>
      <c r="G230" t="s">
        <v>1</v>
      </c>
      <c r="H230" s="86">
        <v>2006</v>
      </c>
      <c r="I230" s="86">
        <v>2.0058341026306152</v>
      </c>
      <c r="J230" s="86">
        <v>1.9535403251647949</v>
      </c>
      <c r="K230" s="86">
        <v>1.6992975473403931</v>
      </c>
      <c r="L230" s="86">
        <v>1.652248740196228</v>
      </c>
      <c r="M230" s="86">
        <v>1.6310887336730957</v>
      </c>
      <c r="N230" s="86">
        <v>1.7323256731033325</v>
      </c>
      <c r="O230" s="86">
        <v>1.9026525020599365</v>
      </c>
      <c r="P230" s="86">
        <v>2.1179075241088867</v>
      </c>
      <c r="Q230" s="86">
        <v>2.0253610610961914</v>
      </c>
      <c r="R230" s="86">
        <v>2.021909236907959</v>
      </c>
      <c r="S230" s="86">
        <v>1.9919217824935913</v>
      </c>
      <c r="T230" s="86">
        <v>2.4538934230804443</v>
      </c>
      <c r="U230" s="86">
        <v>2.9029333591461182</v>
      </c>
      <c r="V230" s="86">
        <v>2.9253509044647217</v>
      </c>
      <c r="W230" s="86">
        <v>3.3988347053527832</v>
      </c>
      <c r="X230" s="86">
        <v>3.7128994464874268</v>
      </c>
      <c r="Y230" s="86">
        <v>3.7662343978881836</v>
      </c>
      <c r="Z230" s="86">
        <v>4.3879303932189941</v>
      </c>
      <c r="AA230" s="86">
        <v>4.3693251609802246</v>
      </c>
      <c r="AB230" s="86">
        <v>3.9268739223480225</v>
      </c>
      <c r="AC230" s="86">
        <v>3.7706272602081299</v>
      </c>
      <c r="AD230" s="86">
        <v>3.3773167133331299</v>
      </c>
      <c r="AE230" s="86">
        <v>3.0549275875091553</v>
      </c>
      <c r="AF230" s="86">
        <v>2.6530733108520508</v>
      </c>
      <c r="AG230" s="86">
        <v>-1.3784219026565552</v>
      </c>
      <c r="AH230" s="86">
        <v>-1.1601780652999878</v>
      </c>
      <c r="AI230" s="86">
        <v>-1.0589628219604492</v>
      </c>
      <c r="AJ230" s="86">
        <v>-1.1484479904174805</v>
      </c>
      <c r="AK230" s="86">
        <v>-1.0580978393554688</v>
      </c>
      <c r="AL230" s="86">
        <v>-0.9532281756401062</v>
      </c>
      <c r="AM230" s="86">
        <v>-0.96583205461502075</v>
      </c>
      <c r="AN230" s="86">
        <v>-0.79324585199356079</v>
      </c>
      <c r="AO230" s="86">
        <v>-1.0318953990936279</v>
      </c>
      <c r="AP230" s="86">
        <v>-0.776481032371521</v>
      </c>
      <c r="AQ230" s="86">
        <v>-1.0237382650375366</v>
      </c>
      <c r="AR230" s="86">
        <v>-1.0642163753509521</v>
      </c>
      <c r="AS230" s="86">
        <v>-1.046141505241394</v>
      </c>
      <c r="AT230" s="86">
        <v>-1.4492589235305786</v>
      </c>
      <c r="AU230" s="86">
        <v>-1.3842774629592896</v>
      </c>
      <c r="AV230" s="86">
        <v>-1.2933648824691772</v>
      </c>
      <c r="AW230" s="86">
        <v>-1.4045554399490356</v>
      </c>
      <c r="AX230" s="86">
        <v>-0.82871997356414795</v>
      </c>
      <c r="AY230" s="86">
        <v>-0.87830239534378052</v>
      </c>
      <c r="AZ230" s="86">
        <v>-1.0127934217453003</v>
      </c>
      <c r="BA230" s="86">
        <v>-1.1570993661880493</v>
      </c>
      <c r="BB230" s="86">
        <v>-1.6879595518112183</v>
      </c>
      <c r="BC230" s="86">
        <v>-1.5724927186965942</v>
      </c>
      <c r="BD230" s="86">
        <v>-1.5320991277694702</v>
      </c>
      <c r="BE230" s="86">
        <v>-0.99956172704696655</v>
      </c>
      <c r="BF230" s="86">
        <v>-0.81155461072921753</v>
      </c>
      <c r="BG230" s="86">
        <v>-0.7138935923576355</v>
      </c>
      <c r="BH230" s="86">
        <v>-0.80844980478286743</v>
      </c>
      <c r="BI230" s="86">
        <v>-0.72121536731719971</v>
      </c>
      <c r="BJ230" s="86">
        <v>-0.65405887365341187</v>
      </c>
      <c r="BK230" s="86">
        <v>-0.64745491743087769</v>
      </c>
      <c r="BL230" s="86">
        <v>-0.46928215026855469</v>
      </c>
      <c r="BM230" s="86">
        <v>-0.66485595703125</v>
      </c>
      <c r="BN230" s="86">
        <v>-0.46821936964988708</v>
      </c>
      <c r="BO230" s="86">
        <v>-0.69468212127685547</v>
      </c>
      <c r="BP230" s="86">
        <v>-0.6801944375038147</v>
      </c>
      <c r="BQ230" s="86">
        <v>-0.63617879152297974</v>
      </c>
      <c r="BR230" s="86">
        <v>-1.0222296714782715</v>
      </c>
      <c r="BS230" s="86">
        <v>-0.92086160182952881</v>
      </c>
      <c r="BT230" s="86">
        <v>-0.76889842748641968</v>
      </c>
      <c r="BU230" s="86">
        <v>-0.92787009477615356</v>
      </c>
      <c r="BV230" s="86">
        <v>-0.38594692945480347</v>
      </c>
      <c r="BW230" s="86">
        <v>-0.41157034039497375</v>
      </c>
      <c r="BX230" s="86">
        <v>-0.61892074346542358</v>
      </c>
      <c r="BY230" s="86">
        <v>-0.74958479404449463</v>
      </c>
      <c r="BZ230" s="86">
        <v>-1.2699137926101685</v>
      </c>
      <c r="CA230" s="86">
        <v>-1.1573805809020996</v>
      </c>
      <c r="CB230" s="86">
        <v>-1.1330840587615967</v>
      </c>
      <c r="CC230" s="86">
        <v>-0.73716437816619873</v>
      </c>
      <c r="CD230" s="86">
        <v>-0.5700991153717041</v>
      </c>
      <c r="CE230" s="86">
        <v>-0.47489973902702332</v>
      </c>
      <c r="CF230" s="86">
        <v>-0.57296806573867798</v>
      </c>
      <c r="CG230" s="86">
        <v>-0.48789161443710327</v>
      </c>
      <c r="CH230" s="86">
        <v>-0.44685515761375427</v>
      </c>
      <c r="CI230" s="86">
        <v>-0.42694786190986633</v>
      </c>
      <c r="CJ230" s="86">
        <v>-0.24490584433078766</v>
      </c>
      <c r="CK230" s="86">
        <v>-0.41064554452896118</v>
      </c>
      <c r="CL230" s="86">
        <v>-0.25471827387809753</v>
      </c>
      <c r="CM230" s="86">
        <v>-0.46677887439727783</v>
      </c>
      <c r="CN230" s="86">
        <v>-0.41422197222709656</v>
      </c>
      <c r="CO230" s="86">
        <v>-0.35223984718322754</v>
      </c>
      <c r="CP230" s="86">
        <v>-0.72647058963775635</v>
      </c>
      <c r="CQ230" s="86">
        <v>-0.59990119934082031</v>
      </c>
      <c r="CR230" s="86">
        <v>-0.40565463900566101</v>
      </c>
      <c r="CS230" s="86">
        <v>-0.59771931171417236</v>
      </c>
      <c r="CT230" s="86">
        <v>-7.9283669590950012E-2</v>
      </c>
      <c r="CU230" s="86">
        <v>-8.8313162326812744E-2</v>
      </c>
      <c r="CV230" s="86">
        <v>-0.34612575173377991</v>
      </c>
      <c r="CW230" s="86">
        <v>-0.46734142303466797</v>
      </c>
      <c r="CX230" s="86">
        <v>-0.98037660121917725</v>
      </c>
      <c r="CY230" s="86">
        <v>-0.86987519264221191</v>
      </c>
      <c r="CZ230" s="86">
        <v>-0.8567274808883667</v>
      </c>
      <c r="DA230" s="86">
        <v>-0.47476699948310852</v>
      </c>
      <c r="DB230" s="86">
        <v>-0.32864362001419067</v>
      </c>
      <c r="DC230" s="86">
        <v>-0.23590587079524994</v>
      </c>
      <c r="DD230" s="86">
        <v>-0.33748635649681091</v>
      </c>
      <c r="DE230" s="86">
        <v>-0.25456786155700684</v>
      </c>
      <c r="DF230" s="86">
        <v>-0.23965142667293549</v>
      </c>
      <c r="DG230" s="86">
        <v>-0.20644080638885498</v>
      </c>
      <c r="DH230" s="86">
        <v>-2.0529551431536674E-2</v>
      </c>
      <c r="DI230" s="86">
        <v>-0.15643514692783356</v>
      </c>
      <c r="DJ230" s="86">
        <v>-4.1217189282178879E-2</v>
      </c>
      <c r="DK230" s="86">
        <v>-0.2388756275177002</v>
      </c>
      <c r="DL230" s="86">
        <v>-0.14824950695037842</v>
      </c>
      <c r="DM230" s="86">
        <v>-6.8300925195217133E-2</v>
      </c>
      <c r="DN230" s="86">
        <v>-0.43071144819259644</v>
      </c>
      <c r="DO230" s="86">
        <v>-0.27894079685211182</v>
      </c>
      <c r="DP230" s="86">
        <v>-4.2410820722579956E-2</v>
      </c>
      <c r="DQ230" s="86">
        <v>-0.26756852865219116</v>
      </c>
      <c r="DR230" s="86">
        <v>0.22737957537174225</v>
      </c>
      <c r="DS230" s="86">
        <v>0.23494401574134827</v>
      </c>
      <c r="DT230" s="86">
        <v>-7.3330745100975037E-2</v>
      </c>
      <c r="DU230" s="86">
        <v>-0.1850980669260025</v>
      </c>
      <c r="DV230" s="86">
        <v>-0.69083940982818604</v>
      </c>
      <c r="DW230" s="86">
        <v>-0.58236980438232422</v>
      </c>
      <c r="DX230" s="86">
        <v>-0.58037084341049194</v>
      </c>
      <c r="DY230" s="86">
        <v>-9.590689092874527E-2</v>
      </c>
      <c r="DZ230" s="86">
        <v>1.9979776814579964E-2</v>
      </c>
      <c r="EA230" s="86">
        <v>0.10916332900524139</v>
      </c>
      <c r="EB230" s="86">
        <v>2.5118347257375717E-3</v>
      </c>
      <c r="EC230" s="86">
        <v>8.2314610481262207E-2</v>
      </c>
      <c r="ED230" s="86">
        <v>5.9517845511436462E-2</v>
      </c>
      <c r="EE230" s="86">
        <v>0.11193635314702988</v>
      </c>
      <c r="EF230" s="86">
        <v>0.30343416333198547</v>
      </c>
      <c r="EG230" s="86">
        <v>0.21060429513454437</v>
      </c>
      <c r="EH230" s="86">
        <v>0.26704445481300354</v>
      </c>
      <c r="EI230" s="86">
        <v>9.0180478990077972E-2</v>
      </c>
      <c r="EJ230" s="86">
        <v>0.23577247560024261</v>
      </c>
      <c r="EK230" s="86">
        <v>0.34166178107261658</v>
      </c>
      <c r="EL230" s="86">
        <v>-3.6822480615228415E-3</v>
      </c>
      <c r="EM230" s="86">
        <v>0.18447503447532654</v>
      </c>
      <c r="EN230" s="86">
        <v>0.48205554485321045</v>
      </c>
      <c r="EO230" s="86">
        <v>0.20911678671836853</v>
      </c>
      <c r="EP230" s="86">
        <v>0.67015260457992554</v>
      </c>
      <c r="EQ230" s="86">
        <v>0.70167607069015503</v>
      </c>
      <c r="ER230" s="86">
        <v>0.32054191827774048</v>
      </c>
      <c r="ES230" s="86">
        <v>0.22241653501987457</v>
      </c>
      <c r="ET230" s="86">
        <v>-0.27279362082481384</v>
      </c>
      <c r="EU230" s="86">
        <v>-0.16725766658782959</v>
      </c>
      <c r="EV230" s="86">
        <v>-0.1813558042049408</v>
      </c>
      <c r="EW230" s="86">
        <v>76.032455444335938</v>
      </c>
      <c r="EX230" s="86">
        <v>75.345619201660156</v>
      </c>
      <c r="EY230" s="86">
        <v>73.913162231445313</v>
      </c>
      <c r="EZ230" s="86">
        <v>73.151725769042969</v>
      </c>
      <c r="FA230" s="86">
        <v>71.591056823730469</v>
      </c>
      <c r="FB230" s="86">
        <v>70.748397827148438</v>
      </c>
      <c r="FC230" s="86">
        <v>69.682853698730469</v>
      </c>
      <c r="FD230" s="86">
        <v>69.22369384765625</v>
      </c>
      <c r="FE230" s="86">
        <v>71.347747802734375</v>
      </c>
      <c r="FF230" s="86">
        <v>76.304779052734375</v>
      </c>
      <c r="FG230" s="86">
        <v>81.360794067382813</v>
      </c>
      <c r="FH230" s="86">
        <v>85.525558471679688</v>
      </c>
      <c r="FI230" s="86">
        <v>89.099372863769531</v>
      </c>
      <c r="FJ230" s="86">
        <v>92.026298522949219</v>
      </c>
      <c r="FK230" s="86">
        <v>94.129463195800781</v>
      </c>
      <c r="FL230" s="86">
        <v>94.211196899414063</v>
      </c>
      <c r="FM230" s="86">
        <v>95.117393493652344</v>
      </c>
      <c r="FN230" s="86">
        <v>95.009033203125</v>
      </c>
      <c r="FO230" s="86">
        <v>93.093467712402344</v>
      </c>
      <c r="FP230" s="86">
        <v>89.594985961914063</v>
      </c>
      <c r="FQ230" s="86">
        <v>86.178009033203125</v>
      </c>
      <c r="FR230" s="86">
        <v>83.656341552734375</v>
      </c>
      <c r="FS230" s="86">
        <v>81.972061157226563</v>
      </c>
      <c r="FT230" s="86">
        <v>79.134002685546875</v>
      </c>
      <c r="FU230" s="86">
        <v>0.23060058057308197</v>
      </c>
      <c r="FV230" s="86">
        <v>0.34533631801605225</v>
      </c>
      <c r="FW230" s="86">
        <v>0.23271174728870392</v>
      </c>
      <c r="FX230" s="86">
        <v>166</v>
      </c>
      <c r="FY230" s="86">
        <v>1</v>
      </c>
    </row>
    <row r="231" spans="1:181" x14ac:dyDescent="0.25">
      <c r="A231" t="s">
        <v>186</v>
      </c>
      <c r="B231" t="s">
        <v>244</v>
      </c>
      <c r="C231" t="s">
        <v>2</v>
      </c>
      <c r="D231" t="s">
        <v>203</v>
      </c>
      <c r="E231" t="s">
        <v>210</v>
      </c>
      <c r="F231" t="s">
        <v>184</v>
      </c>
      <c r="G231" t="s">
        <v>1</v>
      </c>
      <c r="H231" s="86">
        <v>1161</v>
      </c>
      <c r="I231" s="86">
        <v>1.206910252571106</v>
      </c>
      <c r="J231" s="86">
        <v>1.0567450523376465</v>
      </c>
      <c r="K231" s="86">
        <v>1.0723570585250854</v>
      </c>
      <c r="L231" s="86">
        <v>0.91252529621124268</v>
      </c>
      <c r="M231" s="86">
        <v>0.8208928108215332</v>
      </c>
      <c r="N231" s="86">
        <v>0.85794955492019653</v>
      </c>
      <c r="O231" s="86">
        <v>0.93850207328796387</v>
      </c>
      <c r="P231" s="86">
        <v>0.86369341611862183</v>
      </c>
      <c r="Q231" s="86">
        <v>0.91739153861999512</v>
      </c>
      <c r="R231" s="86">
        <v>1.0251098871231079</v>
      </c>
      <c r="S231" s="86">
        <v>1.2054884433746338</v>
      </c>
      <c r="T231" s="86">
        <v>1.3308627605438232</v>
      </c>
      <c r="U231" s="86">
        <v>1.3846577405929565</v>
      </c>
      <c r="V231" s="86">
        <v>1.410203218460083</v>
      </c>
      <c r="W231" s="86">
        <v>1.2222826480865479</v>
      </c>
      <c r="X231" s="86">
        <v>1.5107847452163696</v>
      </c>
      <c r="Y231" s="86">
        <v>1.7476881742477417</v>
      </c>
      <c r="Z231" s="86">
        <v>1.6838030815124512</v>
      </c>
      <c r="AA231" s="86">
        <v>2.3476624488830566</v>
      </c>
      <c r="AB231" s="86">
        <v>2.5837182998657227</v>
      </c>
      <c r="AC231" s="86">
        <v>2.5001397132873535</v>
      </c>
      <c r="AD231" s="86">
        <v>1.945789098739624</v>
      </c>
      <c r="AE231" s="86">
        <v>1.747308611869812</v>
      </c>
      <c r="AF231" s="86">
        <v>1.4223195314407349</v>
      </c>
      <c r="AG231" s="86">
        <v>-1.1409047842025757</v>
      </c>
      <c r="AH231" s="86">
        <v>-1.1810338497161865</v>
      </c>
      <c r="AI231" s="86">
        <v>-1.0367095470428467</v>
      </c>
      <c r="AJ231" s="86">
        <v>-1.0460140705108643</v>
      </c>
      <c r="AK231" s="86">
        <v>-1.1260184049606323</v>
      </c>
      <c r="AL231" s="86">
        <v>-1.1538335084915161</v>
      </c>
      <c r="AM231" s="86">
        <v>-1.1815605163574219</v>
      </c>
      <c r="AN231" s="86">
        <v>-1.6291161775588989</v>
      </c>
      <c r="AO231" s="86">
        <v>-1.6361273527145386</v>
      </c>
      <c r="AP231" s="86">
        <v>-1.058098316192627</v>
      </c>
      <c r="AQ231" s="86">
        <v>-0.93225878477096558</v>
      </c>
      <c r="AR231" s="86">
        <v>-0.74889343976974487</v>
      </c>
      <c r="AS231" s="86">
        <v>-0.84876328706741333</v>
      </c>
      <c r="AT231" s="86">
        <v>-1.00040602684021</v>
      </c>
      <c r="AU231" s="86">
        <v>-1.5827634334564209</v>
      </c>
      <c r="AV231" s="86">
        <v>-1.5910012722015381</v>
      </c>
      <c r="AW231" s="86">
        <v>-1.5445021390914917</v>
      </c>
      <c r="AX231" s="86">
        <v>-1.8918211460113525</v>
      </c>
      <c r="AY231" s="86">
        <v>-1.2366158962249756</v>
      </c>
      <c r="AZ231" s="86">
        <v>-0.9610782265663147</v>
      </c>
      <c r="BA231" s="86">
        <v>-1.0395035743713379</v>
      </c>
      <c r="BB231" s="86">
        <v>-1.2645347118377686</v>
      </c>
      <c r="BC231" s="86">
        <v>-1.5116276741027832</v>
      </c>
      <c r="BD231" s="86">
        <v>-1.3135092258453369</v>
      </c>
      <c r="BE231" s="86">
        <v>-0.70887887477874756</v>
      </c>
      <c r="BF231" s="86">
        <v>-0.77680182456970215</v>
      </c>
      <c r="BG231" s="86">
        <v>-0.63094347715377808</v>
      </c>
      <c r="BH231" s="86">
        <v>-0.6493077278137207</v>
      </c>
      <c r="BI231" s="86">
        <v>-0.72906923294067383</v>
      </c>
      <c r="BJ231" s="86">
        <v>-0.76675182580947876</v>
      </c>
      <c r="BK231" s="86">
        <v>-0.79463350772857666</v>
      </c>
      <c r="BL231" s="86">
        <v>-1.2094032764434814</v>
      </c>
      <c r="BM231" s="86">
        <v>-1.22412109375</v>
      </c>
      <c r="BN231" s="86">
        <v>-0.69953209161758423</v>
      </c>
      <c r="BO231" s="86">
        <v>-0.58419942855834961</v>
      </c>
      <c r="BP231" s="86">
        <v>-0.43122473359107971</v>
      </c>
      <c r="BQ231" s="86">
        <v>-0.52822935581207275</v>
      </c>
      <c r="BR231" s="86">
        <v>-0.66029363870620728</v>
      </c>
      <c r="BS231" s="86">
        <v>-1.2183306217193604</v>
      </c>
      <c r="BT231" s="86">
        <v>-1.1755591630935669</v>
      </c>
      <c r="BU231" s="86">
        <v>-1.085049033164978</v>
      </c>
      <c r="BV231" s="86">
        <v>-1.4274832010269165</v>
      </c>
      <c r="BW231" s="86">
        <v>-0.73186880350112915</v>
      </c>
      <c r="BX231" s="86">
        <v>-0.39321136474609375</v>
      </c>
      <c r="BY231" s="86">
        <v>-0.50835210084915161</v>
      </c>
      <c r="BZ231" s="86">
        <v>-0.80348813533782959</v>
      </c>
      <c r="CA231" s="86">
        <v>-1.0276705026626587</v>
      </c>
      <c r="CB231" s="86">
        <v>-0.86082828044891357</v>
      </c>
      <c r="CC231" s="86">
        <v>-0.40965908765792847</v>
      </c>
      <c r="CD231" s="86">
        <v>-0.4968319833278656</v>
      </c>
      <c r="CE231" s="86">
        <v>-0.3499111533164978</v>
      </c>
      <c r="CF231" s="86">
        <v>-0.37455016374588013</v>
      </c>
      <c r="CG231" s="86">
        <v>-0.45414340496063232</v>
      </c>
      <c r="CH231" s="86">
        <v>-0.49866017699241638</v>
      </c>
      <c r="CI231" s="86">
        <v>-0.52664899826049805</v>
      </c>
      <c r="CJ231" s="86">
        <v>-0.91871148347854614</v>
      </c>
      <c r="CK231" s="86">
        <v>-0.9387667179107666</v>
      </c>
      <c r="CL231" s="86">
        <v>-0.45119023323059082</v>
      </c>
      <c r="CM231" s="86">
        <v>-0.34313452243804932</v>
      </c>
      <c r="CN231" s="86">
        <v>-0.21120832860469818</v>
      </c>
      <c r="CO231" s="86">
        <v>-0.30622851848602295</v>
      </c>
      <c r="CP231" s="86">
        <v>-0.42473286390304565</v>
      </c>
      <c r="CQ231" s="86">
        <v>-0.96592557430267334</v>
      </c>
      <c r="CR231" s="86">
        <v>-0.88782525062561035</v>
      </c>
      <c r="CS231" s="86">
        <v>-0.76683318614959717</v>
      </c>
      <c r="CT231" s="86">
        <v>-1.1058841943740845</v>
      </c>
      <c r="CU231" s="86">
        <v>-0.38228249549865723</v>
      </c>
      <c r="CV231" s="86">
        <v>9.14978954824619E-5</v>
      </c>
      <c r="CW231" s="86">
        <v>-0.14047816395759583</v>
      </c>
      <c r="CX231" s="86">
        <v>-0.48416873812675476</v>
      </c>
      <c r="CY231" s="86">
        <v>-0.69248318672180176</v>
      </c>
      <c r="CZ231" s="86">
        <v>-0.54730284214019775</v>
      </c>
      <c r="DA231" s="86">
        <v>-0.11043927818536758</v>
      </c>
      <c r="DB231" s="86">
        <v>-0.21686214208602905</v>
      </c>
      <c r="DC231" s="86">
        <v>-6.8878807127475739E-2</v>
      </c>
      <c r="DD231" s="86">
        <v>-9.979257732629776E-2</v>
      </c>
      <c r="DE231" s="86">
        <v>-0.17921757698059082</v>
      </c>
      <c r="DF231" s="86">
        <v>-0.23056855797767639</v>
      </c>
      <c r="DG231" s="86">
        <v>-0.25866451859474182</v>
      </c>
      <c r="DH231" s="86">
        <v>-0.62801963090896606</v>
      </c>
      <c r="DI231" s="86">
        <v>-0.65341240167617798</v>
      </c>
      <c r="DJ231" s="86">
        <v>-0.20284835994243622</v>
      </c>
      <c r="DK231" s="86">
        <v>-0.10206964612007141</v>
      </c>
      <c r="DL231" s="86">
        <v>8.808063343167305E-3</v>
      </c>
      <c r="DM231" s="86">
        <v>-8.4227681159973145E-2</v>
      </c>
      <c r="DN231" s="86">
        <v>-0.18917207419872284</v>
      </c>
      <c r="DO231" s="86">
        <v>-0.71352052688598633</v>
      </c>
      <c r="DP231" s="86">
        <v>-0.60009127855300903</v>
      </c>
      <c r="DQ231" s="86">
        <v>-0.4486173689365387</v>
      </c>
      <c r="DR231" s="86">
        <v>-0.78428512811660767</v>
      </c>
      <c r="DS231" s="86">
        <v>-3.2696187496185303E-2</v>
      </c>
      <c r="DT231" s="86">
        <v>0.3933943510055542</v>
      </c>
      <c r="DU231" s="86">
        <v>0.22739577293395996</v>
      </c>
      <c r="DV231" s="86">
        <v>-0.16484932601451874</v>
      </c>
      <c r="DW231" s="86">
        <v>-0.3572959303855896</v>
      </c>
      <c r="DX231" s="86">
        <v>-0.23377738893032074</v>
      </c>
      <c r="DY231" s="86">
        <v>0.32158660888671875</v>
      </c>
      <c r="DZ231" s="86">
        <v>0.18736983835697174</v>
      </c>
      <c r="EA231" s="86">
        <v>0.33688727021217346</v>
      </c>
      <c r="EB231" s="86">
        <v>0.296913743019104</v>
      </c>
      <c r="EC231" s="86">
        <v>0.21773163974285126</v>
      </c>
      <c r="ED231" s="86">
        <v>0.15651315450668335</v>
      </c>
      <c r="EE231" s="86">
        <v>0.12826251983642578</v>
      </c>
      <c r="EF231" s="86">
        <v>-0.20830677449703217</v>
      </c>
      <c r="EG231" s="86">
        <v>-0.24140603840351105</v>
      </c>
      <c r="EH231" s="86">
        <v>0.15571786463260651</v>
      </c>
      <c r="EI231" s="86">
        <v>0.24598975479602814</v>
      </c>
      <c r="EJ231" s="86">
        <v>0.32647678256034851</v>
      </c>
      <c r="EK231" s="86">
        <v>0.23630626499652863</v>
      </c>
      <c r="EL231" s="86">
        <v>0.15094028413295746</v>
      </c>
      <c r="EM231" s="86">
        <v>-0.34908777475357056</v>
      </c>
      <c r="EN231" s="86">
        <v>-0.18464918434619904</v>
      </c>
      <c r="EO231" s="86">
        <v>1.0835723020136356E-2</v>
      </c>
      <c r="EP231" s="86">
        <v>-0.31994721293449402</v>
      </c>
      <c r="EQ231" s="86">
        <v>0.47205090522766113</v>
      </c>
      <c r="ER231" s="86">
        <v>0.96126121282577515</v>
      </c>
      <c r="ES231" s="86">
        <v>0.75854730606079102</v>
      </c>
      <c r="ET231" s="86">
        <v>0.29619720578193665</v>
      </c>
      <c r="EU231" s="86">
        <v>0.12666124105453491</v>
      </c>
      <c r="EV231" s="86">
        <v>0.21890358626842499</v>
      </c>
      <c r="EW231" s="86">
        <v>70.835678100585938</v>
      </c>
      <c r="EX231" s="86">
        <v>67.170242309570313</v>
      </c>
      <c r="EY231" s="86">
        <v>65.118133544921875</v>
      </c>
      <c r="EZ231" s="86">
        <v>64.240974426269531</v>
      </c>
      <c r="FA231" s="86">
        <v>62.957977294921875</v>
      </c>
      <c r="FB231" s="86">
        <v>62.132766723632813</v>
      </c>
      <c r="FC231" s="86">
        <v>61.573715209960938</v>
      </c>
      <c r="FD231" s="86">
        <v>60.923637390136719</v>
      </c>
      <c r="FE231" s="86">
        <v>63.808174133300781</v>
      </c>
      <c r="FF231" s="86">
        <v>72.096710205078125</v>
      </c>
      <c r="FG231" s="86">
        <v>80.138870239257813</v>
      </c>
      <c r="FH231" s="86">
        <v>85.03131103515625</v>
      </c>
      <c r="FI231" s="86">
        <v>86.839019775390625</v>
      </c>
      <c r="FJ231" s="86">
        <v>89.179328918457031</v>
      </c>
      <c r="FK231" s="86">
        <v>90.596961975097656</v>
      </c>
      <c r="FL231" s="86">
        <v>92.973640441894531</v>
      </c>
      <c r="FM231" s="86">
        <v>94.443069458007813</v>
      </c>
      <c r="FN231" s="86">
        <v>95.287994384765625</v>
      </c>
      <c r="FO231" s="86">
        <v>93.032859802246094</v>
      </c>
      <c r="FP231" s="86">
        <v>85.67095947265625</v>
      </c>
      <c r="FQ231" s="86">
        <v>80.284820556640625</v>
      </c>
      <c r="FR231" s="86">
        <v>76.491317749023438</v>
      </c>
      <c r="FS231" s="86">
        <v>74.449821472167969</v>
      </c>
      <c r="FT231" s="86">
        <v>72.42681884765625</v>
      </c>
      <c r="FU231" s="86">
        <v>0.31480297446250916</v>
      </c>
      <c r="FV231" s="86">
        <v>0.42186856269836426</v>
      </c>
      <c r="FW231" s="86">
        <v>0.30765944719314575</v>
      </c>
      <c r="FX231" s="86">
        <v>115</v>
      </c>
      <c r="FY231" s="86">
        <v>1</v>
      </c>
    </row>
    <row r="232" spans="1:181" x14ac:dyDescent="0.25">
      <c r="A232" t="s">
        <v>186</v>
      </c>
      <c r="B232" t="s">
        <v>244</v>
      </c>
      <c r="C232" t="s">
        <v>2</v>
      </c>
      <c r="D232" t="s">
        <v>203</v>
      </c>
      <c r="E232" t="s">
        <v>210</v>
      </c>
      <c r="F232" t="s">
        <v>185</v>
      </c>
      <c r="G232" t="s">
        <v>1</v>
      </c>
      <c r="H232" s="86">
        <v>506</v>
      </c>
      <c r="I232" s="86"/>
      <c r="J232" s="86"/>
      <c r="K232" s="86"/>
      <c r="L232" s="86"/>
      <c r="M232" s="86"/>
      <c r="N232" s="86"/>
      <c r="O232" s="86"/>
      <c r="P232" s="86"/>
      <c r="Q232" s="86"/>
      <c r="R232" s="86"/>
      <c r="S232" s="86"/>
      <c r="T232" s="86"/>
      <c r="U232" s="86"/>
      <c r="V232" s="86"/>
      <c r="W232" s="86"/>
      <c r="X232" s="86"/>
      <c r="Y232" s="86"/>
      <c r="Z232" s="86"/>
      <c r="AA232" s="86"/>
      <c r="AB232" s="86"/>
      <c r="AC232" s="86"/>
      <c r="AD232" s="86"/>
      <c r="AE232" s="86"/>
      <c r="AF232" s="86"/>
      <c r="AG232" s="86"/>
      <c r="AH232" s="86"/>
      <c r="AI232" s="86"/>
      <c r="AJ232" s="86"/>
      <c r="AK232" s="86"/>
      <c r="AL232" s="86"/>
      <c r="AM232" s="86"/>
      <c r="AN232" s="86"/>
      <c r="AO232" s="86"/>
      <c r="AP232" s="86"/>
      <c r="AQ232" s="86"/>
      <c r="AR232" s="86"/>
      <c r="AS232" s="86"/>
      <c r="AT232" s="86"/>
      <c r="AU232" s="86"/>
      <c r="AV232" s="86"/>
      <c r="AW232" s="86"/>
      <c r="AX232" s="86"/>
      <c r="AY232" s="86"/>
      <c r="AZ232" s="86"/>
      <c r="BA232" s="86"/>
      <c r="BB232" s="86"/>
      <c r="BC232" s="86"/>
      <c r="BD232" s="86"/>
      <c r="BE232" s="86"/>
      <c r="BF232" s="86"/>
      <c r="BG232" s="86"/>
      <c r="BH232" s="86"/>
      <c r="BI232" s="86"/>
      <c r="BJ232" s="86"/>
      <c r="BK232" s="86"/>
      <c r="BL232" s="86"/>
      <c r="BM232" s="86"/>
      <c r="BN232" s="86"/>
      <c r="BO232" s="86"/>
      <c r="BP232" s="86"/>
      <c r="BQ232" s="86"/>
      <c r="BR232" s="86"/>
      <c r="BS232" s="86"/>
      <c r="BT232" s="86"/>
      <c r="BU232" s="86"/>
      <c r="BV232" s="86"/>
      <c r="BW232" s="86"/>
      <c r="BX232" s="86"/>
      <c r="BY232" s="86"/>
      <c r="BZ232" s="86"/>
      <c r="CA232" s="86"/>
      <c r="CB232" s="86"/>
      <c r="CC232" s="86"/>
      <c r="CD232" s="86"/>
      <c r="CE232" s="86"/>
      <c r="CF232" s="86"/>
      <c r="CG232" s="86"/>
      <c r="CH232" s="86"/>
      <c r="CI232" s="86"/>
      <c r="CJ232" s="86"/>
      <c r="CK232" s="86"/>
      <c r="CL232" s="86"/>
      <c r="CM232" s="86"/>
      <c r="CN232" s="86"/>
      <c r="CO232" s="86"/>
      <c r="CP232" s="86"/>
      <c r="CQ232" s="86"/>
      <c r="CR232" s="86"/>
      <c r="CS232" s="86"/>
      <c r="CT232" s="86"/>
      <c r="CU232" s="86"/>
      <c r="CV232" s="86"/>
      <c r="CW232" s="86"/>
      <c r="CX232" s="86"/>
      <c r="CY232" s="86"/>
      <c r="CZ232" s="86"/>
      <c r="DA232" s="86"/>
      <c r="DB232" s="86"/>
      <c r="DC232" s="86"/>
      <c r="DD232" s="86"/>
      <c r="DE232" s="86"/>
      <c r="DF232" s="86"/>
      <c r="DG232" s="86"/>
      <c r="DH232" s="86"/>
      <c r="DI232" s="86"/>
      <c r="DJ232" s="86"/>
      <c r="DK232" s="86"/>
      <c r="DL232" s="86"/>
      <c r="DM232" s="86"/>
      <c r="DN232" s="86"/>
      <c r="DO232" s="86"/>
      <c r="DP232" s="86"/>
      <c r="DQ232" s="86"/>
      <c r="DR232" s="86"/>
      <c r="DS232" s="86"/>
      <c r="DT232" s="86"/>
      <c r="DU232" s="86"/>
      <c r="DV232" s="86"/>
      <c r="DW232" s="86"/>
      <c r="DX232" s="86"/>
      <c r="DY232" s="86"/>
      <c r="DZ232" s="86"/>
      <c r="EA232" s="86"/>
      <c r="EB232" s="86"/>
      <c r="EC232" s="86"/>
      <c r="ED232" s="86"/>
      <c r="EE232" s="86"/>
      <c r="EF232" s="86"/>
      <c r="EG232" s="86"/>
      <c r="EH232" s="86"/>
      <c r="EI232" s="86"/>
      <c r="EJ232" s="86"/>
      <c r="EK232" s="86"/>
      <c r="EL232" s="86"/>
      <c r="EM232" s="86"/>
      <c r="EN232" s="86"/>
      <c r="EO232" s="86"/>
      <c r="EP232" s="86"/>
      <c r="EQ232" s="86"/>
      <c r="ER232" s="86"/>
      <c r="ES232" s="86"/>
      <c r="ET232" s="86"/>
      <c r="EU232" s="86"/>
      <c r="EV232" s="86"/>
      <c r="EW232" s="86"/>
      <c r="EX232" s="86"/>
      <c r="EY232" s="86"/>
      <c r="EZ232" s="86"/>
      <c r="FA232" s="86"/>
      <c r="FB232" s="86"/>
      <c r="FC232" s="86"/>
      <c r="FD232" s="86"/>
      <c r="FE232" s="86"/>
      <c r="FF232" s="86"/>
      <c r="FG232" s="86"/>
      <c r="FH232" s="86"/>
      <c r="FI232" s="86"/>
      <c r="FJ232" s="86"/>
      <c r="FK232" s="86"/>
      <c r="FL232" s="86"/>
      <c r="FM232" s="86"/>
      <c r="FN232" s="86"/>
      <c r="FO232" s="86"/>
      <c r="FP232" s="86"/>
      <c r="FQ232" s="86"/>
      <c r="FR232" s="86"/>
      <c r="FS232" s="86"/>
      <c r="FT232" s="86"/>
      <c r="FU232" s="86"/>
      <c r="FV232" s="86"/>
      <c r="FW232" s="86"/>
      <c r="FX232" s="86">
        <v>39</v>
      </c>
      <c r="FY232" s="86">
        <v>0</v>
      </c>
    </row>
    <row r="233" spans="1:181" x14ac:dyDescent="0.25">
      <c r="A233" t="s">
        <v>186</v>
      </c>
      <c r="B233" t="s">
        <v>244</v>
      </c>
      <c r="C233" t="s">
        <v>2</v>
      </c>
      <c r="D233" t="s">
        <v>203</v>
      </c>
      <c r="E233" t="s">
        <v>240</v>
      </c>
      <c r="F233" t="s">
        <v>1</v>
      </c>
      <c r="G233" t="s">
        <v>198</v>
      </c>
      <c r="H233" s="86">
        <v>2622</v>
      </c>
      <c r="I233" s="86"/>
      <c r="J233" s="86"/>
      <c r="K233" s="86"/>
      <c r="L233" s="86"/>
      <c r="M233" s="86"/>
      <c r="N233" s="86"/>
      <c r="O233" s="86"/>
      <c r="P233" s="86"/>
      <c r="Q233" s="86"/>
      <c r="R233" s="86"/>
      <c r="S233" s="86"/>
      <c r="T233" s="86"/>
      <c r="U233" s="86"/>
      <c r="V233" s="86"/>
      <c r="W233" s="86"/>
      <c r="X233" s="86"/>
      <c r="Y233" s="86"/>
      <c r="Z233" s="86"/>
      <c r="AA233" s="86"/>
      <c r="AB233" s="86"/>
      <c r="AC233" s="86"/>
      <c r="AD233" s="86"/>
      <c r="AE233" s="86"/>
      <c r="AF233" s="86"/>
      <c r="AG233" s="86"/>
      <c r="AH233" s="86"/>
      <c r="AI233" s="86"/>
      <c r="AJ233" s="86"/>
      <c r="AK233" s="86"/>
      <c r="AL233" s="86"/>
      <c r="AM233" s="86"/>
      <c r="AN233" s="86"/>
      <c r="AO233" s="86"/>
      <c r="AP233" s="86"/>
      <c r="AQ233" s="86"/>
      <c r="AR233" s="86"/>
      <c r="AS233" s="86"/>
      <c r="AT233" s="86"/>
      <c r="AU233" s="86"/>
      <c r="AV233" s="86"/>
      <c r="AW233" s="86"/>
      <c r="AX233" s="86"/>
      <c r="AY233" s="86"/>
      <c r="AZ233" s="86"/>
      <c r="BA233" s="86"/>
      <c r="BB233" s="86"/>
      <c r="BC233" s="86"/>
      <c r="BD233" s="86"/>
      <c r="BE233" s="86"/>
      <c r="BF233" s="86"/>
      <c r="BG233" s="86"/>
      <c r="BH233" s="86"/>
      <c r="BI233" s="86"/>
      <c r="BJ233" s="86"/>
      <c r="BK233" s="86"/>
      <c r="BL233" s="86"/>
      <c r="BM233" s="86"/>
      <c r="BN233" s="86"/>
      <c r="BO233" s="86"/>
      <c r="BP233" s="86"/>
      <c r="BQ233" s="86"/>
      <c r="BR233" s="86"/>
      <c r="BS233" s="86"/>
      <c r="BT233" s="86"/>
      <c r="BU233" s="86"/>
      <c r="BV233" s="86"/>
      <c r="BW233" s="86"/>
      <c r="BX233" s="86"/>
      <c r="BY233" s="86"/>
      <c r="BZ233" s="86"/>
      <c r="CA233" s="86"/>
      <c r="CB233" s="86"/>
      <c r="CC233" s="86"/>
      <c r="CD233" s="86"/>
      <c r="CE233" s="86"/>
      <c r="CF233" s="86"/>
      <c r="CG233" s="86"/>
      <c r="CH233" s="86"/>
      <c r="CI233" s="86"/>
      <c r="CJ233" s="86"/>
      <c r="CK233" s="86"/>
      <c r="CL233" s="86"/>
      <c r="CM233" s="86"/>
      <c r="CN233" s="86"/>
      <c r="CO233" s="86"/>
      <c r="CP233" s="86"/>
      <c r="CQ233" s="86"/>
      <c r="CR233" s="86"/>
      <c r="CS233" s="86"/>
      <c r="CT233" s="86"/>
      <c r="CU233" s="86"/>
      <c r="CV233" s="86"/>
      <c r="CW233" s="86"/>
      <c r="CX233" s="86"/>
      <c r="CY233" s="86"/>
      <c r="CZ233" s="86"/>
      <c r="DA233" s="86"/>
      <c r="DB233" s="86"/>
      <c r="DC233" s="86"/>
      <c r="DD233" s="86"/>
      <c r="DE233" s="86"/>
      <c r="DF233" s="86"/>
      <c r="DG233" s="86"/>
      <c r="DH233" s="86"/>
      <c r="DI233" s="86"/>
      <c r="DJ233" s="86"/>
      <c r="DK233" s="86"/>
      <c r="DL233" s="86"/>
      <c r="DM233" s="86"/>
      <c r="DN233" s="86"/>
      <c r="DO233" s="86"/>
      <c r="DP233" s="86"/>
      <c r="DQ233" s="86"/>
      <c r="DR233" s="86"/>
      <c r="DS233" s="86"/>
      <c r="DT233" s="86"/>
      <c r="DU233" s="86"/>
      <c r="DV233" s="86"/>
      <c r="DW233" s="86"/>
      <c r="DX233" s="86"/>
      <c r="DY233" s="86"/>
      <c r="DZ233" s="86"/>
      <c r="EA233" s="86"/>
      <c r="EB233" s="86"/>
      <c r="EC233" s="86"/>
      <c r="ED233" s="86"/>
      <c r="EE233" s="86"/>
      <c r="EF233" s="86"/>
      <c r="EG233" s="86"/>
      <c r="EH233" s="86"/>
      <c r="EI233" s="86"/>
      <c r="EJ233" s="86"/>
      <c r="EK233" s="86"/>
      <c r="EL233" s="86"/>
      <c r="EM233" s="86"/>
      <c r="EN233" s="86"/>
      <c r="EO233" s="86"/>
      <c r="EP233" s="86"/>
      <c r="EQ233" s="86"/>
      <c r="ER233" s="86"/>
      <c r="ES233" s="86"/>
      <c r="ET233" s="86"/>
      <c r="EU233" s="86"/>
      <c r="EV233" s="86"/>
      <c r="EW233" s="86"/>
      <c r="EX233" s="86"/>
      <c r="EY233" s="86"/>
      <c r="EZ233" s="86"/>
      <c r="FA233" s="86"/>
      <c r="FB233" s="86"/>
      <c r="FC233" s="86"/>
      <c r="FD233" s="86"/>
      <c r="FE233" s="86"/>
      <c r="FF233" s="86"/>
      <c r="FG233" s="86"/>
      <c r="FH233" s="86"/>
      <c r="FI233" s="86"/>
      <c r="FJ233" s="86"/>
      <c r="FK233" s="86"/>
      <c r="FL233" s="86"/>
      <c r="FM233" s="86"/>
      <c r="FN233" s="86"/>
      <c r="FO233" s="86"/>
      <c r="FP233" s="86"/>
      <c r="FQ233" s="86"/>
      <c r="FR233" s="86"/>
      <c r="FS233" s="86"/>
      <c r="FT233" s="86"/>
      <c r="FU233" s="86"/>
      <c r="FV233" s="86"/>
      <c r="FW233" s="86"/>
      <c r="FX233" s="86">
        <v>3</v>
      </c>
      <c r="FY233" s="86">
        <v>0</v>
      </c>
    </row>
    <row r="234" spans="1:181" x14ac:dyDescent="0.25">
      <c r="A234" t="s">
        <v>186</v>
      </c>
      <c r="B234" t="s">
        <v>244</v>
      </c>
      <c r="C234" t="s">
        <v>2</v>
      </c>
      <c r="D234" t="s">
        <v>203</v>
      </c>
      <c r="E234" t="s">
        <v>240</v>
      </c>
      <c r="F234" t="s">
        <v>1</v>
      </c>
      <c r="G234" t="s">
        <v>200</v>
      </c>
      <c r="H234" s="86">
        <v>611</v>
      </c>
      <c r="I234" s="86"/>
      <c r="J234" s="86"/>
      <c r="K234" s="86"/>
      <c r="L234" s="86"/>
      <c r="M234" s="86"/>
      <c r="N234" s="86"/>
      <c r="O234" s="86"/>
      <c r="P234" s="86"/>
      <c r="Q234" s="86"/>
      <c r="R234" s="86"/>
      <c r="S234" s="86"/>
      <c r="T234" s="86"/>
      <c r="U234" s="86"/>
      <c r="V234" s="86"/>
      <c r="W234" s="86"/>
      <c r="X234" s="86"/>
      <c r="Y234" s="86"/>
      <c r="Z234" s="86"/>
      <c r="AA234" s="86"/>
      <c r="AB234" s="86"/>
      <c r="AC234" s="86"/>
      <c r="AD234" s="86"/>
      <c r="AE234" s="86"/>
      <c r="AF234" s="86"/>
      <c r="AG234" s="86"/>
      <c r="AH234" s="86"/>
      <c r="AI234" s="86"/>
      <c r="AJ234" s="86"/>
      <c r="AK234" s="86"/>
      <c r="AL234" s="86"/>
      <c r="AM234" s="86"/>
      <c r="AN234" s="86"/>
      <c r="AO234" s="86"/>
      <c r="AP234" s="86"/>
      <c r="AQ234" s="86"/>
      <c r="AR234" s="86"/>
      <c r="AS234" s="86"/>
      <c r="AT234" s="86"/>
      <c r="AU234" s="86"/>
      <c r="AV234" s="86"/>
      <c r="AW234" s="86"/>
      <c r="AX234" s="86"/>
      <c r="AY234" s="86"/>
      <c r="AZ234" s="86"/>
      <c r="BA234" s="86"/>
      <c r="BB234" s="86"/>
      <c r="BC234" s="86"/>
      <c r="BD234" s="86"/>
      <c r="BE234" s="86"/>
      <c r="BF234" s="86"/>
      <c r="BG234" s="86"/>
      <c r="BH234" s="86"/>
      <c r="BI234" s="86"/>
      <c r="BJ234" s="86"/>
      <c r="BK234" s="86"/>
      <c r="BL234" s="86"/>
      <c r="BM234" s="86"/>
      <c r="BN234" s="86"/>
      <c r="BO234" s="86"/>
      <c r="BP234" s="86"/>
      <c r="BQ234" s="86"/>
      <c r="BR234" s="86"/>
      <c r="BS234" s="86"/>
      <c r="BT234" s="86"/>
      <c r="BU234" s="86"/>
      <c r="BV234" s="86"/>
      <c r="BW234" s="86"/>
      <c r="BX234" s="86"/>
      <c r="BY234" s="86"/>
      <c r="BZ234" s="86"/>
      <c r="CA234" s="86"/>
      <c r="CB234" s="86"/>
      <c r="CC234" s="86"/>
      <c r="CD234" s="86"/>
      <c r="CE234" s="86"/>
      <c r="CF234" s="86"/>
      <c r="CG234" s="86"/>
      <c r="CH234" s="86"/>
      <c r="CI234" s="86"/>
      <c r="CJ234" s="86"/>
      <c r="CK234" s="86"/>
      <c r="CL234" s="86"/>
      <c r="CM234" s="86"/>
      <c r="CN234" s="86"/>
      <c r="CO234" s="86"/>
      <c r="CP234" s="86"/>
      <c r="CQ234" s="86"/>
      <c r="CR234" s="86"/>
      <c r="CS234" s="86"/>
      <c r="CT234" s="86"/>
      <c r="CU234" s="86"/>
      <c r="CV234" s="86"/>
      <c r="CW234" s="86"/>
      <c r="CX234" s="86"/>
      <c r="CY234" s="86"/>
      <c r="CZ234" s="86"/>
      <c r="DA234" s="86"/>
      <c r="DB234" s="86"/>
      <c r="DC234" s="86"/>
      <c r="DD234" s="86"/>
      <c r="DE234" s="86"/>
      <c r="DF234" s="86"/>
      <c r="DG234" s="86"/>
      <c r="DH234" s="86"/>
      <c r="DI234" s="86"/>
      <c r="DJ234" s="86"/>
      <c r="DK234" s="86"/>
      <c r="DL234" s="86"/>
      <c r="DM234" s="86"/>
      <c r="DN234" s="86"/>
      <c r="DO234" s="86"/>
      <c r="DP234" s="86"/>
      <c r="DQ234" s="86"/>
      <c r="DR234" s="86"/>
      <c r="DS234" s="86"/>
      <c r="DT234" s="86"/>
      <c r="DU234" s="86"/>
      <c r="DV234" s="86"/>
      <c r="DW234" s="86"/>
      <c r="DX234" s="86"/>
      <c r="DY234" s="86"/>
      <c r="DZ234" s="86"/>
      <c r="EA234" s="86"/>
      <c r="EB234" s="86"/>
      <c r="EC234" s="86"/>
      <c r="ED234" s="86"/>
      <c r="EE234" s="86"/>
      <c r="EF234" s="86"/>
      <c r="EG234" s="86"/>
      <c r="EH234" s="86"/>
      <c r="EI234" s="86"/>
      <c r="EJ234" s="86"/>
      <c r="EK234" s="86"/>
      <c r="EL234" s="86"/>
      <c r="EM234" s="86"/>
      <c r="EN234" s="86"/>
      <c r="EO234" s="86"/>
      <c r="EP234" s="86"/>
      <c r="EQ234" s="86"/>
      <c r="ER234" s="86"/>
      <c r="ES234" s="86"/>
      <c r="ET234" s="86"/>
      <c r="EU234" s="86"/>
      <c r="EV234" s="86"/>
      <c r="EW234" s="86"/>
      <c r="EX234" s="86"/>
      <c r="EY234" s="86"/>
      <c r="EZ234" s="86"/>
      <c r="FA234" s="86"/>
      <c r="FB234" s="86"/>
      <c r="FC234" s="86"/>
      <c r="FD234" s="86"/>
      <c r="FE234" s="86"/>
      <c r="FF234" s="86"/>
      <c r="FG234" s="86"/>
      <c r="FH234" s="86"/>
      <c r="FI234" s="86"/>
      <c r="FJ234" s="86"/>
      <c r="FK234" s="86"/>
      <c r="FL234" s="86"/>
      <c r="FM234" s="86"/>
      <c r="FN234" s="86"/>
      <c r="FO234" s="86"/>
      <c r="FP234" s="86"/>
      <c r="FQ234" s="86"/>
      <c r="FR234" s="86"/>
      <c r="FS234" s="86"/>
      <c r="FT234" s="86"/>
      <c r="FU234" s="86"/>
      <c r="FV234" s="86"/>
      <c r="FW234" s="86"/>
      <c r="FX234" s="86">
        <v>7</v>
      </c>
      <c r="FY234" s="86">
        <v>0</v>
      </c>
    </row>
    <row r="235" spans="1:181" x14ac:dyDescent="0.25">
      <c r="A235" t="s">
        <v>186</v>
      </c>
      <c r="B235" t="s">
        <v>244</v>
      </c>
      <c r="C235" t="s">
        <v>2</v>
      </c>
      <c r="D235" t="s">
        <v>203</v>
      </c>
      <c r="E235" t="s">
        <v>240</v>
      </c>
      <c r="F235" t="s">
        <v>1</v>
      </c>
      <c r="G235" t="s">
        <v>1</v>
      </c>
      <c r="H235" s="86">
        <v>3233</v>
      </c>
      <c r="I235" s="86"/>
      <c r="J235" s="86"/>
      <c r="K235" s="86"/>
      <c r="L235" s="86"/>
      <c r="M235" s="86"/>
      <c r="N235" s="86"/>
      <c r="O235" s="86"/>
      <c r="P235" s="86"/>
      <c r="Q235" s="86"/>
      <c r="R235" s="86"/>
      <c r="S235" s="86"/>
      <c r="T235" s="86"/>
      <c r="U235" s="86"/>
      <c r="V235" s="86"/>
      <c r="W235" s="86"/>
      <c r="X235" s="86"/>
      <c r="Y235" s="86"/>
      <c r="Z235" s="86"/>
      <c r="AA235" s="86"/>
      <c r="AB235" s="86"/>
      <c r="AC235" s="86"/>
      <c r="AD235" s="86"/>
      <c r="AE235" s="86"/>
      <c r="AF235" s="86"/>
      <c r="AG235" s="86"/>
      <c r="AH235" s="86"/>
      <c r="AI235" s="86"/>
      <c r="AJ235" s="86"/>
      <c r="AK235" s="86"/>
      <c r="AL235" s="86"/>
      <c r="AM235" s="86"/>
      <c r="AN235" s="86"/>
      <c r="AO235" s="86"/>
      <c r="AP235" s="86"/>
      <c r="AQ235" s="86"/>
      <c r="AR235" s="86"/>
      <c r="AS235" s="86"/>
      <c r="AT235" s="86"/>
      <c r="AU235" s="86"/>
      <c r="AV235" s="86"/>
      <c r="AW235" s="86"/>
      <c r="AX235" s="86"/>
      <c r="AY235" s="86"/>
      <c r="AZ235" s="86"/>
      <c r="BA235" s="86"/>
      <c r="BB235" s="86"/>
      <c r="BC235" s="86"/>
      <c r="BD235" s="86"/>
      <c r="BE235" s="86"/>
      <c r="BF235" s="86"/>
      <c r="BG235" s="86"/>
      <c r="BH235" s="86"/>
      <c r="BI235" s="86"/>
      <c r="BJ235" s="86"/>
      <c r="BK235" s="86"/>
      <c r="BL235" s="86"/>
      <c r="BM235" s="86"/>
      <c r="BN235" s="86"/>
      <c r="BO235" s="86"/>
      <c r="BP235" s="86"/>
      <c r="BQ235" s="86"/>
      <c r="BR235" s="86"/>
      <c r="BS235" s="86"/>
      <c r="BT235" s="86"/>
      <c r="BU235" s="86"/>
      <c r="BV235" s="86"/>
      <c r="BW235" s="86"/>
      <c r="BX235" s="86"/>
      <c r="BY235" s="86"/>
      <c r="BZ235" s="86"/>
      <c r="CA235" s="86"/>
      <c r="CB235" s="86"/>
      <c r="CC235" s="86"/>
      <c r="CD235" s="86"/>
      <c r="CE235" s="86"/>
      <c r="CF235" s="86"/>
      <c r="CG235" s="86"/>
      <c r="CH235" s="86"/>
      <c r="CI235" s="86"/>
      <c r="CJ235" s="86"/>
      <c r="CK235" s="86"/>
      <c r="CL235" s="86"/>
      <c r="CM235" s="86"/>
      <c r="CN235" s="86"/>
      <c r="CO235" s="86"/>
      <c r="CP235" s="86"/>
      <c r="CQ235" s="86"/>
      <c r="CR235" s="86"/>
      <c r="CS235" s="86"/>
      <c r="CT235" s="86"/>
      <c r="CU235" s="86"/>
      <c r="CV235" s="86"/>
      <c r="CW235" s="86"/>
      <c r="CX235" s="86"/>
      <c r="CY235" s="86"/>
      <c r="CZ235" s="86"/>
      <c r="DA235" s="86"/>
      <c r="DB235" s="86"/>
      <c r="DC235" s="86"/>
      <c r="DD235" s="86"/>
      <c r="DE235" s="86"/>
      <c r="DF235" s="86"/>
      <c r="DG235" s="86"/>
      <c r="DH235" s="86"/>
      <c r="DI235" s="86"/>
      <c r="DJ235" s="86"/>
      <c r="DK235" s="86"/>
      <c r="DL235" s="86"/>
      <c r="DM235" s="86"/>
      <c r="DN235" s="86"/>
      <c r="DO235" s="86"/>
      <c r="DP235" s="86"/>
      <c r="DQ235" s="86"/>
      <c r="DR235" s="86"/>
      <c r="DS235" s="86"/>
      <c r="DT235" s="86"/>
      <c r="DU235" s="86"/>
      <c r="DV235" s="86"/>
      <c r="DW235" s="86"/>
      <c r="DX235" s="86"/>
      <c r="DY235" s="86"/>
      <c r="DZ235" s="86"/>
      <c r="EA235" s="86"/>
      <c r="EB235" s="86"/>
      <c r="EC235" s="86"/>
      <c r="ED235" s="86"/>
      <c r="EE235" s="86"/>
      <c r="EF235" s="86"/>
      <c r="EG235" s="86"/>
      <c r="EH235" s="86"/>
      <c r="EI235" s="86"/>
      <c r="EJ235" s="86"/>
      <c r="EK235" s="86"/>
      <c r="EL235" s="86"/>
      <c r="EM235" s="86"/>
      <c r="EN235" s="86"/>
      <c r="EO235" s="86"/>
      <c r="EP235" s="86"/>
      <c r="EQ235" s="86"/>
      <c r="ER235" s="86"/>
      <c r="ES235" s="86"/>
      <c r="ET235" s="86"/>
      <c r="EU235" s="86"/>
      <c r="EV235" s="86"/>
      <c r="EW235" s="86"/>
      <c r="EX235" s="86"/>
      <c r="EY235" s="86"/>
      <c r="EZ235" s="86"/>
      <c r="FA235" s="86"/>
      <c r="FB235" s="86"/>
      <c r="FC235" s="86"/>
      <c r="FD235" s="86"/>
      <c r="FE235" s="86"/>
      <c r="FF235" s="86"/>
      <c r="FG235" s="86"/>
      <c r="FH235" s="86"/>
      <c r="FI235" s="86"/>
      <c r="FJ235" s="86"/>
      <c r="FK235" s="86"/>
      <c r="FL235" s="86"/>
      <c r="FM235" s="86"/>
      <c r="FN235" s="86"/>
      <c r="FO235" s="86"/>
      <c r="FP235" s="86"/>
      <c r="FQ235" s="86"/>
      <c r="FR235" s="86"/>
      <c r="FS235" s="86"/>
      <c r="FT235" s="86"/>
      <c r="FU235" s="86"/>
      <c r="FV235" s="86"/>
      <c r="FW235" s="86"/>
      <c r="FX235" s="86">
        <v>10</v>
      </c>
      <c r="FY235" s="86">
        <v>0</v>
      </c>
    </row>
    <row r="236" spans="1:181" x14ac:dyDescent="0.25">
      <c r="A236" t="s">
        <v>186</v>
      </c>
      <c r="B236" t="s">
        <v>244</v>
      </c>
      <c r="C236" t="s">
        <v>2</v>
      </c>
      <c r="D236" t="s">
        <v>203</v>
      </c>
      <c r="E236" t="s">
        <v>240</v>
      </c>
      <c r="F236" t="s">
        <v>178</v>
      </c>
      <c r="G236" t="s">
        <v>1</v>
      </c>
      <c r="H236" s="86">
        <v>1861</v>
      </c>
      <c r="I236" s="86"/>
      <c r="J236" s="86"/>
      <c r="K236" s="86"/>
      <c r="L236" s="86"/>
      <c r="M236" s="86"/>
      <c r="N236" s="86"/>
      <c r="O236" s="86"/>
      <c r="P236" s="86"/>
      <c r="Q236" s="86"/>
      <c r="R236" s="86"/>
      <c r="S236" s="86"/>
      <c r="T236" s="86"/>
      <c r="U236" s="86"/>
      <c r="V236" s="86"/>
      <c r="W236" s="86"/>
      <c r="X236" s="86"/>
      <c r="Y236" s="86"/>
      <c r="Z236" s="86"/>
      <c r="AA236" s="86"/>
      <c r="AB236" s="86"/>
      <c r="AC236" s="86"/>
      <c r="AD236" s="86"/>
      <c r="AE236" s="86"/>
      <c r="AF236" s="86"/>
      <c r="AG236" s="86"/>
      <c r="AH236" s="86"/>
      <c r="AI236" s="86"/>
      <c r="AJ236" s="86"/>
      <c r="AK236" s="86"/>
      <c r="AL236" s="86"/>
      <c r="AM236" s="86"/>
      <c r="AN236" s="86"/>
      <c r="AO236" s="86"/>
      <c r="AP236" s="86"/>
      <c r="AQ236" s="86"/>
      <c r="AR236" s="86"/>
      <c r="AS236" s="86"/>
      <c r="AT236" s="86"/>
      <c r="AU236" s="86"/>
      <c r="AV236" s="86"/>
      <c r="AW236" s="86"/>
      <c r="AX236" s="86"/>
      <c r="AY236" s="86"/>
      <c r="AZ236" s="86"/>
      <c r="BA236" s="86"/>
      <c r="BB236" s="86"/>
      <c r="BC236" s="86"/>
      <c r="BD236" s="86"/>
      <c r="BE236" s="86"/>
      <c r="BF236" s="86"/>
      <c r="BG236" s="86"/>
      <c r="BH236" s="86"/>
      <c r="BI236" s="86"/>
      <c r="BJ236" s="86"/>
      <c r="BK236" s="86"/>
      <c r="BL236" s="86"/>
      <c r="BM236" s="86"/>
      <c r="BN236" s="86"/>
      <c r="BO236" s="86"/>
      <c r="BP236" s="86"/>
      <c r="BQ236" s="86"/>
      <c r="BR236" s="86"/>
      <c r="BS236" s="86"/>
      <c r="BT236" s="86"/>
      <c r="BU236" s="86"/>
      <c r="BV236" s="86"/>
      <c r="BW236" s="86"/>
      <c r="BX236" s="86"/>
      <c r="BY236" s="86"/>
      <c r="BZ236" s="86"/>
      <c r="CA236" s="86"/>
      <c r="CB236" s="86"/>
      <c r="CC236" s="86"/>
      <c r="CD236" s="86"/>
      <c r="CE236" s="86"/>
      <c r="CF236" s="86"/>
      <c r="CG236" s="86"/>
      <c r="CH236" s="86"/>
      <c r="CI236" s="86"/>
      <c r="CJ236" s="86"/>
      <c r="CK236" s="86"/>
      <c r="CL236" s="86"/>
      <c r="CM236" s="86"/>
      <c r="CN236" s="86"/>
      <c r="CO236" s="86"/>
      <c r="CP236" s="86"/>
      <c r="CQ236" s="86"/>
      <c r="CR236" s="86"/>
      <c r="CS236" s="86"/>
      <c r="CT236" s="86"/>
      <c r="CU236" s="86"/>
      <c r="CV236" s="86"/>
      <c r="CW236" s="86"/>
      <c r="CX236" s="86"/>
      <c r="CY236" s="86"/>
      <c r="CZ236" s="86"/>
      <c r="DA236" s="86"/>
      <c r="DB236" s="86"/>
      <c r="DC236" s="86"/>
      <c r="DD236" s="86"/>
      <c r="DE236" s="86"/>
      <c r="DF236" s="86"/>
      <c r="DG236" s="86"/>
      <c r="DH236" s="86"/>
      <c r="DI236" s="86"/>
      <c r="DJ236" s="86"/>
      <c r="DK236" s="86"/>
      <c r="DL236" s="86"/>
      <c r="DM236" s="86"/>
      <c r="DN236" s="86"/>
      <c r="DO236" s="86"/>
      <c r="DP236" s="86"/>
      <c r="DQ236" s="86"/>
      <c r="DR236" s="86"/>
      <c r="DS236" s="86"/>
      <c r="DT236" s="86"/>
      <c r="DU236" s="86"/>
      <c r="DV236" s="86"/>
      <c r="DW236" s="86"/>
      <c r="DX236" s="86"/>
      <c r="DY236" s="86"/>
      <c r="DZ236" s="86"/>
      <c r="EA236" s="86"/>
      <c r="EB236" s="86"/>
      <c r="EC236" s="86"/>
      <c r="ED236" s="86"/>
      <c r="EE236" s="86"/>
      <c r="EF236" s="86"/>
      <c r="EG236" s="86"/>
      <c r="EH236" s="86"/>
      <c r="EI236" s="86"/>
      <c r="EJ236" s="86"/>
      <c r="EK236" s="86"/>
      <c r="EL236" s="86"/>
      <c r="EM236" s="86"/>
      <c r="EN236" s="86"/>
      <c r="EO236" s="86"/>
      <c r="EP236" s="86"/>
      <c r="EQ236" s="86"/>
      <c r="ER236" s="86"/>
      <c r="ES236" s="86"/>
      <c r="ET236" s="86"/>
      <c r="EU236" s="86"/>
      <c r="EV236" s="86"/>
      <c r="EW236" s="86"/>
      <c r="EX236" s="86"/>
      <c r="EY236" s="86"/>
      <c r="EZ236" s="86"/>
      <c r="FA236" s="86"/>
      <c r="FB236" s="86"/>
      <c r="FC236" s="86"/>
      <c r="FD236" s="86"/>
      <c r="FE236" s="86"/>
      <c r="FF236" s="86"/>
      <c r="FG236" s="86"/>
      <c r="FH236" s="86"/>
      <c r="FI236" s="86"/>
      <c r="FJ236" s="86"/>
      <c r="FK236" s="86"/>
      <c r="FL236" s="86"/>
      <c r="FM236" s="86"/>
      <c r="FN236" s="86"/>
      <c r="FO236" s="86"/>
      <c r="FP236" s="86"/>
      <c r="FQ236" s="86"/>
      <c r="FR236" s="86"/>
      <c r="FS236" s="86"/>
      <c r="FT236" s="86"/>
      <c r="FU236" s="86"/>
      <c r="FV236" s="86"/>
      <c r="FW236" s="86"/>
      <c r="FX236" s="86">
        <v>2</v>
      </c>
      <c r="FY236" s="86">
        <v>0</v>
      </c>
    </row>
    <row r="237" spans="1:181" x14ac:dyDescent="0.25">
      <c r="A237" t="s">
        <v>186</v>
      </c>
      <c r="B237" t="s">
        <v>244</v>
      </c>
      <c r="C237" t="s">
        <v>2</v>
      </c>
      <c r="D237" t="s">
        <v>203</v>
      </c>
      <c r="E237" t="s">
        <v>240</v>
      </c>
      <c r="F237" t="s">
        <v>179</v>
      </c>
      <c r="G237" t="s">
        <v>1</v>
      </c>
      <c r="H237" s="86">
        <v>219</v>
      </c>
      <c r="I237" s="86"/>
      <c r="J237" s="86"/>
      <c r="K237" s="86"/>
      <c r="L237" s="86"/>
      <c r="M237" s="86"/>
      <c r="N237" s="86"/>
      <c r="O237" s="86"/>
      <c r="P237" s="86"/>
      <c r="Q237" s="86"/>
      <c r="R237" s="86"/>
      <c r="S237" s="86"/>
      <c r="T237" s="86"/>
      <c r="U237" s="86"/>
      <c r="V237" s="86"/>
      <c r="W237" s="86"/>
      <c r="X237" s="86"/>
      <c r="Y237" s="86"/>
      <c r="Z237" s="86"/>
      <c r="AA237" s="86"/>
      <c r="AB237" s="86"/>
      <c r="AC237" s="86"/>
      <c r="AD237" s="86"/>
      <c r="AE237" s="86"/>
      <c r="AF237" s="86"/>
      <c r="AG237" s="86"/>
      <c r="AH237" s="86"/>
      <c r="AI237" s="86"/>
      <c r="AJ237" s="86"/>
      <c r="AK237" s="86"/>
      <c r="AL237" s="86"/>
      <c r="AM237" s="86"/>
      <c r="AN237" s="86"/>
      <c r="AO237" s="86"/>
      <c r="AP237" s="86"/>
      <c r="AQ237" s="86"/>
      <c r="AR237" s="86"/>
      <c r="AS237" s="86"/>
      <c r="AT237" s="86"/>
      <c r="AU237" s="86"/>
      <c r="AV237" s="86"/>
      <c r="AW237" s="86"/>
      <c r="AX237" s="86"/>
      <c r="AY237" s="86"/>
      <c r="AZ237" s="86"/>
      <c r="BA237" s="86"/>
      <c r="BB237" s="86"/>
      <c r="BC237" s="86"/>
      <c r="BD237" s="86"/>
      <c r="BE237" s="86"/>
      <c r="BF237" s="86"/>
      <c r="BG237" s="86"/>
      <c r="BH237" s="86"/>
      <c r="BI237" s="86"/>
      <c r="BJ237" s="86"/>
      <c r="BK237" s="86"/>
      <c r="BL237" s="86"/>
      <c r="BM237" s="86"/>
      <c r="BN237" s="86"/>
      <c r="BO237" s="86"/>
      <c r="BP237" s="86"/>
      <c r="BQ237" s="86"/>
      <c r="BR237" s="86"/>
      <c r="BS237" s="86"/>
      <c r="BT237" s="86"/>
      <c r="BU237" s="86"/>
      <c r="BV237" s="86"/>
      <c r="BW237" s="86"/>
      <c r="BX237" s="86"/>
      <c r="BY237" s="86"/>
      <c r="BZ237" s="86"/>
      <c r="CA237" s="86"/>
      <c r="CB237" s="86"/>
      <c r="CC237" s="86"/>
      <c r="CD237" s="86"/>
      <c r="CE237" s="86"/>
      <c r="CF237" s="86"/>
      <c r="CG237" s="86"/>
      <c r="CH237" s="86"/>
      <c r="CI237" s="86"/>
      <c r="CJ237" s="86"/>
      <c r="CK237" s="86"/>
      <c r="CL237" s="86"/>
      <c r="CM237" s="86"/>
      <c r="CN237" s="86"/>
      <c r="CO237" s="86"/>
      <c r="CP237" s="86"/>
      <c r="CQ237" s="86"/>
      <c r="CR237" s="86"/>
      <c r="CS237" s="86"/>
      <c r="CT237" s="86"/>
      <c r="CU237" s="86"/>
      <c r="CV237" s="86"/>
      <c r="CW237" s="86"/>
      <c r="CX237" s="86"/>
      <c r="CY237" s="86"/>
      <c r="CZ237" s="86"/>
      <c r="DA237" s="86"/>
      <c r="DB237" s="86"/>
      <c r="DC237" s="86"/>
      <c r="DD237" s="86"/>
      <c r="DE237" s="86"/>
      <c r="DF237" s="86"/>
      <c r="DG237" s="86"/>
      <c r="DH237" s="86"/>
      <c r="DI237" s="86"/>
      <c r="DJ237" s="86"/>
      <c r="DK237" s="86"/>
      <c r="DL237" s="86"/>
      <c r="DM237" s="86"/>
      <c r="DN237" s="86"/>
      <c r="DO237" s="86"/>
      <c r="DP237" s="86"/>
      <c r="DQ237" s="86"/>
      <c r="DR237" s="86"/>
      <c r="DS237" s="86"/>
      <c r="DT237" s="86"/>
      <c r="DU237" s="86"/>
      <c r="DV237" s="86"/>
      <c r="DW237" s="86"/>
      <c r="DX237" s="86"/>
      <c r="DY237" s="86"/>
      <c r="DZ237" s="86"/>
      <c r="EA237" s="86"/>
      <c r="EB237" s="86"/>
      <c r="EC237" s="86"/>
      <c r="ED237" s="86"/>
      <c r="EE237" s="86"/>
      <c r="EF237" s="86"/>
      <c r="EG237" s="86"/>
      <c r="EH237" s="86"/>
      <c r="EI237" s="86"/>
      <c r="EJ237" s="86"/>
      <c r="EK237" s="86"/>
      <c r="EL237" s="86"/>
      <c r="EM237" s="86"/>
      <c r="EN237" s="86"/>
      <c r="EO237" s="86"/>
      <c r="EP237" s="86"/>
      <c r="EQ237" s="86"/>
      <c r="ER237" s="86"/>
      <c r="ES237" s="86"/>
      <c r="ET237" s="86"/>
      <c r="EU237" s="86"/>
      <c r="EV237" s="86"/>
      <c r="EW237" s="86"/>
      <c r="EX237" s="86"/>
      <c r="EY237" s="86"/>
      <c r="EZ237" s="86"/>
      <c r="FA237" s="86"/>
      <c r="FB237" s="86"/>
      <c r="FC237" s="86"/>
      <c r="FD237" s="86"/>
      <c r="FE237" s="86"/>
      <c r="FF237" s="86"/>
      <c r="FG237" s="86"/>
      <c r="FH237" s="86"/>
      <c r="FI237" s="86"/>
      <c r="FJ237" s="86"/>
      <c r="FK237" s="86"/>
      <c r="FL237" s="86"/>
      <c r="FM237" s="86"/>
      <c r="FN237" s="86"/>
      <c r="FO237" s="86"/>
      <c r="FP237" s="86"/>
      <c r="FQ237" s="86"/>
      <c r="FR237" s="86"/>
      <c r="FS237" s="86"/>
      <c r="FT237" s="86"/>
      <c r="FU237" s="86"/>
      <c r="FV237" s="86"/>
      <c r="FW237" s="86"/>
      <c r="FX237" s="86">
        <v>2</v>
      </c>
      <c r="FY237" s="86">
        <v>0</v>
      </c>
    </row>
    <row r="238" spans="1:181" x14ac:dyDescent="0.25">
      <c r="A238" t="s">
        <v>186</v>
      </c>
      <c r="B238" t="s">
        <v>244</v>
      </c>
      <c r="C238" t="s">
        <v>2</v>
      </c>
      <c r="D238" t="s">
        <v>203</v>
      </c>
      <c r="E238" t="s">
        <v>240</v>
      </c>
      <c r="F238" t="s">
        <v>180</v>
      </c>
      <c r="G238" t="s">
        <v>1</v>
      </c>
      <c r="H238" s="86">
        <v>61</v>
      </c>
      <c r="I238" s="86"/>
      <c r="J238" s="86"/>
      <c r="K238" s="86"/>
      <c r="L238" s="86"/>
      <c r="M238" s="86"/>
      <c r="N238" s="86"/>
      <c r="O238" s="86"/>
      <c r="P238" s="86"/>
      <c r="Q238" s="86"/>
      <c r="R238" s="86"/>
      <c r="S238" s="86"/>
      <c r="T238" s="86"/>
      <c r="U238" s="86"/>
      <c r="V238" s="86"/>
      <c r="W238" s="86"/>
      <c r="X238" s="86"/>
      <c r="Y238" s="86"/>
      <c r="Z238" s="86"/>
      <c r="AA238" s="86"/>
      <c r="AB238" s="86"/>
      <c r="AC238" s="86"/>
      <c r="AD238" s="86"/>
      <c r="AE238" s="86"/>
      <c r="AF238" s="86"/>
      <c r="AG238" s="86"/>
      <c r="AH238" s="86"/>
      <c r="AI238" s="86"/>
      <c r="AJ238" s="86"/>
      <c r="AK238" s="86"/>
      <c r="AL238" s="86"/>
      <c r="AM238" s="86"/>
      <c r="AN238" s="86"/>
      <c r="AO238" s="86"/>
      <c r="AP238" s="86"/>
      <c r="AQ238" s="86"/>
      <c r="AR238" s="86"/>
      <c r="AS238" s="86"/>
      <c r="AT238" s="86"/>
      <c r="AU238" s="86"/>
      <c r="AV238" s="86"/>
      <c r="AW238" s="86"/>
      <c r="AX238" s="86"/>
      <c r="AY238" s="86"/>
      <c r="AZ238" s="86"/>
      <c r="BA238" s="86"/>
      <c r="BB238" s="86"/>
      <c r="BC238" s="86"/>
      <c r="BD238" s="86"/>
      <c r="BE238" s="86"/>
      <c r="BF238" s="86"/>
      <c r="BG238" s="86"/>
      <c r="BH238" s="86"/>
      <c r="BI238" s="86"/>
      <c r="BJ238" s="86"/>
      <c r="BK238" s="86"/>
      <c r="BL238" s="86"/>
      <c r="BM238" s="86"/>
      <c r="BN238" s="86"/>
      <c r="BO238" s="86"/>
      <c r="BP238" s="86"/>
      <c r="BQ238" s="86"/>
      <c r="BR238" s="86"/>
      <c r="BS238" s="86"/>
      <c r="BT238" s="86"/>
      <c r="BU238" s="86"/>
      <c r="BV238" s="86"/>
      <c r="BW238" s="86"/>
      <c r="BX238" s="86"/>
      <c r="BY238" s="86"/>
      <c r="BZ238" s="86"/>
      <c r="CA238" s="86"/>
      <c r="CB238" s="86"/>
      <c r="CC238" s="86"/>
      <c r="CD238" s="86"/>
      <c r="CE238" s="86"/>
      <c r="CF238" s="86"/>
      <c r="CG238" s="86"/>
      <c r="CH238" s="86"/>
      <c r="CI238" s="86"/>
      <c r="CJ238" s="86"/>
      <c r="CK238" s="86"/>
      <c r="CL238" s="86"/>
      <c r="CM238" s="86"/>
      <c r="CN238" s="86"/>
      <c r="CO238" s="86"/>
      <c r="CP238" s="86"/>
      <c r="CQ238" s="86"/>
      <c r="CR238" s="86"/>
      <c r="CS238" s="86"/>
      <c r="CT238" s="86"/>
      <c r="CU238" s="86"/>
      <c r="CV238" s="86"/>
      <c r="CW238" s="86"/>
      <c r="CX238" s="86"/>
      <c r="CY238" s="86"/>
      <c r="CZ238" s="86"/>
      <c r="DA238" s="86"/>
      <c r="DB238" s="86"/>
      <c r="DC238" s="86"/>
      <c r="DD238" s="86"/>
      <c r="DE238" s="86"/>
      <c r="DF238" s="86"/>
      <c r="DG238" s="86"/>
      <c r="DH238" s="86"/>
      <c r="DI238" s="86"/>
      <c r="DJ238" s="86"/>
      <c r="DK238" s="86"/>
      <c r="DL238" s="86"/>
      <c r="DM238" s="86"/>
      <c r="DN238" s="86"/>
      <c r="DO238" s="86"/>
      <c r="DP238" s="86"/>
      <c r="DQ238" s="86"/>
      <c r="DR238" s="86"/>
      <c r="DS238" s="86"/>
      <c r="DT238" s="86"/>
      <c r="DU238" s="86"/>
      <c r="DV238" s="86"/>
      <c r="DW238" s="86"/>
      <c r="DX238" s="86"/>
      <c r="DY238" s="86"/>
      <c r="DZ238" s="86"/>
      <c r="EA238" s="86"/>
      <c r="EB238" s="86"/>
      <c r="EC238" s="86"/>
      <c r="ED238" s="86"/>
      <c r="EE238" s="86"/>
      <c r="EF238" s="86"/>
      <c r="EG238" s="86"/>
      <c r="EH238" s="86"/>
      <c r="EI238" s="86"/>
      <c r="EJ238" s="86"/>
      <c r="EK238" s="86"/>
      <c r="EL238" s="86"/>
      <c r="EM238" s="86"/>
      <c r="EN238" s="86"/>
      <c r="EO238" s="86"/>
      <c r="EP238" s="86"/>
      <c r="EQ238" s="86"/>
      <c r="ER238" s="86"/>
      <c r="ES238" s="86"/>
      <c r="ET238" s="86"/>
      <c r="EU238" s="86"/>
      <c r="EV238" s="86"/>
      <c r="EW238" s="86"/>
      <c r="EX238" s="86"/>
      <c r="EY238" s="86"/>
      <c r="EZ238" s="86"/>
      <c r="FA238" s="86"/>
      <c r="FB238" s="86"/>
      <c r="FC238" s="86"/>
      <c r="FD238" s="86"/>
      <c r="FE238" s="86"/>
      <c r="FF238" s="86"/>
      <c r="FG238" s="86"/>
      <c r="FH238" s="86"/>
      <c r="FI238" s="86"/>
      <c r="FJ238" s="86"/>
      <c r="FK238" s="86"/>
      <c r="FL238" s="86"/>
      <c r="FM238" s="86"/>
      <c r="FN238" s="86"/>
      <c r="FO238" s="86"/>
      <c r="FP238" s="86"/>
      <c r="FQ238" s="86"/>
      <c r="FR238" s="86"/>
      <c r="FS238" s="86"/>
      <c r="FT238" s="86"/>
      <c r="FU238" s="86"/>
      <c r="FV238" s="86"/>
      <c r="FW238" s="86"/>
      <c r="FX238" s="86">
        <v>0</v>
      </c>
      <c r="FY238" s="86">
        <v>0</v>
      </c>
    </row>
    <row r="239" spans="1:181" x14ac:dyDescent="0.25">
      <c r="A239" t="s">
        <v>186</v>
      </c>
      <c r="B239" t="s">
        <v>244</v>
      </c>
      <c r="C239" t="s">
        <v>2</v>
      </c>
      <c r="D239" t="s">
        <v>203</v>
      </c>
      <c r="E239" t="s">
        <v>240</v>
      </c>
      <c r="F239" t="s">
        <v>181</v>
      </c>
      <c r="G239" t="s">
        <v>1</v>
      </c>
      <c r="H239" s="86">
        <v>64</v>
      </c>
      <c r="I239" s="86"/>
      <c r="J239" s="86"/>
      <c r="K239" s="86"/>
      <c r="L239" s="86"/>
      <c r="M239" s="86"/>
      <c r="N239" s="86"/>
      <c r="O239" s="86"/>
      <c r="P239" s="86"/>
      <c r="Q239" s="86"/>
      <c r="R239" s="86"/>
      <c r="S239" s="86"/>
      <c r="T239" s="86"/>
      <c r="U239" s="86"/>
      <c r="V239" s="86"/>
      <c r="W239" s="86"/>
      <c r="X239" s="86"/>
      <c r="Y239" s="86"/>
      <c r="Z239" s="86"/>
      <c r="AA239" s="86"/>
      <c r="AB239" s="86"/>
      <c r="AC239" s="86"/>
      <c r="AD239" s="86"/>
      <c r="AE239" s="86"/>
      <c r="AF239" s="86"/>
      <c r="AG239" s="86"/>
      <c r="AH239" s="86"/>
      <c r="AI239" s="86"/>
      <c r="AJ239" s="86"/>
      <c r="AK239" s="86"/>
      <c r="AL239" s="86"/>
      <c r="AM239" s="86"/>
      <c r="AN239" s="86"/>
      <c r="AO239" s="86"/>
      <c r="AP239" s="86"/>
      <c r="AQ239" s="86"/>
      <c r="AR239" s="86"/>
      <c r="AS239" s="86"/>
      <c r="AT239" s="86"/>
      <c r="AU239" s="86"/>
      <c r="AV239" s="86"/>
      <c r="AW239" s="86"/>
      <c r="AX239" s="86"/>
      <c r="AY239" s="86"/>
      <c r="AZ239" s="86"/>
      <c r="BA239" s="86"/>
      <c r="BB239" s="86"/>
      <c r="BC239" s="86"/>
      <c r="BD239" s="86"/>
      <c r="BE239" s="86"/>
      <c r="BF239" s="86"/>
      <c r="BG239" s="86"/>
      <c r="BH239" s="86"/>
      <c r="BI239" s="86"/>
      <c r="BJ239" s="86"/>
      <c r="BK239" s="86"/>
      <c r="BL239" s="86"/>
      <c r="BM239" s="86"/>
      <c r="BN239" s="86"/>
      <c r="BO239" s="86"/>
      <c r="BP239" s="86"/>
      <c r="BQ239" s="86"/>
      <c r="BR239" s="86"/>
      <c r="BS239" s="86"/>
      <c r="BT239" s="86"/>
      <c r="BU239" s="86"/>
      <c r="BV239" s="86"/>
      <c r="BW239" s="86"/>
      <c r="BX239" s="86"/>
      <c r="BY239" s="86"/>
      <c r="BZ239" s="86"/>
      <c r="CA239" s="86"/>
      <c r="CB239" s="86"/>
      <c r="CC239" s="86"/>
      <c r="CD239" s="86"/>
      <c r="CE239" s="86"/>
      <c r="CF239" s="86"/>
      <c r="CG239" s="86"/>
      <c r="CH239" s="86"/>
      <c r="CI239" s="86"/>
      <c r="CJ239" s="86"/>
      <c r="CK239" s="86"/>
      <c r="CL239" s="86"/>
      <c r="CM239" s="86"/>
      <c r="CN239" s="86"/>
      <c r="CO239" s="86"/>
      <c r="CP239" s="86"/>
      <c r="CQ239" s="86"/>
      <c r="CR239" s="86"/>
      <c r="CS239" s="86"/>
      <c r="CT239" s="86"/>
      <c r="CU239" s="86"/>
      <c r="CV239" s="86"/>
      <c r="CW239" s="86"/>
      <c r="CX239" s="86"/>
      <c r="CY239" s="86"/>
      <c r="CZ239" s="86"/>
      <c r="DA239" s="86"/>
      <c r="DB239" s="86"/>
      <c r="DC239" s="86"/>
      <c r="DD239" s="86"/>
      <c r="DE239" s="86"/>
      <c r="DF239" s="86"/>
      <c r="DG239" s="86"/>
      <c r="DH239" s="86"/>
      <c r="DI239" s="86"/>
      <c r="DJ239" s="86"/>
      <c r="DK239" s="86"/>
      <c r="DL239" s="86"/>
      <c r="DM239" s="86"/>
      <c r="DN239" s="86"/>
      <c r="DO239" s="86"/>
      <c r="DP239" s="86"/>
      <c r="DQ239" s="86"/>
      <c r="DR239" s="86"/>
      <c r="DS239" s="86"/>
      <c r="DT239" s="86"/>
      <c r="DU239" s="86"/>
      <c r="DV239" s="86"/>
      <c r="DW239" s="86"/>
      <c r="DX239" s="86"/>
      <c r="DY239" s="86"/>
      <c r="DZ239" s="86"/>
      <c r="EA239" s="86"/>
      <c r="EB239" s="86"/>
      <c r="EC239" s="86"/>
      <c r="ED239" s="86"/>
      <c r="EE239" s="86"/>
      <c r="EF239" s="86"/>
      <c r="EG239" s="86"/>
      <c r="EH239" s="86"/>
      <c r="EI239" s="86"/>
      <c r="EJ239" s="86"/>
      <c r="EK239" s="86"/>
      <c r="EL239" s="86"/>
      <c r="EM239" s="86"/>
      <c r="EN239" s="86"/>
      <c r="EO239" s="86"/>
      <c r="EP239" s="86"/>
      <c r="EQ239" s="86"/>
      <c r="ER239" s="86"/>
      <c r="ES239" s="86"/>
      <c r="ET239" s="86"/>
      <c r="EU239" s="86"/>
      <c r="EV239" s="86"/>
      <c r="EW239" s="86"/>
      <c r="EX239" s="86"/>
      <c r="EY239" s="86"/>
      <c r="EZ239" s="86"/>
      <c r="FA239" s="86"/>
      <c r="FB239" s="86"/>
      <c r="FC239" s="86"/>
      <c r="FD239" s="86"/>
      <c r="FE239" s="86"/>
      <c r="FF239" s="86"/>
      <c r="FG239" s="86"/>
      <c r="FH239" s="86"/>
      <c r="FI239" s="86"/>
      <c r="FJ239" s="86"/>
      <c r="FK239" s="86"/>
      <c r="FL239" s="86"/>
      <c r="FM239" s="86"/>
      <c r="FN239" s="86"/>
      <c r="FO239" s="86"/>
      <c r="FP239" s="86"/>
      <c r="FQ239" s="86"/>
      <c r="FR239" s="86"/>
      <c r="FS239" s="86"/>
      <c r="FT239" s="86"/>
      <c r="FU239" s="86"/>
      <c r="FV239" s="86"/>
      <c r="FW239" s="86"/>
      <c r="FX239" s="86">
        <v>0</v>
      </c>
      <c r="FY239" s="86">
        <v>0</v>
      </c>
    </row>
    <row r="240" spans="1:181" x14ac:dyDescent="0.25">
      <c r="A240" t="s">
        <v>186</v>
      </c>
      <c r="B240" t="s">
        <v>244</v>
      </c>
      <c r="C240" t="s">
        <v>2</v>
      </c>
      <c r="D240" t="s">
        <v>203</v>
      </c>
      <c r="E240" t="s">
        <v>240</v>
      </c>
      <c r="F240" t="s">
        <v>182</v>
      </c>
      <c r="G240" t="s">
        <v>1</v>
      </c>
      <c r="H240" s="86">
        <v>358</v>
      </c>
      <c r="I240" s="86"/>
      <c r="J240" s="86"/>
      <c r="K240" s="86"/>
      <c r="L240" s="86"/>
      <c r="M240" s="86"/>
      <c r="N240" s="86"/>
      <c r="O240" s="86"/>
      <c r="P240" s="86"/>
      <c r="Q240" s="86"/>
      <c r="R240" s="86"/>
      <c r="S240" s="86"/>
      <c r="T240" s="86"/>
      <c r="U240" s="86"/>
      <c r="V240" s="86"/>
      <c r="W240" s="86"/>
      <c r="X240" s="86"/>
      <c r="Y240" s="86"/>
      <c r="Z240" s="86"/>
      <c r="AA240" s="86"/>
      <c r="AB240" s="86"/>
      <c r="AC240" s="86"/>
      <c r="AD240" s="86"/>
      <c r="AE240" s="86"/>
      <c r="AF240" s="86"/>
      <c r="AG240" s="86"/>
      <c r="AH240" s="86"/>
      <c r="AI240" s="86"/>
      <c r="AJ240" s="86"/>
      <c r="AK240" s="86"/>
      <c r="AL240" s="86"/>
      <c r="AM240" s="86"/>
      <c r="AN240" s="86"/>
      <c r="AO240" s="86"/>
      <c r="AP240" s="86"/>
      <c r="AQ240" s="86"/>
      <c r="AR240" s="86"/>
      <c r="AS240" s="86"/>
      <c r="AT240" s="86"/>
      <c r="AU240" s="86"/>
      <c r="AV240" s="86"/>
      <c r="AW240" s="86"/>
      <c r="AX240" s="86"/>
      <c r="AY240" s="86"/>
      <c r="AZ240" s="86"/>
      <c r="BA240" s="86"/>
      <c r="BB240" s="86"/>
      <c r="BC240" s="86"/>
      <c r="BD240" s="86"/>
      <c r="BE240" s="86"/>
      <c r="BF240" s="86"/>
      <c r="BG240" s="86"/>
      <c r="BH240" s="86"/>
      <c r="BI240" s="86"/>
      <c r="BJ240" s="86"/>
      <c r="BK240" s="86"/>
      <c r="BL240" s="86"/>
      <c r="BM240" s="86"/>
      <c r="BN240" s="86"/>
      <c r="BO240" s="86"/>
      <c r="BP240" s="86"/>
      <c r="BQ240" s="86"/>
      <c r="BR240" s="86"/>
      <c r="BS240" s="86"/>
      <c r="BT240" s="86"/>
      <c r="BU240" s="86"/>
      <c r="BV240" s="86"/>
      <c r="BW240" s="86"/>
      <c r="BX240" s="86"/>
      <c r="BY240" s="86"/>
      <c r="BZ240" s="86"/>
      <c r="CA240" s="86"/>
      <c r="CB240" s="86"/>
      <c r="CC240" s="86"/>
      <c r="CD240" s="86"/>
      <c r="CE240" s="86"/>
      <c r="CF240" s="86"/>
      <c r="CG240" s="86"/>
      <c r="CH240" s="86"/>
      <c r="CI240" s="86"/>
      <c r="CJ240" s="86"/>
      <c r="CK240" s="86"/>
      <c r="CL240" s="86"/>
      <c r="CM240" s="86"/>
      <c r="CN240" s="86"/>
      <c r="CO240" s="86"/>
      <c r="CP240" s="86"/>
      <c r="CQ240" s="86"/>
      <c r="CR240" s="86"/>
      <c r="CS240" s="86"/>
      <c r="CT240" s="86"/>
      <c r="CU240" s="86"/>
      <c r="CV240" s="86"/>
      <c r="CW240" s="86"/>
      <c r="CX240" s="86"/>
      <c r="CY240" s="86"/>
      <c r="CZ240" s="86"/>
      <c r="DA240" s="86"/>
      <c r="DB240" s="86"/>
      <c r="DC240" s="86"/>
      <c r="DD240" s="86"/>
      <c r="DE240" s="86"/>
      <c r="DF240" s="86"/>
      <c r="DG240" s="86"/>
      <c r="DH240" s="86"/>
      <c r="DI240" s="86"/>
      <c r="DJ240" s="86"/>
      <c r="DK240" s="86"/>
      <c r="DL240" s="86"/>
      <c r="DM240" s="86"/>
      <c r="DN240" s="86"/>
      <c r="DO240" s="86"/>
      <c r="DP240" s="86"/>
      <c r="DQ240" s="86"/>
      <c r="DR240" s="86"/>
      <c r="DS240" s="86"/>
      <c r="DT240" s="86"/>
      <c r="DU240" s="86"/>
      <c r="DV240" s="86"/>
      <c r="DW240" s="86"/>
      <c r="DX240" s="86"/>
      <c r="DY240" s="86"/>
      <c r="DZ240" s="86"/>
      <c r="EA240" s="86"/>
      <c r="EB240" s="86"/>
      <c r="EC240" s="86"/>
      <c r="ED240" s="86"/>
      <c r="EE240" s="86"/>
      <c r="EF240" s="86"/>
      <c r="EG240" s="86"/>
      <c r="EH240" s="86"/>
      <c r="EI240" s="86"/>
      <c r="EJ240" s="86"/>
      <c r="EK240" s="86"/>
      <c r="EL240" s="86"/>
      <c r="EM240" s="86"/>
      <c r="EN240" s="86"/>
      <c r="EO240" s="86"/>
      <c r="EP240" s="86"/>
      <c r="EQ240" s="86"/>
      <c r="ER240" s="86"/>
      <c r="ES240" s="86"/>
      <c r="ET240" s="86"/>
      <c r="EU240" s="86"/>
      <c r="EV240" s="86"/>
      <c r="EW240" s="86"/>
      <c r="EX240" s="86"/>
      <c r="EY240" s="86"/>
      <c r="EZ240" s="86"/>
      <c r="FA240" s="86"/>
      <c r="FB240" s="86"/>
      <c r="FC240" s="86"/>
      <c r="FD240" s="86"/>
      <c r="FE240" s="86"/>
      <c r="FF240" s="86"/>
      <c r="FG240" s="86"/>
      <c r="FH240" s="86"/>
      <c r="FI240" s="86"/>
      <c r="FJ240" s="86"/>
      <c r="FK240" s="86"/>
      <c r="FL240" s="86"/>
      <c r="FM240" s="86"/>
      <c r="FN240" s="86"/>
      <c r="FO240" s="86"/>
      <c r="FP240" s="86"/>
      <c r="FQ240" s="86"/>
      <c r="FR240" s="86"/>
      <c r="FS240" s="86"/>
      <c r="FT240" s="86"/>
      <c r="FU240" s="86"/>
      <c r="FV240" s="86"/>
      <c r="FW240" s="86"/>
      <c r="FX240" s="86">
        <v>2</v>
      </c>
      <c r="FY240" s="86">
        <v>0</v>
      </c>
    </row>
    <row r="241" spans="1:181" x14ac:dyDescent="0.25">
      <c r="A241" t="s">
        <v>186</v>
      </c>
      <c r="B241" t="s">
        <v>244</v>
      </c>
      <c r="C241" t="s">
        <v>2</v>
      </c>
      <c r="D241" t="s">
        <v>203</v>
      </c>
      <c r="E241" t="s">
        <v>240</v>
      </c>
      <c r="F241" t="s">
        <v>183</v>
      </c>
      <c r="G241" t="s">
        <v>1</v>
      </c>
      <c r="H241" s="86">
        <v>365</v>
      </c>
      <c r="I241" s="86"/>
      <c r="J241" s="86"/>
      <c r="K241" s="86"/>
      <c r="L241" s="86"/>
      <c r="M241" s="86"/>
      <c r="N241" s="86"/>
      <c r="O241" s="86"/>
      <c r="P241" s="86"/>
      <c r="Q241" s="86"/>
      <c r="R241" s="86"/>
      <c r="S241" s="86"/>
      <c r="T241" s="86"/>
      <c r="U241" s="86"/>
      <c r="V241" s="86"/>
      <c r="W241" s="86"/>
      <c r="X241" s="86"/>
      <c r="Y241" s="86"/>
      <c r="Z241" s="86"/>
      <c r="AA241" s="86"/>
      <c r="AB241" s="86"/>
      <c r="AC241" s="86"/>
      <c r="AD241" s="86"/>
      <c r="AE241" s="86"/>
      <c r="AF241" s="86"/>
      <c r="AG241" s="86"/>
      <c r="AH241" s="86"/>
      <c r="AI241" s="86"/>
      <c r="AJ241" s="86"/>
      <c r="AK241" s="86"/>
      <c r="AL241" s="86"/>
      <c r="AM241" s="86"/>
      <c r="AN241" s="86"/>
      <c r="AO241" s="86"/>
      <c r="AP241" s="86"/>
      <c r="AQ241" s="86"/>
      <c r="AR241" s="86"/>
      <c r="AS241" s="86"/>
      <c r="AT241" s="86"/>
      <c r="AU241" s="86"/>
      <c r="AV241" s="86"/>
      <c r="AW241" s="86"/>
      <c r="AX241" s="86"/>
      <c r="AY241" s="86"/>
      <c r="AZ241" s="86"/>
      <c r="BA241" s="86"/>
      <c r="BB241" s="86"/>
      <c r="BC241" s="86"/>
      <c r="BD241" s="86"/>
      <c r="BE241" s="86"/>
      <c r="BF241" s="86"/>
      <c r="BG241" s="86"/>
      <c r="BH241" s="86"/>
      <c r="BI241" s="86"/>
      <c r="BJ241" s="86"/>
      <c r="BK241" s="86"/>
      <c r="BL241" s="86"/>
      <c r="BM241" s="86"/>
      <c r="BN241" s="86"/>
      <c r="BO241" s="86"/>
      <c r="BP241" s="86"/>
      <c r="BQ241" s="86"/>
      <c r="BR241" s="86"/>
      <c r="BS241" s="86"/>
      <c r="BT241" s="86"/>
      <c r="BU241" s="86"/>
      <c r="BV241" s="86"/>
      <c r="BW241" s="86"/>
      <c r="BX241" s="86"/>
      <c r="BY241" s="86"/>
      <c r="BZ241" s="86"/>
      <c r="CA241" s="86"/>
      <c r="CB241" s="86"/>
      <c r="CC241" s="86"/>
      <c r="CD241" s="86"/>
      <c r="CE241" s="86"/>
      <c r="CF241" s="86"/>
      <c r="CG241" s="86"/>
      <c r="CH241" s="86"/>
      <c r="CI241" s="86"/>
      <c r="CJ241" s="86"/>
      <c r="CK241" s="86"/>
      <c r="CL241" s="86"/>
      <c r="CM241" s="86"/>
      <c r="CN241" s="86"/>
      <c r="CO241" s="86"/>
      <c r="CP241" s="86"/>
      <c r="CQ241" s="86"/>
      <c r="CR241" s="86"/>
      <c r="CS241" s="86"/>
      <c r="CT241" s="86"/>
      <c r="CU241" s="86"/>
      <c r="CV241" s="86"/>
      <c r="CW241" s="86"/>
      <c r="CX241" s="86"/>
      <c r="CY241" s="86"/>
      <c r="CZ241" s="86"/>
      <c r="DA241" s="86"/>
      <c r="DB241" s="86"/>
      <c r="DC241" s="86"/>
      <c r="DD241" s="86"/>
      <c r="DE241" s="86"/>
      <c r="DF241" s="86"/>
      <c r="DG241" s="86"/>
      <c r="DH241" s="86"/>
      <c r="DI241" s="86"/>
      <c r="DJ241" s="86"/>
      <c r="DK241" s="86"/>
      <c r="DL241" s="86"/>
      <c r="DM241" s="86"/>
      <c r="DN241" s="86"/>
      <c r="DO241" s="86"/>
      <c r="DP241" s="86"/>
      <c r="DQ241" s="86"/>
      <c r="DR241" s="86"/>
      <c r="DS241" s="86"/>
      <c r="DT241" s="86"/>
      <c r="DU241" s="86"/>
      <c r="DV241" s="86"/>
      <c r="DW241" s="86"/>
      <c r="DX241" s="86"/>
      <c r="DY241" s="86"/>
      <c r="DZ241" s="86"/>
      <c r="EA241" s="86"/>
      <c r="EB241" s="86"/>
      <c r="EC241" s="86"/>
      <c r="ED241" s="86"/>
      <c r="EE241" s="86"/>
      <c r="EF241" s="86"/>
      <c r="EG241" s="86"/>
      <c r="EH241" s="86"/>
      <c r="EI241" s="86"/>
      <c r="EJ241" s="86"/>
      <c r="EK241" s="86"/>
      <c r="EL241" s="86"/>
      <c r="EM241" s="86"/>
      <c r="EN241" s="86"/>
      <c r="EO241" s="86"/>
      <c r="EP241" s="86"/>
      <c r="EQ241" s="86"/>
      <c r="ER241" s="86"/>
      <c r="ES241" s="86"/>
      <c r="ET241" s="86"/>
      <c r="EU241" s="86"/>
      <c r="EV241" s="86"/>
      <c r="EW241" s="86"/>
      <c r="EX241" s="86"/>
      <c r="EY241" s="86"/>
      <c r="EZ241" s="86"/>
      <c r="FA241" s="86"/>
      <c r="FB241" s="86"/>
      <c r="FC241" s="86"/>
      <c r="FD241" s="86"/>
      <c r="FE241" s="86"/>
      <c r="FF241" s="86"/>
      <c r="FG241" s="86"/>
      <c r="FH241" s="86"/>
      <c r="FI241" s="86"/>
      <c r="FJ241" s="86"/>
      <c r="FK241" s="86"/>
      <c r="FL241" s="86"/>
      <c r="FM241" s="86"/>
      <c r="FN241" s="86"/>
      <c r="FO241" s="86"/>
      <c r="FP241" s="86"/>
      <c r="FQ241" s="86"/>
      <c r="FR241" s="86"/>
      <c r="FS241" s="86"/>
      <c r="FT241" s="86"/>
      <c r="FU241" s="86"/>
      <c r="FV241" s="86"/>
      <c r="FW241" s="86"/>
      <c r="FX241" s="86">
        <v>2</v>
      </c>
      <c r="FY241" s="86">
        <v>0</v>
      </c>
    </row>
    <row r="242" spans="1:181" x14ac:dyDescent="0.25">
      <c r="A242" t="s">
        <v>186</v>
      </c>
      <c r="B242" t="s">
        <v>244</v>
      </c>
      <c r="C242" t="s">
        <v>2</v>
      </c>
      <c r="D242" t="s">
        <v>203</v>
      </c>
      <c r="E242" t="s">
        <v>240</v>
      </c>
      <c r="F242" t="s">
        <v>184</v>
      </c>
      <c r="G242" t="s">
        <v>1</v>
      </c>
      <c r="H242" s="86">
        <v>231</v>
      </c>
      <c r="I242" s="86"/>
      <c r="J242" s="86"/>
      <c r="K242" s="86"/>
      <c r="L242" s="86"/>
      <c r="M242" s="86"/>
      <c r="N242" s="86"/>
      <c r="O242" s="86"/>
      <c r="P242" s="86"/>
      <c r="Q242" s="86"/>
      <c r="R242" s="86"/>
      <c r="S242" s="86"/>
      <c r="T242" s="86"/>
      <c r="U242" s="86"/>
      <c r="V242" s="86"/>
      <c r="W242" s="86"/>
      <c r="X242" s="86"/>
      <c r="Y242" s="86"/>
      <c r="Z242" s="86"/>
      <c r="AA242" s="86"/>
      <c r="AB242" s="86"/>
      <c r="AC242" s="86"/>
      <c r="AD242" s="86"/>
      <c r="AE242" s="86"/>
      <c r="AF242" s="86"/>
      <c r="AG242" s="86"/>
      <c r="AH242" s="86"/>
      <c r="AI242" s="86"/>
      <c r="AJ242" s="86"/>
      <c r="AK242" s="86"/>
      <c r="AL242" s="86"/>
      <c r="AM242" s="86"/>
      <c r="AN242" s="86"/>
      <c r="AO242" s="86"/>
      <c r="AP242" s="86"/>
      <c r="AQ242" s="86"/>
      <c r="AR242" s="86"/>
      <c r="AS242" s="86"/>
      <c r="AT242" s="86"/>
      <c r="AU242" s="86"/>
      <c r="AV242" s="86"/>
      <c r="AW242" s="86"/>
      <c r="AX242" s="86"/>
      <c r="AY242" s="86"/>
      <c r="AZ242" s="86"/>
      <c r="BA242" s="86"/>
      <c r="BB242" s="86"/>
      <c r="BC242" s="86"/>
      <c r="BD242" s="86"/>
      <c r="BE242" s="86"/>
      <c r="BF242" s="86"/>
      <c r="BG242" s="86"/>
      <c r="BH242" s="86"/>
      <c r="BI242" s="86"/>
      <c r="BJ242" s="86"/>
      <c r="BK242" s="86"/>
      <c r="BL242" s="86"/>
      <c r="BM242" s="86"/>
      <c r="BN242" s="86"/>
      <c r="BO242" s="86"/>
      <c r="BP242" s="86"/>
      <c r="BQ242" s="86"/>
      <c r="BR242" s="86"/>
      <c r="BS242" s="86"/>
      <c r="BT242" s="86"/>
      <c r="BU242" s="86"/>
      <c r="BV242" s="86"/>
      <c r="BW242" s="86"/>
      <c r="BX242" s="86"/>
      <c r="BY242" s="86"/>
      <c r="BZ242" s="86"/>
      <c r="CA242" s="86"/>
      <c r="CB242" s="86"/>
      <c r="CC242" s="86"/>
      <c r="CD242" s="86"/>
      <c r="CE242" s="86"/>
      <c r="CF242" s="86"/>
      <c r="CG242" s="86"/>
      <c r="CH242" s="86"/>
      <c r="CI242" s="86"/>
      <c r="CJ242" s="86"/>
      <c r="CK242" s="86"/>
      <c r="CL242" s="86"/>
      <c r="CM242" s="86"/>
      <c r="CN242" s="86"/>
      <c r="CO242" s="86"/>
      <c r="CP242" s="86"/>
      <c r="CQ242" s="86"/>
      <c r="CR242" s="86"/>
      <c r="CS242" s="86"/>
      <c r="CT242" s="86"/>
      <c r="CU242" s="86"/>
      <c r="CV242" s="86"/>
      <c r="CW242" s="86"/>
      <c r="CX242" s="86"/>
      <c r="CY242" s="86"/>
      <c r="CZ242" s="86"/>
      <c r="DA242" s="86"/>
      <c r="DB242" s="86"/>
      <c r="DC242" s="86"/>
      <c r="DD242" s="86"/>
      <c r="DE242" s="86"/>
      <c r="DF242" s="86"/>
      <c r="DG242" s="86"/>
      <c r="DH242" s="86"/>
      <c r="DI242" s="86"/>
      <c r="DJ242" s="86"/>
      <c r="DK242" s="86"/>
      <c r="DL242" s="86"/>
      <c r="DM242" s="86"/>
      <c r="DN242" s="86"/>
      <c r="DO242" s="86"/>
      <c r="DP242" s="86"/>
      <c r="DQ242" s="86"/>
      <c r="DR242" s="86"/>
      <c r="DS242" s="86"/>
      <c r="DT242" s="86"/>
      <c r="DU242" s="86"/>
      <c r="DV242" s="86"/>
      <c r="DW242" s="86"/>
      <c r="DX242" s="86"/>
      <c r="DY242" s="86"/>
      <c r="DZ242" s="86"/>
      <c r="EA242" s="86"/>
      <c r="EB242" s="86"/>
      <c r="EC242" s="86"/>
      <c r="ED242" s="86"/>
      <c r="EE242" s="86"/>
      <c r="EF242" s="86"/>
      <c r="EG242" s="86"/>
      <c r="EH242" s="86"/>
      <c r="EI242" s="86"/>
      <c r="EJ242" s="86"/>
      <c r="EK242" s="86"/>
      <c r="EL242" s="86"/>
      <c r="EM242" s="86"/>
      <c r="EN242" s="86"/>
      <c r="EO242" s="86"/>
      <c r="EP242" s="86"/>
      <c r="EQ242" s="86"/>
      <c r="ER242" s="86"/>
      <c r="ES242" s="86"/>
      <c r="ET242" s="86"/>
      <c r="EU242" s="86"/>
      <c r="EV242" s="86"/>
      <c r="EW242" s="86"/>
      <c r="EX242" s="86"/>
      <c r="EY242" s="86"/>
      <c r="EZ242" s="86"/>
      <c r="FA242" s="86"/>
      <c r="FB242" s="86"/>
      <c r="FC242" s="86"/>
      <c r="FD242" s="86"/>
      <c r="FE242" s="86"/>
      <c r="FF242" s="86"/>
      <c r="FG242" s="86"/>
      <c r="FH242" s="86"/>
      <c r="FI242" s="86"/>
      <c r="FJ242" s="86"/>
      <c r="FK242" s="86"/>
      <c r="FL242" s="86"/>
      <c r="FM242" s="86"/>
      <c r="FN242" s="86"/>
      <c r="FO242" s="86"/>
      <c r="FP242" s="86"/>
      <c r="FQ242" s="86"/>
      <c r="FR242" s="86"/>
      <c r="FS242" s="86"/>
      <c r="FT242" s="86"/>
      <c r="FU242" s="86"/>
      <c r="FV242" s="86"/>
      <c r="FW242" s="86"/>
      <c r="FX242" s="86">
        <v>2</v>
      </c>
      <c r="FY242" s="86">
        <v>0</v>
      </c>
    </row>
    <row r="243" spans="1:181" x14ac:dyDescent="0.25">
      <c r="A243" t="s">
        <v>186</v>
      </c>
      <c r="B243" t="s">
        <v>244</v>
      </c>
      <c r="C243" t="s">
        <v>2</v>
      </c>
      <c r="D243" t="s">
        <v>203</v>
      </c>
      <c r="E243" t="s">
        <v>240</v>
      </c>
      <c r="F243" t="s">
        <v>185</v>
      </c>
      <c r="G243" t="s">
        <v>1</v>
      </c>
      <c r="H243" s="86">
        <v>74</v>
      </c>
      <c r="I243" s="86"/>
      <c r="J243" s="86"/>
      <c r="K243" s="86"/>
      <c r="L243" s="86"/>
      <c r="M243" s="86"/>
      <c r="N243" s="86"/>
      <c r="O243" s="86"/>
      <c r="P243" s="86"/>
      <c r="Q243" s="86"/>
      <c r="R243" s="86"/>
      <c r="S243" s="86"/>
      <c r="T243" s="86"/>
      <c r="U243" s="86"/>
      <c r="V243" s="86"/>
      <c r="W243" s="86"/>
      <c r="X243" s="86"/>
      <c r="Y243" s="86"/>
      <c r="Z243" s="86"/>
      <c r="AA243" s="86"/>
      <c r="AB243" s="86"/>
      <c r="AC243" s="86"/>
      <c r="AD243" s="86"/>
      <c r="AE243" s="86"/>
      <c r="AF243" s="86"/>
      <c r="AG243" s="86"/>
      <c r="AH243" s="86"/>
      <c r="AI243" s="86"/>
      <c r="AJ243" s="86"/>
      <c r="AK243" s="86"/>
      <c r="AL243" s="86"/>
      <c r="AM243" s="86"/>
      <c r="AN243" s="86"/>
      <c r="AO243" s="86"/>
      <c r="AP243" s="86"/>
      <c r="AQ243" s="86"/>
      <c r="AR243" s="86"/>
      <c r="AS243" s="86"/>
      <c r="AT243" s="86"/>
      <c r="AU243" s="86"/>
      <c r="AV243" s="86"/>
      <c r="AW243" s="86"/>
      <c r="AX243" s="86"/>
      <c r="AY243" s="86"/>
      <c r="AZ243" s="86"/>
      <c r="BA243" s="86"/>
      <c r="BB243" s="86"/>
      <c r="BC243" s="86"/>
      <c r="BD243" s="86"/>
      <c r="BE243" s="86"/>
      <c r="BF243" s="86"/>
      <c r="BG243" s="86"/>
      <c r="BH243" s="86"/>
      <c r="BI243" s="86"/>
      <c r="BJ243" s="86"/>
      <c r="BK243" s="86"/>
      <c r="BL243" s="86"/>
      <c r="BM243" s="86"/>
      <c r="BN243" s="86"/>
      <c r="BO243" s="86"/>
      <c r="BP243" s="86"/>
      <c r="BQ243" s="86"/>
      <c r="BR243" s="86"/>
      <c r="BS243" s="86"/>
      <c r="BT243" s="86"/>
      <c r="BU243" s="86"/>
      <c r="BV243" s="86"/>
      <c r="BW243" s="86"/>
      <c r="BX243" s="86"/>
      <c r="BY243" s="86"/>
      <c r="BZ243" s="86"/>
      <c r="CA243" s="86"/>
      <c r="CB243" s="86"/>
      <c r="CC243" s="86"/>
      <c r="CD243" s="86"/>
      <c r="CE243" s="86"/>
      <c r="CF243" s="86"/>
      <c r="CG243" s="86"/>
      <c r="CH243" s="86"/>
      <c r="CI243" s="86"/>
      <c r="CJ243" s="86"/>
      <c r="CK243" s="86"/>
      <c r="CL243" s="86"/>
      <c r="CM243" s="86"/>
      <c r="CN243" s="86"/>
      <c r="CO243" s="86"/>
      <c r="CP243" s="86"/>
      <c r="CQ243" s="86"/>
      <c r="CR243" s="86"/>
      <c r="CS243" s="86"/>
      <c r="CT243" s="86"/>
      <c r="CU243" s="86"/>
      <c r="CV243" s="86"/>
      <c r="CW243" s="86"/>
      <c r="CX243" s="86"/>
      <c r="CY243" s="86"/>
      <c r="CZ243" s="86"/>
      <c r="DA243" s="86"/>
      <c r="DB243" s="86"/>
      <c r="DC243" s="86"/>
      <c r="DD243" s="86"/>
      <c r="DE243" s="86"/>
      <c r="DF243" s="86"/>
      <c r="DG243" s="86"/>
      <c r="DH243" s="86"/>
      <c r="DI243" s="86"/>
      <c r="DJ243" s="86"/>
      <c r="DK243" s="86"/>
      <c r="DL243" s="86"/>
      <c r="DM243" s="86"/>
      <c r="DN243" s="86"/>
      <c r="DO243" s="86"/>
      <c r="DP243" s="86"/>
      <c r="DQ243" s="86"/>
      <c r="DR243" s="86"/>
      <c r="DS243" s="86"/>
      <c r="DT243" s="86"/>
      <c r="DU243" s="86"/>
      <c r="DV243" s="86"/>
      <c r="DW243" s="86"/>
      <c r="DX243" s="86"/>
      <c r="DY243" s="86"/>
      <c r="DZ243" s="86"/>
      <c r="EA243" s="86"/>
      <c r="EB243" s="86"/>
      <c r="EC243" s="86"/>
      <c r="ED243" s="86"/>
      <c r="EE243" s="86"/>
      <c r="EF243" s="86"/>
      <c r="EG243" s="86"/>
      <c r="EH243" s="86"/>
      <c r="EI243" s="86"/>
      <c r="EJ243" s="86"/>
      <c r="EK243" s="86"/>
      <c r="EL243" s="86"/>
      <c r="EM243" s="86"/>
      <c r="EN243" s="86"/>
      <c r="EO243" s="86"/>
      <c r="EP243" s="86"/>
      <c r="EQ243" s="86"/>
      <c r="ER243" s="86"/>
      <c r="ES243" s="86"/>
      <c r="ET243" s="86"/>
      <c r="EU243" s="86"/>
      <c r="EV243" s="86"/>
      <c r="EW243" s="86"/>
      <c r="EX243" s="86"/>
      <c r="EY243" s="86"/>
      <c r="EZ243" s="86"/>
      <c r="FA243" s="86"/>
      <c r="FB243" s="86"/>
      <c r="FC243" s="86"/>
      <c r="FD243" s="86"/>
      <c r="FE243" s="86"/>
      <c r="FF243" s="86"/>
      <c r="FG243" s="86"/>
      <c r="FH243" s="86"/>
      <c r="FI243" s="86"/>
      <c r="FJ243" s="86"/>
      <c r="FK243" s="86"/>
      <c r="FL243" s="86"/>
      <c r="FM243" s="86"/>
      <c r="FN243" s="86"/>
      <c r="FO243" s="86"/>
      <c r="FP243" s="86"/>
      <c r="FQ243" s="86"/>
      <c r="FR243" s="86"/>
      <c r="FS243" s="86"/>
      <c r="FT243" s="86"/>
      <c r="FU243" s="86"/>
      <c r="FV243" s="86"/>
      <c r="FW243" s="86"/>
      <c r="FX243" s="86">
        <v>0</v>
      </c>
      <c r="FY243" s="86">
        <v>0</v>
      </c>
    </row>
    <row r="244" spans="1:181" x14ac:dyDescent="0.25">
      <c r="A244" t="s">
        <v>186</v>
      </c>
      <c r="B244" t="s">
        <v>244</v>
      </c>
      <c r="C244" t="s">
        <v>2</v>
      </c>
      <c r="D244" t="s">
        <v>203</v>
      </c>
      <c r="E244" t="s">
        <v>241</v>
      </c>
      <c r="F244" t="s">
        <v>1</v>
      </c>
      <c r="G244" t="s">
        <v>198</v>
      </c>
      <c r="H244" s="86">
        <v>3081</v>
      </c>
      <c r="I244" s="86"/>
      <c r="J244" s="86"/>
      <c r="K244" s="86"/>
      <c r="L244" s="86"/>
      <c r="M244" s="86"/>
      <c r="N244" s="86"/>
      <c r="O244" s="86"/>
      <c r="P244" s="86"/>
      <c r="Q244" s="86"/>
      <c r="R244" s="86"/>
      <c r="S244" s="86"/>
      <c r="T244" s="86"/>
      <c r="U244" s="86"/>
      <c r="V244" s="86"/>
      <c r="W244" s="86"/>
      <c r="X244" s="86"/>
      <c r="Y244" s="86"/>
      <c r="Z244" s="86"/>
      <c r="AA244" s="86"/>
      <c r="AB244" s="86"/>
      <c r="AC244" s="86"/>
      <c r="AD244" s="86"/>
      <c r="AE244" s="86"/>
      <c r="AF244" s="86"/>
      <c r="AG244" s="86"/>
      <c r="AH244" s="86"/>
      <c r="AI244" s="86"/>
      <c r="AJ244" s="86"/>
      <c r="AK244" s="86"/>
      <c r="AL244" s="86"/>
      <c r="AM244" s="86"/>
      <c r="AN244" s="86"/>
      <c r="AO244" s="86"/>
      <c r="AP244" s="86"/>
      <c r="AQ244" s="86"/>
      <c r="AR244" s="86"/>
      <c r="AS244" s="86"/>
      <c r="AT244" s="86"/>
      <c r="AU244" s="86"/>
      <c r="AV244" s="86"/>
      <c r="AW244" s="86"/>
      <c r="AX244" s="86"/>
      <c r="AY244" s="86"/>
      <c r="AZ244" s="86"/>
      <c r="BA244" s="86"/>
      <c r="BB244" s="86"/>
      <c r="BC244" s="86"/>
      <c r="BD244" s="86"/>
      <c r="BE244" s="86"/>
      <c r="BF244" s="86"/>
      <c r="BG244" s="86"/>
      <c r="BH244" s="86"/>
      <c r="BI244" s="86"/>
      <c r="BJ244" s="86"/>
      <c r="BK244" s="86"/>
      <c r="BL244" s="86"/>
      <c r="BM244" s="86"/>
      <c r="BN244" s="86"/>
      <c r="BO244" s="86"/>
      <c r="BP244" s="86"/>
      <c r="BQ244" s="86"/>
      <c r="BR244" s="86"/>
      <c r="BS244" s="86"/>
      <c r="BT244" s="86"/>
      <c r="BU244" s="86"/>
      <c r="BV244" s="86"/>
      <c r="BW244" s="86"/>
      <c r="BX244" s="86"/>
      <c r="BY244" s="86"/>
      <c r="BZ244" s="86"/>
      <c r="CA244" s="86"/>
      <c r="CB244" s="86"/>
      <c r="CC244" s="86"/>
      <c r="CD244" s="86"/>
      <c r="CE244" s="86"/>
      <c r="CF244" s="86"/>
      <c r="CG244" s="86"/>
      <c r="CH244" s="86"/>
      <c r="CI244" s="86"/>
      <c r="CJ244" s="86"/>
      <c r="CK244" s="86"/>
      <c r="CL244" s="86"/>
      <c r="CM244" s="86"/>
      <c r="CN244" s="86"/>
      <c r="CO244" s="86"/>
      <c r="CP244" s="86"/>
      <c r="CQ244" s="86"/>
      <c r="CR244" s="86"/>
      <c r="CS244" s="86"/>
      <c r="CT244" s="86"/>
      <c r="CU244" s="86"/>
      <c r="CV244" s="86"/>
      <c r="CW244" s="86"/>
      <c r="CX244" s="86"/>
      <c r="CY244" s="86"/>
      <c r="CZ244" s="86"/>
      <c r="DA244" s="86"/>
      <c r="DB244" s="86"/>
      <c r="DC244" s="86"/>
      <c r="DD244" s="86"/>
      <c r="DE244" s="86"/>
      <c r="DF244" s="86"/>
      <c r="DG244" s="86"/>
      <c r="DH244" s="86"/>
      <c r="DI244" s="86"/>
      <c r="DJ244" s="86"/>
      <c r="DK244" s="86"/>
      <c r="DL244" s="86"/>
      <c r="DM244" s="86"/>
      <c r="DN244" s="86"/>
      <c r="DO244" s="86"/>
      <c r="DP244" s="86"/>
      <c r="DQ244" s="86"/>
      <c r="DR244" s="86"/>
      <c r="DS244" s="86"/>
      <c r="DT244" s="86"/>
      <c r="DU244" s="86"/>
      <c r="DV244" s="86"/>
      <c r="DW244" s="86"/>
      <c r="DX244" s="86"/>
      <c r="DY244" s="86"/>
      <c r="DZ244" s="86"/>
      <c r="EA244" s="86"/>
      <c r="EB244" s="86"/>
      <c r="EC244" s="86"/>
      <c r="ED244" s="86"/>
      <c r="EE244" s="86"/>
      <c r="EF244" s="86"/>
      <c r="EG244" s="86"/>
      <c r="EH244" s="86"/>
      <c r="EI244" s="86"/>
      <c r="EJ244" s="86"/>
      <c r="EK244" s="86"/>
      <c r="EL244" s="86"/>
      <c r="EM244" s="86"/>
      <c r="EN244" s="86"/>
      <c r="EO244" s="86"/>
      <c r="EP244" s="86"/>
      <c r="EQ244" s="86"/>
      <c r="ER244" s="86"/>
      <c r="ES244" s="86"/>
      <c r="ET244" s="86"/>
      <c r="EU244" s="86"/>
      <c r="EV244" s="86"/>
      <c r="EW244" s="86"/>
      <c r="EX244" s="86"/>
      <c r="EY244" s="86"/>
      <c r="EZ244" s="86"/>
      <c r="FA244" s="86"/>
      <c r="FB244" s="86"/>
      <c r="FC244" s="86"/>
      <c r="FD244" s="86"/>
      <c r="FE244" s="86"/>
      <c r="FF244" s="86"/>
      <c r="FG244" s="86"/>
      <c r="FH244" s="86"/>
      <c r="FI244" s="86"/>
      <c r="FJ244" s="86"/>
      <c r="FK244" s="86"/>
      <c r="FL244" s="86"/>
      <c r="FM244" s="86"/>
      <c r="FN244" s="86"/>
      <c r="FO244" s="86"/>
      <c r="FP244" s="86"/>
      <c r="FQ244" s="86"/>
      <c r="FR244" s="86"/>
      <c r="FS244" s="86"/>
      <c r="FT244" s="86"/>
      <c r="FU244" s="86"/>
      <c r="FV244" s="86"/>
      <c r="FW244" s="86"/>
      <c r="FX244" s="86">
        <v>90</v>
      </c>
      <c r="FY244" s="86">
        <v>0</v>
      </c>
    </row>
    <row r="245" spans="1:181" x14ac:dyDescent="0.25">
      <c r="A245" t="s">
        <v>186</v>
      </c>
      <c r="B245" t="s">
        <v>244</v>
      </c>
      <c r="C245" t="s">
        <v>2</v>
      </c>
      <c r="D245" t="s">
        <v>203</v>
      </c>
      <c r="E245" t="s">
        <v>241</v>
      </c>
      <c r="F245" t="s">
        <v>1</v>
      </c>
      <c r="G245" t="s">
        <v>200</v>
      </c>
      <c r="H245" s="86">
        <v>676</v>
      </c>
      <c r="I245" s="86"/>
      <c r="J245" s="86"/>
      <c r="K245" s="86"/>
      <c r="L245" s="86"/>
      <c r="M245" s="86"/>
      <c r="N245" s="86"/>
      <c r="O245" s="86"/>
      <c r="P245" s="86"/>
      <c r="Q245" s="86"/>
      <c r="R245" s="86"/>
      <c r="S245" s="86"/>
      <c r="T245" s="86"/>
      <c r="U245" s="86"/>
      <c r="V245" s="86"/>
      <c r="W245" s="86"/>
      <c r="X245" s="86"/>
      <c r="Y245" s="86"/>
      <c r="Z245" s="86"/>
      <c r="AA245" s="86"/>
      <c r="AB245" s="86"/>
      <c r="AC245" s="86"/>
      <c r="AD245" s="86"/>
      <c r="AE245" s="86"/>
      <c r="AF245" s="86"/>
      <c r="AG245" s="86"/>
      <c r="AH245" s="86"/>
      <c r="AI245" s="86"/>
      <c r="AJ245" s="86"/>
      <c r="AK245" s="86"/>
      <c r="AL245" s="86"/>
      <c r="AM245" s="86"/>
      <c r="AN245" s="86"/>
      <c r="AO245" s="86"/>
      <c r="AP245" s="86"/>
      <c r="AQ245" s="86"/>
      <c r="AR245" s="86"/>
      <c r="AS245" s="86"/>
      <c r="AT245" s="86"/>
      <c r="AU245" s="86"/>
      <c r="AV245" s="86"/>
      <c r="AW245" s="86"/>
      <c r="AX245" s="86"/>
      <c r="AY245" s="86"/>
      <c r="AZ245" s="86"/>
      <c r="BA245" s="86"/>
      <c r="BB245" s="86"/>
      <c r="BC245" s="86"/>
      <c r="BD245" s="86"/>
      <c r="BE245" s="86"/>
      <c r="BF245" s="86"/>
      <c r="BG245" s="86"/>
      <c r="BH245" s="86"/>
      <c r="BI245" s="86"/>
      <c r="BJ245" s="86"/>
      <c r="BK245" s="86"/>
      <c r="BL245" s="86"/>
      <c r="BM245" s="86"/>
      <c r="BN245" s="86"/>
      <c r="BO245" s="86"/>
      <c r="BP245" s="86"/>
      <c r="BQ245" s="86"/>
      <c r="BR245" s="86"/>
      <c r="BS245" s="86"/>
      <c r="BT245" s="86"/>
      <c r="BU245" s="86"/>
      <c r="BV245" s="86"/>
      <c r="BW245" s="86"/>
      <c r="BX245" s="86"/>
      <c r="BY245" s="86"/>
      <c r="BZ245" s="86"/>
      <c r="CA245" s="86"/>
      <c r="CB245" s="86"/>
      <c r="CC245" s="86"/>
      <c r="CD245" s="86"/>
      <c r="CE245" s="86"/>
      <c r="CF245" s="86"/>
      <c r="CG245" s="86"/>
      <c r="CH245" s="86"/>
      <c r="CI245" s="86"/>
      <c r="CJ245" s="86"/>
      <c r="CK245" s="86"/>
      <c r="CL245" s="86"/>
      <c r="CM245" s="86"/>
      <c r="CN245" s="86"/>
      <c r="CO245" s="86"/>
      <c r="CP245" s="86"/>
      <c r="CQ245" s="86"/>
      <c r="CR245" s="86"/>
      <c r="CS245" s="86"/>
      <c r="CT245" s="86"/>
      <c r="CU245" s="86"/>
      <c r="CV245" s="86"/>
      <c r="CW245" s="86"/>
      <c r="CX245" s="86"/>
      <c r="CY245" s="86"/>
      <c r="CZ245" s="86"/>
      <c r="DA245" s="86"/>
      <c r="DB245" s="86"/>
      <c r="DC245" s="86"/>
      <c r="DD245" s="86"/>
      <c r="DE245" s="86"/>
      <c r="DF245" s="86"/>
      <c r="DG245" s="86"/>
      <c r="DH245" s="86"/>
      <c r="DI245" s="86"/>
      <c r="DJ245" s="86"/>
      <c r="DK245" s="86"/>
      <c r="DL245" s="86"/>
      <c r="DM245" s="86"/>
      <c r="DN245" s="86"/>
      <c r="DO245" s="86"/>
      <c r="DP245" s="86"/>
      <c r="DQ245" s="86"/>
      <c r="DR245" s="86"/>
      <c r="DS245" s="86"/>
      <c r="DT245" s="86"/>
      <c r="DU245" s="86"/>
      <c r="DV245" s="86"/>
      <c r="DW245" s="86"/>
      <c r="DX245" s="86"/>
      <c r="DY245" s="86"/>
      <c r="DZ245" s="86"/>
      <c r="EA245" s="86"/>
      <c r="EB245" s="86"/>
      <c r="EC245" s="86"/>
      <c r="ED245" s="86"/>
      <c r="EE245" s="86"/>
      <c r="EF245" s="86"/>
      <c r="EG245" s="86"/>
      <c r="EH245" s="86"/>
      <c r="EI245" s="86"/>
      <c r="EJ245" s="86"/>
      <c r="EK245" s="86"/>
      <c r="EL245" s="86"/>
      <c r="EM245" s="86"/>
      <c r="EN245" s="86"/>
      <c r="EO245" s="86"/>
      <c r="EP245" s="86"/>
      <c r="EQ245" s="86"/>
      <c r="ER245" s="86"/>
      <c r="ES245" s="86"/>
      <c r="ET245" s="86"/>
      <c r="EU245" s="86"/>
      <c r="EV245" s="86"/>
      <c r="EW245" s="86"/>
      <c r="EX245" s="86"/>
      <c r="EY245" s="86"/>
      <c r="EZ245" s="86"/>
      <c r="FA245" s="86"/>
      <c r="FB245" s="86"/>
      <c r="FC245" s="86"/>
      <c r="FD245" s="86"/>
      <c r="FE245" s="86"/>
      <c r="FF245" s="86"/>
      <c r="FG245" s="86"/>
      <c r="FH245" s="86"/>
      <c r="FI245" s="86"/>
      <c r="FJ245" s="86"/>
      <c r="FK245" s="86"/>
      <c r="FL245" s="86"/>
      <c r="FM245" s="86"/>
      <c r="FN245" s="86"/>
      <c r="FO245" s="86"/>
      <c r="FP245" s="86"/>
      <c r="FQ245" s="86"/>
      <c r="FR245" s="86"/>
      <c r="FS245" s="86"/>
      <c r="FT245" s="86"/>
      <c r="FU245" s="86"/>
      <c r="FV245" s="86"/>
      <c r="FW245" s="86"/>
      <c r="FX245" s="86">
        <v>65</v>
      </c>
      <c r="FY245" s="86">
        <v>0</v>
      </c>
    </row>
    <row r="246" spans="1:181" x14ac:dyDescent="0.25">
      <c r="A246" t="s">
        <v>186</v>
      </c>
      <c r="B246" t="s">
        <v>244</v>
      </c>
      <c r="C246" t="s">
        <v>2</v>
      </c>
      <c r="D246" t="s">
        <v>203</v>
      </c>
      <c r="E246" t="s">
        <v>241</v>
      </c>
      <c r="F246" t="s">
        <v>1</v>
      </c>
      <c r="G246" t="s">
        <v>1</v>
      </c>
      <c r="H246" s="86">
        <v>3757</v>
      </c>
      <c r="I246" s="86">
        <v>4.6358051300048828</v>
      </c>
      <c r="J246" s="86">
        <v>4.3938641548156738</v>
      </c>
      <c r="K246" s="86">
        <v>4.1601920127868652</v>
      </c>
      <c r="L246" s="86">
        <v>4.16644287109375</v>
      </c>
      <c r="M246" s="86">
        <v>4.224830150604248</v>
      </c>
      <c r="N246" s="86">
        <v>3.9824628829956055</v>
      </c>
      <c r="O246" s="86">
        <v>4.461085319519043</v>
      </c>
      <c r="P246" s="86">
        <v>5.0087075233459473</v>
      </c>
      <c r="Q246" s="86">
        <v>5.0113625526428223</v>
      </c>
      <c r="R246" s="86">
        <v>4.685389518737793</v>
      </c>
      <c r="S246" s="86">
        <v>4.7235255241394043</v>
      </c>
      <c r="T246" s="86">
        <v>4.827599048614502</v>
      </c>
      <c r="U246" s="86">
        <v>4.445493221282959</v>
      </c>
      <c r="V246" s="86">
        <v>4.5923595428466797</v>
      </c>
      <c r="W246" s="86">
        <v>4.210629940032959</v>
      </c>
      <c r="X246" s="86">
        <v>4.2705988883972168</v>
      </c>
      <c r="Y246" s="86">
        <v>4.4714689254760742</v>
      </c>
      <c r="Z246" s="86">
        <v>5.2467875480651855</v>
      </c>
      <c r="AA246" s="86">
        <v>5.7074637413024902</v>
      </c>
      <c r="AB246" s="86">
        <v>6.0233349800109863</v>
      </c>
      <c r="AC246" s="86">
        <v>6.2336087226867676</v>
      </c>
      <c r="AD246" s="86">
        <v>6.6288871765136719</v>
      </c>
      <c r="AE246" s="86">
        <v>5.7689328193664551</v>
      </c>
      <c r="AF246" s="86">
        <v>5.3447351455688477</v>
      </c>
      <c r="AG246" s="86">
        <v>-1.0177772045135498</v>
      </c>
      <c r="AH246" s="86">
        <v>-0.49814406037330627</v>
      </c>
      <c r="AI246" s="86">
        <v>-0.74765264987945557</v>
      </c>
      <c r="AJ246" s="86">
        <v>-0.82022315263748169</v>
      </c>
      <c r="AK246" s="86">
        <v>-0.39172038435935974</v>
      </c>
      <c r="AL246" s="86">
        <v>-0.49715578556060791</v>
      </c>
      <c r="AM246" s="86">
        <v>-0.76648259162902832</v>
      </c>
      <c r="AN246" s="86">
        <v>-0.81274229288101196</v>
      </c>
      <c r="AO246" s="86">
        <v>-0.74265587329864502</v>
      </c>
      <c r="AP246" s="86">
        <v>-0.77668023109436035</v>
      </c>
      <c r="AQ246" s="86">
        <v>-0.26733124256134033</v>
      </c>
      <c r="AR246" s="86">
        <v>-1.7213938757777214E-2</v>
      </c>
      <c r="AS246" s="86">
        <v>-0.55341309309005737</v>
      </c>
      <c r="AT246" s="86">
        <v>-0.11380362510681152</v>
      </c>
      <c r="AU246" s="86">
        <v>-0.51207524538040161</v>
      </c>
      <c r="AV246" s="86">
        <v>-1.1307073831558228</v>
      </c>
      <c r="AW246" s="86">
        <v>-0.37548491358757019</v>
      </c>
      <c r="AX246" s="86">
        <v>-8.8125661015510559E-2</v>
      </c>
      <c r="AY246" s="86">
        <v>-0.19970549643039703</v>
      </c>
      <c r="AZ246" s="86">
        <v>-0.3769567608833313</v>
      </c>
      <c r="BA246" s="86">
        <v>-0.32968235015869141</v>
      </c>
      <c r="BB246" s="86">
        <v>0.25069296360015869</v>
      </c>
      <c r="BC246" s="86">
        <v>-0.25575950741767883</v>
      </c>
      <c r="BD246" s="86">
        <v>-0.59896171092987061</v>
      </c>
      <c r="BE246" s="86">
        <v>-0.39046350121498108</v>
      </c>
      <c r="BF246" s="86">
        <v>1.1705786921083927E-2</v>
      </c>
      <c r="BG246" s="86">
        <v>-0.22568343579769135</v>
      </c>
      <c r="BH246" s="86">
        <v>-0.25188043713569641</v>
      </c>
      <c r="BI246" s="86">
        <v>3.9336670190095901E-2</v>
      </c>
      <c r="BJ246" s="86">
        <v>-0.22032828629016876</v>
      </c>
      <c r="BK246" s="86">
        <v>-0.46110647916793823</v>
      </c>
      <c r="BL246" s="86">
        <v>-0.41993582248687744</v>
      </c>
      <c r="BM246" s="86">
        <v>-0.29831388592720032</v>
      </c>
      <c r="BN246" s="86">
        <v>-0.43940204381942749</v>
      </c>
      <c r="BO246" s="86">
        <v>5.6377146393060684E-2</v>
      </c>
      <c r="BP246" s="86">
        <v>0.38099044561386108</v>
      </c>
      <c r="BQ246" s="86">
        <v>-0.18985149264335632</v>
      </c>
      <c r="BR246" s="86">
        <v>0.27012619376182556</v>
      </c>
      <c r="BS246" s="86">
        <v>-0.21529065072536469</v>
      </c>
      <c r="BT246" s="86">
        <v>-0.6413038969039917</v>
      </c>
      <c r="BU246" s="86">
        <v>-6.0245372354984283E-2</v>
      </c>
      <c r="BV246" s="86">
        <v>0.24612040817737579</v>
      </c>
      <c r="BW246" s="86">
        <v>0.29049432277679443</v>
      </c>
      <c r="BX246" s="86">
        <v>4.1263066232204437E-2</v>
      </c>
      <c r="BY246" s="86">
        <v>0.30196100473403931</v>
      </c>
      <c r="BZ246" s="86">
        <v>0.88971906900405884</v>
      </c>
      <c r="CA246" s="86">
        <v>0.21291923522949219</v>
      </c>
      <c r="CB246" s="86">
        <v>-8.5754357278347015E-3</v>
      </c>
      <c r="CC246" s="86">
        <v>4.4012024998664856E-2</v>
      </c>
      <c r="CD246" s="86">
        <v>0.36482623219490051</v>
      </c>
      <c r="CE246" s="86">
        <v>0.13583084940910339</v>
      </c>
      <c r="CF246" s="86">
        <v>0.14175200462341309</v>
      </c>
      <c r="CG246" s="86">
        <v>0.33788546919822693</v>
      </c>
      <c r="CH246" s="86">
        <v>-2.8598418459296227E-2</v>
      </c>
      <c r="CI246" s="86">
        <v>-0.24960389733314514</v>
      </c>
      <c r="CJ246" s="86">
        <v>-0.14787924289703369</v>
      </c>
      <c r="CK246" s="86">
        <v>9.4360560178756714E-3</v>
      </c>
      <c r="CL246" s="86">
        <v>-0.20580422878265381</v>
      </c>
      <c r="CM246" s="86">
        <v>0.28057658672332764</v>
      </c>
      <c r="CN246" s="86">
        <v>0.65678560733795166</v>
      </c>
      <c r="CO246" s="86">
        <v>6.1950176954269409E-2</v>
      </c>
      <c r="CP246" s="86">
        <v>0.53603482246398926</v>
      </c>
      <c r="CQ246" s="86">
        <v>-9.738546796143055E-3</v>
      </c>
      <c r="CR246" s="86">
        <v>-0.30234450101852417</v>
      </c>
      <c r="CS246" s="86">
        <v>0.15808857977390289</v>
      </c>
      <c r="CT246" s="86">
        <v>0.47761821746826172</v>
      </c>
      <c r="CU246" s="86">
        <v>0.63000524044036865</v>
      </c>
      <c r="CV246" s="86">
        <v>0.33092084527015686</v>
      </c>
      <c r="CW246" s="86">
        <v>0.73943525552749634</v>
      </c>
      <c r="CX246" s="86">
        <v>1.3323066234588623</v>
      </c>
      <c r="CY246" s="86">
        <v>0.53752470016479492</v>
      </c>
      <c r="CZ246" s="86">
        <v>0.40032428503036499</v>
      </c>
      <c r="DA246" s="86">
        <v>0.47848755121231079</v>
      </c>
      <c r="DB246" s="86">
        <v>0.71794664859771729</v>
      </c>
      <c r="DC246" s="86">
        <v>0.49734511971473694</v>
      </c>
      <c r="DD246" s="86">
        <v>0.5353844165802002</v>
      </c>
      <c r="DE246" s="86">
        <v>0.63643425703048706</v>
      </c>
      <c r="DF246" s="86">
        <v>0.1631314605474472</v>
      </c>
      <c r="DG246" s="86">
        <v>-3.8101322948932648E-2</v>
      </c>
      <c r="DH246" s="86">
        <v>0.12417733669281006</v>
      </c>
      <c r="DI246" s="86">
        <v>0.31718599796295166</v>
      </c>
      <c r="DJ246" s="86">
        <v>2.7793599292635918E-2</v>
      </c>
      <c r="DK246" s="86">
        <v>0.5047760009765625</v>
      </c>
      <c r="DL246" s="86">
        <v>0.93258076906204224</v>
      </c>
      <c r="DM246" s="86">
        <v>0.31375184655189514</v>
      </c>
      <c r="DN246" s="86">
        <v>0.80194342136383057</v>
      </c>
      <c r="DO246" s="86">
        <v>0.19581356644630432</v>
      </c>
      <c r="DP246" s="86">
        <v>3.6614887416362762E-2</v>
      </c>
      <c r="DQ246" s="86">
        <v>0.37642252445220947</v>
      </c>
      <c r="DR246" s="86">
        <v>0.70911604166030884</v>
      </c>
      <c r="DS246" s="86">
        <v>0.96951615810394287</v>
      </c>
      <c r="DT246" s="86">
        <v>0.62057864665985107</v>
      </c>
      <c r="DU246" s="86">
        <v>1.1769095659255981</v>
      </c>
      <c r="DV246" s="86">
        <v>1.774894118309021</v>
      </c>
      <c r="DW246" s="86">
        <v>0.86213016510009766</v>
      </c>
      <c r="DX246" s="86">
        <v>0.80922400951385498</v>
      </c>
      <c r="DY246" s="86">
        <v>1.1058012247085571</v>
      </c>
      <c r="DZ246" s="86">
        <v>1.2277965545654297</v>
      </c>
      <c r="EA246" s="86">
        <v>1.0193142890930176</v>
      </c>
      <c r="EB246" s="86">
        <v>1.1037271022796631</v>
      </c>
      <c r="EC246" s="86">
        <v>1.0674912929534912</v>
      </c>
      <c r="ED246" s="86">
        <v>0.43995893001556396</v>
      </c>
      <c r="EE246" s="86">
        <v>0.26727479696273804</v>
      </c>
      <c r="EF246" s="86">
        <v>0.51698380708694458</v>
      </c>
      <c r="EG246" s="86">
        <v>0.76152801513671875</v>
      </c>
      <c r="EH246" s="86">
        <v>0.36507177352905273</v>
      </c>
      <c r="EI246" s="86">
        <v>0.82848441600799561</v>
      </c>
      <c r="EJ246" s="86">
        <v>1.3307851552963257</v>
      </c>
      <c r="EK246" s="86">
        <v>0.67731344699859619</v>
      </c>
      <c r="EL246" s="86">
        <v>1.18587327003479</v>
      </c>
      <c r="EM246" s="86">
        <v>0.49259814620018005</v>
      </c>
      <c r="EN246" s="86">
        <v>0.52601838111877441</v>
      </c>
      <c r="EO246" s="86">
        <v>0.69166207313537598</v>
      </c>
      <c r="EP246" s="86">
        <v>1.0433621406555176</v>
      </c>
      <c r="EQ246" s="86">
        <v>1.4597159624099731</v>
      </c>
      <c r="ER246" s="86">
        <v>1.038798451423645</v>
      </c>
      <c r="ES246" s="86">
        <v>1.8085528612136841</v>
      </c>
      <c r="ET246" s="86">
        <v>2.4139204025268555</v>
      </c>
      <c r="EU246" s="86">
        <v>1.3308088779449463</v>
      </c>
      <c r="EV246" s="86">
        <v>1.3996102809906006</v>
      </c>
      <c r="EW246" s="86">
        <v>44.977512359619141</v>
      </c>
      <c r="EX246" s="86">
        <v>43.516017913818359</v>
      </c>
      <c r="EY246" s="86">
        <v>42.805240631103516</v>
      </c>
      <c r="EZ246" s="86">
        <v>41.888198852539063</v>
      </c>
      <c r="FA246" s="86">
        <v>41.431625366210938</v>
      </c>
      <c r="FB246" s="86">
        <v>41.265403747558594</v>
      </c>
      <c r="FC246" s="86">
        <v>40.959972381591797</v>
      </c>
      <c r="FD246" s="86">
        <v>43.73883056640625</v>
      </c>
      <c r="FE246" s="86">
        <v>49.587619781494141</v>
      </c>
      <c r="FF246" s="86">
        <v>54.660568237304688</v>
      </c>
      <c r="FG246" s="86">
        <v>58.306243896484375</v>
      </c>
      <c r="FH246" s="86">
        <v>61.90155029296875</v>
      </c>
      <c r="FI246" s="86">
        <v>64.840423583984375</v>
      </c>
      <c r="FJ246" s="86">
        <v>66.712257385253906</v>
      </c>
      <c r="FK246" s="86">
        <v>67.402435302734375</v>
      </c>
      <c r="FL246" s="86">
        <v>65.342620849609375</v>
      </c>
      <c r="FM246" s="86">
        <v>60.906955718994141</v>
      </c>
      <c r="FN246" s="86">
        <v>56.041938781738281</v>
      </c>
      <c r="FO246" s="86">
        <v>52.825183868408203</v>
      </c>
      <c r="FP246" s="86">
        <v>50.740146636962891</v>
      </c>
      <c r="FQ246" s="86">
        <v>48.984794616699219</v>
      </c>
      <c r="FR246" s="86">
        <v>47.341129302978516</v>
      </c>
      <c r="FS246" s="86">
        <v>45.768627166748047</v>
      </c>
      <c r="FT246" s="86">
        <v>44.794647216796875</v>
      </c>
      <c r="FU246" s="86">
        <v>0.27924045920372009</v>
      </c>
      <c r="FV246" s="86">
        <v>0.34622126817703247</v>
      </c>
      <c r="FW246" s="86">
        <v>0.27902963757514954</v>
      </c>
      <c r="FX246" s="86">
        <v>155</v>
      </c>
      <c r="FY246" s="86">
        <v>1</v>
      </c>
    </row>
    <row r="247" spans="1:181" x14ac:dyDescent="0.25">
      <c r="A247" t="s">
        <v>186</v>
      </c>
      <c r="B247" t="s">
        <v>244</v>
      </c>
      <c r="C247" t="s">
        <v>2</v>
      </c>
      <c r="D247" t="s">
        <v>203</v>
      </c>
      <c r="E247" t="s">
        <v>241</v>
      </c>
      <c r="F247" t="s">
        <v>178</v>
      </c>
      <c r="G247" t="s">
        <v>1</v>
      </c>
      <c r="H247" s="86">
        <v>2088</v>
      </c>
      <c r="I247" s="86"/>
      <c r="J247" s="86"/>
      <c r="K247" s="86"/>
      <c r="L247" s="86"/>
      <c r="M247" s="86"/>
      <c r="N247" s="86"/>
      <c r="O247" s="86"/>
      <c r="P247" s="86"/>
      <c r="Q247" s="86"/>
      <c r="R247" s="86"/>
      <c r="S247" s="86"/>
      <c r="T247" s="86"/>
      <c r="U247" s="86"/>
      <c r="V247" s="86"/>
      <c r="W247" s="86"/>
      <c r="X247" s="86"/>
      <c r="Y247" s="86"/>
      <c r="Z247" s="86"/>
      <c r="AA247" s="86"/>
      <c r="AB247" s="86"/>
      <c r="AC247" s="86"/>
      <c r="AD247" s="86"/>
      <c r="AE247" s="86"/>
      <c r="AF247" s="86"/>
      <c r="AG247" s="86"/>
      <c r="AH247" s="86"/>
      <c r="AI247" s="86"/>
      <c r="AJ247" s="86"/>
      <c r="AK247" s="86"/>
      <c r="AL247" s="86"/>
      <c r="AM247" s="86"/>
      <c r="AN247" s="86"/>
      <c r="AO247" s="86"/>
      <c r="AP247" s="86"/>
      <c r="AQ247" s="86"/>
      <c r="AR247" s="86"/>
      <c r="AS247" s="86"/>
      <c r="AT247" s="86"/>
      <c r="AU247" s="86"/>
      <c r="AV247" s="86"/>
      <c r="AW247" s="86"/>
      <c r="AX247" s="86"/>
      <c r="AY247" s="86"/>
      <c r="AZ247" s="86"/>
      <c r="BA247" s="86"/>
      <c r="BB247" s="86"/>
      <c r="BC247" s="86"/>
      <c r="BD247" s="86"/>
      <c r="BE247" s="86"/>
      <c r="BF247" s="86"/>
      <c r="BG247" s="86"/>
      <c r="BH247" s="86"/>
      <c r="BI247" s="86"/>
      <c r="BJ247" s="86"/>
      <c r="BK247" s="86"/>
      <c r="BL247" s="86"/>
      <c r="BM247" s="86"/>
      <c r="BN247" s="86"/>
      <c r="BO247" s="86"/>
      <c r="BP247" s="86"/>
      <c r="BQ247" s="86"/>
      <c r="BR247" s="86"/>
      <c r="BS247" s="86"/>
      <c r="BT247" s="86"/>
      <c r="BU247" s="86"/>
      <c r="BV247" s="86"/>
      <c r="BW247" s="86"/>
      <c r="BX247" s="86"/>
      <c r="BY247" s="86"/>
      <c r="BZ247" s="86"/>
      <c r="CA247" s="86"/>
      <c r="CB247" s="86"/>
      <c r="CC247" s="86"/>
      <c r="CD247" s="86"/>
      <c r="CE247" s="86"/>
      <c r="CF247" s="86"/>
      <c r="CG247" s="86"/>
      <c r="CH247" s="86"/>
      <c r="CI247" s="86"/>
      <c r="CJ247" s="86"/>
      <c r="CK247" s="86"/>
      <c r="CL247" s="86"/>
      <c r="CM247" s="86"/>
      <c r="CN247" s="86"/>
      <c r="CO247" s="86"/>
      <c r="CP247" s="86"/>
      <c r="CQ247" s="86"/>
      <c r="CR247" s="86"/>
      <c r="CS247" s="86"/>
      <c r="CT247" s="86"/>
      <c r="CU247" s="86"/>
      <c r="CV247" s="86"/>
      <c r="CW247" s="86"/>
      <c r="CX247" s="86"/>
      <c r="CY247" s="86"/>
      <c r="CZ247" s="86"/>
      <c r="DA247" s="86"/>
      <c r="DB247" s="86"/>
      <c r="DC247" s="86"/>
      <c r="DD247" s="86"/>
      <c r="DE247" s="86"/>
      <c r="DF247" s="86"/>
      <c r="DG247" s="86"/>
      <c r="DH247" s="86"/>
      <c r="DI247" s="86"/>
      <c r="DJ247" s="86"/>
      <c r="DK247" s="86"/>
      <c r="DL247" s="86"/>
      <c r="DM247" s="86"/>
      <c r="DN247" s="86"/>
      <c r="DO247" s="86"/>
      <c r="DP247" s="86"/>
      <c r="DQ247" s="86"/>
      <c r="DR247" s="86"/>
      <c r="DS247" s="86"/>
      <c r="DT247" s="86"/>
      <c r="DU247" s="86"/>
      <c r="DV247" s="86"/>
      <c r="DW247" s="86"/>
      <c r="DX247" s="86"/>
      <c r="DY247" s="86"/>
      <c r="DZ247" s="86"/>
      <c r="EA247" s="86"/>
      <c r="EB247" s="86"/>
      <c r="EC247" s="86"/>
      <c r="ED247" s="86"/>
      <c r="EE247" s="86"/>
      <c r="EF247" s="86"/>
      <c r="EG247" s="86"/>
      <c r="EH247" s="86"/>
      <c r="EI247" s="86"/>
      <c r="EJ247" s="86"/>
      <c r="EK247" s="86"/>
      <c r="EL247" s="86"/>
      <c r="EM247" s="86"/>
      <c r="EN247" s="86"/>
      <c r="EO247" s="86"/>
      <c r="EP247" s="86"/>
      <c r="EQ247" s="86"/>
      <c r="ER247" s="86"/>
      <c r="ES247" s="86"/>
      <c r="ET247" s="86"/>
      <c r="EU247" s="86"/>
      <c r="EV247" s="86"/>
      <c r="EW247" s="86"/>
      <c r="EX247" s="86"/>
      <c r="EY247" s="86"/>
      <c r="EZ247" s="86"/>
      <c r="FA247" s="86"/>
      <c r="FB247" s="86"/>
      <c r="FC247" s="86"/>
      <c r="FD247" s="86"/>
      <c r="FE247" s="86"/>
      <c r="FF247" s="86"/>
      <c r="FG247" s="86"/>
      <c r="FH247" s="86"/>
      <c r="FI247" s="86"/>
      <c r="FJ247" s="86"/>
      <c r="FK247" s="86"/>
      <c r="FL247" s="86"/>
      <c r="FM247" s="86"/>
      <c r="FN247" s="86"/>
      <c r="FO247" s="86"/>
      <c r="FP247" s="86"/>
      <c r="FQ247" s="86"/>
      <c r="FR247" s="86"/>
      <c r="FS247" s="86"/>
      <c r="FT247" s="86"/>
      <c r="FU247" s="86"/>
      <c r="FV247" s="86"/>
      <c r="FW247" s="86"/>
      <c r="FX247" s="86">
        <v>97</v>
      </c>
      <c r="FY247" s="86">
        <v>0</v>
      </c>
    </row>
    <row r="248" spans="1:181" x14ac:dyDescent="0.25">
      <c r="A248" t="s">
        <v>186</v>
      </c>
      <c r="B248" t="s">
        <v>244</v>
      </c>
      <c r="C248" t="s">
        <v>2</v>
      </c>
      <c r="D248" t="s">
        <v>203</v>
      </c>
      <c r="E248" t="s">
        <v>241</v>
      </c>
      <c r="F248" t="s">
        <v>179</v>
      </c>
      <c r="G248" t="s">
        <v>1</v>
      </c>
      <c r="H248" s="86">
        <v>299</v>
      </c>
      <c r="I248" s="86"/>
      <c r="J248" s="86"/>
      <c r="K248" s="86"/>
      <c r="L248" s="86"/>
      <c r="M248" s="86"/>
      <c r="N248" s="86"/>
      <c r="O248" s="86"/>
      <c r="P248" s="86"/>
      <c r="Q248" s="86"/>
      <c r="R248" s="86"/>
      <c r="S248" s="86"/>
      <c r="T248" s="86"/>
      <c r="U248" s="86"/>
      <c r="V248" s="86"/>
      <c r="W248" s="86"/>
      <c r="X248" s="86"/>
      <c r="Y248" s="86"/>
      <c r="Z248" s="86"/>
      <c r="AA248" s="86"/>
      <c r="AB248" s="86"/>
      <c r="AC248" s="86"/>
      <c r="AD248" s="86"/>
      <c r="AE248" s="86"/>
      <c r="AF248" s="86"/>
      <c r="AG248" s="86"/>
      <c r="AH248" s="86"/>
      <c r="AI248" s="86"/>
      <c r="AJ248" s="86"/>
      <c r="AK248" s="86"/>
      <c r="AL248" s="86"/>
      <c r="AM248" s="86"/>
      <c r="AN248" s="86"/>
      <c r="AO248" s="86"/>
      <c r="AP248" s="86"/>
      <c r="AQ248" s="86"/>
      <c r="AR248" s="86"/>
      <c r="AS248" s="86"/>
      <c r="AT248" s="86"/>
      <c r="AU248" s="86"/>
      <c r="AV248" s="86"/>
      <c r="AW248" s="86"/>
      <c r="AX248" s="86"/>
      <c r="AY248" s="86"/>
      <c r="AZ248" s="86"/>
      <c r="BA248" s="86"/>
      <c r="BB248" s="86"/>
      <c r="BC248" s="86"/>
      <c r="BD248" s="86"/>
      <c r="BE248" s="86"/>
      <c r="BF248" s="86"/>
      <c r="BG248" s="86"/>
      <c r="BH248" s="86"/>
      <c r="BI248" s="86"/>
      <c r="BJ248" s="86"/>
      <c r="BK248" s="86"/>
      <c r="BL248" s="86"/>
      <c r="BM248" s="86"/>
      <c r="BN248" s="86"/>
      <c r="BO248" s="86"/>
      <c r="BP248" s="86"/>
      <c r="BQ248" s="86"/>
      <c r="BR248" s="86"/>
      <c r="BS248" s="86"/>
      <c r="BT248" s="86"/>
      <c r="BU248" s="86"/>
      <c r="BV248" s="86"/>
      <c r="BW248" s="86"/>
      <c r="BX248" s="86"/>
      <c r="BY248" s="86"/>
      <c r="BZ248" s="86"/>
      <c r="CA248" s="86"/>
      <c r="CB248" s="86"/>
      <c r="CC248" s="86"/>
      <c r="CD248" s="86"/>
      <c r="CE248" s="86"/>
      <c r="CF248" s="86"/>
      <c r="CG248" s="86"/>
      <c r="CH248" s="86"/>
      <c r="CI248" s="86"/>
      <c r="CJ248" s="86"/>
      <c r="CK248" s="86"/>
      <c r="CL248" s="86"/>
      <c r="CM248" s="86"/>
      <c r="CN248" s="86"/>
      <c r="CO248" s="86"/>
      <c r="CP248" s="86"/>
      <c r="CQ248" s="86"/>
      <c r="CR248" s="86"/>
      <c r="CS248" s="86"/>
      <c r="CT248" s="86"/>
      <c r="CU248" s="86"/>
      <c r="CV248" s="86"/>
      <c r="CW248" s="86"/>
      <c r="CX248" s="86"/>
      <c r="CY248" s="86"/>
      <c r="CZ248" s="86"/>
      <c r="DA248" s="86"/>
      <c r="DB248" s="86"/>
      <c r="DC248" s="86"/>
      <c r="DD248" s="86"/>
      <c r="DE248" s="86"/>
      <c r="DF248" s="86"/>
      <c r="DG248" s="86"/>
      <c r="DH248" s="86"/>
      <c r="DI248" s="86"/>
      <c r="DJ248" s="86"/>
      <c r="DK248" s="86"/>
      <c r="DL248" s="86"/>
      <c r="DM248" s="86"/>
      <c r="DN248" s="86"/>
      <c r="DO248" s="86"/>
      <c r="DP248" s="86"/>
      <c r="DQ248" s="86"/>
      <c r="DR248" s="86"/>
      <c r="DS248" s="86"/>
      <c r="DT248" s="86"/>
      <c r="DU248" s="86"/>
      <c r="DV248" s="86"/>
      <c r="DW248" s="86"/>
      <c r="DX248" s="86"/>
      <c r="DY248" s="86"/>
      <c r="DZ248" s="86"/>
      <c r="EA248" s="86"/>
      <c r="EB248" s="86"/>
      <c r="EC248" s="86"/>
      <c r="ED248" s="86"/>
      <c r="EE248" s="86"/>
      <c r="EF248" s="86"/>
      <c r="EG248" s="86"/>
      <c r="EH248" s="86"/>
      <c r="EI248" s="86"/>
      <c r="EJ248" s="86"/>
      <c r="EK248" s="86"/>
      <c r="EL248" s="86"/>
      <c r="EM248" s="86"/>
      <c r="EN248" s="86"/>
      <c r="EO248" s="86"/>
      <c r="EP248" s="86"/>
      <c r="EQ248" s="86"/>
      <c r="ER248" s="86"/>
      <c r="ES248" s="86"/>
      <c r="ET248" s="86"/>
      <c r="EU248" s="86"/>
      <c r="EV248" s="86"/>
      <c r="EW248" s="86"/>
      <c r="EX248" s="86"/>
      <c r="EY248" s="86"/>
      <c r="EZ248" s="86"/>
      <c r="FA248" s="86"/>
      <c r="FB248" s="86"/>
      <c r="FC248" s="86"/>
      <c r="FD248" s="86"/>
      <c r="FE248" s="86"/>
      <c r="FF248" s="86"/>
      <c r="FG248" s="86"/>
      <c r="FH248" s="86"/>
      <c r="FI248" s="86"/>
      <c r="FJ248" s="86"/>
      <c r="FK248" s="86"/>
      <c r="FL248" s="86"/>
      <c r="FM248" s="86"/>
      <c r="FN248" s="86"/>
      <c r="FO248" s="86"/>
      <c r="FP248" s="86"/>
      <c r="FQ248" s="86"/>
      <c r="FR248" s="86"/>
      <c r="FS248" s="86"/>
      <c r="FT248" s="86"/>
      <c r="FU248" s="86"/>
      <c r="FV248" s="86"/>
      <c r="FW248" s="86"/>
      <c r="FX248" s="86">
        <v>10</v>
      </c>
      <c r="FY248" s="86">
        <v>0</v>
      </c>
    </row>
    <row r="249" spans="1:181" x14ac:dyDescent="0.25">
      <c r="A249" t="s">
        <v>186</v>
      </c>
      <c r="B249" t="s">
        <v>244</v>
      </c>
      <c r="C249" t="s">
        <v>2</v>
      </c>
      <c r="D249" t="s">
        <v>203</v>
      </c>
      <c r="E249" t="s">
        <v>241</v>
      </c>
      <c r="F249" t="s">
        <v>180</v>
      </c>
      <c r="G249" t="s">
        <v>1</v>
      </c>
      <c r="H249" s="86">
        <v>69</v>
      </c>
      <c r="I249" s="86"/>
      <c r="J249" s="86"/>
      <c r="K249" s="86"/>
      <c r="L249" s="86"/>
      <c r="M249" s="86"/>
      <c r="N249" s="86"/>
      <c r="O249" s="86"/>
      <c r="P249" s="86"/>
      <c r="Q249" s="86"/>
      <c r="R249" s="86"/>
      <c r="S249" s="86"/>
      <c r="T249" s="86"/>
      <c r="U249" s="86"/>
      <c r="V249" s="86"/>
      <c r="W249" s="86"/>
      <c r="X249" s="86"/>
      <c r="Y249" s="86"/>
      <c r="Z249" s="86"/>
      <c r="AA249" s="86"/>
      <c r="AB249" s="86"/>
      <c r="AC249" s="86"/>
      <c r="AD249" s="86"/>
      <c r="AE249" s="86"/>
      <c r="AF249" s="86"/>
      <c r="AG249" s="86"/>
      <c r="AH249" s="86"/>
      <c r="AI249" s="86"/>
      <c r="AJ249" s="86"/>
      <c r="AK249" s="86"/>
      <c r="AL249" s="86"/>
      <c r="AM249" s="86"/>
      <c r="AN249" s="86"/>
      <c r="AO249" s="86"/>
      <c r="AP249" s="86"/>
      <c r="AQ249" s="86"/>
      <c r="AR249" s="86"/>
      <c r="AS249" s="86"/>
      <c r="AT249" s="86"/>
      <c r="AU249" s="86"/>
      <c r="AV249" s="86"/>
      <c r="AW249" s="86"/>
      <c r="AX249" s="86"/>
      <c r="AY249" s="86"/>
      <c r="AZ249" s="86"/>
      <c r="BA249" s="86"/>
      <c r="BB249" s="86"/>
      <c r="BC249" s="86"/>
      <c r="BD249" s="86"/>
      <c r="BE249" s="86"/>
      <c r="BF249" s="86"/>
      <c r="BG249" s="86"/>
      <c r="BH249" s="86"/>
      <c r="BI249" s="86"/>
      <c r="BJ249" s="86"/>
      <c r="BK249" s="86"/>
      <c r="BL249" s="86"/>
      <c r="BM249" s="86"/>
      <c r="BN249" s="86"/>
      <c r="BO249" s="86"/>
      <c r="BP249" s="86"/>
      <c r="BQ249" s="86"/>
      <c r="BR249" s="86"/>
      <c r="BS249" s="86"/>
      <c r="BT249" s="86"/>
      <c r="BU249" s="86"/>
      <c r="BV249" s="86"/>
      <c r="BW249" s="86"/>
      <c r="BX249" s="86"/>
      <c r="BY249" s="86"/>
      <c r="BZ249" s="86"/>
      <c r="CA249" s="86"/>
      <c r="CB249" s="86"/>
      <c r="CC249" s="86"/>
      <c r="CD249" s="86"/>
      <c r="CE249" s="86"/>
      <c r="CF249" s="86"/>
      <c r="CG249" s="86"/>
      <c r="CH249" s="86"/>
      <c r="CI249" s="86"/>
      <c r="CJ249" s="86"/>
      <c r="CK249" s="86"/>
      <c r="CL249" s="86"/>
      <c r="CM249" s="86"/>
      <c r="CN249" s="86"/>
      <c r="CO249" s="86"/>
      <c r="CP249" s="86"/>
      <c r="CQ249" s="86"/>
      <c r="CR249" s="86"/>
      <c r="CS249" s="86"/>
      <c r="CT249" s="86"/>
      <c r="CU249" s="86"/>
      <c r="CV249" s="86"/>
      <c r="CW249" s="86"/>
      <c r="CX249" s="86"/>
      <c r="CY249" s="86"/>
      <c r="CZ249" s="86"/>
      <c r="DA249" s="86"/>
      <c r="DB249" s="86"/>
      <c r="DC249" s="86"/>
      <c r="DD249" s="86"/>
      <c r="DE249" s="86"/>
      <c r="DF249" s="86"/>
      <c r="DG249" s="86"/>
      <c r="DH249" s="86"/>
      <c r="DI249" s="86"/>
      <c r="DJ249" s="86"/>
      <c r="DK249" s="86"/>
      <c r="DL249" s="86"/>
      <c r="DM249" s="86"/>
      <c r="DN249" s="86"/>
      <c r="DO249" s="86"/>
      <c r="DP249" s="86"/>
      <c r="DQ249" s="86"/>
      <c r="DR249" s="86"/>
      <c r="DS249" s="86"/>
      <c r="DT249" s="86"/>
      <c r="DU249" s="86"/>
      <c r="DV249" s="86"/>
      <c r="DW249" s="86"/>
      <c r="DX249" s="86"/>
      <c r="DY249" s="86"/>
      <c r="DZ249" s="86"/>
      <c r="EA249" s="86"/>
      <c r="EB249" s="86"/>
      <c r="EC249" s="86"/>
      <c r="ED249" s="86"/>
      <c r="EE249" s="86"/>
      <c r="EF249" s="86"/>
      <c r="EG249" s="86"/>
      <c r="EH249" s="86"/>
      <c r="EI249" s="86"/>
      <c r="EJ249" s="86"/>
      <c r="EK249" s="86"/>
      <c r="EL249" s="86"/>
      <c r="EM249" s="86"/>
      <c r="EN249" s="86"/>
      <c r="EO249" s="86"/>
      <c r="EP249" s="86"/>
      <c r="EQ249" s="86"/>
      <c r="ER249" s="86"/>
      <c r="ES249" s="86"/>
      <c r="ET249" s="86"/>
      <c r="EU249" s="86"/>
      <c r="EV249" s="86"/>
      <c r="EW249" s="86"/>
      <c r="EX249" s="86"/>
      <c r="EY249" s="86"/>
      <c r="EZ249" s="86"/>
      <c r="FA249" s="86"/>
      <c r="FB249" s="86"/>
      <c r="FC249" s="86"/>
      <c r="FD249" s="86"/>
      <c r="FE249" s="86"/>
      <c r="FF249" s="86"/>
      <c r="FG249" s="86"/>
      <c r="FH249" s="86"/>
      <c r="FI249" s="86"/>
      <c r="FJ249" s="86"/>
      <c r="FK249" s="86"/>
      <c r="FL249" s="86"/>
      <c r="FM249" s="86"/>
      <c r="FN249" s="86"/>
      <c r="FO249" s="86"/>
      <c r="FP249" s="86"/>
      <c r="FQ249" s="86"/>
      <c r="FR249" s="86"/>
      <c r="FS249" s="86"/>
      <c r="FT249" s="86"/>
      <c r="FU249" s="86"/>
      <c r="FV249" s="86"/>
      <c r="FW249" s="86"/>
      <c r="FX249" s="86">
        <v>2</v>
      </c>
      <c r="FY249" s="86">
        <v>0</v>
      </c>
    </row>
    <row r="250" spans="1:181" x14ac:dyDescent="0.25">
      <c r="A250" t="s">
        <v>186</v>
      </c>
      <c r="B250" t="s">
        <v>244</v>
      </c>
      <c r="C250" t="s">
        <v>2</v>
      </c>
      <c r="D250" t="s">
        <v>203</v>
      </c>
      <c r="E250" t="s">
        <v>241</v>
      </c>
      <c r="F250" t="s">
        <v>181</v>
      </c>
      <c r="G250" t="s">
        <v>1</v>
      </c>
      <c r="H250" s="86">
        <v>86</v>
      </c>
      <c r="I250" s="86"/>
      <c r="J250" s="86"/>
      <c r="K250" s="86"/>
      <c r="L250" s="86"/>
      <c r="M250" s="86"/>
      <c r="N250" s="86"/>
      <c r="O250" s="86"/>
      <c r="P250" s="86"/>
      <c r="Q250" s="86"/>
      <c r="R250" s="86"/>
      <c r="S250" s="86"/>
      <c r="T250" s="86"/>
      <c r="U250" s="86"/>
      <c r="V250" s="86"/>
      <c r="W250" s="86"/>
      <c r="X250" s="86"/>
      <c r="Y250" s="86"/>
      <c r="Z250" s="86"/>
      <c r="AA250" s="86"/>
      <c r="AB250" s="86"/>
      <c r="AC250" s="86"/>
      <c r="AD250" s="86"/>
      <c r="AE250" s="86"/>
      <c r="AF250" s="86"/>
      <c r="AG250" s="86"/>
      <c r="AH250" s="86"/>
      <c r="AI250" s="86"/>
      <c r="AJ250" s="86"/>
      <c r="AK250" s="86"/>
      <c r="AL250" s="86"/>
      <c r="AM250" s="86"/>
      <c r="AN250" s="86"/>
      <c r="AO250" s="86"/>
      <c r="AP250" s="86"/>
      <c r="AQ250" s="86"/>
      <c r="AR250" s="86"/>
      <c r="AS250" s="86"/>
      <c r="AT250" s="86"/>
      <c r="AU250" s="86"/>
      <c r="AV250" s="86"/>
      <c r="AW250" s="86"/>
      <c r="AX250" s="86"/>
      <c r="AY250" s="86"/>
      <c r="AZ250" s="86"/>
      <c r="BA250" s="86"/>
      <c r="BB250" s="86"/>
      <c r="BC250" s="86"/>
      <c r="BD250" s="86"/>
      <c r="BE250" s="86"/>
      <c r="BF250" s="86"/>
      <c r="BG250" s="86"/>
      <c r="BH250" s="86"/>
      <c r="BI250" s="86"/>
      <c r="BJ250" s="86"/>
      <c r="BK250" s="86"/>
      <c r="BL250" s="86"/>
      <c r="BM250" s="86"/>
      <c r="BN250" s="86"/>
      <c r="BO250" s="86"/>
      <c r="BP250" s="86"/>
      <c r="BQ250" s="86"/>
      <c r="BR250" s="86"/>
      <c r="BS250" s="86"/>
      <c r="BT250" s="86"/>
      <c r="BU250" s="86"/>
      <c r="BV250" s="86"/>
      <c r="BW250" s="86"/>
      <c r="BX250" s="86"/>
      <c r="BY250" s="86"/>
      <c r="BZ250" s="86"/>
      <c r="CA250" s="86"/>
      <c r="CB250" s="86"/>
      <c r="CC250" s="86"/>
      <c r="CD250" s="86"/>
      <c r="CE250" s="86"/>
      <c r="CF250" s="86"/>
      <c r="CG250" s="86"/>
      <c r="CH250" s="86"/>
      <c r="CI250" s="86"/>
      <c r="CJ250" s="86"/>
      <c r="CK250" s="86"/>
      <c r="CL250" s="86"/>
      <c r="CM250" s="86"/>
      <c r="CN250" s="86"/>
      <c r="CO250" s="86"/>
      <c r="CP250" s="86"/>
      <c r="CQ250" s="86"/>
      <c r="CR250" s="86"/>
      <c r="CS250" s="86"/>
      <c r="CT250" s="86"/>
      <c r="CU250" s="86"/>
      <c r="CV250" s="86"/>
      <c r="CW250" s="86"/>
      <c r="CX250" s="86"/>
      <c r="CY250" s="86"/>
      <c r="CZ250" s="86"/>
      <c r="DA250" s="86"/>
      <c r="DB250" s="86"/>
      <c r="DC250" s="86"/>
      <c r="DD250" s="86"/>
      <c r="DE250" s="86"/>
      <c r="DF250" s="86"/>
      <c r="DG250" s="86"/>
      <c r="DH250" s="86"/>
      <c r="DI250" s="86"/>
      <c r="DJ250" s="86"/>
      <c r="DK250" s="86"/>
      <c r="DL250" s="86"/>
      <c r="DM250" s="86"/>
      <c r="DN250" s="86"/>
      <c r="DO250" s="86"/>
      <c r="DP250" s="86"/>
      <c r="DQ250" s="86"/>
      <c r="DR250" s="86"/>
      <c r="DS250" s="86"/>
      <c r="DT250" s="86"/>
      <c r="DU250" s="86"/>
      <c r="DV250" s="86"/>
      <c r="DW250" s="86"/>
      <c r="DX250" s="86"/>
      <c r="DY250" s="86"/>
      <c r="DZ250" s="86"/>
      <c r="EA250" s="86"/>
      <c r="EB250" s="86"/>
      <c r="EC250" s="86"/>
      <c r="ED250" s="86"/>
      <c r="EE250" s="86"/>
      <c r="EF250" s="86"/>
      <c r="EG250" s="86"/>
      <c r="EH250" s="86"/>
      <c r="EI250" s="86"/>
      <c r="EJ250" s="86"/>
      <c r="EK250" s="86"/>
      <c r="EL250" s="86"/>
      <c r="EM250" s="86"/>
      <c r="EN250" s="86"/>
      <c r="EO250" s="86"/>
      <c r="EP250" s="86"/>
      <c r="EQ250" s="86"/>
      <c r="ER250" s="86"/>
      <c r="ES250" s="86"/>
      <c r="ET250" s="86"/>
      <c r="EU250" s="86"/>
      <c r="EV250" s="86"/>
      <c r="EW250" s="86"/>
      <c r="EX250" s="86"/>
      <c r="EY250" s="86"/>
      <c r="EZ250" s="86"/>
      <c r="FA250" s="86"/>
      <c r="FB250" s="86"/>
      <c r="FC250" s="86"/>
      <c r="FD250" s="86"/>
      <c r="FE250" s="86"/>
      <c r="FF250" s="86"/>
      <c r="FG250" s="86"/>
      <c r="FH250" s="86"/>
      <c r="FI250" s="86"/>
      <c r="FJ250" s="86"/>
      <c r="FK250" s="86"/>
      <c r="FL250" s="86"/>
      <c r="FM250" s="86"/>
      <c r="FN250" s="86"/>
      <c r="FO250" s="86"/>
      <c r="FP250" s="86"/>
      <c r="FQ250" s="86"/>
      <c r="FR250" s="86"/>
      <c r="FS250" s="86"/>
      <c r="FT250" s="86"/>
      <c r="FU250" s="86"/>
      <c r="FV250" s="86"/>
      <c r="FW250" s="86"/>
      <c r="FX250" s="86">
        <v>3</v>
      </c>
      <c r="FY250" s="86">
        <v>0</v>
      </c>
    </row>
    <row r="251" spans="1:181" x14ac:dyDescent="0.25">
      <c r="A251" t="s">
        <v>186</v>
      </c>
      <c r="B251" t="s">
        <v>244</v>
      </c>
      <c r="C251" t="s">
        <v>2</v>
      </c>
      <c r="D251" t="s">
        <v>203</v>
      </c>
      <c r="E251" t="s">
        <v>241</v>
      </c>
      <c r="F251" t="s">
        <v>182</v>
      </c>
      <c r="G251" t="s">
        <v>1</v>
      </c>
      <c r="H251" s="86">
        <v>412</v>
      </c>
      <c r="I251" s="86"/>
      <c r="J251" s="86"/>
      <c r="K251" s="86"/>
      <c r="L251" s="86"/>
      <c r="M251" s="86"/>
      <c r="N251" s="86"/>
      <c r="O251" s="86"/>
      <c r="P251" s="86"/>
      <c r="Q251" s="86"/>
      <c r="R251" s="86"/>
      <c r="S251" s="86"/>
      <c r="T251" s="86"/>
      <c r="U251" s="86"/>
      <c r="V251" s="86"/>
      <c r="W251" s="86"/>
      <c r="X251" s="86"/>
      <c r="Y251" s="86"/>
      <c r="Z251" s="86"/>
      <c r="AA251" s="86"/>
      <c r="AB251" s="86"/>
      <c r="AC251" s="86"/>
      <c r="AD251" s="86"/>
      <c r="AE251" s="86"/>
      <c r="AF251" s="86"/>
      <c r="AG251" s="86"/>
      <c r="AH251" s="86"/>
      <c r="AI251" s="86"/>
      <c r="AJ251" s="86"/>
      <c r="AK251" s="86"/>
      <c r="AL251" s="86"/>
      <c r="AM251" s="86"/>
      <c r="AN251" s="86"/>
      <c r="AO251" s="86"/>
      <c r="AP251" s="86"/>
      <c r="AQ251" s="86"/>
      <c r="AR251" s="86"/>
      <c r="AS251" s="86"/>
      <c r="AT251" s="86"/>
      <c r="AU251" s="86"/>
      <c r="AV251" s="86"/>
      <c r="AW251" s="86"/>
      <c r="AX251" s="86"/>
      <c r="AY251" s="86"/>
      <c r="AZ251" s="86"/>
      <c r="BA251" s="86"/>
      <c r="BB251" s="86"/>
      <c r="BC251" s="86"/>
      <c r="BD251" s="86"/>
      <c r="BE251" s="86"/>
      <c r="BF251" s="86"/>
      <c r="BG251" s="86"/>
      <c r="BH251" s="86"/>
      <c r="BI251" s="86"/>
      <c r="BJ251" s="86"/>
      <c r="BK251" s="86"/>
      <c r="BL251" s="86"/>
      <c r="BM251" s="86"/>
      <c r="BN251" s="86"/>
      <c r="BO251" s="86"/>
      <c r="BP251" s="86"/>
      <c r="BQ251" s="86"/>
      <c r="BR251" s="86"/>
      <c r="BS251" s="86"/>
      <c r="BT251" s="86"/>
      <c r="BU251" s="86"/>
      <c r="BV251" s="86"/>
      <c r="BW251" s="86"/>
      <c r="BX251" s="86"/>
      <c r="BY251" s="86"/>
      <c r="BZ251" s="86"/>
      <c r="CA251" s="86"/>
      <c r="CB251" s="86"/>
      <c r="CC251" s="86"/>
      <c r="CD251" s="86"/>
      <c r="CE251" s="86"/>
      <c r="CF251" s="86"/>
      <c r="CG251" s="86"/>
      <c r="CH251" s="86"/>
      <c r="CI251" s="86"/>
      <c r="CJ251" s="86"/>
      <c r="CK251" s="86"/>
      <c r="CL251" s="86"/>
      <c r="CM251" s="86"/>
      <c r="CN251" s="86"/>
      <c r="CO251" s="86"/>
      <c r="CP251" s="86"/>
      <c r="CQ251" s="86"/>
      <c r="CR251" s="86"/>
      <c r="CS251" s="86"/>
      <c r="CT251" s="86"/>
      <c r="CU251" s="86"/>
      <c r="CV251" s="86"/>
      <c r="CW251" s="86"/>
      <c r="CX251" s="86"/>
      <c r="CY251" s="86"/>
      <c r="CZ251" s="86"/>
      <c r="DA251" s="86"/>
      <c r="DB251" s="86"/>
      <c r="DC251" s="86"/>
      <c r="DD251" s="86"/>
      <c r="DE251" s="86"/>
      <c r="DF251" s="86"/>
      <c r="DG251" s="86"/>
      <c r="DH251" s="86"/>
      <c r="DI251" s="86"/>
      <c r="DJ251" s="86"/>
      <c r="DK251" s="86"/>
      <c r="DL251" s="86"/>
      <c r="DM251" s="86"/>
      <c r="DN251" s="86"/>
      <c r="DO251" s="86"/>
      <c r="DP251" s="86"/>
      <c r="DQ251" s="86"/>
      <c r="DR251" s="86"/>
      <c r="DS251" s="86"/>
      <c r="DT251" s="86"/>
      <c r="DU251" s="86"/>
      <c r="DV251" s="86"/>
      <c r="DW251" s="86"/>
      <c r="DX251" s="86"/>
      <c r="DY251" s="86"/>
      <c r="DZ251" s="86"/>
      <c r="EA251" s="86"/>
      <c r="EB251" s="86"/>
      <c r="EC251" s="86"/>
      <c r="ED251" s="86"/>
      <c r="EE251" s="86"/>
      <c r="EF251" s="86"/>
      <c r="EG251" s="86"/>
      <c r="EH251" s="86"/>
      <c r="EI251" s="86"/>
      <c r="EJ251" s="86"/>
      <c r="EK251" s="86"/>
      <c r="EL251" s="86"/>
      <c r="EM251" s="86"/>
      <c r="EN251" s="86"/>
      <c r="EO251" s="86"/>
      <c r="EP251" s="86"/>
      <c r="EQ251" s="86"/>
      <c r="ER251" s="86"/>
      <c r="ES251" s="86"/>
      <c r="ET251" s="86"/>
      <c r="EU251" s="86"/>
      <c r="EV251" s="86"/>
      <c r="EW251" s="86"/>
      <c r="EX251" s="86"/>
      <c r="EY251" s="86"/>
      <c r="EZ251" s="86"/>
      <c r="FA251" s="86"/>
      <c r="FB251" s="86"/>
      <c r="FC251" s="86"/>
      <c r="FD251" s="86"/>
      <c r="FE251" s="86"/>
      <c r="FF251" s="86"/>
      <c r="FG251" s="86"/>
      <c r="FH251" s="86"/>
      <c r="FI251" s="86"/>
      <c r="FJ251" s="86"/>
      <c r="FK251" s="86"/>
      <c r="FL251" s="86"/>
      <c r="FM251" s="86"/>
      <c r="FN251" s="86"/>
      <c r="FO251" s="86"/>
      <c r="FP251" s="86"/>
      <c r="FQ251" s="86"/>
      <c r="FR251" s="86"/>
      <c r="FS251" s="86"/>
      <c r="FT251" s="86"/>
      <c r="FU251" s="86"/>
      <c r="FV251" s="86"/>
      <c r="FW251" s="86"/>
      <c r="FX251" s="86">
        <v>11</v>
      </c>
      <c r="FY251" s="86">
        <v>0</v>
      </c>
    </row>
    <row r="252" spans="1:181" x14ac:dyDescent="0.25">
      <c r="A252" t="s">
        <v>186</v>
      </c>
      <c r="B252" t="s">
        <v>244</v>
      </c>
      <c r="C252" t="s">
        <v>2</v>
      </c>
      <c r="D252" t="s">
        <v>203</v>
      </c>
      <c r="E252" t="s">
        <v>241</v>
      </c>
      <c r="F252" t="s">
        <v>183</v>
      </c>
      <c r="G252" t="s">
        <v>1</v>
      </c>
      <c r="H252" s="86">
        <v>434</v>
      </c>
      <c r="I252" s="86"/>
      <c r="J252" s="86"/>
      <c r="K252" s="86"/>
      <c r="L252" s="86"/>
      <c r="M252" s="86"/>
      <c r="N252" s="86"/>
      <c r="O252" s="86"/>
      <c r="P252" s="86"/>
      <c r="Q252" s="86"/>
      <c r="R252" s="86"/>
      <c r="S252" s="86"/>
      <c r="T252" s="86"/>
      <c r="U252" s="86"/>
      <c r="V252" s="86"/>
      <c r="W252" s="86"/>
      <c r="X252" s="86"/>
      <c r="Y252" s="86"/>
      <c r="Z252" s="86"/>
      <c r="AA252" s="86"/>
      <c r="AB252" s="86"/>
      <c r="AC252" s="86"/>
      <c r="AD252" s="86"/>
      <c r="AE252" s="86"/>
      <c r="AF252" s="86"/>
      <c r="AG252" s="86"/>
      <c r="AH252" s="86"/>
      <c r="AI252" s="86"/>
      <c r="AJ252" s="86"/>
      <c r="AK252" s="86"/>
      <c r="AL252" s="86"/>
      <c r="AM252" s="86"/>
      <c r="AN252" s="86"/>
      <c r="AO252" s="86"/>
      <c r="AP252" s="86"/>
      <c r="AQ252" s="86"/>
      <c r="AR252" s="86"/>
      <c r="AS252" s="86"/>
      <c r="AT252" s="86"/>
      <c r="AU252" s="86"/>
      <c r="AV252" s="86"/>
      <c r="AW252" s="86"/>
      <c r="AX252" s="86"/>
      <c r="AY252" s="86"/>
      <c r="AZ252" s="86"/>
      <c r="BA252" s="86"/>
      <c r="BB252" s="86"/>
      <c r="BC252" s="86"/>
      <c r="BD252" s="86"/>
      <c r="BE252" s="86"/>
      <c r="BF252" s="86"/>
      <c r="BG252" s="86"/>
      <c r="BH252" s="86"/>
      <c r="BI252" s="86"/>
      <c r="BJ252" s="86"/>
      <c r="BK252" s="86"/>
      <c r="BL252" s="86"/>
      <c r="BM252" s="86"/>
      <c r="BN252" s="86"/>
      <c r="BO252" s="86"/>
      <c r="BP252" s="86"/>
      <c r="BQ252" s="86"/>
      <c r="BR252" s="86"/>
      <c r="BS252" s="86"/>
      <c r="BT252" s="86"/>
      <c r="BU252" s="86"/>
      <c r="BV252" s="86"/>
      <c r="BW252" s="86"/>
      <c r="BX252" s="86"/>
      <c r="BY252" s="86"/>
      <c r="BZ252" s="86"/>
      <c r="CA252" s="86"/>
      <c r="CB252" s="86"/>
      <c r="CC252" s="86"/>
      <c r="CD252" s="86"/>
      <c r="CE252" s="86"/>
      <c r="CF252" s="86"/>
      <c r="CG252" s="86"/>
      <c r="CH252" s="86"/>
      <c r="CI252" s="86"/>
      <c r="CJ252" s="86"/>
      <c r="CK252" s="86"/>
      <c r="CL252" s="86"/>
      <c r="CM252" s="86"/>
      <c r="CN252" s="86"/>
      <c r="CO252" s="86"/>
      <c r="CP252" s="86"/>
      <c r="CQ252" s="86"/>
      <c r="CR252" s="86"/>
      <c r="CS252" s="86"/>
      <c r="CT252" s="86"/>
      <c r="CU252" s="86"/>
      <c r="CV252" s="86"/>
      <c r="CW252" s="86"/>
      <c r="CX252" s="86"/>
      <c r="CY252" s="86"/>
      <c r="CZ252" s="86"/>
      <c r="DA252" s="86"/>
      <c r="DB252" s="86"/>
      <c r="DC252" s="86"/>
      <c r="DD252" s="86"/>
      <c r="DE252" s="86"/>
      <c r="DF252" s="86"/>
      <c r="DG252" s="86"/>
      <c r="DH252" s="86"/>
      <c r="DI252" s="86"/>
      <c r="DJ252" s="86"/>
      <c r="DK252" s="86"/>
      <c r="DL252" s="86"/>
      <c r="DM252" s="86"/>
      <c r="DN252" s="86"/>
      <c r="DO252" s="86"/>
      <c r="DP252" s="86"/>
      <c r="DQ252" s="86"/>
      <c r="DR252" s="86"/>
      <c r="DS252" s="86"/>
      <c r="DT252" s="86"/>
      <c r="DU252" s="86"/>
      <c r="DV252" s="86"/>
      <c r="DW252" s="86"/>
      <c r="DX252" s="86"/>
      <c r="DY252" s="86"/>
      <c r="DZ252" s="86"/>
      <c r="EA252" s="86"/>
      <c r="EB252" s="86"/>
      <c r="EC252" s="86"/>
      <c r="ED252" s="86"/>
      <c r="EE252" s="86"/>
      <c r="EF252" s="86"/>
      <c r="EG252" s="86"/>
      <c r="EH252" s="86"/>
      <c r="EI252" s="86"/>
      <c r="EJ252" s="86"/>
      <c r="EK252" s="86"/>
      <c r="EL252" s="86"/>
      <c r="EM252" s="86"/>
      <c r="EN252" s="86"/>
      <c r="EO252" s="86"/>
      <c r="EP252" s="86"/>
      <c r="EQ252" s="86"/>
      <c r="ER252" s="86"/>
      <c r="ES252" s="86"/>
      <c r="ET252" s="86"/>
      <c r="EU252" s="86"/>
      <c r="EV252" s="86"/>
      <c r="EW252" s="86"/>
      <c r="EX252" s="86"/>
      <c r="EY252" s="86"/>
      <c r="EZ252" s="86"/>
      <c r="FA252" s="86"/>
      <c r="FB252" s="86"/>
      <c r="FC252" s="86"/>
      <c r="FD252" s="86"/>
      <c r="FE252" s="86"/>
      <c r="FF252" s="86"/>
      <c r="FG252" s="86"/>
      <c r="FH252" s="86"/>
      <c r="FI252" s="86"/>
      <c r="FJ252" s="86"/>
      <c r="FK252" s="86"/>
      <c r="FL252" s="86"/>
      <c r="FM252" s="86"/>
      <c r="FN252" s="86"/>
      <c r="FO252" s="86"/>
      <c r="FP252" s="86"/>
      <c r="FQ252" s="86"/>
      <c r="FR252" s="86"/>
      <c r="FS252" s="86"/>
      <c r="FT252" s="86"/>
      <c r="FU252" s="86"/>
      <c r="FV252" s="86"/>
      <c r="FW252" s="86"/>
      <c r="FX252" s="86">
        <v>14</v>
      </c>
      <c r="FY252" s="86">
        <v>0</v>
      </c>
    </row>
    <row r="253" spans="1:181" x14ac:dyDescent="0.25">
      <c r="A253" t="s">
        <v>186</v>
      </c>
      <c r="B253" t="s">
        <v>244</v>
      </c>
      <c r="C253" t="s">
        <v>2</v>
      </c>
      <c r="D253" t="s">
        <v>203</v>
      </c>
      <c r="E253" t="s">
        <v>241</v>
      </c>
      <c r="F253" t="s">
        <v>184</v>
      </c>
      <c r="G253" t="s">
        <v>1</v>
      </c>
      <c r="H253" s="86">
        <v>270</v>
      </c>
      <c r="I253" s="86"/>
      <c r="J253" s="86"/>
      <c r="K253" s="86"/>
      <c r="L253" s="86"/>
      <c r="M253" s="86"/>
      <c r="N253" s="86"/>
      <c r="O253" s="86"/>
      <c r="P253" s="86"/>
      <c r="Q253" s="86"/>
      <c r="R253" s="86"/>
      <c r="S253" s="86"/>
      <c r="T253" s="86"/>
      <c r="U253" s="86"/>
      <c r="V253" s="86"/>
      <c r="W253" s="86"/>
      <c r="X253" s="86"/>
      <c r="Y253" s="86"/>
      <c r="Z253" s="86"/>
      <c r="AA253" s="86"/>
      <c r="AB253" s="86"/>
      <c r="AC253" s="86"/>
      <c r="AD253" s="86"/>
      <c r="AE253" s="86"/>
      <c r="AF253" s="86"/>
      <c r="AG253" s="86"/>
      <c r="AH253" s="86"/>
      <c r="AI253" s="86"/>
      <c r="AJ253" s="86"/>
      <c r="AK253" s="86"/>
      <c r="AL253" s="86"/>
      <c r="AM253" s="86"/>
      <c r="AN253" s="86"/>
      <c r="AO253" s="86"/>
      <c r="AP253" s="86"/>
      <c r="AQ253" s="86"/>
      <c r="AR253" s="86"/>
      <c r="AS253" s="86"/>
      <c r="AT253" s="86"/>
      <c r="AU253" s="86"/>
      <c r="AV253" s="86"/>
      <c r="AW253" s="86"/>
      <c r="AX253" s="86"/>
      <c r="AY253" s="86"/>
      <c r="AZ253" s="86"/>
      <c r="BA253" s="86"/>
      <c r="BB253" s="86"/>
      <c r="BC253" s="86"/>
      <c r="BD253" s="86"/>
      <c r="BE253" s="86"/>
      <c r="BF253" s="86"/>
      <c r="BG253" s="86"/>
      <c r="BH253" s="86"/>
      <c r="BI253" s="86"/>
      <c r="BJ253" s="86"/>
      <c r="BK253" s="86"/>
      <c r="BL253" s="86"/>
      <c r="BM253" s="86"/>
      <c r="BN253" s="86"/>
      <c r="BO253" s="86"/>
      <c r="BP253" s="86"/>
      <c r="BQ253" s="86"/>
      <c r="BR253" s="86"/>
      <c r="BS253" s="86"/>
      <c r="BT253" s="86"/>
      <c r="BU253" s="86"/>
      <c r="BV253" s="86"/>
      <c r="BW253" s="86"/>
      <c r="BX253" s="86"/>
      <c r="BY253" s="86"/>
      <c r="BZ253" s="86"/>
      <c r="CA253" s="86"/>
      <c r="CB253" s="86"/>
      <c r="CC253" s="86"/>
      <c r="CD253" s="86"/>
      <c r="CE253" s="86"/>
      <c r="CF253" s="86"/>
      <c r="CG253" s="86"/>
      <c r="CH253" s="86"/>
      <c r="CI253" s="86"/>
      <c r="CJ253" s="86"/>
      <c r="CK253" s="86"/>
      <c r="CL253" s="86"/>
      <c r="CM253" s="86"/>
      <c r="CN253" s="86"/>
      <c r="CO253" s="86"/>
      <c r="CP253" s="86"/>
      <c r="CQ253" s="86"/>
      <c r="CR253" s="86"/>
      <c r="CS253" s="86"/>
      <c r="CT253" s="86"/>
      <c r="CU253" s="86"/>
      <c r="CV253" s="86"/>
      <c r="CW253" s="86"/>
      <c r="CX253" s="86"/>
      <c r="CY253" s="86"/>
      <c r="CZ253" s="86"/>
      <c r="DA253" s="86"/>
      <c r="DB253" s="86"/>
      <c r="DC253" s="86"/>
      <c r="DD253" s="86"/>
      <c r="DE253" s="86"/>
      <c r="DF253" s="86"/>
      <c r="DG253" s="86"/>
      <c r="DH253" s="86"/>
      <c r="DI253" s="86"/>
      <c r="DJ253" s="86"/>
      <c r="DK253" s="86"/>
      <c r="DL253" s="86"/>
      <c r="DM253" s="86"/>
      <c r="DN253" s="86"/>
      <c r="DO253" s="86"/>
      <c r="DP253" s="86"/>
      <c r="DQ253" s="86"/>
      <c r="DR253" s="86"/>
      <c r="DS253" s="86"/>
      <c r="DT253" s="86"/>
      <c r="DU253" s="86"/>
      <c r="DV253" s="86"/>
      <c r="DW253" s="86"/>
      <c r="DX253" s="86"/>
      <c r="DY253" s="86"/>
      <c r="DZ253" s="86"/>
      <c r="EA253" s="86"/>
      <c r="EB253" s="86"/>
      <c r="EC253" s="86"/>
      <c r="ED253" s="86"/>
      <c r="EE253" s="86"/>
      <c r="EF253" s="86"/>
      <c r="EG253" s="86"/>
      <c r="EH253" s="86"/>
      <c r="EI253" s="86"/>
      <c r="EJ253" s="86"/>
      <c r="EK253" s="86"/>
      <c r="EL253" s="86"/>
      <c r="EM253" s="86"/>
      <c r="EN253" s="86"/>
      <c r="EO253" s="86"/>
      <c r="EP253" s="86"/>
      <c r="EQ253" s="86"/>
      <c r="ER253" s="86"/>
      <c r="ES253" s="86"/>
      <c r="ET253" s="86"/>
      <c r="EU253" s="86"/>
      <c r="EV253" s="86"/>
      <c r="EW253" s="86"/>
      <c r="EX253" s="86"/>
      <c r="EY253" s="86"/>
      <c r="EZ253" s="86"/>
      <c r="FA253" s="86"/>
      <c r="FB253" s="86"/>
      <c r="FC253" s="86"/>
      <c r="FD253" s="86"/>
      <c r="FE253" s="86"/>
      <c r="FF253" s="86"/>
      <c r="FG253" s="86"/>
      <c r="FH253" s="86"/>
      <c r="FI253" s="86"/>
      <c r="FJ253" s="86"/>
      <c r="FK253" s="86"/>
      <c r="FL253" s="86"/>
      <c r="FM253" s="86"/>
      <c r="FN253" s="86"/>
      <c r="FO253" s="86"/>
      <c r="FP253" s="86"/>
      <c r="FQ253" s="86"/>
      <c r="FR253" s="86"/>
      <c r="FS253" s="86"/>
      <c r="FT253" s="86"/>
      <c r="FU253" s="86"/>
      <c r="FV253" s="86"/>
      <c r="FW253" s="86"/>
      <c r="FX253" s="86">
        <v>16</v>
      </c>
      <c r="FY253" s="86">
        <v>0</v>
      </c>
    </row>
    <row r="254" spans="1:181" x14ac:dyDescent="0.25">
      <c r="A254" t="s">
        <v>186</v>
      </c>
      <c r="B254" t="s">
        <v>244</v>
      </c>
      <c r="C254" t="s">
        <v>2</v>
      </c>
      <c r="D254" t="s">
        <v>203</v>
      </c>
      <c r="E254" t="s">
        <v>241</v>
      </c>
      <c r="F254" t="s">
        <v>185</v>
      </c>
      <c r="G254" t="s">
        <v>1</v>
      </c>
      <c r="H254" s="86">
        <v>99</v>
      </c>
      <c r="I254" s="86"/>
      <c r="J254" s="86"/>
      <c r="K254" s="86"/>
      <c r="L254" s="86"/>
      <c r="M254" s="86"/>
      <c r="N254" s="86"/>
      <c r="O254" s="86"/>
      <c r="P254" s="86"/>
      <c r="Q254" s="86"/>
      <c r="R254" s="86"/>
      <c r="S254" s="86"/>
      <c r="T254" s="86"/>
      <c r="U254" s="86"/>
      <c r="V254" s="86"/>
      <c r="W254" s="86"/>
      <c r="X254" s="86"/>
      <c r="Y254" s="86"/>
      <c r="Z254" s="86"/>
      <c r="AA254" s="86"/>
      <c r="AB254" s="86"/>
      <c r="AC254" s="86"/>
      <c r="AD254" s="86"/>
      <c r="AE254" s="86"/>
      <c r="AF254" s="86"/>
      <c r="AG254" s="86"/>
      <c r="AH254" s="86"/>
      <c r="AI254" s="86"/>
      <c r="AJ254" s="86"/>
      <c r="AK254" s="86"/>
      <c r="AL254" s="86"/>
      <c r="AM254" s="86"/>
      <c r="AN254" s="86"/>
      <c r="AO254" s="86"/>
      <c r="AP254" s="86"/>
      <c r="AQ254" s="86"/>
      <c r="AR254" s="86"/>
      <c r="AS254" s="86"/>
      <c r="AT254" s="86"/>
      <c r="AU254" s="86"/>
      <c r="AV254" s="86"/>
      <c r="AW254" s="86"/>
      <c r="AX254" s="86"/>
      <c r="AY254" s="86"/>
      <c r="AZ254" s="86"/>
      <c r="BA254" s="86"/>
      <c r="BB254" s="86"/>
      <c r="BC254" s="86"/>
      <c r="BD254" s="86"/>
      <c r="BE254" s="86"/>
      <c r="BF254" s="86"/>
      <c r="BG254" s="86"/>
      <c r="BH254" s="86"/>
      <c r="BI254" s="86"/>
      <c r="BJ254" s="86"/>
      <c r="BK254" s="86"/>
      <c r="BL254" s="86"/>
      <c r="BM254" s="86"/>
      <c r="BN254" s="86"/>
      <c r="BO254" s="86"/>
      <c r="BP254" s="86"/>
      <c r="BQ254" s="86"/>
      <c r="BR254" s="86"/>
      <c r="BS254" s="86"/>
      <c r="BT254" s="86"/>
      <c r="BU254" s="86"/>
      <c r="BV254" s="86"/>
      <c r="BW254" s="86"/>
      <c r="BX254" s="86"/>
      <c r="BY254" s="86"/>
      <c r="BZ254" s="86"/>
      <c r="CA254" s="86"/>
      <c r="CB254" s="86"/>
      <c r="CC254" s="86"/>
      <c r="CD254" s="86"/>
      <c r="CE254" s="86"/>
      <c r="CF254" s="86"/>
      <c r="CG254" s="86"/>
      <c r="CH254" s="86"/>
      <c r="CI254" s="86"/>
      <c r="CJ254" s="86"/>
      <c r="CK254" s="86"/>
      <c r="CL254" s="86"/>
      <c r="CM254" s="86"/>
      <c r="CN254" s="86"/>
      <c r="CO254" s="86"/>
      <c r="CP254" s="86"/>
      <c r="CQ254" s="86"/>
      <c r="CR254" s="86"/>
      <c r="CS254" s="86"/>
      <c r="CT254" s="86"/>
      <c r="CU254" s="86"/>
      <c r="CV254" s="86"/>
      <c r="CW254" s="86"/>
      <c r="CX254" s="86"/>
      <c r="CY254" s="86"/>
      <c r="CZ254" s="86"/>
      <c r="DA254" s="86"/>
      <c r="DB254" s="86"/>
      <c r="DC254" s="86"/>
      <c r="DD254" s="86"/>
      <c r="DE254" s="86"/>
      <c r="DF254" s="86"/>
      <c r="DG254" s="86"/>
      <c r="DH254" s="86"/>
      <c r="DI254" s="86"/>
      <c r="DJ254" s="86"/>
      <c r="DK254" s="86"/>
      <c r="DL254" s="86"/>
      <c r="DM254" s="86"/>
      <c r="DN254" s="86"/>
      <c r="DO254" s="86"/>
      <c r="DP254" s="86"/>
      <c r="DQ254" s="86"/>
      <c r="DR254" s="86"/>
      <c r="DS254" s="86"/>
      <c r="DT254" s="86"/>
      <c r="DU254" s="86"/>
      <c r="DV254" s="86"/>
      <c r="DW254" s="86"/>
      <c r="DX254" s="86"/>
      <c r="DY254" s="86"/>
      <c r="DZ254" s="86"/>
      <c r="EA254" s="86"/>
      <c r="EB254" s="86"/>
      <c r="EC254" s="86"/>
      <c r="ED254" s="86"/>
      <c r="EE254" s="86"/>
      <c r="EF254" s="86"/>
      <c r="EG254" s="86"/>
      <c r="EH254" s="86"/>
      <c r="EI254" s="86"/>
      <c r="EJ254" s="86"/>
      <c r="EK254" s="86"/>
      <c r="EL254" s="86"/>
      <c r="EM254" s="86"/>
      <c r="EN254" s="86"/>
      <c r="EO254" s="86"/>
      <c r="EP254" s="86"/>
      <c r="EQ254" s="86"/>
      <c r="ER254" s="86"/>
      <c r="ES254" s="86"/>
      <c r="ET254" s="86"/>
      <c r="EU254" s="86"/>
      <c r="EV254" s="86"/>
      <c r="EW254" s="86"/>
      <c r="EX254" s="86"/>
      <c r="EY254" s="86"/>
      <c r="EZ254" s="86"/>
      <c r="FA254" s="86"/>
      <c r="FB254" s="86"/>
      <c r="FC254" s="86"/>
      <c r="FD254" s="86"/>
      <c r="FE254" s="86"/>
      <c r="FF254" s="86"/>
      <c r="FG254" s="86"/>
      <c r="FH254" s="86"/>
      <c r="FI254" s="86"/>
      <c r="FJ254" s="86"/>
      <c r="FK254" s="86"/>
      <c r="FL254" s="86"/>
      <c r="FM254" s="86"/>
      <c r="FN254" s="86"/>
      <c r="FO254" s="86"/>
      <c r="FP254" s="86"/>
      <c r="FQ254" s="86"/>
      <c r="FR254" s="86"/>
      <c r="FS254" s="86"/>
      <c r="FT254" s="86"/>
      <c r="FU254" s="86"/>
      <c r="FV254" s="86"/>
      <c r="FW254" s="86"/>
      <c r="FX254" s="86">
        <v>2</v>
      </c>
      <c r="FY254" s="86">
        <v>0</v>
      </c>
    </row>
    <row r="255" spans="1:181" x14ac:dyDescent="0.25">
      <c r="A255" t="s">
        <v>186</v>
      </c>
      <c r="B255" t="s">
        <v>244</v>
      </c>
      <c r="C255" t="s">
        <v>2</v>
      </c>
      <c r="D255" t="s">
        <v>203</v>
      </c>
      <c r="E255" t="s">
        <v>242</v>
      </c>
      <c r="F255" t="s">
        <v>1</v>
      </c>
      <c r="G255" t="s">
        <v>198</v>
      </c>
      <c r="H255" s="86">
        <v>4372</v>
      </c>
      <c r="I255" s="86">
        <v>5.506098747253418</v>
      </c>
      <c r="J255" s="86">
        <v>5.2793402671813965</v>
      </c>
      <c r="K255" s="86">
        <v>4.508575439453125</v>
      </c>
      <c r="L255" s="86">
        <v>4.5297994613647461</v>
      </c>
      <c r="M255" s="86">
        <v>4.4629912376403809</v>
      </c>
      <c r="N255" s="86">
        <v>5.1494040489196777</v>
      </c>
      <c r="O255" s="86">
        <v>5.5800223350524902</v>
      </c>
      <c r="P255" s="86">
        <v>6.525698184967041</v>
      </c>
      <c r="Q255" s="86">
        <v>6.5182709693908691</v>
      </c>
      <c r="R255" s="86">
        <v>6.2389678955078125</v>
      </c>
      <c r="S255" s="86">
        <v>5.8007345199584961</v>
      </c>
      <c r="T255" s="86">
        <v>5.5762844085693359</v>
      </c>
      <c r="U255" s="86">
        <v>6.0195608139038086</v>
      </c>
      <c r="V255" s="86">
        <v>5.7284064292907715</v>
      </c>
      <c r="W255" s="86">
        <v>5.5005087852478027</v>
      </c>
      <c r="X255" s="86">
        <v>5.6891851425170898</v>
      </c>
      <c r="Y255" s="86">
        <v>6.0842971801757813</v>
      </c>
      <c r="Z255" s="86">
        <v>6.4479665756225586</v>
      </c>
      <c r="AA255" s="86">
        <v>6.6813430786132813</v>
      </c>
      <c r="AB255" s="86">
        <v>7.1032853126525879</v>
      </c>
      <c r="AC255" s="86">
        <v>7.3969335556030273</v>
      </c>
      <c r="AD255" s="86">
        <v>7.058260440826416</v>
      </c>
      <c r="AE255" s="86">
        <v>6.3591008186340332</v>
      </c>
      <c r="AF255" s="86">
        <v>6.6932353973388672</v>
      </c>
      <c r="AG255" s="86">
        <v>-1.8876723051071167</v>
      </c>
      <c r="AH255" s="86">
        <v>-2.453336238861084</v>
      </c>
      <c r="AI255" s="86">
        <v>-3.2462210655212402</v>
      </c>
      <c r="AJ255" s="86">
        <v>-2.3993813991546631</v>
      </c>
      <c r="AK255" s="86">
        <v>-2.4827117919921875</v>
      </c>
      <c r="AL255" s="86">
        <v>-1.3969488143920898</v>
      </c>
      <c r="AM255" s="86">
        <v>-1.5881614685058594</v>
      </c>
      <c r="AN255" s="86">
        <v>-1.659693717956543</v>
      </c>
      <c r="AO255" s="86">
        <v>-1.8697400093078613</v>
      </c>
      <c r="AP255" s="86">
        <v>-1.8671271800994873</v>
      </c>
      <c r="AQ255" s="86">
        <v>-1.4945955276489258</v>
      </c>
      <c r="AR255" s="86">
        <v>-1.6807926893234253</v>
      </c>
      <c r="AS255" s="86">
        <v>-1.4041486978530884</v>
      </c>
      <c r="AT255" s="86">
        <v>-1.2844425439834595</v>
      </c>
      <c r="AU255" s="86">
        <v>-1.0523502826690674</v>
      </c>
      <c r="AV255" s="86">
        <v>-0.97823107242584229</v>
      </c>
      <c r="AW255" s="86">
        <v>-0.81231039762496948</v>
      </c>
      <c r="AX255" s="86">
        <v>-1.4182837009429932</v>
      </c>
      <c r="AY255" s="86">
        <v>-0.22198344767093658</v>
      </c>
      <c r="AZ255" s="86">
        <v>-1.1781904697418213</v>
      </c>
      <c r="BA255" s="86">
        <v>-0.92060214281082153</v>
      </c>
      <c r="BB255" s="86">
        <v>-1.6832534074783325</v>
      </c>
      <c r="BC255" s="86">
        <v>-2.0803337097167969</v>
      </c>
      <c r="BD255" s="86">
        <v>-2.0508823394775391</v>
      </c>
      <c r="BE255" s="86">
        <v>-1.045446515083313</v>
      </c>
      <c r="BF255" s="86">
        <v>-1.5669609308242798</v>
      </c>
      <c r="BG255" s="86">
        <v>-2.3096175193786621</v>
      </c>
      <c r="BH255" s="86">
        <v>-1.5640637874603271</v>
      </c>
      <c r="BI255" s="86">
        <v>-1.6410174369812012</v>
      </c>
      <c r="BJ255" s="86">
        <v>-0.91540068387985229</v>
      </c>
      <c r="BK255" s="86">
        <v>-1.0933381319046021</v>
      </c>
      <c r="BL255" s="86">
        <v>-0.67086845636367798</v>
      </c>
      <c r="BM255" s="86">
        <v>-0.84816253185272217</v>
      </c>
      <c r="BN255" s="86">
        <v>-0.79666256904602051</v>
      </c>
      <c r="BO255" s="86">
        <v>-0.52823519706726074</v>
      </c>
      <c r="BP255" s="86">
        <v>-0.66544139385223389</v>
      </c>
      <c r="BQ255" s="86">
        <v>-0.40038293600082397</v>
      </c>
      <c r="BR255" s="86">
        <v>-0.24912227690219879</v>
      </c>
      <c r="BS255" s="86">
        <v>-0.12093573063611984</v>
      </c>
      <c r="BT255" s="86">
        <v>4.197465255856514E-3</v>
      </c>
      <c r="BU255" s="86">
        <v>0.10743871331214905</v>
      </c>
      <c r="BV255" s="86">
        <v>-0.61670428514480591</v>
      </c>
      <c r="BW255" s="86">
        <v>0.20405854284763336</v>
      </c>
      <c r="BX255" s="86">
        <v>-0.51222270727157593</v>
      </c>
      <c r="BY255" s="86">
        <v>-0.21203412115573883</v>
      </c>
      <c r="BZ255" s="86">
        <v>-0.8204694390296936</v>
      </c>
      <c r="CA255" s="86">
        <v>-1.3478764295578003</v>
      </c>
      <c r="CB255" s="86">
        <v>-0.98174506425857544</v>
      </c>
      <c r="CC255" s="86">
        <v>-0.46212363243103027</v>
      </c>
      <c r="CD255" s="86">
        <v>-0.95306003093719482</v>
      </c>
      <c r="CE255" s="86">
        <v>-1.6609288454055786</v>
      </c>
      <c r="CF255" s="86">
        <v>-0.98552542924880981</v>
      </c>
      <c r="CG255" s="86">
        <v>-1.0580625534057617</v>
      </c>
      <c r="CH255" s="86">
        <v>-0.58188194036483765</v>
      </c>
      <c r="CI255" s="86">
        <v>-0.75062495470046997</v>
      </c>
      <c r="CJ255" s="86">
        <v>1.3988956809043884E-2</v>
      </c>
      <c r="CK255" s="86">
        <v>-0.14062114059925079</v>
      </c>
      <c r="CL255" s="86">
        <v>-5.5262025445699692E-2</v>
      </c>
      <c r="CM255" s="86">
        <v>0.14106298983097076</v>
      </c>
      <c r="CN255" s="86">
        <v>3.7787873297929764E-2</v>
      </c>
      <c r="CO255" s="86">
        <v>0.29482218623161316</v>
      </c>
      <c r="CP255" s="86">
        <v>0.4679374098777771</v>
      </c>
      <c r="CQ255" s="86">
        <v>0.52415919303894043</v>
      </c>
      <c r="CR255" s="86">
        <v>0.68462449312210083</v>
      </c>
      <c r="CS255" s="86">
        <v>0.74445414543151855</v>
      </c>
      <c r="CT255" s="86">
        <v>-6.1532817780971527E-2</v>
      </c>
      <c r="CU255" s="86">
        <v>0.49913391470909119</v>
      </c>
      <c r="CV255" s="86">
        <v>-5.0975464284420013E-2</v>
      </c>
      <c r="CW255" s="86">
        <v>0.27871790528297424</v>
      </c>
      <c r="CX255" s="86">
        <v>-0.22290788590908051</v>
      </c>
      <c r="CY255" s="86">
        <v>-0.84057879447937012</v>
      </c>
      <c r="CZ255" s="86">
        <v>-0.24126383662223816</v>
      </c>
      <c r="DA255" s="86">
        <v>0.12119930982589722</v>
      </c>
      <c r="DB255" s="86">
        <v>-0.33915913105010986</v>
      </c>
      <c r="DC255" s="86">
        <v>-1.0122400522232056</v>
      </c>
      <c r="DD255" s="86">
        <v>-0.40698704123497009</v>
      </c>
      <c r="DE255" s="86">
        <v>-0.47510761022567749</v>
      </c>
      <c r="DF255" s="86">
        <v>-0.248363196849823</v>
      </c>
      <c r="DG255" s="86">
        <v>-0.40791177749633789</v>
      </c>
      <c r="DH255" s="86">
        <v>0.69884634017944336</v>
      </c>
      <c r="DI255" s="86">
        <v>0.56692028045654297</v>
      </c>
      <c r="DJ255" s="86">
        <v>0.68613851070404053</v>
      </c>
      <c r="DK255" s="86">
        <v>0.81036114692687988</v>
      </c>
      <c r="DL255" s="86">
        <v>0.74101710319519043</v>
      </c>
      <c r="DM255" s="86">
        <v>0.99002730846405029</v>
      </c>
      <c r="DN255" s="86">
        <v>1.1849970817565918</v>
      </c>
      <c r="DO255" s="86">
        <v>1.1692540645599365</v>
      </c>
      <c r="DP255" s="86">
        <v>1.3650515079498291</v>
      </c>
      <c r="DQ255" s="86">
        <v>1.3814696073532104</v>
      </c>
      <c r="DR255" s="86">
        <v>0.49363863468170166</v>
      </c>
      <c r="DS255" s="86">
        <v>0.79420930147171021</v>
      </c>
      <c r="DT255" s="86">
        <v>0.41027179360389709</v>
      </c>
      <c r="DU255" s="86">
        <v>0.76946991682052612</v>
      </c>
      <c r="DV255" s="86">
        <v>0.37465366721153259</v>
      </c>
      <c r="DW255" s="86">
        <v>-0.33328115940093994</v>
      </c>
      <c r="DX255" s="86">
        <v>0.49921739101409912</v>
      </c>
      <c r="DY255" s="86">
        <v>0.96342498064041138</v>
      </c>
      <c r="DZ255" s="86">
        <v>0.54721623659133911</v>
      </c>
      <c r="EA255" s="86">
        <v>-7.5636520981788635E-2</v>
      </c>
      <c r="EB255" s="86">
        <v>0.42833048105239868</v>
      </c>
      <c r="EC255" s="86">
        <v>0.36658674478530884</v>
      </c>
      <c r="ED255" s="86">
        <v>0.23318487405776978</v>
      </c>
      <c r="EE255" s="86">
        <v>8.6911588907241821E-2</v>
      </c>
      <c r="EF255" s="86">
        <v>1.6876716613769531</v>
      </c>
      <c r="EG255" s="86">
        <v>1.5884976387023926</v>
      </c>
      <c r="EH255" s="86">
        <v>1.7566031217575073</v>
      </c>
      <c r="EI255" s="86">
        <v>1.7767214775085449</v>
      </c>
      <c r="EJ255" s="86">
        <v>1.7563685178756714</v>
      </c>
      <c r="EK255" s="86">
        <v>1.9937931299209595</v>
      </c>
      <c r="EL255" s="86">
        <v>2.2203173637390137</v>
      </c>
      <c r="EM255" s="86">
        <v>2.1006686687469482</v>
      </c>
      <c r="EN255" s="86">
        <v>2.3474800586700439</v>
      </c>
      <c r="EO255" s="86">
        <v>2.3012187480926514</v>
      </c>
      <c r="EP255" s="86">
        <v>1.2952179908752441</v>
      </c>
      <c r="EQ255" s="86">
        <v>1.2202513217926025</v>
      </c>
      <c r="ER255" s="86">
        <v>1.0762395858764648</v>
      </c>
      <c r="ES255" s="86">
        <v>1.47803795337677</v>
      </c>
      <c r="ET255" s="86">
        <v>1.2374377250671387</v>
      </c>
      <c r="EU255" s="86">
        <v>0.39917603135108948</v>
      </c>
      <c r="EV255" s="86">
        <v>1.5683547258377075</v>
      </c>
      <c r="EW255" s="86">
        <v>49.669231414794922</v>
      </c>
      <c r="EX255" s="86">
        <v>49.279487609863281</v>
      </c>
      <c r="EY255" s="86">
        <v>48.795196533203125</v>
      </c>
      <c r="EZ255" s="86">
        <v>48.859657287597656</v>
      </c>
      <c r="FA255" s="86">
        <v>49.214996337890625</v>
      </c>
      <c r="FB255" s="86">
        <v>49.188438415527344</v>
      </c>
      <c r="FC255" s="86">
        <v>49.073417663574219</v>
      </c>
      <c r="FD255" s="86">
        <v>49.310340881347656</v>
      </c>
      <c r="FE255" s="86">
        <v>50.359947204589844</v>
      </c>
      <c r="FF255" s="86">
        <v>51.681522369384766</v>
      </c>
      <c r="FG255" s="86">
        <v>52.717521667480469</v>
      </c>
      <c r="FH255" s="86">
        <v>52.960071563720703</v>
      </c>
      <c r="FI255" s="86">
        <v>53.705329895019531</v>
      </c>
      <c r="FJ255" s="86">
        <v>54.408096313476563</v>
      </c>
      <c r="FK255" s="86">
        <v>54.481552124023438</v>
      </c>
      <c r="FL255" s="86">
        <v>53.781818389892578</v>
      </c>
      <c r="FM255" s="86">
        <v>53.071701049804688</v>
      </c>
      <c r="FN255" s="86">
        <v>51.95880126953125</v>
      </c>
      <c r="FO255" s="86">
        <v>51.759307861328125</v>
      </c>
      <c r="FP255" s="86">
        <v>51.801296234130859</v>
      </c>
      <c r="FQ255" s="86">
        <v>51.867435455322266</v>
      </c>
      <c r="FR255" s="86">
        <v>51.818641662597656</v>
      </c>
      <c r="FS255" s="86">
        <v>51.669612884521484</v>
      </c>
      <c r="FT255" s="86">
        <v>50.766891479492188</v>
      </c>
      <c r="FU255" s="86">
        <v>0.32817703485488892</v>
      </c>
      <c r="FV255" s="86">
        <v>0.40295234322547913</v>
      </c>
      <c r="FW255" s="86">
        <v>0.36185654997825623</v>
      </c>
      <c r="FX255" s="86">
        <v>138</v>
      </c>
      <c r="FY255" s="86">
        <v>1</v>
      </c>
    </row>
    <row r="256" spans="1:181" x14ac:dyDescent="0.25">
      <c r="A256" t="s">
        <v>186</v>
      </c>
      <c r="B256" t="s">
        <v>244</v>
      </c>
      <c r="C256" t="s">
        <v>2</v>
      </c>
      <c r="D256" t="s">
        <v>203</v>
      </c>
      <c r="E256" t="s">
        <v>242</v>
      </c>
      <c r="F256" t="s">
        <v>1</v>
      </c>
      <c r="G256" t="s">
        <v>200</v>
      </c>
      <c r="H256" s="86">
        <v>912</v>
      </c>
      <c r="I256" s="86"/>
      <c r="J256" s="86"/>
      <c r="K256" s="86"/>
      <c r="L256" s="86"/>
      <c r="M256" s="86"/>
      <c r="N256" s="86"/>
      <c r="O256" s="86"/>
      <c r="P256" s="86"/>
      <c r="Q256" s="86"/>
      <c r="R256" s="86"/>
      <c r="S256" s="86"/>
      <c r="T256" s="86"/>
      <c r="U256" s="86"/>
      <c r="V256" s="86"/>
      <c r="W256" s="86"/>
      <c r="X256" s="86"/>
      <c r="Y256" s="86"/>
      <c r="Z256" s="86"/>
      <c r="AA256" s="86"/>
      <c r="AB256" s="86"/>
      <c r="AC256" s="86"/>
      <c r="AD256" s="86"/>
      <c r="AE256" s="86"/>
      <c r="AF256" s="86"/>
      <c r="AG256" s="86"/>
      <c r="AH256" s="86"/>
      <c r="AI256" s="86"/>
      <c r="AJ256" s="86"/>
      <c r="AK256" s="86"/>
      <c r="AL256" s="86"/>
      <c r="AM256" s="86"/>
      <c r="AN256" s="86"/>
      <c r="AO256" s="86"/>
      <c r="AP256" s="86"/>
      <c r="AQ256" s="86"/>
      <c r="AR256" s="86"/>
      <c r="AS256" s="86"/>
      <c r="AT256" s="86"/>
      <c r="AU256" s="86"/>
      <c r="AV256" s="86"/>
      <c r="AW256" s="86"/>
      <c r="AX256" s="86"/>
      <c r="AY256" s="86"/>
      <c r="AZ256" s="86"/>
      <c r="BA256" s="86"/>
      <c r="BB256" s="86"/>
      <c r="BC256" s="86"/>
      <c r="BD256" s="86"/>
      <c r="BE256" s="86"/>
      <c r="BF256" s="86"/>
      <c r="BG256" s="86"/>
      <c r="BH256" s="86"/>
      <c r="BI256" s="86"/>
      <c r="BJ256" s="86"/>
      <c r="BK256" s="86"/>
      <c r="BL256" s="86"/>
      <c r="BM256" s="86"/>
      <c r="BN256" s="86"/>
      <c r="BO256" s="86"/>
      <c r="BP256" s="86"/>
      <c r="BQ256" s="86"/>
      <c r="BR256" s="86"/>
      <c r="BS256" s="86"/>
      <c r="BT256" s="86"/>
      <c r="BU256" s="86"/>
      <c r="BV256" s="86"/>
      <c r="BW256" s="86"/>
      <c r="BX256" s="86"/>
      <c r="BY256" s="86"/>
      <c r="BZ256" s="86"/>
      <c r="CA256" s="86"/>
      <c r="CB256" s="86"/>
      <c r="CC256" s="86"/>
      <c r="CD256" s="86"/>
      <c r="CE256" s="86"/>
      <c r="CF256" s="86"/>
      <c r="CG256" s="86"/>
      <c r="CH256" s="86"/>
      <c r="CI256" s="86"/>
      <c r="CJ256" s="86"/>
      <c r="CK256" s="86"/>
      <c r="CL256" s="86"/>
      <c r="CM256" s="86"/>
      <c r="CN256" s="86"/>
      <c r="CO256" s="86"/>
      <c r="CP256" s="86"/>
      <c r="CQ256" s="86"/>
      <c r="CR256" s="86"/>
      <c r="CS256" s="86"/>
      <c r="CT256" s="86"/>
      <c r="CU256" s="86"/>
      <c r="CV256" s="86"/>
      <c r="CW256" s="86"/>
      <c r="CX256" s="86"/>
      <c r="CY256" s="86"/>
      <c r="CZ256" s="86"/>
      <c r="DA256" s="86"/>
      <c r="DB256" s="86"/>
      <c r="DC256" s="86"/>
      <c r="DD256" s="86"/>
      <c r="DE256" s="86"/>
      <c r="DF256" s="86"/>
      <c r="DG256" s="86"/>
      <c r="DH256" s="86"/>
      <c r="DI256" s="86"/>
      <c r="DJ256" s="86"/>
      <c r="DK256" s="86"/>
      <c r="DL256" s="86"/>
      <c r="DM256" s="86"/>
      <c r="DN256" s="86"/>
      <c r="DO256" s="86"/>
      <c r="DP256" s="86"/>
      <c r="DQ256" s="86"/>
      <c r="DR256" s="86"/>
      <c r="DS256" s="86"/>
      <c r="DT256" s="86"/>
      <c r="DU256" s="86"/>
      <c r="DV256" s="86"/>
      <c r="DW256" s="86"/>
      <c r="DX256" s="86"/>
      <c r="DY256" s="86"/>
      <c r="DZ256" s="86"/>
      <c r="EA256" s="86"/>
      <c r="EB256" s="86"/>
      <c r="EC256" s="86"/>
      <c r="ED256" s="86"/>
      <c r="EE256" s="86"/>
      <c r="EF256" s="86"/>
      <c r="EG256" s="86"/>
      <c r="EH256" s="86"/>
      <c r="EI256" s="86"/>
      <c r="EJ256" s="86"/>
      <c r="EK256" s="86"/>
      <c r="EL256" s="86"/>
      <c r="EM256" s="86"/>
      <c r="EN256" s="86"/>
      <c r="EO256" s="86"/>
      <c r="EP256" s="86"/>
      <c r="EQ256" s="86"/>
      <c r="ER256" s="86"/>
      <c r="ES256" s="86"/>
      <c r="ET256" s="86"/>
      <c r="EU256" s="86"/>
      <c r="EV256" s="86"/>
      <c r="EW256" s="86"/>
      <c r="EX256" s="86"/>
      <c r="EY256" s="86"/>
      <c r="EZ256" s="86"/>
      <c r="FA256" s="86"/>
      <c r="FB256" s="86"/>
      <c r="FC256" s="86"/>
      <c r="FD256" s="86"/>
      <c r="FE256" s="86"/>
      <c r="FF256" s="86"/>
      <c r="FG256" s="86"/>
      <c r="FH256" s="86"/>
      <c r="FI256" s="86"/>
      <c r="FJ256" s="86"/>
      <c r="FK256" s="86"/>
      <c r="FL256" s="86"/>
      <c r="FM256" s="86"/>
      <c r="FN256" s="86"/>
      <c r="FO256" s="86"/>
      <c r="FP256" s="86"/>
      <c r="FQ256" s="86"/>
      <c r="FR256" s="86"/>
      <c r="FS256" s="86"/>
      <c r="FT256" s="86"/>
      <c r="FU256" s="86"/>
      <c r="FV256" s="86"/>
      <c r="FW256" s="86"/>
      <c r="FX256" s="86">
        <v>95</v>
      </c>
      <c r="FY256" s="86">
        <v>0</v>
      </c>
    </row>
    <row r="257" spans="1:181" x14ac:dyDescent="0.25">
      <c r="A257" t="s">
        <v>186</v>
      </c>
      <c r="B257" t="s">
        <v>244</v>
      </c>
      <c r="C257" t="s">
        <v>2</v>
      </c>
      <c r="D257" t="s">
        <v>203</v>
      </c>
      <c r="E257" t="s">
        <v>242</v>
      </c>
      <c r="F257" t="s">
        <v>1</v>
      </c>
      <c r="G257" t="s">
        <v>1</v>
      </c>
      <c r="H257" s="86">
        <v>5284</v>
      </c>
      <c r="I257" s="86">
        <v>6.3505120277404785</v>
      </c>
      <c r="J257" s="86">
        <v>6.0881471633911133</v>
      </c>
      <c r="K257" s="86">
        <v>5.2568721771240234</v>
      </c>
      <c r="L257" s="86">
        <v>5.339024543762207</v>
      </c>
      <c r="M257" s="86">
        <v>5.2638983726501465</v>
      </c>
      <c r="N257" s="86">
        <v>5.9672107696533203</v>
      </c>
      <c r="O257" s="86">
        <v>6.4539952278137207</v>
      </c>
      <c r="P257" s="86">
        <v>7.4847602844238281</v>
      </c>
      <c r="Q257" s="86">
        <v>7.3514928817749023</v>
      </c>
      <c r="R257" s="86">
        <v>7.0868043899536133</v>
      </c>
      <c r="S257" s="86">
        <v>6.6683835983276367</v>
      </c>
      <c r="T257" s="86">
        <v>6.5622262954711914</v>
      </c>
      <c r="U257" s="86">
        <v>6.8203725814819336</v>
      </c>
      <c r="V257" s="86">
        <v>6.4366049766540527</v>
      </c>
      <c r="W257" s="86">
        <v>6.3878321647644043</v>
      </c>
      <c r="X257" s="86">
        <v>6.6220455169677734</v>
      </c>
      <c r="Y257" s="86">
        <v>7.0716047286987305</v>
      </c>
      <c r="Z257" s="86">
        <v>7.6940803527832031</v>
      </c>
      <c r="AA257" s="86">
        <v>8.1168012619018555</v>
      </c>
      <c r="AB257" s="86">
        <v>8.5478239059448242</v>
      </c>
      <c r="AC257" s="86">
        <v>8.8257341384887695</v>
      </c>
      <c r="AD257" s="86">
        <v>8.3746356964111328</v>
      </c>
      <c r="AE257" s="86">
        <v>7.4473142623901367</v>
      </c>
      <c r="AF257" s="86">
        <v>7.7346491813659668</v>
      </c>
      <c r="AG257" s="86">
        <v>-1.8474205732345581</v>
      </c>
      <c r="AH257" s="86">
        <v>-2.351062536239624</v>
      </c>
      <c r="AI257" s="86">
        <v>-3.1590988636016846</v>
      </c>
      <c r="AJ257" s="86">
        <v>-2.2872436046600342</v>
      </c>
      <c r="AK257" s="86">
        <v>-2.4201474189758301</v>
      </c>
      <c r="AL257" s="86">
        <v>-1.2936692237854004</v>
      </c>
      <c r="AM257" s="86">
        <v>-1.7071710824966431</v>
      </c>
      <c r="AN257" s="86">
        <v>-1.7037397623062134</v>
      </c>
      <c r="AO257" s="86">
        <v>-1.9111675024032593</v>
      </c>
      <c r="AP257" s="86">
        <v>-1.8476392030715942</v>
      </c>
      <c r="AQ257" s="86">
        <v>-1.4910274744033813</v>
      </c>
      <c r="AR257" s="86">
        <v>-1.5235871076583862</v>
      </c>
      <c r="AS257" s="86">
        <v>-1.3835078477859497</v>
      </c>
      <c r="AT257" s="86">
        <v>-1.3549308776855469</v>
      </c>
      <c r="AU257" s="86">
        <v>-0.9634360671043396</v>
      </c>
      <c r="AV257" s="86">
        <v>-0.95881807804107666</v>
      </c>
      <c r="AW257" s="86">
        <v>-0.70886516571044922</v>
      </c>
      <c r="AX257" s="86">
        <v>-1.324383020401001</v>
      </c>
      <c r="AY257" s="86">
        <v>7.8451104462146759E-2</v>
      </c>
      <c r="AZ257" s="86">
        <v>-0.81674206256866455</v>
      </c>
      <c r="BA257" s="86">
        <v>-0.46963751316070557</v>
      </c>
      <c r="BB257" s="86">
        <v>-1.4061853885650635</v>
      </c>
      <c r="BC257" s="86">
        <v>-2.0307393074035645</v>
      </c>
      <c r="BD257" s="86">
        <v>-1.9227751493453979</v>
      </c>
      <c r="BE257" s="86">
        <v>-0.99829214811325073</v>
      </c>
      <c r="BF257" s="86">
        <v>-1.459362268447876</v>
      </c>
      <c r="BG257" s="86">
        <v>-2.2180118560791016</v>
      </c>
      <c r="BH257" s="86">
        <v>-1.4469399452209473</v>
      </c>
      <c r="BI257" s="86">
        <v>-1.5717132091522217</v>
      </c>
      <c r="BJ257" s="86">
        <v>-0.80118256807327271</v>
      </c>
      <c r="BK257" s="86">
        <v>-1.195461630821228</v>
      </c>
      <c r="BL257" s="86">
        <v>-0.7101818323135376</v>
      </c>
      <c r="BM257" s="86">
        <v>-0.87868034839630127</v>
      </c>
      <c r="BN257" s="86">
        <v>-0.77057081460952759</v>
      </c>
      <c r="BO257" s="86">
        <v>-0.5184745192527771</v>
      </c>
      <c r="BP257" s="86">
        <v>-0.49946203827857971</v>
      </c>
      <c r="BQ257" s="86">
        <v>-0.37138035893440247</v>
      </c>
      <c r="BR257" s="86">
        <v>-0.31324195861816406</v>
      </c>
      <c r="BS257" s="86">
        <v>-2.3811446502804756E-2</v>
      </c>
      <c r="BT257" s="86">
        <v>3.4472130239009857E-2</v>
      </c>
      <c r="BU257" s="86">
        <v>0.21781472861766815</v>
      </c>
      <c r="BV257" s="86">
        <v>-0.51322609186172485</v>
      </c>
      <c r="BW257" s="86">
        <v>0.52620506286621094</v>
      </c>
      <c r="BX257" s="86">
        <v>-0.13350249826908112</v>
      </c>
      <c r="BY257" s="86">
        <v>0.25473907589912415</v>
      </c>
      <c r="BZ257" s="86">
        <v>-0.52692562341690063</v>
      </c>
      <c r="CA257" s="86">
        <v>-1.2809455394744873</v>
      </c>
      <c r="CB257" s="86">
        <v>-0.84128952026367188</v>
      </c>
      <c r="CC257" s="86">
        <v>-0.41018840670585632</v>
      </c>
      <c r="CD257" s="86">
        <v>-0.84177327156066895</v>
      </c>
      <c r="CE257" s="86">
        <v>-1.5662177801132202</v>
      </c>
      <c r="CF257" s="86">
        <v>-0.86494827270507813</v>
      </c>
      <c r="CG257" s="86">
        <v>-0.98409020900726318</v>
      </c>
      <c r="CH257" s="86">
        <v>-0.46008777618408203</v>
      </c>
      <c r="CI257" s="86">
        <v>-0.84105312824249268</v>
      </c>
      <c r="CJ257" s="86">
        <v>-2.2046616300940514E-2</v>
      </c>
      <c r="CK257" s="86">
        <v>-0.1635829359292984</v>
      </c>
      <c r="CL257" s="86">
        <v>-2.4596551433205605E-2</v>
      </c>
      <c r="CM257" s="86">
        <v>0.15511272847652435</v>
      </c>
      <c r="CN257" s="86">
        <v>0.20984388887882233</v>
      </c>
      <c r="CO257" s="86">
        <v>0.32961609959602356</v>
      </c>
      <c r="CP257" s="86">
        <v>0.40822860598564148</v>
      </c>
      <c r="CQ257" s="86">
        <v>0.62696969509124756</v>
      </c>
      <c r="CR257" s="86">
        <v>0.72242188453674316</v>
      </c>
      <c r="CS257" s="86">
        <v>0.85963040590286255</v>
      </c>
      <c r="CT257" s="86">
        <v>4.8578698188066483E-2</v>
      </c>
      <c r="CU257" s="86">
        <v>0.83631813526153564</v>
      </c>
      <c r="CV257" s="86">
        <v>0.3397071361541748</v>
      </c>
      <c r="CW257" s="86">
        <v>0.75644010305404663</v>
      </c>
      <c r="CX257" s="86">
        <v>8.2046963274478912E-2</v>
      </c>
      <c r="CY257" s="86">
        <v>-0.76164066791534424</v>
      </c>
      <c r="CZ257" s="86">
        <v>-9.225589781999588E-2</v>
      </c>
      <c r="DA257" s="86">
        <v>0.17791533470153809</v>
      </c>
      <c r="DB257" s="86">
        <v>-0.2241843193769455</v>
      </c>
      <c r="DC257" s="86">
        <v>-0.91442370414733887</v>
      </c>
      <c r="DD257" s="86">
        <v>-0.2829565703868866</v>
      </c>
      <c r="DE257" s="86">
        <v>-0.39646726846694946</v>
      </c>
      <c r="DF257" s="86">
        <v>-0.11899299919605255</v>
      </c>
      <c r="DG257" s="86">
        <v>-0.48664465546607971</v>
      </c>
      <c r="DH257" s="86">
        <v>0.66608858108520508</v>
      </c>
      <c r="DI257" s="86">
        <v>0.55151450634002686</v>
      </c>
      <c r="DJ257" s="86">
        <v>0.72137773036956787</v>
      </c>
      <c r="DK257" s="86">
        <v>0.82869994640350342</v>
      </c>
      <c r="DL257" s="86">
        <v>0.91914981603622437</v>
      </c>
      <c r="DM257" s="86">
        <v>1.030612587928772</v>
      </c>
      <c r="DN257" s="86">
        <v>1.1296992301940918</v>
      </c>
      <c r="DO257" s="86">
        <v>1.2777508497238159</v>
      </c>
      <c r="DP257" s="86">
        <v>1.4103716611862183</v>
      </c>
      <c r="DQ257" s="86">
        <v>1.5014461278915405</v>
      </c>
      <c r="DR257" s="86">
        <v>0.61038351058959961</v>
      </c>
      <c r="DS257" s="86">
        <v>1.1464312076568604</v>
      </c>
      <c r="DT257" s="86">
        <v>0.81291675567626953</v>
      </c>
      <c r="DU257" s="86">
        <v>1.2581411600112915</v>
      </c>
      <c r="DV257" s="86">
        <v>0.69101959466934204</v>
      </c>
      <c r="DW257" s="86">
        <v>-0.24233582615852356</v>
      </c>
      <c r="DX257" s="86">
        <v>0.65677773952484131</v>
      </c>
      <c r="DY257" s="86">
        <v>1.0270437002182007</v>
      </c>
      <c r="DZ257" s="86">
        <v>0.66751605272293091</v>
      </c>
      <c r="EA257" s="86">
        <v>2.666340209543705E-2</v>
      </c>
      <c r="EB257" s="86">
        <v>0.55734699964523315</v>
      </c>
      <c r="EC257" s="86">
        <v>0.45196694135665894</v>
      </c>
      <c r="ED257" s="86">
        <v>0.37349367141723633</v>
      </c>
      <c r="EE257" s="86">
        <v>2.5064880028367043E-2</v>
      </c>
      <c r="EF257" s="86">
        <v>1.6596465110778809</v>
      </c>
      <c r="EG257" s="86">
        <v>1.5840016603469849</v>
      </c>
      <c r="EH257" s="86">
        <v>1.7984461784362793</v>
      </c>
      <c r="EI257" s="86">
        <v>1.8012529611587524</v>
      </c>
      <c r="EJ257" s="86">
        <v>1.943274974822998</v>
      </c>
      <c r="EK257" s="86">
        <v>2.0427401065826416</v>
      </c>
      <c r="EL257" s="86">
        <v>2.1713881492614746</v>
      </c>
      <c r="EM257" s="86">
        <v>2.2173755168914795</v>
      </c>
      <c r="EN257" s="86">
        <v>2.4036617279052734</v>
      </c>
      <c r="EO257" s="86">
        <v>2.4281260967254639</v>
      </c>
      <c r="EP257" s="86">
        <v>1.421540379524231</v>
      </c>
      <c r="EQ257" s="86">
        <v>1.5941851139068604</v>
      </c>
      <c r="ER257" s="86">
        <v>1.4961563348770142</v>
      </c>
      <c r="ES257" s="86">
        <v>1.9825177192687988</v>
      </c>
      <c r="ET257" s="86">
        <v>1.5702793598175049</v>
      </c>
      <c r="EU257" s="86">
        <v>0.5074579119682312</v>
      </c>
      <c r="EV257" s="86">
        <v>1.7382632493972778</v>
      </c>
      <c r="EW257" s="86">
        <v>49.625358581542969</v>
      </c>
      <c r="EX257" s="86">
        <v>49.281082153320313</v>
      </c>
      <c r="EY257" s="86">
        <v>48.802330017089844</v>
      </c>
      <c r="EZ257" s="86">
        <v>48.792423248291016</v>
      </c>
      <c r="FA257" s="86">
        <v>49.051719665527344</v>
      </c>
      <c r="FB257" s="86">
        <v>49.033779144287109</v>
      </c>
      <c r="FC257" s="86">
        <v>48.832618713378906</v>
      </c>
      <c r="FD257" s="86">
        <v>49.194866180419922</v>
      </c>
      <c r="FE257" s="86">
        <v>50.353622436523438</v>
      </c>
      <c r="FF257" s="86">
        <v>51.643024444580078</v>
      </c>
      <c r="FG257" s="86">
        <v>52.701530456542969</v>
      </c>
      <c r="FH257" s="86">
        <v>53.071189880371094</v>
      </c>
      <c r="FI257" s="86">
        <v>53.826408386230469</v>
      </c>
      <c r="FJ257" s="86">
        <v>54.492874145507813</v>
      </c>
      <c r="FK257" s="86">
        <v>54.606906890869141</v>
      </c>
      <c r="FL257" s="86">
        <v>53.892292022705078</v>
      </c>
      <c r="FM257" s="86">
        <v>53.138618469238281</v>
      </c>
      <c r="FN257" s="86">
        <v>52.107891082763672</v>
      </c>
      <c r="FO257" s="86">
        <v>51.866558074951172</v>
      </c>
      <c r="FP257" s="86">
        <v>51.797122955322266</v>
      </c>
      <c r="FQ257" s="86">
        <v>51.879199981689453</v>
      </c>
      <c r="FR257" s="86">
        <v>51.817829132080078</v>
      </c>
      <c r="FS257" s="86">
        <v>51.763519287109375</v>
      </c>
      <c r="FT257" s="86">
        <v>50.868831634521484</v>
      </c>
      <c r="FU257" s="86">
        <v>0.33826267719268799</v>
      </c>
      <c r="FV257" s="86">
        <v>0.41739323735237122</v>
      </c>
      <c r="FW257" s="86">
        <v>0.37098470330238342</v>
      </c>
      <c r="FX257" s="86">
        <v>233</v>
      </c>
      <c r="FY257" s="86">
        <v>1</v>
      </c>
    </row>
    <row r="258" spans="1:181" x14ac:dyDescent="0.25">
      <c r="A258" t="s">
        <v>186</v>
      </c>
      <c r="B258" t="s">
        <v>244</v>
      </c>
      <c r="C258" t="s">
        <v>2</v>
      </c>
      <c r="D258" t="s">
        <v>203</v>
      </c>
      <c r="E258" t="s">
        <v>242</v>
      </c>
      <c r="F258" t="s">
        <v>178</v>
      </c>
      <c r="G258" t="s">
        <v>1</v>
      </c>
      <c r="H258" s="86">
        <v>2836</v>
      </c>
      <c r="I258" s="86">
        <v>3.2863955497741699</v>
      </c>
      <c r="J258" s="86">
        <v>3.0771288871765137</v>
      </c>
      <c r="K258" s="86">
        <v>2.9104173183441162</v>
      </c>
      <c r="L258" s="86">
        <v>2.9583301544189453</v>
      </c>
      <c r="M258" s="86">
        <v>2.9611055850982666</v>
      </c>
      <c r="N258" s="86">
        <v>2.9865593910217285</v>
      </c>
      <c r="O258" s="86">
        <v>3.1419765949249268</v>
      </c>
      <c r="P258" s="86">
        <v>3.6500113010406494</v>
      </c>
      <c r="Q258" s="86">
        <v>3.2638201713562012</v>
      </c>
      <c r="R258" s="86">
        <v>3.3554542064666748</v>
      </c>
      <c r="S258" s="86">
        <v>3.1969223022460938</v>
      </c>
      <c r="T258" s="86">
        <v>3.0390949249267578</v>
      </c>
      <c r="U258" s="86">
        <v>3.2587926387786865</v>
      </c>
      <c r="V258" s="86">
        <v>3.192793607711792</v>
      </c>
      <c r="W258" s="86">
        <v>3.1389384269714355</v>
      </c>
      <c r="X258" s="86">
        <v>3.2138054370880127</v>
      </c>
      <c r="Y258" s="86">
        <v>3.6074035167694092</v>
      </c>
      <c r="Z258" s="86">
        <v>4.1234736442565918</v>
      </c>
      <c r="AA258" s="86">
        <v>4.2059688568115234</v>
      </c>
      <c r="AB258" s="86">
        <v>4.8852014541625977</v>
      </c>
      <c r="AC258" s="86">
        <v>4.9891095161437988</v>
      </c>
      <c r="AD258" s="86">
        <v>4.6907052993774414</v>
      </c>
      <c r="AE258" s="86">
        <v>3.9712789058685303</v>
      </c>
      <c r="AF258" s="86">
        <v>3.7669835090637207</v>
      </c>
      <c r="AG258" s="86">
        <v>-0.7478528618812561</v>
      </c>
      <c r="AH258" s="86">
        <v>-0.72262883186340332</v>
      </c>
      <c r="AI258" s="86">
        <v>-0.93024098873138428</v>
      </c>
      <c r="AJ258" s="86">
        <v>-0.77400350570678711</v>
      </c>
      <c r="AK258" s="86">
        <v>-0.86941063404083252</v>
      </c>
      <c r="AL258" s="86">
        <v>-0.73693013191223145</v>
      </c>
      <c r="AM258" s="86">
        <v>-1.1051576137542725</v>
      </c>
      <c r="AN258" s="86">
        <v>-1.2466583251953125</v>
      </c>
      <c r="AO258" s="86">
        <v>-1.8423882722854614</v>
      </c>
      <c r="AP258" s="86">
        <v>-1.5981036424636841</v>
      </c>
      <c r="AQ258" s="86">
        <v>-1.1608070135116577</v>
      </c>
      <c r="AR258" s="86">
        <v>-1.0451899766921997</v>
      </c>
      <c r="AS258" s="86">
        <v>-1.1464475393295288</v>
      </c>
      <c r="AT258" s="86">
        <v>-0.68751072883605957</v>
      </c>
      <c r="AU258" s="86">
        <v>-0.42510589957237244</v>
      </c>
      <c r="AV258" s="86">
        <v>-0.24626795947551727</v>
      </c>
      <c r="AW258" s="86">
        <v>5.9985484927892685E-2</v>
      </c>
      <c r="AX258" s="86">
        <v>0.3519693911075592</v>
      </c>
      <c r="AY258" s="86">
        <v>4.8148468136787415E-2</v>
      </c>
      <c r="AZ258" s="86">
        <v>0.41298028826713562</v>
      </c>
      <c r="BA258" s="86">
        <v>0.24051567912101746</v>
      </c>
      <c r="BB258" s="86">
        <v>-0.34984952211380005</v>
      </c>
      <c r="BC258" s="86">
        <v>-0.96399027109146118</v>
      </c>
      <c r="BD258" s="86">
        <v>-0.85604912042617798</v>
      </c>
      <c r="BE258" s="86">
        <v>-0.37012439966201782</v>
      </c>
      <c r="BF258" s="86">
        <v>-0.33129549026489258</v>
      </c>
      <c r="BG258" s="86">
        <v>-0.52932733297348022</v>
      </c>
      <c r="BH258" s="86">
        <v>-0.34498003125190735</v>
      </c>
      <c r="BI258" s="86">
        <v>-0.42035606503486633</v>
      </c>
      <c r="BJ258" s="86">
        <v>-0.34092327952384949</v>
      </c>
      <c r="BK258" s="86">
        <v>-0.71294474601745605</v>
      </c>
      <c r="BL258" s="86">
        <v>-0.82910406589508057</v>
      </c>
      <c r="BM258" s="86">
        <v>-1.395460844039917</v>
      </c>
      <c r="BN258" s="86">
        <v>-1.1360045671463013</v>
      </c>
      <c r="BO258" s="86">
        <v>-0.73886430263519287</v>
      </c>
      <c r="BP258" s="86">
        <v>-0.63570994138717651</v>
      </c>
      <c r="BQ258" s="86">
        <v>-0.71211117506027222</v>
      </c>
      <c r="BR258" s="86">
        <v>-0.28351140022277832</v>
      </c>
      <c r="BS258" s="86">
        <v>-0.12970495223999023</v>
      </c>
      <c r="BT258" s="86">
        <v>1.6472484916448593E-2</v>
      </c>
      <c r="BU258" s="86">
        <v>0.34087863564491272</v>
      </c>
      <c r="BV258" s="86">
        <v>0.66503340005874634</v>
      </c>
      <c r="BW258" s="86">
        <v>0.35047140717506409</v>
      </c>
      <c r="BX258" s="86">
        <v>0.72305035591125488</v>
      </c>
      <c r="BY258" s="86">
        <v>0.64339625835418701</v>
      </c>
      <c r="BZ258" s="86">
        <v>0.14076699316501617</v>
      </c>
      <c r="CA258" s="86">
        <v>-0.58229482173919678</v>
      </c>
      <c r="CB258" s="86">
        <v>-0.42753228545188904</v>
      </c>
      <c r="CC258" s="86">
        <v>-0.1085108295083046</v>
      </c>
      <c r="CD258" s="86">
        <v>-6.0259219259023666E-2</v>
      </c>
      <c r="CE258" s="86">
        <v>-0.25165572762489319</v>
      </c>
      <c r="CF258" s="86">
        <v>-4.78396937251091E-2</v>
      </c>
      <c r="CG258" s="86">
        <v>-0.10934225469827652</v>
      </c>
      <c r="CH258" s="86">
        <v>-6.6650167107582092E-2</v>
      </c>
      <c r="CI258" s="86">
        <v>-0.44129925966262817</v>
      </c>
      <c r="CJ258" s="86">
        <v>-0.53990727663040161</v>
      </c>
      <c r="CK258" s="86">
        <v>-1.0859203338623047</v>
      </c>
      <c r="CL258" s="86">
        <v>-0.81595617532730103</v>
      </c>
      <c r="CM258" s="86">
        <v>-0.44662812352180481</v>
      </c>
      <c r="CN258" s="86">
        <v>-0.35210531949996948</v>
      </c>
      <c r="CO258" s="86">
        <v>-0.4112912118434906</v>
      </c>
      <c r="CP258" s="86">
        <v>-3.7026901263743639E-3</v>
      </c>
      <c r="CQ258" s="86">
        <v>7.4888855218887329E-2</v>
      </c>
      <c r="CR258" s="86">
        <v>0.19844572246074677</v>
      </c>
      <c r="CS258" s="86">
        <v>0.53542435169219971</v>
      </c>
      <c r="CT258" s="86">
        <v>0.88186055421829224</v>
      </c>
      <c r="CU258" s="86">
        <v>0.55985933542251587</v>
      </c>
      <c r="CV258" s="86">
        <v>0.93780398368835449</v>
      </c>
      <c r="CW258" s="86">
        <v>0.92243009805679321</v>
      </c>
      <c r="CX258" s="86">
        <v>0.48056650161743164</v>
      </c>
      <c r="CY258" s="86">
        <v>-0.31793370842933655</v>
      </c>
      <c r="CZ258" s="86">
        <v>-0.13074281811714172</v>
      </c>
      <c r="DA258" s="86">
        <v>0.15310274064540863</v>
      </c>
      <c r="DB258" s="86">
        <v>0.21077705919742584</v>
      </c>
      <c r="DC258" s="86">
        <v>2.6015864685177803E-2</v>
      </c>
      <c r="DD258" s="86">
        <v>0.24930064380168915</v>
      </c>
      <c r="DE258" s="86">
        <v>0.20167155563831329</v>
      </c>
      <c r="DF258" s="86">
        <v>0.2076229602098465</v>
      </c>
      <c r="DG258" s="86">
        <v>-0.16965377330780029</v>
      </c>
      <c r="DH258" s="86">
        <v>-0.25071048736572266</v>
      </c>
      <c r="DI258" s="86">
        <v>-0.77637982368469238</v>
      </c>
      <c r="DJ258" s="86">
        <v>-0.49590778350830078</v>
      </c>
      <c r="DK258" s="86">
        <v>-0.15439191460609436</v>
      </c>
      <c r="DL258" s="86">
        <v>-6.850067526102066E-2</v>
      </c>
      <c r="DM258" s="86">
        <v>-0.1104712188243866</v>
      </c>
      <c r="DN258" s="86">
        <v>0.27610599994659424</v>
      </c>
      <c r="DO258" s="86">
        <v>0.27948266267776489</v>
      </c>
      <c r="DP258" s="86">
        <v>0.38041895627975464</v>
      </c>
      <c r="DQ258" s="86">
        <v>0.72997009754180908</v>
      </c>
      <c r="DR258" s="86">
        <v>1.0986877679824829</v>
      </c>
      <c r="DS258" s="86">
        <v>0.76924729347229004</v>
      </c>
      <c r="DT258" s="86">
        <v>1.1525576114654541</v>
      </c>
      <c r="DU258" s="86">
        <v>1.2014639377593994</v>
      </c>
      <c r="DV258" s="86">
        <v>0.8203660249710083</v>
      </c>
      <c r="DW258" s="86">
        <v>-5.3572598844766617E-2</v>
      </c>
      <c r="DX258" s="86">
        <v>0.1660466343164444</v>
      </c>
      <c r="DY258" s="86">
        <v>0.53083121776580811</v>
      </c>
      <c r="DZ258" s="86">
        <v>0.60211038589477539</v>
      </c>
      <c r="EA258" s="86">
        <v>0.4269295334815979</v>
      </c>
      <c r="EB258" s="86">
        <v>0.67832410335540771</v>
      </c>
      <c r="EC258" s="86">
        <v>0.6507260799407959</v>
      </c>
      <c r="ED258" s="86">
        <v>0.60362976789474487</v>
      </c>
      <c r="EE258" s="86">
        <v>0.22255915403366089</v>
      </c>
      <c r="EF258" s="86">
        <v>0.16684377193450928</v>
      </c>
      <c r="EG258" s="86">
        <v>-0.32945242524147034</v>
      </c>
      <c r="EH258" s="86">
        <v>-3.3808723092079163E-2</v>
      </c>
      <c r="EI258" s="86">
        <v>0.26755073666572571</v>
      </c>
      <c r="EJ258" s="86">
        <v>0.34097939729690552</v>
      </c>
      <c r="EK258" s="86">
        <v>0.32386505603790283</v>
      </c>
      <c r="EL258" s="86">
        <v>0.68010532855987549</v>
      </c>
      <c r="EM258" s="86">
        <v>0.57488363981246948</v>
      </c>
      <c r="EN258" s="86">
        <v>0.64315938949584961</v>
      </c>
      <c r="EO258" s="86">
        <v>1.010863184928894</v>
      </c>
      <c r="EP258" s="86">
        <v>1.4117517471313477</v>
      </c>
      <c r="EQ258" s="86">
        <v>1.0715701580047607</v>
      </c>
      <c r="ER258" s="86">
        <v>1.462627649307251</v>
      </c>
      <c r="ES258" s="86">
        <v>1.6043444871902466</v>
      </c>
      <c r="ET258" s="86">
        <v>1.3109825849533081</v>
      </c>
      <c r="EU258" s="86">
        <v>0.32812285423278809</v>
      </c>
      <c r="EV258" s="86">
        <v>0.59456348419189453</v>
      </c>
      <c r="EW258" s="86">
        <v>51.583488464355469</v>
      </c>
      <c r="EX258" s="86">
        <v>51.002593994140625</v>
      </c>
      <c r="EY258" s="86">
        <v>50.8134765625</v>
      </c>
      <c r="EZ258" s="86">
        <v>50.291736602783203</v>
      </c>
      <c r="FA258" s="86">
        <v>50.512062072753906</v>
      </c>
      <c r="FB258" s="86">
        <v>50.224052429199219</v>
      </c>
      <c r="FC258" s="86">
        <v>50.133514404296875</v>
      </c>
      <c r="FD258" s="86">
        <v>50.044589996337891</v>
      </c>
      <c r="FE258" s="86">
        <v>50.832538604736328</v>
      </c>
      <c r="FF258" s="86">
        <v>52.121593475341797</v>
      </c>
      <c r="FG258" s="86">
        <v>52.834762573242188</v>
      </c>
      <c r="FH258" s="86">
        <v>52.682693481445313</v>
      </c>
      <c r="FI258" s="86">
        <v>53.345493316650391</v>
      </c>
      <c r="FJ258" s="86">
        <v>54.208404541015625</v>
      </c>
      <c r="FK258" s="86">
        <v>54.370899200439453</v>
      </c>
      <c r="FL258" s="86">
        <v>53.637363433837891</v>
      </c>
      <c r="FM258" s="86">
        <v>53.429775238037109</v>
      </c>
      <c r="FN258" s="86">
        <v>52.95391845703125</v>
      </c>
      <c r="FO258" s="86">
        <v>52.579906463623047</v>
      </c>
      <c r="FP258" s="86">
        <v>52.184253692626953</v>
      </c>
      <c r="FQ258" s="86">
        <v>52.401634216308594</v>
      </c>
      <c r="FR258" s="86">
        <v>52.534111022949219</v>
      </c>
      <c r="FS258" s="86">
        <v>52.523639678955078</v>
      </c>
      <c r="FT258" s="86">
        <v>50.790996551513672</v>
      </c>
      <c r="FU258" s="86">
        <v>0.2495572417974472</v>
      </c>
      <c r="FV258" s="86">
        <v>0.23446330428123474</v>
      </c>
      <c r="FW258" s="86">
        <v>0.29351770877838135</v>
      </c>
      <c r="FX258" s="86">
        <v>145</v>
      </c>
      <c r="FY258" s="86">
        <v>1</v>
      </c>
    </row>
    <row r="259" spans="1:181" x14ac:dyDescent="0.25">
      <c r="A259" t="s">
        <v>186</v>
      </c>
      <c r="B259" t="s">
        <v>244</v>
      </c>
      <c r="C259" t="s">
        <v>2</v>
      </c>
      <c r="D259" t="s">
        <v>203</v>
      </c>
      <c r="E259" t="s">
        <v>242</v>
      </c>
      <c r="F259" t="s">
        <v>179</v>
      </c>
      <c r="G259" t="s">
        <v>1</v>
      </c>
      <c r="H259" s="86">
        <v>461</v>
      </c>
      <c r="I259" s="86"/>
      <c r="J259" s="86"/>
      <c r="K259" s="86"/>
      <c r="L259" s="86"/>
      <c r="M259" s="86"/>
      <c r="N259" s="86"/>
      <c r="O259" s="86"/>
      <c r="P259" s="86"/>
      <c r="Q259" s="86"/>
      <c r="R259" s="86"/>
      <c r="S259" s="86"/>
      <c r="T259" s="86"/>
      <c r="U259" s="86"/>
      <c r="V259" s="86"/>
      <c r="W259" s="86"/>
      <c r="X259" s="86"/>
      <c r="Y259" s="86"/>
      <c r="Z259" s="86"/>
      <c r="AA259" s="86"/>
      <c r="AB259" s="86"/>
      <c r="AC259" s="86"/>
      <c r="AD259" s="86"/>
      <c r="AE259" s="86"/>
      <c r="AF259" s="86"/>
      <c r="AG259" s="86"/>
      <c r="AH259" s="86"/>
      <c r="AI259" s="86"/>
      <c r="AJ259" s="86"/>
      <c r="AK259" s="86"/>
      <c r="AL259" s="86"/>
      <c r="AM259" s="86"/>
      <c r="AN259" s="86"/>
      <c r="AO259" s="86"/>
      <c r="AP259" s="86"/>
      <c r="AQ259" s="86"/>
      <c r="AR259" s="86"/>
      <c r="AS259" s="86"/>
      <c r="AT259" s="86"/>
      <c r="AU259" s="86"/>
      <c r="AV259" s="86"/>
      <c r="AW259" s="86"/>
      <c r="AX259" s="86"/>
      <c r="AY259" s="86"/>
      <c r="AZ259" s="86"/>
      <c r="BA259" s="86"/>
      <c r="BB259" s="86"/>
      <c r="BC259" s="86"/>
      <c r="BD259" s="86"/>
      <c r="BE259" s="86"/>
      <c r="BF259" s="86"/>
      <c r="BG259" s="86"/>
      <c r="BH259" s="86"/>
      <c r="BI259" s="86"/>
      <c r="BJ259" s="86"/>
      <c r="BK259" s="86"/>
      <c r="BL259" s="86"/>
      <c r="BM259" s="86"/>
      <c r="BN259" s="86"/>
      <c r="BO259" s="86"/>
      <c r="BP259" s="86"/>
      <c r="BQ259" s="86"/>
      <c r="BR259" s="86"/>
      <c r="BS259" s="86"/>
      <c r="BT259" s="86"/>
      <c r="BU259" s="86"/>
      <c r="BV259" s="86"/>
      <c r="BW259" s="86"/>
      <c r="BX259" s="86"/>
      <c r="BY259" s="86"/>
      <c r="BZ259" s="86"/>
      <c r="CA259" s="86"/>
      <c r="CB259" s="86"/>
      <c r="CC259" s="86"/>
      <c r="CD259" s="86"/>
      <c r="CE259" s="86"/>
      <c r="CF259" s="86"/>
      <c r="CG259" s="86"/>
      <c r="CH259" s="86"/>
      <c r="CI259" s="86"/>
      <c r="CJ259" s="86"/>
      <c r="CK259" s="86"/>
      <c r="CL259" s="86"/>
      <c r="CM259" s="86"/>
      <c r="CN259" s="86"/>
      <c r="CO259" s="86"/>
      <c r="CP259" s="86"/>
      <c r="CQ259" s="86"/>
      <c r="CR259" s="86"/>
      <c r="CS259" s="86"/>
      <c r="CT259" s="86"/>
      <c r="CU259" s="86"/>
      <c r="CV259" s="86"/>
      <c r="CW259" s="86"/>
      <c r="CX259" s="86"/>
      <c r="CY259" s="86"/>
      <c r="CZ259" s="86"/>
      <c r="DA259" s="86"/>
      <c r="DB259" s="86"/>
      <c r="DC259" s="86"/>
      <c r="DD259" s="86"/>
      <c r="DE259" s="86"/>
      <c r="DF259" s="86"/>
      <c r="DG259" s="86"/>
      <c r="DH259" s="86"/>
      <c r="DI259" s="86"/>
      <c r="DJ259" s="86"/>
      <c r="DK259" s="86"/>
      <c r="DL259" s="86"/>
      <c r="DM259" s="86"/>
      <c r="DN259" s="86"/>
      <c r="DO259" s="86"/>
      <c r="DP259" s="86"/>
      <c r="DQ259" s="86"/>
      <c r="DR259" s="86"/>
      <c r="DS259" s="86"/>
      <c r="DT259" s="86"/>
      <c r="DU259" s="86"/>
      <c r="DV259" s="86"/>
      <c r="DW259" s="86"/>
      <c r="DX259" s="86"/>
      <c r="DY259" s="86"/>
      <c r="DZ259" s="86"/>
      <c r="EA259" s="86"/>
      <c r="EB259" s="86"/>
      <c r="EC259" s="86"/>
      <c r="ED259" s="86"/>
      <c r="EE259" s="86"/>
      <c r="EF259" s="86"/>
      <c r="EG259" s="86"/>
      <c r="EH259" s="86"/>
      <c r="EI259" s="86"/>
      <c r="EJ259" s="86"/>
      <c r="EK259" s="86"/>
      <c r="EL259" s="86"/>
      <c r="EM259" s="86"/>
      <c r="EN259" s="86"/>
      <c r="EO259" s="86"/>
      <c r="EP259" s="86"/>
      <c r="EQ259" s="86"/>
      <c r="ER259" s="86"/>
      <c r="ES259" s="86"/>
      <c r="ET259" s="86"/>
      <c r="EU259" s="86"/>
      <c r="EV259" s="86"/>
      <c r="EW259" s="86"/>
      <c r="EX259" s="86"/>
      <c r="EY259" s="86"/>
      <c r="EZ259" s="86"/>
      <c r="FA259" s="86"/>
      <c r="FB259" s="86"/>
      <c r="FC259" s="86"/>
      <c r="FD259" s="86"/>
      <c r="FE259" s="86"/>
      <c r="FF259" s="86"/>
      <c r="FG259" s="86"/>
      <c r="FH259" s="86"/>
      <c r="FI259" s="86"/>
      <c r="FJ259" s="86"/>
      <c r="FK259" s="86"/>
      <c r="FL259" s="86"/>
      <c r="FM259" s="86"/>
      <c r="FN259" s="86"/>
      <c r="FO259" s="86"/>
      <c r="FP259" s="86"/>
      <c r="FQ259" s="86"/>
      <c r="FR259" s="86"/>
      <c r="FS259" s="86"/>
      <c r="FT259" s="86"/>
      <c r="FU259" s="86"/>
      <c r="FV259" s="86"/>
      <c r="FW259" s="86"/>
      <c r="FX259" s="86">
        <v>13</v>
      </c>
      <c r="FY259" s="86">
        <v>0</v>
      </c>
    </row>
    <row r="260" spans="1:181" x14ac:dyDescent="0.25">
      <c r="A260" t="s">
        <v>186</v>
      </c>
      <c r="B260" t="s">
        <v>244</v>
      </c>
      <c r="C260" t="s">
        <v>2</v>
      </c>
      <c r="D260" t="s">
        <v>203</v>
      </c>
      <c r="E260" t="s">
        <v>242</v>
      </c>
      <c r="F260" t="s">
        <v>180</v>
      </c>
      <c r="G260" t="s">
        <v>1</v>
      </c>
      <c r="H260" s="86">
        <v>90</v>
      </c>
      <c r="I260" s="86"/>
      <c r="J260" s="86"/>
      <c r="K260" s="86"/>
      <c r="L260" s="86"/>
      <c r="M260" s="86"/>
      <c r="N260" s="86"/>
      <c r="O260" s="86"/>
      <c r="P260" s="86"/>
      <c r="Q260" s="86"/>
      <c r="R260" s="86"/>
      <c r="S260" s="86"/>
      <c r="T260" s="86"/>
      <c r="U260" s="86"/>
      <c r="V260" s="86"/>
      <c r="W260" s="86"/>
      <c r="X260" s="86"/>
      <c r="Y260" s="86"/>
      <c r="Z260" s="86"/>
      <c r="AA260" s="86"/>
      <c r="AB260" s="86"/>
      <c r="AC260" s="86"/>
      <c r="AD260" s="86"/>
      <c r="AE260" s="86"/>
      <c r="AF260" s="86"/>
      <c r="AG260" s="86"/>
      <c r="AH260" s="86"/>
      <c r="AI260" s="86"/>
      <c r="AJ260" s="86"/>
      <c r="AK260" s="86"/>
      <c r="AL260" s="86"/>
      <c r="AM260" s="86"/>
      <c r="AN260" s="86"/>
      <c r="AO260" s="86"/>
      <c r="AP260" s="86"/>
      <c r="AQ260" s="86"/>
      <c r="AR260" s="86"/>
      <c r="AS260" s="86"/>
      <c r="AT260" s="86"/>
      <c r="AU260" s="86"/>
      <c r="AV260" s="86"/>
      <c r="AW260" s="86"/>
      <c r="AX260" s="86"/>
      <c r="AY260" s="86"/>
      <c r="AZ260" s="86"/>
      <c r="BA260" s="86"/>
      <c r="BB260" s="86"/>
      <c r="BC260" s="86"/>
      <c r="BD260" s="86"/>
      <c r="BE260" s="86"/>
      <c r="BF260" s="86"/>
      <c r="BG260" s="86"/>
      <c r="BH260" s="86"/>
      <c r="BI260" s="86"/>
      <c r="BJ260" s="86"/>
      <c r="BK260" s="86"/>
      <c r="BL260" s="86"/>
      <c r="BM260" s="86"/>
      <c r="BN260" s="86"/>
      <c r="BO260" s="86"/>
      <c r="BP260" s="86"/>
      <c r="BQ260" s="86"/>
      <c r="BR260" s="86"/>
      <c r="BS260" s="86"/>
      <c r="BT260" s="86"/>
      <c r="BU260" s="86"/>
      <c r="BV260" s="86"/>
      <c r="BW260" s="86"/>
      <c r="BX260" s="86"/>
      <c r="BY260" s="86"/>
      <c r="BZ260" s="86"/>
      <c r="CA260" s="86"/>
      <c r="CB260" s="86"/>
      <c r="CC260" s="86"/>
      <c r="CD260" s="86"/>
      <c r="CE260" s="86"/>
      <c r="CF260" s="86"/>
      <c r="CG260" s="86"/>
      <c r="CH260" s="86"/>
      <c r="CI260" s="86"/>
      <c r="CJ260" s="86"/>
      <c r="CK260" s="86"/>
      <c r="CL260" s="86"/>
      <c r="CM260" s="86"/>
      <c r="CN260" s="86"/>
      <c r="CO260" s="86"/>
      <c r="CP260" s="86"/>
      <c r="CQ260" s="86"/>
      <c r="CR260" s="86"/>
      <c r="CS260" s="86"/>
      <c r="CT260" s="86"/>
      <c r="CU260" s="86"/>
      <c r="CV260" s="86"/>
      <c r="CW260" s="86"/>
      <c r="CX260" s="86"/>
      <c r="CY260" s="86"/>
      <c r="CZ260" s="86"/>
      <c r="DA260" s="86"/>
      <c r="DB260" s="86"/>
      <c r="DC260" s="86"/>
      <c r="DD260" s="86"/>
      <c r="DE260" s="86"/>
      <c r="DF260" s="86"/>
      <c r="DG260" s="86"/>
      <c r="DH260" s="86"/>
      <c r="DI260" s="86"/>
      <c r="DJ260" s="86"/>
      <c r="DK260" s="86"/>
      <c r="DL260" s="86"/>
      <c r="DM260" s="86"/>
      <c r="DN260" s="86"/>
      <c r="DO260" s="86"/>
      <c r="DP260" s="86"/>
      <c r="DQ260" s="86"/>
      <c r="DR260" s="86"/>
      <c r="DS260" s="86"/>
      <c r="DT260" s="86"/>
      <c r="DU260" s="86"/>
      <c r="DV260" s="86"/>
      <c r="DW260" s="86"/>
      <c r="DX260" s="86"/>
      <c r="DY260" s="86"/>
      <c r="DZ260" s="86"/>
      <c r="EA260" s="86"/>
      <c r="EB260" s="86"/>
      <c r="EC260" s="86"/>
      <c r="ED260" s="86"/>
      <c r="EE260" s="86"/>
      <c r="EF260" s="86"/>
      <c r="EG260" s="86"/>
      <c r="EH260" s="86"/>
      <c r="EI260" s="86"/>
      <c r="EJ260" s="86"/>
      <c r="EK260" s="86"/>
      <c r="EL260" s="86"/>
      <c r="EM260" s="86"/>
      <c r="EN260" s="86"/>
      <c r="EO260" s="86"/>
      <c r="EP260" s="86"/>
      <c r="EQ260" s="86"/>
      <c r="ER260" s="86"/>
      <c r="ES260" s="86"/>
      <c r="ET260" s="86"/>
      <c r="EU260" s="86"/>
      <c r="EV260" s="86"/>
      <c r="EW260" s="86"/>
      <c r="EX260" s="86"/>
      <c r="EY260" s="86"/>
      <c r="EZ260" s="86"/>
      <c r="FA260" s="86"/>
      <c r="FB260" s="86"/>
      <c r="FC260" s="86"/>
      <c r="FD260" s="86"/>
      <c r="FE260" s="86"/>
      <c r="FF260" s="86"/>
      <c r="FG260" s="86"/>
      <c r="FH260" s="86"/>
      <c r="FI260" s="86"/>
      <c r="FJ260" s="86"/>
      <c r="FK260" s="86"/>
      <c r="FL260" s="86"/>
      <c r="FM260" s="86"/>
      <c r="FN260" s="86"/>
      <c r="FO260" s="86"/>
      <c r="FP260" s="86"/>
      <c r="FQ260" s="86"/>
      <c r="FR260" s="86"/>
      <c r="FS260" s="86"/>
      <c r="FT260" s="86"/>
      <c r="FU260" s="86"/>
      <c r="FV260" s="86"/>
      <c r="FW260" s="86"/>
      <c r="FX260" s="86">
        <v>3</v>
      </c>
      <c r="FY260" s="86">
        <v>0</v>
      </c>
    </row>
    <row r="261" spans="1:181" x14ac:dyDescent="0.25">
      <c r="A261" t="s">
        <v>186</v>
      </c>
      <c r="B261" t="s">
        <v>244</v>
      </c>
      <c r="C261" t="s">
        <v>2</v>
      </c>
      <c r="D261" t="s">
        <v>203</v>
      </c>
      <c r="E261" t="s">
        <v>242</v>
      </c>
      <c r="F261" t="s">
        <v>181</v>
      </c>
      <c r="G261" t="s">
        <v>1</v>
      </c>
      <c r="H261" s="86">
        <v>165</v>
      </c>
      <c r="I261" s="86"/>
      <c r="J261" s="86"/>
      <c r="K261" s="86"/>
      <c r="L261" s="86"/>
      <c r="M261" s="86"/>
      <c r="N261" s="86"/>
      <c r="O261" s="86"/>
      <c r="P261" s="86"/>
      <c r="Q261" s="86"/>
      <c r="R261" s="86"/>
      <c r="S261" s="86"/>
      <c r="T261" s="86"/>
      <c r="U261" s="86"/>
      <c r="V261" s="86"/>
      <c r="W261" s="86"/>
      <c r="X261" s="86"/>
      <c r="Y261" s="86"/>
      <c r="Z261" s="86"/>
      <c r="AA261" s="86"/>
      <c r="AB261" s="86"/>
      <c r="AC261" s="86"/>
      <c r="AD261" s="86"/>
      <c r="AE261" s="86"/>
      <c r="AF261" s="86"/>
      <c r="AG261" s="86"/>
      <c r="AH261" s="86"/>
      <c r="AI261" s="86"/>
      <c r="AJ261" s="86"/>
      <c r="AK261" s="86"/>
      <c r="AL261" s="86"/>
      <c r="AM261" s="86"/>
      <c r="AN261" s="86"/>
      <c r="AO261" s="86"/>
      <c r="AP261" s="86"/>
      <c r="AQ261" s="86"/>
      <c r="AR261" s="86"/>
      <c r="AS261" s="86"/>
      <c r="AT261" s="86"/>
      <c r="AU261" s="86"/>
      <c r="AV261" s="86"/>
      <c r="AW261" s="86"/>
      <c r="AX261" s="86"/>
      <c r="AY261" s="86"/>
      <c r="AZ261" s="86"/>
      <c r="BA261" s="86"/>
      <c r="BB261" s="86"/>
      <c r="BC261" s="86"/>
      <c r="BD261" s="86"/>
      <c r="BE261" s="86"/>
      <c r="BF261" s="86"/>
      <c r="BG261" s="86"/>
      <c r="BH261" s="86"/>
      <c r="BI261" s="86"/>
      <c r="BJ261" s="86"/>
      <c r="BK261" s="86"/>
      <c r="BL261" s="86"/>
      <c r="BM261" s="86"/>
      <c r="BN261" s="86"/>
      <c r="BO261" s="86"/>
      <c r="BP261" s="86"/>
      <c r="BQ261" s="86"/>
      <c r="BR261" s="86"/>
      <c r="BS261" s="86"/>
      <c r="BT261" s="86"/>
      <c r="BU261" s="86"/>
      <c r="BV261" s="86"/>
      <c r="BW261" s="86"/>
      <c r="BX261" s="86"/>
      <c r="BY261" s="86"/>
      <c r="BZ261" s="86"/>
      <c r="CA261" s="86"/>
      <c r="CB261" s="86"/>
      <c r="CC261" s="86"/>
      <c r="CD261" s="86"/>
      <c r="CE261" s="86"/>
      <c r="CF261" s="86"/>
      <c r="CG261" s="86"/>
      <c r="CH261" s="86"/>
      <c r="CI261" s="86"/>
      <c r="CJ261" s="86"/>
      <c r="CK261" s="86"/>
      <c r="CL261" s="86"/>
      <c r="CM261" s="86"/>
      <c r="CN261" s="86"/>
      <c r="CO261" s="86"/>
      <c r="CP261" s="86"/>
      <c r="CQ261" s="86"/>
      <c r="CR261" s="86"/>
      <c r="CS261" s="86"/>
      <c r="CT261" s="86"/>
      <c r="CU261" s="86"/>
      <c r="CV261" s="86"/>
      <c r="CW261" s="86"/>
      <c r="CX261" s="86"/>
      <c r="CY261" s="86"/>
      <c r="CZ261" s="86"/>
      <c r="DA261" s="86"/>
      <c r="DB261" s="86"/>
      <c r="DC261" s="86"/>
      <c r="DD261" s="86"/>
      <c r="DE261" s="86"/>
      <c r="DF261" s="86"/>
      <c r="DG261" s="86"/>
      <c r="DH261" s="86"/>
      <c r="DI261" s="86"/>
      <c r="DJ261" s="86"/>
      <c r="DK261" s="86"/>
      <c r="DL261" s="86"/>
      <c r="DM261" s="86"/>
      <c r="DN261" s="86"/>
      <c r="DO261" s="86"/>
      <c r="DP261" s="86"/>
      <c r="DQ261" s="86"/>
      <c r="DR261" s="86"/>
      <c r="DS261" s="86"/>
      <c r="DT261" s="86"/>
      <c r="DU261" s="86"/>
      <c r="DV261" s="86"/>
      <c r="DW261" s="86"/>
      <c r="DX261" s="86"/>
      <c r="DY261" s="86"/>
      <c r="DZ261" s="86"/>
      <c r="EA261" s="86"/>
      <c r="EB261" s="86"/>
      <c r="EC261" s="86"/>
      <c r="ED261" s="86"/>
      <c r="EE261" s="86"/>
      <c r="EF261" s="86"/>
      <c r="EG261" s="86"/>
      <c r="EH261" s="86"/>
      <c r="EI261" s="86"/>
      <c r="EJ261" s="86"/>
      <c r="EK261" s="86"/>
      <c r="EL261" s="86"/>
      <c r="EM261" s="86"/>
      <c r="EN261" s="86"/>
      <c r="EO261" s="86"/>
      <c r="EP261" s="86"/>
      <c r="EQ261" s="86"/>
      <c r="ER261" s="86"/>
      <c r="ES261" s="86"/>
      <c r="ET261" s="86"/>
      <c r="EU261" s="86"/>
      <c r="EV261" s="86"/>
      <c r="EW261" s="86"/>
      <c r="EX261" s="86"/>
      <c r="EY261" s="86"/>
      <c r="EZ261" s="86"/>
      <c r="FA261" s="86"/>
      <c r="FB261" s="86"/>
      <c r="FC261" s="86"/>
      <c r="FD261" s="86"/>
      <c r="FE261" s="86"/>
      <c r="FF261" s="86"/>
      <c r="FG261" s="86"/>
      <c r="FH261" s="86"/>
      <c r="FI261" s="86"/>
      <c r="FJ261" s="86"/>
      <c r="FK261" s="86"/>
      <c r="FL261" s="86"/>
      <c r="FM261" s="86"/>
      <c r="FN261" s="86"/>
      <c r="FO261" s="86"/>
      <c r="FP261" s="86"/>
      <c r="FQ261" s="86"/>
      <c r="FR261" s="86"/>
      <c r="FS261" s="86"/>
      <c r="FT261" s="86"/>
      <c r="FU261" s="86"/>
      <c r="FV261" s="86"/>
      <c r="FW261" s="86"/>
      <c r="FX261" s="86">
        <v>5</v>
      </c>
      <c r="FY261" s="86">
        <v>0</v>
      </c>
    </row>
    <row r="262" spans="1:181" x14ac:dyDescent="0.25">
      <c r="A262" t="s">
        <v>186</v>
      </c>
      <c r="B262" t="s">
        <v>244</v>
      </c>
      <c r="C262" t="s">
        <v>2</v>
      </c>
      <c r="D262" t="s">
        <v>203</v>
      </c>
      <c r="E262" t="s">
        <v>242</v>
      </c>
      <c r="F262" t="s">
        <v>182</v>
      </c>
      <c r="G262" t="s">
        <v>1</v>
      </c>
      <c r="H262" s="86">
        <v>501</v>
      </c>
      <c r="I262" s="86"/>
      <c r="J262" s="86"/>
      <c r="K262" s="86"/>
      <c r="L262" s="86"/>
      <c r="M262" s="86"/>
      <c r="N262" s="86"/>
      <c r="O262" s="86"/>
      <c r="P262" s="86"/>
      <c r="Q262" s="86"/>
      <c r="R262" s="86"/>
      <c r="S262" s="86"/>
      <c r="T262" s="86"/>
      <c r="U262" s="86"/>
      <c r="V262" s="86"/>
      <c r="W262" s="86"/>
      <c r="X262" s="86"/>
      <c r="Y262" s="86"/>
      <c r="Z262" s="86"/>
      <c r="AA262" s="86"/>
      <c r="AB262" s="86"/>
      <c r="AC262" s="86"/>
      <c r="AD262" s="86"/>
      <c r="AE262" s="86"/>
      <c r="AF262" s="86"/>
      <c r="AG262" s="86"/>
      <c r="AH262" s="86"/>
      <c r="AI262" s="86"/>
      <c r="AJ262" s="86"/>
      <c r="AK262" s="86"/>
      <c r="AL262" s="86"/>
      <c r="AM262" s="86"/>
      <c r="AN262" s="86"/>
      <c r="AO262" s="86"/>
      <c r="AP262" s="86"/>
      <c r="AQ262" s="86"/>
      <c r="AR262" s="86"/>
      <c r="AS262" s="86"/>
      <c r="AT262" s="86"/>
      <c r="AU262" s="86"/>
      <c r="AV262" s="86"/>
      <c r="AW262" s="86"/>
      <c r="AX262" s="86"/>
      <c r="AY262" s="86"/>
      <c r="AZ262" s="86"/>
      <c r="BA262" s="86"/>
      <c r="BB262" s="86"/>
      <c r="BC262" s="86"/>
      <c r="BD262" s="86"/>
      <c r="BE262" s="86"/>
      <c r="BF262" s="86"/>
      <c r="BG262" s="86"/>
      <c r="BH262" s="86"/>
      <c r="BI262" s="86"/>
      <c r="BJ262" s="86"/>
      <c r="BK262" s="86"/>
      <c r="BL262" s="86"/>
      <c r="BM262" s="86"/>
      <c r="BN262" s="86"/>
      <c r="BO262" s="86"/>
      <c r="BP262" s="86"/>
      <c r="BQ262" s="86"/>
      <c r="BR262" s="86"/>
      <c r="BS262" s="86"/>
      <c r="BT262" s="86"/>
      <c r="BU262" s="86"/>
      <c r="BV262" s="86"/>
      <c r="BW262" s="86"/>
      <c r="BX262" s="86"/>
      <c r="BY262" s="86"/>
      <c r="BZ262" s="86"/>
      <c r="CA262" s="86"/>
      <c r="CB262" s="86"/>
      <c r="CC262" s="86"/>
      <c r="CD262" s="86"/>
      <c r="CE262" s="86"/>
      <c r="CF262" s="86"/>
      <c r="CG262" s="86"/>
      <c r="CH262" s="86"/>
      <c r="CI262" s="86"/>
      <c r="CJ262" s="86"/>
      <c r="CK262" s="86"/>
      <c r="CL262" s="86"/>
      <c r="CM262" s="86"/>
      <c r="CN262" s="86"/>
      <c r="CO262" s="86"/>
      <c r="CP262" s="86"/>
      <c r="CQ262" s="86"/>
      <c r="CR262" s="86"/>
      <c r="CS262" s="86"/>
      <c r="CT262" s="86"/>
      <c r="CU262" s="86"/>
      <c r="CV262" s="86"/>
      <c r="CW262" s="86"/>
      <c r="CX262" s="86"/>
      <c r="CY262" s="86"/>
      <c r="CZ262" s="86"/>
      <c r="DA262" s="86"/>
      <c r="DB262" s="86"/>
      <c r="DC262" s="86"/>
      <c r="DD262" s="86"/>
      <c r="DE262" s="86"/>
      <c r="DF262" s="86"/>
      <c r="DG262" s="86"/>
      <c r="DH262" s="86"/>
      <c r="DI262" s="86"/>
      <c r="DJ262" s="86"/>
      <c r="DK262" s="86"/>
      <c r="DL262" s="86"/>
      <c r="DM262" s="86"/>
      <c r="DN262" s="86"/>
      <c r="DO262" s="86"/>
      <c r="DP262" s="86"/>
      <c r="DQ262" s="86"/>
      <c r="DR262" s="86"/>
      <c r="DS262" s="86"/>
      <c r="DT262" s="86"/>
      <c r="DU262" s="86"/>
      <c r="DV262" s="86"/>
      <c r="DW262" s="86"/>
      <c r="DX262" s="86"/>
      <c r="DY262" s="86"/>
      <c r="DZ262" s="86"/>
      <c r="EA262" s="86"/>
      <c r="EB262" s="86"/>
      <c r="EC262" s="86"/>
      <c r="ED262" s="86"/>
      <c r="EE262" s="86"/>
      <c r="EF262" s="86"/>
      <c r="EG262" s="86"/>
      <c r="EH262" s="86"/>
      <c r="EI262" s="86"/>
      <c r="EJ262" s="86"/>
      <c r="EK262" s="86"/>
      <c r="EL262" s="86"/>
      <c r="EM262" s="86"/>
      <c r="EN262" s="86"/>
      <c r="EO262" s="86"/>
      <c r="EP262" s="86"/>
      <c r="EQ262" s="86"/>
      <c r="ER262" s="86"/>
      <c r="ES262" s="86"/>
      <c r="ET262" s="86"/>
      <c r="EU262" s="86"/>
      <c r="EV262" s="86"/>
      <c r="EW262" s="86"/>
      <c r="EX262" s="86"/>
      <c r="EY262" s="86"/>
      <c r="EZ262" s="86"/>
      <c r="FA262" s="86"/>
      <c r="FB262" s="86"/>
      <c r="FC262" s="86"/>
      <c r="FD262" s="86"/>
      <c r="FE262" s="86"/>
      <c r="FF262" s="86"/>
      <c r="FG262" s="86"/>
      <c r="FH262" s="86"/>
      <c r="FI262" s="86"/>
      <c r="FJ262" s="86"/>
      <c r="FK262" s="86"/>
      <c r="FL262" s="86"/>
      <c r="FM262" s="86"/>
      <c r="FN262" s="86"/>
      <c r="FO262" s="86"/>
      <c r="FP262" s="86"/>
      <c r="FQ262" s="86"/>
      <c r="FR262" s="86"/>
      <c r="FS262" s="86"/>
      <c r="FT262" s="86"/>
      <c r="FU262" s="86"/>
      <c r="FV262" s="86"/>
      <c r="FW262" s="86"/>
      <c r="FX262" s="86">
        <v>19</v>
      </c>
      <c r="FY262" s="86">
        <v>0</v>
      </c>
    </row>
    <row r="263" spans="1:181" x14ac:dyDescent="0.25">
      <c r="A263" t="s">
        <v>186</v>
      </c>
      <c r="B263" t="s">
        <v>244</v>
      </c>
      <c r="C263" t="s">
        <v>2</v>
      </c>
      <c r="D263" t="s">
        <v>203</v>
      </c>
      <c r="E263" t="s">
        <v>242</v>
      </c>
      <c r="F263" t="s">
        <v>183</v>
      </c>
      <c r="G263" t="s">
        <v>1</v>
      </c>
      <c r="H263" s="86">
        <v>649</v>
      </c>
      <c r="I263" s="86"/>
      <c r="J263" s="86"/>
      <c r="K263" s="86"/>
      <c r="L263" s="86"/>
      <c r="M263" s="86"/>
      <c r="N263" s="86"/>
      <c r="O263" s="86"/>
      <c r="P263" s="86"/>
      <c r="Q263" s="86"/>
      <c r="R263" s="86"/>
      <c r="S263" s="86"/>
      <c r="T263" s="86"/>
      <c r="U263" s="86"/>
      <c r="V263" s="86"/>
      <c r="W263" s="86"/>
      <c r="X263" s="86"/>
      <c r="Y263" s="86"/>
      <c r="Z263" s="86"/>
      <c r="AA263" s="86"/>
      <c r="AB263" s="86"/>
      <c r="AC263" s="86"/>
      <c r="AD263" s="86"/>
      <c r="AE263" s="86"/>
      <c r="AF263" s="86"/>
      <c r="AG263" s="86"/>
      <c r="AH263" s="86"/>
      <c r="AI263" s="86"/>
      <c r="AJ263" s="86"/>
      <c r="AK263" s="86"/>
      <c r="AL263" s="86"/>
      <c r="AM263" s="86"/>
      <c r="AN263" s="86"/>
      <c r="AO263" s="86"/>
      <c r="AP263" s="86"/>
      <c r="AQ263" s="86"/>
      <c r="AR263" s="86"/>
      <c r="AS263" s="86"/>
      <c r="AT263" s="86"/>
      <c r="AU263" s="86"/>
      <c r="AV263" s="86"/>
      <c r="AW263" s="86"/>
      <c r="AX263" s="86"/>
      <c r="AY263" s="86"/>
      <c r="AZ263" s="86"/>
      <c r="BA263" s="86"/>
      <c r="BB263" s="86"/>
      <c r="BC263" s="86"/>
      <c r="BD263" s="86"/>
      <c r="BE263" s="86"/>
      <c r="BF263" s="86"/>
      <c r="BG263" s="86"/>
      <c r="BH263" s="86"/>
      <c r="BI263" s="86"/>
      <c r="BJ263" s="86"/>
      <c r="BK263" s="86"/>
      <c r="BL263" s="86"/>
      <c r="BM263" s="86"/>
      <c r="BN263" s="86"/>
      <c r="BO263" s="86"/>
      <c r="BP263" s="86"/>
      <c r="BQ263" s="86"/>
      <c r="BR263" s="86"/>
      <c r="BS263" s="86"/>
      <c r="BT263" s="86"/>
      <c r="BU263" s="86"/>
      <c r="BV263" s="86"/>
      <c r="BW263" s="86"/>
      <c r="BX263" s="86"/>
      <c r="BY263" s="86"/>
      <c r="BZ263" s="86"/>
      <c r="CA263" s="86"/>
      <c r="CB263" s="86"/>
      <c r="CC263" s="86"/>
      <c r="CD263" s="86"/>
      <c r="CE263" s="86"/>
      <c r="CF263" s="86"/>
      <c r="CG263" s="86"/>
      <c r="CH263" s="86"/>
      <c r="CI263" s="86"/>
      <c r="CJ263" s="86"/>
      <c r="CK263" s="86"/>
      <c r="CL263" s="86"/>
      <c r="CM263" s="86"/>
      <c r="CN263" s="86"/>
      <c r="CO263" s="86"/>
      <c r="CP263" s="86"/>
      <c r="CQ263" s="86"/>
      <c r="CR263" s="86"/>
      <c r="CS263" s="86"/>
      <c r="CT263" s="86"/>
      <c r="CU263" s="86"/>
      <c r="CV263" s="86"/>
      <c r="CW263" s="86"/>
      <c r="CX263" s="86"/>
      <c r="CY263" s="86"/>
      <c r="CZ263" s="86"/>
      <c r="DA263" s="86"/>
      <c r="DB263" s="86"/>
      <c r="DC263" s="86"/>
      <c r="DD263" s="86"/>
      <c r="DE263" s="86"/>
      <c r="DF263" s="86"/>
      <c r="DG263" s="86"/>
      <c r="DH263" s="86"/>
      <c r="DI263" s="86"/>
      <c r="DJ263" s="86"/>
      <c r="DK263" s="86"/>
      <c r="DL263" s="86"/>
      <c r="DM263" s="86"/>
      <c r="DN263" s="86"/>
      <c r="DO263" s="86"/>
      <c r="DP263" s="86"/>
      <c r="DQ263" s="86"/>
      <c r="DR263" s="86"/>
      <c r="DS263" s="86"/>
      <c r="DT263" s="86"/>
      <c r="DU263" s="86"/>
      <c r="DV263" s="86"/>
      <c r="DW263" s="86"/>
      <c r="DX263" s="86"/>
      <c r="DY263" s="86"/>
      <c r="DZ263" s="86"/>
      <c r="EA263" s="86"/>
      <c r="EB263" s="86"/>
      <c r="EC263" s="86"/>
      <c r="ED263" s="86"/>
      <c r="EE263" s="86"/>
      <c r="EF263" s="86"/>
      <c r="EG263" s="86"/>
      <c r="EH263" s="86"/>
      <c r="EI263" s="86"/>
      <c r="EJ263" s="86"/>
      <c r="EK263" s="86"/>
      <c r="EL263" s="86"/>
      <c r="EM263" s="86"/>
      <c r="EN263" s="86"/>
      <c r="EO263" s="86"/>
      <c r="EP263" s="86"/>
      <c r="EQ263" s="86"/>
      <c r="ER263" s="86"/>
      <c r="ES263" s="86"/>
      <c r="ET263" s="86"/>
      <c r="EU263" s="86"/>
      <c r="EV263" s="86"/>
      <c r="EW263" s="86"/>
      <c r="EX263" s="86"/>
      <c r="EY263" s="86"/>
      <c r="EZ263" s="86"/>
      <c r="FA263" s="86"/>
      <c r="FB263" s="86"/>
      <c r="FC263" s="86"/>
      <c r="FD263" s="86"/>
      <c r="FE263" s="86"/>
      <c r="FF263" s="86"/>
      <c r="FG263" s="86"/>
      <c r="FH263" s="86"/>
      <c r="FI263" s="86"/>
      <c r="FJ263" s="86"/>
      <c r="FK263" s="86"/>
      <c r="FL263" s="86"/>
      <c r="FM263" s="86"/>
      <c r="FN263" s="86"/>
      <c r="FO263" s="86"/>
      <c r="FP263" s="86"/>
      <c r="FQ263" s="86"/>
      <c r="FR263" s="86"/>
      <c r="FS263" s="86"/>
      <c r="FT263" s="86"/>
      <c r="FU263" s="86"/>
      <c r="FV263" s="86"/>
      <c r="FW263" s="86"/>
      <c r="FX263" s="86">
        <v>21</v>
      </c>
      <c r="FY263" s="86">
        <v>0</v>
      </c>
    </row>
    <row r="264" spans="1:181" x14ac:dyDescent="0.25">
      <c r="A264" t="s">
        <v>186</v>
      </c>
      <c r="B264" t="s">
        <v>244</v>
      </c>
      <c r="C264" t="s">
        <v>2</v>
      </c>
      <c r="D264" t="s">
        <v>203</v>
      </c>
      <c r="E264" t="s">
        <v>242</v>
      </c>
      <c r="F264" t="s">
        <v>184</v>
      </c>
      <c r="G264" t="s">
        <v>1</v>
      </c>
      <c r="H264" s="86">
        <v>421</v>
      </c>
      <c r="I264" s="86"/>
      <c r="J264" s="86"/>
      <c r="K264" s="86"/>
      <c r="L264" s="86"/>
      <c r="M264" s="86"/>
      <c r="N264" s="86"/>
      <c r="O264" s="86"/>
      <c r="P264" s="86"/>
      <c r="Q264" s="86"/>
      <c r="R264" s="86"/>
      <c r="S264" s="86"/>
      <c r="T264" s="86"/>
      <c r="U264" s="86"/>
      <c r="V264" s="86"/>
      <c r="W264" s="86"/>
      <c r="X264" s="86"/>
      <c r="Y264" s="86"/>
      <c r="Z264" s="86"/>
      <c r="AA264" s="86"/>
      <c r="AB264" s="86"/>
      <c r="AC264" s="86"/>
      <c r="AD264" s="86"/>
      <c r="AE264" s="86"/>
      <c r="AF264" s="86"/>
      <c r="AG264" s="86"/>
      <c r="AH264" s="86"/>
      <c r="AI264" s="86"/>
      <c r="AJ264" s="86"/>
      <c r="AK264" s="86"/>
      <c r="AL264" s="86"/>
      <c r="AM264" s="86"/>
      <c r="AN264" s="86"/>
      <c r="AO264" s="86"/>
      <c r="AP264" s="86"/>
      <c r="AQ264" s="86"/>
      <c r="AR264" s="86"/>
      <c r="AS264" s="86"/>
      <c r="AT264" s="86"/>
      <c r="AU264" s="86"/>
      <c r="AV264" s="86"/>
      <c r="AW264" s="86"/>
      <c r="AX264" s="86"/>
      <c r="AY264" s="86"/>
      <c r="AZ264" s="86"/>
      <c r="BA264" s="86"/>
      <c r="BB264" s="86"/>
      <c r="BC264" s="86"/>
      <c r="BD264" s="86"/>
      <c r="BE264" s="86"/>
      <c r="BF264" s="86"/>
      <c r="BG264" s="86"/>
      <c r="BH264" s="86"/>
      <c r="BI264" s="86"/>
      <c r="BJ264" s="86"/>
      <c r="BK264" s="86"/>
      <c r="BL264" s="86"/>
      <c r="BM264" s="86"/>
      <c r="BN264" s="86"/>
      <c r="BO264" s="86"/>
      <c r="BP264" s="86"/>
      <c r="BQ264" s="86"/>
      <c r="BR264" s="86"/>
      <c r="BS264" s="86"/>
      <c r="BT264" s="86"/>
      <c r="BU264" s="86"/>
      <c r="BV264" s="86"/>
      <c r="BW264" s="86"/>
      <c r="BX264" s="86"/>
      <c r="BY264" s="86"/>
      <c r="BZ264" s="86"/>
      <c r="CA264" s="86"/>
      <c r="CB264" s="86"/>
      <c r="CC264" s="86"/>
      <c r="CD264" s="86"/>
      <c r="CE264" s="86"/>
      <c r="CF264" s="86"/>
      <c r="CG264" s="86"/>
      <c r="CH264" s="86"/>
      <c r="CI264" s="86"/>
      <c r="CJ264" s="86"/>
      <c r="CK264" s="86"/>
      <c r="CL264" s="86"/>
      <c r="CM264" s="86"/>
      <c r="CN264" s="86"/>
      <c r="CO264" s="86"/>
      <c r="CP264" s="86"/>
      <c r="CQ264" s="86"/>
      <c r="CR264" s="86"/>
      <c r="CS264" s="86"/>
      <c r="CT264" s="86"/>
      <c r="CU264" s="86"/>
      <c r="CV264" s="86"/>
      <c r="CW264" s="86"/>
      <c r="CX264" s="86"/>
      <c r="CY264" s="86"/>
      <c r="CZ264" s="86"/>
      <c r="DA264" s="86"/>
      <c r="DB264" s="86"/>
      <c r="DC264" s="86"/>
      <c r="DD264" s="86"/>
      <c r="DE264" s="86"/>
      <c r="DF264" s="86"/>
      <c r="DG264" s="86"/>
      <c r="DH264" s="86"/>
      <c r="DI264" s="86"/>
      <c r="DJ264" s="86"/>
      <c r="DK264" s="86"/>
      <c r="DL264" s="86"/>
      <c r="DM264" s="86"/>
      <c r="DN264" s="86"/>
      <c r="DO264" s="86"/>
      <c r="DP264" s="86"/>
      <c r="DQ264" s="86"/>
      <c r="DR264" s="86"/>
      <c r="DS264" s="86"/>
      <c r="DT264" s="86"/>
      <c r="DU264" s="86"/>
      <c r="DV264" s="86"/>
      <c r="DW264" s="86"/>
      <c r="DX264" s="86"/>
      <c r="DY264" s="86"/>
      <c r="DZ264" s="86"/>
      <c r="EA264" s="86"/>
      <c r="EB264" s="86"/>
      <c r="EC264" s="86"/>
      <c r="ED264" s="86"/>
      <c r="EE264" s="86"/>
      <c r="EF264" s="86"/>
      <c r="EG264" s="86"/>
      <c r="EH264" s="86"/>
      <c r="EI264" s="86"/>
      <c r="EJ264" s="86"/>
      <c r="EK264" s="86"/>
      <c r="EL264" s="86"/>
      <c r="EM264" s="86"/>
      <c r="EN264" s="86"/>
      <c r="EO264" s="86"/>
      <c r="EP264" s="86"/>
      <c r="EQ264" s="86"/>
      <c r="ER264" s="86"/>
      <c r="ES264" s="86"/>
      <c r="ET264" s="86"/>
      <c r="EU264" s="86"/>
      <c r="EV264" s="86"/>
      <c r="EW264" s="86"/>
      <c r="EX264" s="86"/>
      <c r="EY264" s="86"/>
      <c r="EZ264" s="86"/>
      <c r="FA264" s="86"/>
      <c r="FB264" s="86"/>
      <c r="FC264" s="86"/>
      <c r="FD264" s="86"/>
      <c r="FE264" s="86"/>
      <c r="FF264" s="86"/>
      <c r="FG264" s="86"/>
      <c r="FH264" s="86"/>
      <c r="FI264" s="86"/>
      <c r="FJ264" s="86"/>
      <c r="FK264" s="86"/>
      <c r="FL264" s="86"/>
      <c r="FM264" s="86"/>
      <c r="FN264" s="86"/>
      <c r="FO264" s="86"/>
      <c r="FP264" s="86"/>
      <c r="FQ264" s="86"/>
      <c r="FR264" s="86"/>
      <c r="FS264" s="86"/>
      <c r="FT264" s="86"/>
      <c r="FU264" s="86"/>
      <c r="FV264" s="86"/>
      <c r="FW264" s="86"/>
      <c r="FX264" s="86">
        <v>23</v>
      </c>
      <c r="FY264" s="86">
        <v>0</v>
      </c>
    </row>
    <row r="265" spans="1:181" x14ac:dyDescent="0.25">
      <c r="A265" t="s">
        <v>186</v>
      </c>
      <c r="B265" t="s">
        <v>244</v>
      </c>
      <c r="C265" t="s">
        <v>2</v>
      </c>
      <c r="D265" t="s">
        <v>203</v>
      </c>
      <c r="E265" t="s">
        <v>242</v>
      </c>
      <c r="F265" t="s">
        <v>185</v>
      </c>
      <c r="G265" t="s">
        <v>1</v>
      </c>
      <c r="H265" s="86">
        <v>161</v>
      </c>
      <c r="I265" s="86"/>
      <c r="J265" s="86"/>
      <c r="K265" s="86"/>
      <c r="L265" s="86"/>
      <c r="M265" s="86"/>
      <c r="N265" s="86"/>
      <c r="O265" s="86"/>
      <c r="P265" s="86"/>
      <c r="Q265" s="86"/>
      <c r="R265" s="86"/>
      <c r="S265" s="86"/>
      <c r="T265" s="86"/>
      <c r="U265" s="86"/>
      <c r="V265" s="86"/>
      <c r="W265" s="86"/>
      <c r="X265" s="86"/>
      <c r="Y265" s="86"/>
      <c r="Z265" s="86"/>
      <c r="AA265" s="86"/>
      <c r="AB265" s="86"/>
      <c r="AC265" s="86"/>
      <c r="AD265" s="86"/>
      <c r="AE265" s="86"/>
      <c r="AF265" s="86"/>
      <c r="AG265" s="86"/>
      <c r="AH265" s="86"/>
      <c r="AI265" s="86"/>
      <c r="AJ265" s="86"/>
      <c r="AK265" s="86"/>
      <c r="AL265" s="86"/>
      <c r="AM265" s="86"/>
      <c r="AN265" s="86"/>
      <c r="AO265" s="86"/>
      <c r="AP265" s="86"/>
      <c r="AQ265" s="86"/>
      <c r="AR265" s="86"/>
      <c r="AS265" s="86"/>
      <c r="AT265" s="86"/>
      <c r="AU265" s="86"/>
      <c r="AV265" s="86"/>
      <c r="AW265" s="86"/>
      <c r="AX265" s="86"/>
      <c r="AY265" s="86"/>
      <c r="AZ265" s="86"/>
      <c r="BA265" s="86"/>
      <c r="BB265" s="86"/>
      <c r="BC265" s="86"/>
      <c r="BD265" s="86"/>
      <c r="BE265" s="86"/>
      <c r="BF265" s="86"/>
      <c r="BG265" s="86"/>
      <c r="BH265" s="86"/>
      <c r="BI265" s="86"/>
      <c r="BJ265" s="86"/>
      <c r="BK265" s="86"/>
      <c r="BL265" s="86"/>
      <c r="BM265" s="86"/>
      <c r="BN265" s="86"/>
      <c r="BO265" s="86"/>
      <c r="BP265" s="86"/>
      <c r="BQ265" s="86"/>
      <c r="BR265" s="86"/>
      <c r="BS265" s="86"/>
      <c r="BT265" s="86"/>
      <c r="BU265" s="86"/>
      <c r="BV265" s="86"/>
      <c r="BW265" s="86"/>
      <c r="BX265" s="86"/>
      <c r="BY265" s="86"/>
      <c r="BZ265" s="86"/>
      <c r="CA265" s="86"/>
      <c r="CB265" s="86"/>
      <c r="CC265" s="86"/>
      <c r="CD265" s="86"/>
      <c r="CE265" s="86"/>
      <c r="CF265" s="86"/>
      <c r="CG265" s="86"/>
      <c r="CH265" s="86"/>
      <c r="CI265" s="86"/>
      <c r="CJ265" s="86"/>
      <c r="CK265" s="86"/>
      <c r="CL265" s="86"/>
      <c r="CM265" s="86"/>
      <c r="CN265" s="86"/>
      <c r="CO265" s="86"/>
      <c r="CP265" s="86"/>
      <c r="CQ265" s="86"/>
      <c r="CR265" s="86"/>
      <c r="CS265" s="86"/>
      <c r="CT265" s="86"/>
      <c r="CU265" s="86"/>
      <c r="CV265" s="86"/>
      <c r="CW265" s="86"/>
      <c r="CX265" s="86"/>
      <c r="CY265" s="86"/>
      <c r="CZ265" s="86"/>
      <c r="DA265" s="86"/>
      <c r="DB265" s="86"/>
      <c r="DC265" s="86"/>
      <c r="DD265" s="86"/>
      <c r="DE265" s="86"/>
      <c r="DF265" s="86"/>
      <c r="DG265" s="86"/>
      <c r="DH265" s="86"/>
      <c r="DI265" s="86"/>
      <c r="DJ265" s="86"/>
      <c r="DK265" s="86"/>
      <c r="DL265" s="86"/>
      <c r="DM265" s="86"/>
      <c r="DN265" s="86"/>
      <c r="DO265" s="86"/>
      <c r="DP265" s="86"/>
      <c r="DQ265" s="86"/>
      <c r="DR265" s="86"/>
      <c r="DS265" s="86"/>
      <c r="DT265" s="86"/>
      <c r="DU265" s="86"/>
      <c r="DV265" s="86"/>
      <c r="DW265" s="86"/>
      <c r="DX265" s="86"/>
      <c r="DY265" s="86"/>
      <c r="DZ265" s="86"/>
      <c r="EA265" s="86"/>
      <c r="EB265" s="86"/>
      <c r="EC265" s="86"/>
      <c r="ED265" s="86"/>
      <c r="EE265" s="86"/>
      <c r="EF265" s="86"/>
      <c r="EG265" s="86"/>
      <c r="EH265" s="86"/>
      <c r="EI265" s="86"/>
      <c r="EJ265" s="86"/>
      <c r="EK265" s="86"/>
      <c r="EL265" s="86"/>
      <c r="EM265" s="86"/>
      <c r="EN265" s="86"/>
      <c r="EO265" s="86"/>
      <c r="EP265" s="86"/>
      <c r="EQ265" s="86"/>
      <c r="ER265" s="86"/>
      <c r="ES265" s="86"/>
      <c r="ET265" s="86"/>
      <c r="EU265" s="86"/>
      <c r="EV265" s="86"/>
      <c r="EW265" s="86"/>
      <c r="EX265" s="86"/>
      <c r="EY265" s="86"/>
      <c r="EZ265" s="86"/>
      <c r="FA265" s="86"/>
      <c r="FB265" s="86"/>
      <c r="FC265" s="86"/>
      <c r="FD265" s="86"/>
      <c r="FE265" s="86"/>
      <c r="FF265" s="86"/>
      <c r="FG265" s="86"/>
      <c r="FH265" s="86"/>
      <c r="FI265" s="86"/>
      <c r="FJ265" s="86"/>
      <c r="FK265" s="86"/>
      <c r="FL265" s="86"/>
      <c r="FM265" s="86"/>
      <c r="FN265" s="86"/>
      <c r="FO265" s="86"/>
      <c r="FP265" s="86"/>
      <c r="FQ265" s="86"/>
      <c r="FR265" s="86"/>
      <c r="FS265" s="86"/>
      <c r="FT265" s="86"/>
      <c r="FU265" s="86"/>
      <c r="FV265" s="86"/>
      <c r="FW265" s="86"/>
      <c r="FX265" s="86">
        <v>4</v>
      </c>
      <c r="FY265" s="86">
        <v>0</v>
      </c>
    </row>
    <row r="266" spans="1:181" x14ac:dyDescent="0.25">
      <c r="A266" t="s">
        <v>186</v>
      </c>
      <c r="B266" t="s">
        <v>244</v>
      </c>
      <c r="C266" t="s">
        <v>194</v>
      </c>
      <c r="D266" t="s">
        <v>202</v>
      </c>
      <c r="E266" t="s">
        <v>238</v>
      </c>
      <c r="F266" t="s">
        <v>1</v>
      </c>
      <c r="G266" t="s">
        <v>198</v>
      </c>
      <c r="H266" s="86">
        <v>6544</v>
      </c>
      <c r="I266" s="86">
        <v>1.1473237276077271</v>
      </c>
      <c r="J266" s="86">
        <v>1.0880838632583618</v>
      </c>
      <c r="K266" s="86">
        <v>1.0295804738998413</v>
      </c>
      <c r="L266" s="86">
        <v>1.0234628915786743</v>
      </c>
      <c r="M266" s="86">
        <v>1.0160067081451416</v>
      </c>
      <c r="N266" s="86">
        <v>1.1120163202285767</v>
      </c>
      <c r="O266" s="86">
        <v>1.2848677635192871</v>
      </c>
      <c r="P266" s="86">
        <v>1.4477730989456177</v>
      </c>
      <c r="Q266" s="86">
        <v>1.3915913105010986</v>
      </c>
      <c r="R266" s="86">
        <v>1.3524323701858521</v>
      </c>
      <c r="S266" s="86">
        <v>1.2808308601379395</v>
      </c>
      <c r="T266" s="86">
        <v>1.2365151643753052</v>
      </c>
      <c r="U266" s="86">
        <v>1.2268655300140381</v>
      </c>
      <c r="V266" s="86">
        <v>1.2148823738098145</v>
      </c>
      <c r="W266" s="86">
        <v>1.1858291625976563</v>
      </c>
      <c r="X266" s="86">
        <v>1.2152011394500732</v>
      </c>
      <c r="Y266" s="86">
        <v>1.2719544172286987</v>
      </c>
      <c r="Z266" s="86">
        <v>1.3919484615325928</v>
      </c>
      <c r="AA266" s="86">
        <v>1.5181385278701782</v>
      </c>
      <c r="AB266" s="86">
        <v>1.5473541021347046</v>
      </c>
      <c r="AC266" s="86">
        <v>1.5702061653137207</v>
      </c>
      <c r="AD266" s="86">
        <v>1.514220118522644</v>
      </c>
      <c r="AE266" s="86">
        <v>1.3807878494262695</v>
      </c>
      <c r="AF266" s="86">
        <v>1.2504100799560547</v>
      </c>
      <c r="AG266" s="86">
        <v>-0.13423091173171997</v>
      </c>
      <c r="AH266" s="86">
        <v>-0.16428118944168091</v>
      </c>
      <c r="AI266" s="86">
        <v>-0.17327763140201569</v>
      </c>
      <c r="AJ266" s="86">
        <v>-0.14621147513389587</v>
      </c>
      <c r="AK266" s="86">
        <v>-0.18207742273807526</v>
      </c>
      <c r="AL266" s="86">
        <v>-9.7631581127643585E-2</v>
      </c>
      <c r="AM266" s="86">
        <v>-7.4772290885448456E-2</v>
      </c>
      <c r="AN266" s="86">
        <v>-3.4802049398422241E-2</v>
      </c>
      <c r="AO266" s="86">
        <v>-5.5150117725133896E-2</v>
      </c>
      <c r="AP266" s="86">
        <v>-5.6850574910640717E-2</v>
      </c>
      <c r="AQ266" s="86">
        <v>-6.6398024559020996E-2</v>
      </c>
      <c r="AR266" s="86">
        <v>-8.5973218083381653E-2</v>
      </c>
      <c r="AS266" s="86">
        <v>-3.947024792432785E-2</v>
      </c>
      <c r="AT266" s="86">
        <v>-9.0378634631633759E-3</v>
      </c>
      <c r="AU266" s="86">
        <v>-2.5691254064440727E-2</v>
      </c>
      <c r="AV266" s="86">
        <v>1.5147948637604713E-2</v>
      </c>
      <c r="AW266" s="86">
        <v>6.4971156418323517E-2</v>
      </c>
      <c r="AX266" s="86">
        <v>7.3225796222686768E-2</v>
      </c>
      <c r="AY266" s="86">
        <v>7.0189043879508972E-2</v>
      </c>
      <c r="AZ266" s="86">
        <v>-1.5639826655387878E-2</v>
      </c>
      <c r="BA266" s="86">
        <v>1.126868836581707E-2</v>
      </c>
      <c r="BB266" s="86">
        <v>-3.8034018129110336E-2</v>
      </c>
      <c r="BC266" s="86">
        <v>-0.10462701320648193</v>
      </c>
      <c r="BD266" s="86">
        <v>-0.13345062732696533</v>
      </c>
      <c r="BE266" s="86">
        <v>-8.3447724580764771E-2</v>
      </c>
      <c r="BF266" s="86">
        <v>-0.11477379500865936</v>
      </c>
      <c r="BG266" s="86">
        <v>-0.12111655622720718</v>
      </c>
      <c r="BH266" s="86">
        <v>-9.1914698481559753E-2</v>
      </c>
      <c r="BI266" s="86">
        <v>-0.12380357831716537</v>
      </c>
      <c r="BJ266" s="86">
        <v>-5.1824521273374557E-2</v>
      </c>
      <c r="BK266" s="86">
        <v>-2.3249303922057152E-2</v>
      </c>
      <c r="BL266" s="86">
        <v>5.4170265793800354E-2</v>
      </c>
      <c r="BM266" s="86">
        <v>3.17796990275383E-2</v>
      </c>
      <c r="BN266" s="86">
        <v>2.9709486290812492E-2</v>
      </c>
      <c r="BO266" s="86">
        <v>2.2660082206130028E-2</v>
      </c>
      <c r="BP266" s="86">
        <v>5.3084590472280979E-3</v>
      </c>
      <c r="BQ266" s="86">
        <v>4.8676230013370514E-2</v>
      </c>
      <c r="BR266" s="86">
        <v>7.9133570194244385E-2</v>
      </c>
      <c r="BS266" s="86">
        <v>6.5431445837020874E-2</v>
      </c>
      <c r="BT266" s="86">
        <v>0.10705968737602234</v>
      </c>
      <c r="BU266" s="86">
        <v>0.15237598121166229</v>
      </c>
      <c r="BV266" s="86">
        <v>0.12350817024707794</v>
      </c>
      <c r="BW266" s="86">
        <v>0.11727701127529144</v>
      </c>
      <c r="BX266" s="86">
        <v>2.9985794797539711E-2</v>
      </c>
      <c r="BY266" s="86">
        <v>5.7885970920324326E-2</v>
      </c>
      <c r="BZ266" s="86">
        <v>1.1409317143261433E-2</v>
      </c>
      <c r="CA266" s="86">
        <v>-5.6144014000892639E-2</v>
      </c>
      <c r="CB266" s="86">
        <v>-8.4906958043575287E-2</v>
      </c>
      <c r="CC266" s="86">
        <v>-4.8275444656610489E-2</v>
      </c>
      <c r="CD266" s="86">
        <v>-8.0485120415687561E-2</v>
      </c>
      <c r="CE266" s="86">
        <v>-8.4989957511425018E-2</v>
      </c>
      <c r="CF266" s="86">
        <v>-5.430891364812851E-2</v>
      </c>
      <c r="CG266" s="86">
        <v>-8.3443284034729004E-2</v>
      </c>
      <c r="CH266" s="86">
        <v>-2.0098689943552017E-2</v>
      </c>
      <c r="CI266" s="86">
        <v>1.2435358017683029E-2</v>
      </c>
      <c r="CJ266" s="86">
        <v>0.11579222232103348</v>
      </c>
      <c r="CK266" s="86">
        <v>9.198702871799469E-2</v>
      </c>
      <c r="CL266" s="86">
        <v>8.9660726487636566E-2</v>
      </c>
      <c r="CM266" s="86">
        <v>8.4341451525688171E-2</v>
      </c>
      <c r="CN266" s="86">
        <v>6.8529866635799408E-2</v>
      </c>
      <c r="CO266" s="86">
        <v>0.1097262054681778</v>
      </c>
      <c r="CP266" s="86">
        <v>0.14020083844661713</v>
      </c>
      <c r="CQ266" s="86">
        <v>0.12854273617267609</v>
      </c>
      <c r="CR266" s="86">
        <v>0.17071747779846191</v>
      </c>
      <c r="CS266" s="86">
        <v>0.21291230618953705</v>
      </c>
      <c r="CT266" s="86">
        <v>0.15833359956741333</v>
      </c>
      <c r="CU266" s="86">
        <v>0.1498899906873703</v>
      </c>
      <c r="CV266" s="86">
        <v>6.1585959047079086E-2</v>
      </c>
      <c r="CW266" s="86">
        <v>9.0172968804836273E-2</v>
      </c>
      <c r="CX266" s="86">
        <v>4.565361887216568E-2</v>
      </c>
      <c r="CY266" s="86">
        <v>-2.256484143435955E-2</v>
      </c>
      <c r="CZ266" s="86">
        <v>-5.1285762339830399E-2</v>
      </c>
      <c r="DA266" s="86">
        <v>-1.3103164732456207E-2</v>
      </c>
      <c r="DB266" s="86">
        <v>-4.6196456998586655E-2</v>
      </c>
      <c r="DC266" s="86">
        <v>-4.8863362520933151E-2</v>
      </c>
      <c r="DD266" s="86">
        <v>-1.6703139990568161E-2</v>
      </c>
      <c r="DE266" s="86">
        <v>-4.3083000928163528E-2</v>
      </c>
      <c r="DF266" s="86">
        <v>1.1627140454947948E-2</v>
      </c>
      <c r="DG266" s="86">
        <v>4.8120021820068359E-2</v>
      </c>
      <c r="DH266" s="86">
        <v>0.17741416394710541</v>
      </c>
      <c r="DI266" s="86">
        <v>0.15219435095787048</v>
      </c>
      <c r="DJ266" s="86">
        <v>0.1496119499206543</v>
      </c>
      <c r="DK266" s="86">
        <v>0.14602282643318176</v>
      </c>
      <c r="DL266" s="86">
        <v>0.13175128400325775</v>
      </c>
      <c r="DM266" s="86">
        <v>0.17077618837356567</v>
      </c>
      <c r="DN266" s="86">
        <v>0.20126810669898987</v>
      </c>
      <c r="DO266" s="86">
        <v>0.19165405631065369</v>
      </c>
      <c r="DP266" s="86">
        <v>0.23437528312206268</v>
      </c>
      <c r="DQ266" s="86">
        <v>0.27344861626625061</v>
      </c>
      <c r="DR266" s="86">
        <v>0.19315902888774872</v>
      </c>
      <c r="DS266" s="86">
        <v>0.18250297009944916</v>
      </c>
      <c r="DT266" s="86">
        <v>9.3186132609844208E-2</v>
      </c>
      <c r="DU266" s="86">
        <v>0.12245995551347733</v>
      </c>
      <c r="DV266" s="86">
        <v>7.98979252576828E-2</v>
      </c>
      <c r="DW266" s="86">
        <v>1.1014331132173538E-2</v>
      </c>
      <c r="DX266" s="86">
        <v>-1.766456663608551E-2</v>
      </c>
      <c r="DY266" s="86">
        <v>3.7680022418498993E-2</v>
      </c>
      <c r="DZ266" s="86">
        <v>3.310933243483305E-3</v>
      </c>
      <c r="EA266" s="86">
        <v>3.2977033406496048E-3</v>
      </c>
      <c r="EB266" s="86">
        <v>3.7593629211187363E-2</v>
      </c>
      <c r="EC266" s="86">
        <v>1.5190844424068928E-2</v>
      </c>
      <c r="ED266" s="86">
        <v>5.7434197515249252E-2</v>
      </c>
      <c r="EE266" s="86">
        <v>9.9643006920814514E-2</v>
      </c>
      <c r="EF266" s="86">
        <v>0.266386479139328</v>
      </c>
      <c r="EG266" s="86">
        <v>0.23912416398525238</v>
      </c>
      <c r="EH266" s="86">
        <v>0.23617202043533325</v>
      </c>
      <c r="EI266" s="86">
        <v>0.23508094251155853</v>
      </c>
      <c r="EJ266" s="86">
        <v>0.22303293645381927</v>
      </c>
      <c r="EK266" s="86">
        <v>0.25892266631126404</v>
      </c>
      <c r="EL266" s="86">
        <v>0.28943952918052673</v>
      </c>
      <c r="EM266" s="86">
        <v>0.28277674317359924</v>
      </c>
      <c r="EN266" s="86">
        <v>0.32628700137138367</v>
      </c>
      <c r="EO266" s="86">
        <v>0.36085343360900879</v>
      </c>
      <c r="EP266" s="86">
        <v>0.24344140291213989</v>
      </c>
      <c r="EQ266" s="86">
        <v>0.22959093749523163</v>
      </c>
      <c r="ER266" s="86">
        <v>0.13881175220012665</v>
      </c>
      <c r="ES266" s="86">
        <v>0.16907724738121033</v>
      </c>
      <c r="ET266" s="86">
        <v>0.12934125959873199</v>
      </c>
      <c r="EU266" s="86">
        <v>5.9497319161891937E-2</v>
      </c>
      <c r="EV266" s="86">
        <v>3.0879098922014236E-2</v>
      </c>
      <c r="EW266" s="86">
        <v>48.274513244628906</v>
      </c>
      <c r="EX266" s="86">
        <v>47.597946166992188</v>
      </c>
      <c r="EY266" s="86">
        <v>47.186191558837891</v>
      </c>
      <c r="EZ266" s="86">
        <v>46.866283416748047</v>
      </c>
      <c r="FA266" s="86">
        <v>46.543376922607422</v>
      </c>
      <c r="FB266" s="86">
        <v>46.440258026123047</v>
      </c>
      <c r="FC266" s="86">
        <v>46.425014495849609</v>
      </c>
      <c r="FD266" s="86">
        <v>46.910041809082031</v>
      </c>
      <c r="FE266" s="86">
        <v>49.288703918457031</v>
      </c>
      <c r="FF266" s="86">
        <v>52.179264068603516</v>
      </c>
      <c r="FG266" s="86">
        <v>54.707637786865234</v>
      </c>
      <c r="FH266" s="86">
        <v>56.707298278808594</v>
      </c>
      <c r="FI266" s="86">
        <v>58.032131195068359</v>
      </c>
      <c r="FJ266" s="86">
        <v>58.902000427246094</v>
      </c>
      <c r="FK266" s="86">
        <v>59.354804992675781</v>
      </c>
      <c r="FL266" s="86">
        <v>58.957340240478516</v>
      </c>
      <c r="FM266" s="86">
        <v>57.575027465820313</v>
      </c>
      <c r="FN266" s="86">
        <v>55.467838287353516</v>
      </c>
      <c r="FO266" s="86">
        <v>53.999958038330078</v>
      </c>
      <c r="FP266" s="86">
        <v>52.622886657714844</v>
      </c>
      <c r="FQ266" s="86">
        <v>51.705078125</v>
      </c>
      <c r="FR266" s="86">
        <v>50.956924438476563</v>
      </c>
      <c r="FS266" s="86">
        <v>50.293411254882813</v>
      </c>
      <c r="FT266" s="86">
        <v>49.564846038818359</v>
      </c>
      <c r="FU266" s="86">
        <v>4.7541748732328415E-2</v>
      </c>
      <c r="FV266" s="86">
        <v>4.9741122871637344E-2</v>
      </c>
      <c r="FW266" s="86">
        <v>5.0668228417634964E-2</v>
      </c>
      <c r="FX266" s="86">
        <v>279.54544067382813</v>
      </c>
      <c r="FY266" s="86">
        <v>1</v>
      </c>
    </row>
    <row r="267" spans="1:181" x14ac:dyDescent="0.25">
      <c r="A267" t="s">
        <v>186</v>
      </c>
      <c r="B267" t="s">
        <v>244</v>
      </c>
      <c r="C267" t="s">
        <v>194</v>
      </c>
      <c r="D267" t="s">
        <v>202</v>
      </c>
      <c r="E267" t="s">
        <v>238</v>
      </c>
      <c r="F267" t="s">
        <v>1</v>
      </c>
      <c r="G267" t="s">
        <v>200</v>
      </c>
      <c r="H267" s="86">
        <v>1382</v>
      </c>
      <c r="I267" s="86">
        <v>0.8052370548248291</v>
      </c>
      <c r="J267" s="86">
        <v>0.74655264616012573</v>
      </c>
      <c r="K267" s="86">
        <v>0.70874887704849243</v>
      </c>
      <c r="L267" s="86">
        <v>0.70080024003982544</v>
      </c>
      <c r="M267" s="86">
        <v>0.72212815284729004</v>
      </c>
      <c r="N267" s="86">
        <v>0.7454913854598999</v>
      </c>
      <c r="O267" s="86">
        <v>0.85347563028335571</v>
      </c>
      <c r="P267" s="86">
        <v>0.9473528265953064</v>
      </c>
      <c r="Q267" s="86">
        <v>0.95214676856994629</v>
      </c>
      <c r="R267" s="86">
        <v>0.98587167263031006</v>
      </c>
      <c r="S267" s="86">
        <v>0.91810953617095947</v>
      </c>
      <c r="T267" s="86">
        <v>0.88037669658660889</v>
      </c>
      <c r="U267" s="86">
        <v>0.86097228527069092</v>
      </c>
      <c r="V267" s="86">
        <v>0.87750762701034546</v>
      </c>
      <c r="W267" s="86">
        <v>0.85269153118133545</v>
      </c>
      <c r="X267" s="86">
        <v>0.88008081912994385</v>
      </c>
      <c r="Y267" s="86">
        <v>0.93446123600006104</v>
      </c>
      <c r="Z267" s="86">
        <v>1.0667248964309692</v>
      </c>
      <c r="AA267" s="86">
        <v>1.1610540151596069</v>
      </c>
      <c r="AB267" s="86">
        <v>1.156974196434021</v>
      </c>
      <c r="AC267" s="86">
        <v>1.1719098091125488</v>
      </c>
      <c r="AD267" s="86">
        <v>1.116499662399292</v>
      </c>
      <c r="AE267" s="86">
        <v>1.0081101655960083</v>
      </c>
      <c r="AF267" s="86">
        <v>0.89608651399612427</v>
      </c>
      <c r="AG267" s="86">
        <v>-2.4786103516817093E-2</v>
      </c>
      <c r="AH267" s="86">
        <v>-3.381766751408577E-2</v>
      </c>
      <c r="AI267" s="86">
        <v>-4.7932390123605728E-2</v>
      </c>
      <c r="AJ267" s="86">
        <v>-5.7172369211912155E-2</v>
      </c>
      <c r="AK267" s="86">
        <v>-9.9589161574840546E-2</v>
      </c>
      <c r="AL267" s="86">
        <v>-0.10264459252357483</v>
      </c>
      <c r="AM267" s="86">
        <v>-0.12752911448478699</v>
      </c>
      <c r="AN267" s="86">
        <v>-0.19952015578746796</v>
      </c>
      <c r="AO267" s="86">
        <v>-0.17289918661117554</v>
      </c>
      <c r="AP267" s="86">
        <v>-0.14124763011932373</v>
      </c>
      <c r="AQ267" s="86">
        <v>-0.17173807322978973</v>
      </c>
      <c r="AR267" s="86">
        <v>-0.16954284906387329</v>
      </c>
      <c r="AS267" s="86">
        <v>-0.18590410053730011</v>
      </c>
      <c r="AT267" s="86">
        <v>-0.15745481848716736</v>
      </c>
      <c r="AU267" s="86">
        <v>-0.15104326605796814</v>
      </c>
      <c r="AV267" s="86">
        <v>-0.15556071698665619</v>
      </c>
      <c r="AW267" s="86">
        <v>-6.7885592579841614E-2</v>
      </c>
      <c r="AX267" s="86">
        <v>-3.6678019911050797E-2</v>
      </c>
      <c r="AY267" s="86">
        <v>5.4594418033957481E-3</v>
      </c>
      <c r="AZ267" s="86">
        <v>-3.809493500739336E-4</v>
      </c>
      <c r="BA267" s="86">
        <v>2.1044079214334488E-2</v>
      </c>
      <c r="BB267" s="86">
        <v>5.5956067517399788E-3</v>
      </c>
      <c r="BC267" s="86">
        <v>-4.1398178786039352E-2</v>
      </c>
      <c r="BD267" s="86">
        <v>-2.0575705915689468E-2</v>
      </c>
      <c r="BE267" s="86">
        <v>1.1009860783815384E-2</v>
      </c>
      <c r="BF267" s="86">
        <v>6.3372933072969317E-4</v>
      </c>
      <c r="BG267" s="86">
        <v>-1.4026785269379616E-2</v>
      </c>
      <c r="BH267" s="86">
        <v>-2.2572288289666176E-2</v>
      </c>
      <c r="BI267" s="86">
        <v>-5.4436340928077698E-2</v>
      </c>
      <c r="BJ267" s="86">
        <v>-5.7499118149280548E-2</v>
      </c>
      <c r="BK267" s="86">
        <v>-7.8995868563652039E-2</v>
      </c>
      <c r="BL267" s="86">
        <v>-0.14904119074344635</v>
      </c>
      <c r="BM267" s="86">
        <v>-0.12498616427183151</v>
      </c>
      <c r="BN267" s="86">
        <v>-9.3817569315433502E-2</v>
      </c>
      <c r="BO267" s="86">
        <v>-0.12807504832744598</v>
      </c>
      <c r="BP267" s="86">
        <v>-0.12768009305000305</v>
      </c>
      <c r="BQ267" s="86">
        <v>-0.14290063083171844</v>
      </c>
      <c r="BR267" s="86">
        <v>-0.11393273621797562</v>
      </c>
      <c r="BS267" s="86">
        <v>-0.10948359966278076</v>
      </c>
      <c r="BT267" s="86">
        <v>-0.11437670886516571</v>
      </c>
      <c r="BU267" s="86">
        <v>-4.0684588253498077E-2</v>
      </c>
      <c r="BV267" s="86">
        <v>-6.4470111392438412E-3</v>
      </c>
      <c r="BW267" s="86">
        <v>3.6549046635627747E-2</v>
      </c>
      <c r="BX267" s="86">
        <v>3.1529001891613007E-2</v>
      </c>
      <c r="BY267" s="86">
        <v>5.688784271478653E-2</v>
      </c>
      <c r="BZ267" s="86">
        <v>3.8429837673902512E-2</v>
      </c>
      <c r="CA267" s="86">
        <v>-3.8332878611981869E-3</v>
      </c>
      <c r="CB267" s="86">
        <v>1.5063812956213951E-2</v>
      </c>
      <c r="CC267" s="86">
        <v>3.580203652381897E-2</v>
      </c>
      <c r="CD267" s="86">
        <v>2.4494662880897522E-2</v>
      </c>
      <c r="CE267" s="86">
        <v>9.4561325386166573E-3</v>
      </c>
      <c r="CF267" s="86">
        <v>1.3916208408772945E-3</v>
      </c>
      <c r="CG267" s="86">
        <v>-2.3163629695773125E-2</v>
      </c>
      <c r="CH267" s="86">
        <v>-2.6231497526168823E-2</v>
      </c>
      <c r="CI267" s="86">
        <v>-4.5381907373666763E-2</v>
      </c>
      <c r="CJ267" s="86">
        <v>-0.11407961696386337</v>
      </c>
      <c r="CK267" s="86">
        <v>-9.1801755130290985E-2</v>
      </c>
      <c r="CL267" s="86">
        <v>-6.0967642813920975E-2</v>
      </c>
      <c r="CM267" s="86">
        <v>-9.7834169864654541E-2</v>
      </c>
      <c r="CN267" s="86">
        <v>-9.8686076700687408E-2</v>
      </c>
      <c r="CO267" s="86">
        <v>-0.11311656981706619</v>
      </c>
      <c r="CP267" s="86">
        <v>-8.378947526216507E-2</v>
      </c>
      <c r="CQ267" s="86">
        <v>-8.0699503421783447E-2</v>
      </c>
      <c r="CR267" s="86">
        <v>-8.5852786898612976E-2</v>
      </c>
      <c r="CS267" s="86">
        <v>-2.1845251321792603E-2</v>
      </c>
      <c r="CT267" s="86">
        <v>1.4490893110632896E-2</v>
      </c>
      <c r="CU267" s="86">
        <v>5.8081608265638351E-2</v>
      </c>
      <c r="CV267" s="86">
        <v>5.3629737347364426E-2</v>
      </c>
      <c r="CW267" s="86">
        <v>8.1713117659091949E-2</v>
      </c>
      <c r="CX267" s="86">
        <v>6.1170723289251328E-2</v>
      </c>
      <c r="CY267" s="86">
        <v>2.2184040397405624E-2</v>
      </c>
      <c r="CZ267" s="86">
        <v>3.9747636765241623E-2</v>
      </c>
      <c r="DA267" s="86">
        <v>6.0594215989112854E-2</v>
      </c>
      <c r="DB267" s="86">
        <v>4.8355594277381897E-2</v>
      </c>
      <c r="DC267" s="86">
        <v>3.2939054071903229E-2</v>
      </c>
      <c r="DD267" s="86">
        <v>2.535552904009819E-2</v>
      </c>
      <c r="DE267" s="86">
        <v>8.109082467854023E-3</v>
      </c>
      <c r="DF267" s="86">
        <v>5.036122165620327E-3</v>
      </c>
      <c r="DG267" s="86">
        <v>-1.1767938733100891E-2</v>
      </c>
      <c r="DH267" s="86">
        <v>-7.9118035733699799E-2</v>
      </c>
      <c r="DI267" s="86">
        <v>-5.8617342263460159E-2</v>
      </c>
      <c r="DJ267" s="86">
        <v>-2.8117720037698746E-2</v>
      </c>
      <c r="DK267" s="86">
        <v>-6.7593283951282501E-2</v>
      </c>
      <c r="DL267" s="86">
        <v>-6.9692060351371765E-2</v>
      </c>
      <c r="DM267" s="86">
        <v>-8.3332501351833344E-2</v>
      </c>
      <c r="DN267" s="86">
        <v>-5.3646214306354523E-2</v>
      </c>
      <c r="DO267" s="86">
        <v>-5.1915403455495834E-2</v>
      </c>
      <c r="DP267" s="86">
        <v>-5.7328872382640839E-2</v>
      </c>
      <c r="DQ267" s="86">
        <v>-3.0059181153774261E-3</v>
      </c>
      <c r="DR267" s="86">
        <v>3.5428795963525772E-2</v>
      </c>
      <c r="DS267" s="86">
        <v>7.9614177346229553E-2</v>
      </c>
      <c r="DT267" s="86">
        <v>7.5730472803115845E-2</v>
      </c>
      <c r="DU267" s="86">
        <v>0.10653840005397797</v>
      </c>
      <c r="DV267" s="86">
        <v>8.3911612629890442E-2</v>
      </c>
      <c r="DW267" s="86">
        <v>4.8201370984315872E-2</v>
      </c>
      <c r="DX267" s="86">
        <v>6.4431466162204742E-2</v>
      </c>
      <c r="DY267" s="86">
        <v>9.6390180289745331E-2</v>
      </c>
      <c r="DZ267" s="86">
        <v>8.2806989550590515E-2</v>
      </c>
      <c r="EA267" s="86">
        <v>6.6844657063484192E-2</v>
      </c>
      <c r="EB267" s="86">
        <v>5.995560809969902E-2</v>
      </c>
      <c r="EC267" s="86">
        <v>5.3261909633874893E-2</v>
      </c>
      <c r="ED267" s="86">
        <v>5.0181601196527481E-2</v>
      </c>
      <c r="EE267" s="86">
        <v>3.6765292286872864E-2</v>
      </c>
      <c r="EF267" s="86">
        <v>-2.8639063239097595E-2</v>
      </c>
      <c r="EG267" s="86">
        <v>-1.070431899279356E-2</v>
      </c>
      <c r="EH267" s="86">
        <v>1.9312351942062378E-2</v>
      </c>
      <c r="EI267" s="86">
        <v>-2.3930253461003304E-2</v>
      </c>
      <c r="EJ267" s="86">
        <v>-2.7829306200146675E-2</v>
      </c>
      <c r="EK267" s="86">
        <v>-4.0329031646251678E-2</v>
      </c>
      <c r="EL267" s="86">
        <v>-1.0124129243195057E-2</v>
      </c>
      <c r="EM267" s="86">
        <v>-1.0355736128985882E-2</v>
      </c>
      <c r="EN267" s="86">
        <v>-1.6144862398505211E-2</v>
      </c>
      <c r="EO267" s="86">
        <v>2.4195088073611259E-2</v>
      </c>
      <c r="EP267" s="86">
        <v>6.5659806132316589E-2</v>
      </c>
      <c r="EQ267" s="86">
        <v>0.11070377379655838</v>
      </c>
      <c r="ER267" s="86">
        <v>0.10764042288064957</v>
      </c>
      <c r="ES267" s="86">
        <v>0.14238214492797852</v>
      </c>
      <c r="ET267" s="86">
        <v>0.11674583703279495</v>
      </c>
      <c r="EU267" s="86">
        <v>8.57662633061409E-2</v>
      </c>
      <c r="EV267" s="86">
        <v>0.10007098317146301</v>
      </c>
      <c r="EW267" s="86">
        <v>47.963672637939453</v>
      </c>
      <c r="EX267" s="86">
        <v>47.313758850097656</v>
      </c>
      <c r="EY267" s="86">
        <v>46.7601318359375</v>
      </c>
      <c r="EZ267" s="86">
        <v>46.278636932373047</v>
      </c>
      <c r="FA267" s="86">
        <v>46.061813354492188</v>
      </c>
      <c r="FB267" s="86">
        <v>45.954292297363281</v>
      </c>
      <c r="FC267" s="86">
        <v>45.885372161865234</v>
      </c>
      <c r="FD267" s="86">
        <v>45.957656860351563</v>
      </c>
      <c r="FE267" s="86">
        <v>48.17755126953125</v>
      </c>
      <c r="FF267" s="86">
        <v>51.147537231445313</v>
      </c>
      <c r="FG267" s="86">
        <v>53.850803375244141</v>
      </c>
      <c r="FH267" s="86">
        <v>56.211090087890625</v>
      </c>
      <c r="FI267" s="86">
        <v>57.701400756835938</v>
      </c>
      <c r="FJ267" s="86">
        <v>58.545101165771484</v>
      </c>
      <c r="FK267" s="86">
        <v>59.285823822021484</v>
      </c>
      <c r="FL267" s="86">
        <v>58.88616943359375</v>
      </c>
      <c r="FM267" s="86">
        <v>57.321090698242188</v>
      </c>
      <c r="FN267" s="86">
        <v>55.102039337158203</v>
      </c>
      <c r="FO267" s="86">
        <v>53.554256439208984</v>
      </c>
      <c r="FP267" s="86">
        <v>52.291568756103516</v>
      </c>
      <c r="FQ267" s="86">
        <v>51.236518859863281</v>
      </c>
      <c r="FR267" s="86">
        <v>50.578701019287109</v>
      </c>
      <c r="FS267" s="86">
        <v>49.888980865478516</v>
      </c>
      <c r="FT267" s="86">
        <v>49.250446319580078</v>
      </c>
      <c r="FU267" s="86">
        <v>3.9453592151403427E-2</v>
      </c>
      <c r="FV267" s="86">
        <v>3.6503523588180542E-2</v>
      </c>
      <c r="FW267" s="86">
        <v>4.4039119035005569E-2</v>
      </c>
      <c r="FX267" s="86">
        <v>196.09091186523438</v>
      </c>
      <c r="FY267" s="86">
        <v>1</v>
      </c>
    </row>
    <row r="268" spans="1:181" x14ac:dyDescent="0.25">
      <c r="A268" t="s">
        <v>186</v>
      </c>
      <c r="B268" t="s">
        <v>244</v>
      </c>
      <c r="C268" t="s">
        <v>194</v>
      </c>
      <c r="D268" t="s">
        <v>202</v>
      </c>
      <c r="E268" t="s">
        <v>238</v>
      </c>
      <c r="F268" t="s">
        <v>1</v>
      </c>
      <c r="G268" t="s">
        <v>1</v>
      </c>
      <c r="H268" s="86">
        <v>7926</v>
      </c>
      <c r="I268" s="86">
        <v>1.0876766443252563</v>
      </c>
      <c r="J268" s="86">
        <v>1.0285334587097168</v>
      </c>
      <c r="K268" s="86">
        <v>0.97363936901092529</v>
      </c>
      <c r="L268" s="86">
        <v>0.96720254421234131</v>
      </c>
      <c r="M268" s="86">
        <v>0.96476519107818604</v>
      </c>
      <c r="N268" s="86">
        <v>1.0481079816818237</v>
      </c>
      <c r="O268" s="86">
        <v>1.2096489667892456</v>
      </c>
      <c r="P268" s="86">
        <v>1.360518217086792</v>
      </c>
      <c r="Q268" s="86">
        <v>1.3149685859680176</v>
      </c>
      <c r="R268" s="86">
        <v>1.2885178327560425</v>
      </c>
      <c r="S268" s="86">
        <v>1.2175856828689575</v>
      </c>
      <c r="T268" s="86">
        <v>1.1744177341461182</v>
      </c>
      <c r="U268" s="86">
        <v>1.1630674600601196</v>
      </c>
      <c r="V268" s="86">
        <v>1.1560567617416382</v>
      </c>
      <c r="W268" s="86">
        <v>1.1277422904968262</v>
      </c>
      <c r="X268" s="86">
        <v>1.1567685604095459</v>
      </c>
      <c r="Y268" s="86">
        <v>1.2131080627441406</v>
      </c>
      <c r="Z268" s="86">
        <v>1.335241436958313</v>
      </c>
      <c r="AA268" s="86">
        <v>1.4558762311935425</v>
      </c>
      <c r="AB268" s="86">
        <v>1.4792864322662354</v>
      </c>
      <c r="AC268" s="86">
        <v>1.5007580518722534</v>
      </c>
      <c r="AD268" s="86">
        <v>1.4448724985122681</v>
      </c>
      <c r="AE268" s="86">
        <v>1.31580650806427</v>
      </c>
      <c r="AF268" s="86">
        <v>1.1886292695999146</v>
      </c>
      <c r="AG268" s="86">
        <v>-0.10536547750234604</v>
      </c>
      <c r="AH268" s="86">
        <v>-0.13210882246494293</v>
      </c>
      <c r="AI268" s="86">
        <v>-0.14209924638271332</v>
      </c>
      <c r="AJ268" s="86">
        <v>-0.12115899473428726</v>
      </c>
      <c r="AK268" s="86">
        <v>-0.15545183420181274</v>
      </c>
      <c r="AL268" s="86">
        <v>-8.6553916335105896E-2</v>
      </c>
      <c r="AM268" s="86">
        <v>-7.1058563888072968E-2</v>
      </c>
      <c r="AN268" s="86">
        <v>-4.9514435231685638E-2</v>
      </c>
      <c r="AO268" s="86">
        <v>-6.2360994517803192E-2</v>
      </c>
      <c r="AP268" s="86">
        <v>-5.8375652879476547E-2</v>
      </c>
      <c r="AQ268" s="86">
        <v>-7.2544649243354797E-2</v>
      </c>
      <c r="AR268" s="86">
        <v>-8.8786758482456207E-2</v>
      </c>
      <c r="AS268" s="86">
        <v>-5.2963506430387497E-2</v>
      </c>
      <c r="AT268" s="86">
        <v>-2.2739432752132416E-2</v>
      </c>
      <c r="AU268" s="86">
        <v>-3.5871982574462891E-2</v>
      </c>
      <c r="AV268" s="86">
        <v>-3.0366235878318548E-3</v>
      </c>
      <c r="AW268" s="86">
        <v>4.9570072442293167E-2</v>
      </c>
      <c r="AX268" s="86">
        <v>6.2420446425676346E-2</v>
      </c>
      <c r="AY268" s="86">
        <v>6.7441359162330627E-2</v>
      </c>
      <c r="AZ268" s="86">
        <v>-4.2535187676548958E-3</v>
      </c>
      <c r="BA268" s="86">
        <v>2.2698303684592247E-2</v>
      </c>
      <c r="BB268" s="86">
        <v>-2.1412583068013191E-2</v>
      </c>
      <c r="BC268" s="86">
        <v>-8.34168940782547E-2</v>
      </c>
      <c r="BD268" s="86">
        <v>-0.10406184196472168</v>
      </c>
      <c r="BE268" s="86">
        <v>-6.2974981963634491E-2</v>
      </c>
      <c r="BF268" s="86">
        <v>-9.0794630348682404E-2</v>
      </c>
      <c r="BG268" s="86">
        <v>-9.8629258573055267E-2</v>
      </c>
      <c r="BH268" s="86">
        <v>-7.5925432145595551E-2</v>
      </c>
      <c r="BI268" s="86">
        <v>-0.10669888556003571</v>
      </c>
      <c r="BJ268" s="86">
        <v>-4.792340099811554E-2</v>
      </c>
      <c r="BK268" s="86">
        <v>-2.7685722336173058E-2</v>
      </c>
      <c r="BL268" s="86">
        <v>2.4469833821058273E-2</v>
      </c>
      <c r="BM268" s="86">
        <v>9.8960669711232185E-3</v>
      </c>
      <c r="BN268" s="86">
        <v>1.3568458147346973E-2</v>
      </c>
      <c r="BO268" s="86">
        <v>1.378112705424428E-3</v>
      </c>
      <c r="BP268" s="86">
        <v>-1.3068570755422115E-2</v>
      </c>
      <c r="BQ268" s="86">
        <v>2.0198745653033257E-2</v>
      </c>
      <c r="BR268" s="86">
        <v>5.0452638417482376E-2</v>
      </c>
      <c r="BS268" s="86">
        <v>3.9710484445095062E-2</v>
      </c>
      <c r="BT268" s="86">
        <v>7.3188133537769318E-2</v>
      </c>
      <c r="BU268" s="86">
        <v>0.12189043313264847</v>
      </c>
      <c r="BV268" s="86">
        <v>0.10426875203847885</v>
      </c>
      <c r="BW268" s="86">
        <v>0.1066950336098671</v>
      </c>
      <c r="BX268" s="86">
        <v>3.3825371414422989E-2</v>
      </c>
      <c r="BY268" s="86">
        <v>6.1691388487815857E-2</v>
      </c>
      <c r="BZ268" s="86">
        <v>1.9809169694781303E-2</v>
      </c>
      <c r="CA268" s="86">
        <v>-4.2855203151702881E-2</v>
      </c>
      <c r="CB268" s="86">
        <v>-6.3503503799438477E-2</v>
      </c>
      <c r="CC268" s="86">
        <v>-3.3615455031394958E-2</v>
      </c>
      <c r="CD268" s="86">
        <v>-6.2180552631616592E-2</v>
      </c>
      <c r="CE268" s="86">
        <v>-6.8522065877914429E-2</v>
      </c>
      <c r="CF268" s="86">
        <v>-4.4596809893846512E-2</v>
      </c>
      <c r="CG268" s="86">
        <v>-7.293274998664856E-2</v>
      </c>
      <c r="CH268" s="86">
        <v>-2.1168025210499763E-2</v>
      </c>
      <c r="CI268" s="86">
        <v>2.3541746195405722E-3</v>
      </c>
      <c r="CJ268" s="86">
        <v>7.571110874414444E-2</v>
      </c>
      <c r="CK268" s="86">
        <v>5.9941086918115616E-2</v>
      </c>
      <c r="CL268" s="86">
        <v>6.3396729528903961E-2</v>
      </c>
      <c r="CM268" s="86">
        <v>5.2576795220375061E-2</v>
      </c>
      <c r="CN268" s="86">
        <v>3.9373613893985748E-2</v>
      </c>
      <c r="CO268" s="86">
        <v>7.0870697498321533E-2</v>
      </c>
      <c r="CP268" s="86">
        <v>0.10114524513483047</v>
      </c>
      <c r="CQ268" s="86">
        <v>9.2058666050434113E-2</v>
      </c>
      <c r="CR268" s="86">
        <v>0.1259811669588089</v>
      </c>
      <c r="CS268" s="86">
        <v>0.17197929322719574</v>
      </c>
      <c r="CT268" s="86">
        <v>0.13325275480747223</v>
      </c>
      <c r="CU268" s="86">
        <v>0.13388201594352722</v>
      </c>
      <c r="CV268" s="86">
        <v>6.0198690742254257E-2</v>
      </c>
      <c r="CW268" s="86">
        <v>8.8697880506515503E-2</v>
      </c>
      <c r="CX268" s="86">
        <v>4.8359226435422897E-2</v>
      </c>
      <c r="CY268" s="86">
        <v>-1.4762298204004765E-2</v>
      </c>
      <c r="CZ268" s="86">
        <v>-3.5412918776273727E-2</v>
      </c>
      <c r="DA268" s="86">
        <v>-4.255928099155426E-3</v>
      </c>
      <c r="DB268" s="86">
        <v>-3.3566474914550781E-2</v>
      </c>
      <c r="DC268" s="86">
        <v>-3.8414880633354187E-2</v>
      </c>
      <c r="DD268" s="86">
        <v>-1.3268187642097473E-2</v>
      </c>
      <c r="DE268" s="86">
        <v>-3.9166610687971115E-2</v>
      </c>
      <c r="DF268" s="86">
        <v>5.5873529054224491E-3</v>
      </c>
      <c r="DG268" s="86">
        <v>3.2394073903560638E-2</v>
      </c>
      <c r="DH268" s="86">
        <v>0.1269523948431015</v>
      </c>
      <c r="DI268" s="86">
        <v>0.10998611152172089</v>
      </c>
      <c r="DJ268" s="86">
        <v>0.11322500556707382</v>
      </c>
      <c r="DK268" s="86">
        <v>0.10377547889947891</v>
      </c>
      <c r="DL268" s="86">
        <v>9.1815806925296783E-2</v>
      </c>
      <c r="DM268" s="86">
        <v>0.12154264748096466</v>
      </c>
      <c r="DN268" s="86">
        <v>0.15183784067630768</v>
      </c>
      <c r="DO268" s="86">
        <v>0.14440684020519257</v>
      </c>
      <c r="DP268" s="86">
        <v>0.17877419292926788</v>
      </c>
      <c r="DQ268" s="86">
        <v>0.22206816077232361</v>
      </c>
      <c r="DR268" s="86">
        <v>0.1622367650270462</v>
      </c>
      <c r="DS268" s="86">
        <v>0.16106899082660675</v>
      </c>
      <c r="DT268" s="86">
        <v>8.6572006344795227E-2</v>
      </c>
      <c r="DU268" s="86">
        <v>0.11570436507463455</v>
      </c>
      <c r="DV268" s="86">
        <v>7.6909288763999939E-2</v>
      </c>
      <c r="DW268" s="86">
        <v>1.3330606743693352E-2</v>
      </c>
      <c r="DX268" s="86">
        <v>-7.3223365470767021E-3</v>
      </c>
      <c r="DY268" s="86">
        <v>3.8134567439556122E-2</v>
      </c>
      <c r="DZ268" s="86">
        <v>7.7477097511291504E-3</v>
      </c>
      <c r="EA268" s="86">
        <v>5.0551127642393112E-3</v>
      </c>
      <c r="EB268" s="86">
        <v>3.1965367496013641E-2</v>
      </c>
      <c r="EC268" s="86">
        <v>9.5863314345479012E-3</v>
      </c>
      <c r="ED268" s="86">
        <v>4.4217869639396667E-2</v>
      </c>
      <c r="EE268" s="86">
        <v>7.5766913592815399E-2</v>
      </c>
      <c r="EF268" s="86">
        <v>0.20093666017055511</v>
      </c>
      <c r="EG268" s="86">
        <v>0.18224318325519562</v>
      </c>
      <c r="EH268" s="86">
        <v>0.18516911566257477</v>
      </c>
      <c r="EI268" s="86">
        <v>0.17769823968410492</v>
      </c>
      <c r="EJ268" s="86">
        <v>0.1675339937210083</v>
      </c>
      <c r="EK268" s="86">
        <v>0.19470490515232086</v>
      </c>
      <c r="EL268" s="86">
        <v>0.22502993047237396</v>
      </c>
      <c r="EM268" s="86">
        <v>0.21998929977416992</v>
      </c>
      <c r="EN268" s="86">
        <v>0.25499895215034485</v>
      </c>
      <c r="EO268" s="86">
        <v>0.2943885326385498</v>
      </c>
      <c r="EP268" s="86">
        <v>0.20408506691455841</v>
      </c>
      <c r="EQ268" s="86">
        <v>0.20032268762588501</v>
      </c>
      <c r="ER268" s="86">
        <v>0.12465090304613113</v>
      </c>
      <c r="ES268" s="86">
        <v>0.15469744801521301</v>
      </c>
      <c r="ET268" s="86">
        <v>0.11813103407621384</v>
      </c>
      <c r="EU268" s="86">
        <v>5.389229953289032E-2</v>
      </c>
      <c r="EV268" s="86">
        <v>3.3236004412174225E-2</v>
      </c>
      <c r="EW268" s="86">
        <v>48.237323760986328</v>
      </c>
      <c r="EX268" s="86">
        <v>47.565143585205078</v>
      </c>
      <c r="EY268" s="86">
        <v>47.136344909667969</v>
      </c>
      <c r="EZ268" s="86">
        <v>46.795455932617188</v>
      </c>
      <c r="FA268" s="86">
        <v>46.483070373535156</v>
      </c>
      <c r="FB268" s="86">
        <v>46.379100799560547</v>
      </c>
      <c r="FC268" s="86">
        <v>46.354957580566406</v>
      </c>
      <c r="FD268" s="86">
        <v>46.772850036621094</v>
      </c>
      <c r="FE268" s="86">
        <v>49.127548217773438</v>
      </c>
      <c r="FF268" s="86">
        <v>52.025547027587891</v>
      </c>
      <c r="FG268" s="86">
        <v>54.577354431152344</v>
      </c>
      <c r="FH268" s="86">
        <v>56.632667541503906</v>
      </c>
      <c r="FI268" s="86">
        <v>57.980701446533203</v>
      </c>
      <c r="FJ268" s="86">
        <v>58.845294952392578</v>
      </c>
      <c r="FK268" s="86">
        <v>59.343967437744141</v>
      </c>
      <c r="FL268" s="86">
        <v>58.945713043212891</v>
      </c>
      <c r="FM268" s="86">
        <v>57.534358978271484</v>
      </c>
      <c r="FN268" s="86">
        <v>55.412002563476563</v>
      </c>
      <c r="FO268" s="86">
        <v>53.93511962890625</v>
      </c>
      <c r="FP268" s="86">
        <v>52.577968597412109</v>
      </c>
      <c r="FQ268" s="86">
        <v>51.641998291015625</v>
      </c>
      <c r="FR268" s="86">
        <v>50.907085418701172</v>
      </c>
      <c r="FS268" s="86">
        <v>50.241157531738281</v>
      </c>
      <c r="FT268" s="86">
        <v>49.526496887207031</v>
      </c>
      <c r="FU268" s="86">
        <v>3.9850492030382156E-2</v>
      </c>
      <c r="FV268" s="86">
        <v>4.1558414697647095E-2</v>
      </c>
      <c r="FW268" s="86">
        <v>4.2532473802566528E-2</v>
      </c>
      <c r="FX268" s="86">
        <v>475.6363525390625</v>
      </c>
      <c r="FY268" s="86">
        <v>1</v>
      </c>
    </row>
    <row r="269" spans="1:181" x14ac:dyDescent="0.25">
      <c r="A269" t="s">
        <v>186</v>
      </c>
      <c r="B269" t="s">
        <v>244</v>
      </c>
      <c r="C269" t="s">
        <v>194</v>
      </c>
      <c r="D269" t="s">
        <v>202</v>
      </c>
      <c r="E269" t="s">
        <v>238</v>
      </c>
      <c r="F269" t="s">
        <v>178</v>
      </c>
      <c r="G269" t="s">
        <v>1</v>
      </c>
      <c r="H269" s="86">
        <v>4135</v>
      </c>
      <c r="I269" s="86">
        <v>1.0381734371185303</v>
      </c>
      <c r="J269" s="86">
        <v>0.97095376253128052</v>
      </c>
      <c r="K269" s="86">
        <v>0.93687796592712402</v>
      </c>
      <c r="L269" s="86">
        <v>0.93193823099136353</v>
      </c>
      <c r="M269" s="86">
        <v>0.90998804569244385</v>
      </c>
      <c r="N269" s="86">
        <v>0.93900513648986816</v>
      </c>
      <c r="O269" s="86">
        <v>1.0480564832687378</v>
      </c>
      <c r="P269" s="86">
        <v>1.1506713628768921</v>
      </c>
      <c r="Q269" s="86">
        <v>1.0980547666549683</v>
      </c>
      <c r="R269" s="86">
        <v>1.0732624530792236</v>
      </c>
      <c r="S269" s="86">
        <v>1.0120211839675903</v>
      </c>
      <c r="T269" s="86">
        <v>1.017667293548584</v>
      </c>
      <c r="U269" s="86">
        <v>0.99316728115081787</v>
      </c>
      <c r="V269" s="86">
        <v>0.97677159309387207</v>
      </c>
      <c r="W269" s="86">
        <v>0.95430511236190796</v>
      </c>
      <c r="X269" s="86">
        <v>0.95258504152297974</v>
      </c>
      <c r="Y269" s="86">
        <v>1.0482763051986694</v>
      </c>
      <c r="Z269" s="86">
        <v>1.2358204126358032</v>
      </c>
      <c r="AA269" s="86">
        <v>1.3647798299789429</v>
      </c>
      <c r="AB269" s="86">
        <v>1.3981412649154663</v>
      </c>
      <c r="AC269" s="86">
        <v>1.4480717182159424</v>
      </c>
      <c r="AD269" s="86">
        <v>1.3891547918319702</v>
      </c>
      <c r="AE269" s="86">
        <v>1.2895070314407349</v>
      </c>
      <c r="AF269" s="86">
        <v>1.1478686332702637</v>
      </c>
      <c r="AG269" s="86">
        <v>-7.4000902473926544E-2</v>
      </c>
      <c r="AH269" s="86">
        <v>-8.2056552171707153E-2</v>
      </c>
      <c r="AI269" s="86">
        <v>-8.0007284879684448E-2</v>
      </c>
      <c r="AJ269" s="86">
        <v>-9.7343310713768005E-2</v>
      </c>
      <c r="AK269" s="86">
        <v>-0.14700371026992798</v>
      </c>
      <c r="AL269" s="86">
        <v>-0.14721651375293732</v>
      </c>
      <c r="AM269" s="86">
        <v>-0.14904411137104034</v>
      </c>
      <c r="AN269" s="86">
        <v>-0.14425176382064819</v>
      </c>
      <c r="AO269" s="86">
        <v>-0.17215894162654877</v>
      </c>
      <c r="AP269" s="86">
        <v>-0.16897255182266235</v>
      </c>
      <c r="AQ269" s="86">
        <v>-0.15392874181270599</v>
      </c>
      <c r="AR269" s="86">
        <v>-0.13433206081390381</v>
      </c>
      <c r="AS269" s="86">
        <v>-0.10527539998292923</v>
      </c>
      <c r="AT269" s="86">
        <v>-6.3798651099205017E-2</v>
      </c>
      <c r="AU269" s="86">
        <v>-7.5326010584831238E-2</v>
      </c>
      <c r="AV269" s="86">
        <v>-3.9596222341060638E-2</v>
      </c>
      <c r="AW269" s="86">
        <v>3.2832901924848557E-2</v>
      </c>
      <c r="AX269" s="86">
        <v>5.4772969335317612E-2</v>
      </c>
      <c r="AY269" s="86">
        <v>4.9575842916965485E-2</v>
      </c>
      <c r="AZ269" s="86">
        <v>4.47881780564785E-2</v>
      </c>
      <c r="BA269" s="86">
        <v>8.2435727119445801E-2</v>
      </c>
      <c r="BB269" s="86">
        <v>1.834525354206562E-2</v>
      </c>
      <c r="BC269" s="86">
        <v>-4.6277385205030441E-2</v>
      </c>
      <c r="BD269" s="86">
        <v>-7.885374128818512E-2</v>
      </c>
      <c r="BE269" s="86">
        <v>-4.0158513933420181E-2</v>
      </c>
      <c r="BF269" s="86">
        <v>-4.9313846975564957E-2</v>
      </c>
      <c r="BG269" s="86">
        <v>-4.8528667539358139E-2</v>
      </c>
      <c r="BH269" s="86">
        <v>-5.6400030851364136E-2</v>
      </c>
      <c r="BI269" s="86">
        <v>-9.2863805592060089E-2</v>
      </c>
      <c r="BJ269" s="86">
        <v>-9.1409139335155487E-2</v>
      </c>
      <c r="BK269" s="86">
        <v>-9.4200499355792999E-2</v>
      </c>
      <c r="BL269" s="86">
        <v>-9.4602093100547791E-2</v>
      </c>
      <c r="BM269" s="86">
        <v>-0.1243705227971077</v>
      </c>
      <c r="BN269" s="86">
        <v>-0.12524066865444183</v>
      </c>
      <c r="BO269" s="86">
        <v>-0.11172503978013992</v>
      </c>
      <c r="BP269" s="86">
        <v>-9.2501424252986908E-2</v>
      </c>
      <c r="BQ269" s="86">
        <v>-6.5096296370029449E-2</v>
      </c>
      <c r="BR269" s="86">
        <v>-2.4162892252206802E-2</v>
      </c>
      <c r="BS269" s="86">
        <v>-3.6706447601318359E-2</v>
      </c>
      <c r="BT269" s="86">
        <v>-1.0647349059581757E-2</v>
      </c>
      <c r="BU269" s="86">
        <v>7.0252075791358948E-2</v>
      </c>
      <c r="BV269" s="86">
        <v>9.942346066236496E-2</v>
      </c>
      <c r="BW269" s="86">
        <v>9.3399710953235626E-2</v>
      </c>
      <c r="BX269" s="86">
        <v>8.945213258266449E-2</v>
      </c>
      <c r="BY269" s="86">
        <v>0.1287212073802948</v>
      </c>
      <c r="BZ269" s="86">
        <v>6.0359448194503784E-2</v>
      </c>
      <c r="CA269" s="86">
        <v>-1.2834200635552406E-2</v>
      </c>
      <c r="CB269" s="86">
        <v>-4.4732797890901566E-2</v>
      </c>
      <c r="CC269" s="86">
        <v>-1.6719382256269455E-2</v>
      </c>
      <c r="CD269" s="86">
        <v>-2.663634717464447E-2</v>
      </c>
      <c r="CE269" s="86">
        <v>-2.6726668700575829E-2</v>
      </c>
      <c r="CF269" s="86">
        <v>-2.8042836114764214E-2</v>
      </c>
      <c r="CG269" s="86">
        <v>-5.5366680026054382E-2</v>
      </c>
      <c r="CH269" s="86">
        <v>-5.275711789727211E-2</v>
      </c>
      <c r="CI269" s="86">
        <v>-5.6215986609458923E-2</v>
      </c>
      <c r="CJ269" s="86">
        <v>-6.0214880853891373E-2</v>
      </c>
      <c r="CK269" s="86">
        <v>-9.1272413730621338E-2</v>
      </c>
      <c r="CL269" s="86">
        <v>-9.4952084124088287E-2</v>
      </c>
      <c r="CM269" s="86">
        <v>-8.2494892179965973E-2</v>
      </c>
      <c r="CN269" s="86">
        <v>-6.3529655337333679E-2</v>
      </c>
      <c r="CO269" s="86">
        <v>-3.7268362939357758E-2</v>
      </c>
      <c r="CP269" s="86">
        <v>3.2887156121432781E-3</v>
      </c>
      <c r="CQ269" s="86">
        <v>-9.958658367395401E-3</v>
      </c>
      <c r="CR269" s="86">
        <v>9.4025526195764542E-3</v>
      </c>
      <c r="CS269" s="86">
        <v>9.6168480813503265E-2</v>
      </c>
      <c r="CT269" s="86">
        <v>0.13034825026988983</v>
      </c>
      <c r="CU269" s="86">
        <v>0.12375200539827347</v>
      </c>
      <c r="CV269" s="86">
        <v>0.12038625776767731</v>
      </c>
      <c r="CW269" s="86">
        <v>0.16077838838100433</v>
      </c>
      <c r="CX269" s="86">
        <v>8.9458353817462921E-2</v>
      </c>
      <c r="CY269" s="86">
        <v>1.0328446514904499E-2</v>
      </c>
      <c r="CZ269" s="86">
        <v>-2.1100735291838646E-2</v>
      </c>
      <c r="DA269" s="86">
        <v>6.7197512835264206E-3</v>
      </c>
      <c r="DB269" s="86">
        <v>-3.9588497020304203E-3</v>
      </c>
      <c r="DC269" s="86">
        <v>-4.9246731214225292E-3</v>
      </c>
      <c r="DD269" s="86">
        <v>3.1435748678632081E-4</v>
      </c>
      <c r="DE269" s="86">
        <v>-1.7869552597403526E-2</v>
      </c>
      <c r="DF269" s="86">
        <v>-1.4105097390711308E-2</v>
      </c>
      <c r="DG269" s="86">
        <v>-1.8231473863124847E-2</v>
      </c>
      <c r="DH269" s="86">
        <v>-2.5827663019299507E-2</v>
      </c>
      <c r="DI269" s="86">
        <v>-5.8174300938844681E-2</v>
      </c>
      <c r="DJ269" s="86">
        <v>-6.4663499593734741E-2</v>
      </c>
      <c r="DK269" s="86">
        <v>-5.3264744579792023E-2</v>
      </c>
      <c r="DL269" s="86">
        <v>-3.4557882696390152E-2</v>
      </c>
      <c r="DM269" s="86">
        <v>-9.4404332339763641E-3</v>
      </c>
      <c r="DN269" s="86">
        <v>3.0740324407815933E-2</v>
      </c>
      <c r="DO269" s="86">
        <v>1.6789129003882408E-2</v>
      </c>
      <c r="DP269" s="86">
        <v>2.9452452436089516E-2</v>
      </c>
      <c r="DQ269" s="86">
        <v>0.12208487838506699</v>
      </c>
      <c r="DR269" s="86">
        <v>0.1612730473279953</v>
      </c>
      <c r="DS269" s="86">
        <v>0.15410429239273071</v>
      </c>
      <c r="DT269" s="86">
        <v>0.15132036805152893</v>
      </c>
      <c r="DU269" s="86">
        <v>0.19283556938171387</v>
      </c>
      <c r="DV269" s="86">
        <v>0.11855725944042206</v>
      </c>
      <c r="DW269" s="86">
        <v>3.3491093665361404E-2</v>
      </c>
      <c r="DX269" s="86">
        <v>2.5313273072242737E-3</v>
      </c>
      <c r="DY269" s="86">
        <v>4.0562134236097336E-2</v>
      </c>
      <c r="DZ269" s="86">
        <v>2.8783855959773064E-2</v>
      </c>
      <c r="EA269" s="86">
        <v>2.6553947478532791E-2</v>
      </c>
      <c r="EB269" s="86">
        <v>4.1257642209529877E-2</v>
      </c>
      <c r="EC269" s="86">
        <v>3.6270346492528915E-2</v>
      </c>
      <c r="ED269" s="86">
        <v>4.1702277958393097E-2</v>
      </c>
      <c r="EE269" s="86">
        <v>3.6612126976251602E-2</v>
      </c>
      <c r="EF269" s="86">
        <v>2.3822011426091194E-2</v>
      </c>
      <c r="EG269" s="86">
        <v>-1.0385883972048759E-2</v>
      </c>
      <c r="EH269" s="86">
        <v>-2.0931603386998177E-2</v>
      </c>
      <c r="EI269" s="86">
        <v>-1.1061055585741997E-2</v>
      </c>
      <c r="EJ269" s="86">
        <v>7.2727547958493233E-3</v>
      </c>
      <c r="EK269" s="86">
        <v>3.0738675966858864E-2</v>
      </c>
      <c r="EL269" s="86">
        <v>7.0376083254814148E-2</v>
      </c>
      <c r="EM269" s="86">
        <v>5.5408686399459839E-2</v>
      </c>
      <c r="EN269" s="86">
        <v>5.8401323854923248E-2</v>
      </c>
      <c r="EO269" s="86">
        <v>0.15950405597686768</v>
      </c>
      <c r="EP269" s="86">
        <v>0.20592354238033295</v>
      </c>
      <c r="EQ269" s="86">
        <v>0.19792814552783966</v>
      </c>
      <c r="ER269" s="86">
        <v>0.19598431885242462</v>
      </c>
      <c r="ES269" s="86">
        <v>0.23912106454372406</v>
      </c>
      <c r="ET269" s="86">
        <v>0.16057145595550537</v>
      </c>
      <c r="EU269" s="86">
        <v>6.6934280097484589E-2</v>
      </c>
      <c r="EV269" s="86">
        <v>3.6652274429798126E-2</v>
      </c>
      <c r="EW269" s="86">
        <v>50.17901611328125</v>
      </c>
      <c r="EX269" s="86">
        <v>49.643642425537109</v>
      </c>
      <c r="EY269" s="86">
        <v>49.337722778320313</v>
      </c>
      <c r="EZ269" s="86">
        <v>49.03564453125</v>
      </c>
      <c r="FA269" s="86">
        <v>48.776954650878906</v>
      </c>
      <c r="FB269" s="86">
        <v>48.726242065429688</v>
      </c>
      <c r="FC269" s="86">
        <v>48.711147308349609</v>
      </c>
      <c r="FD269" s="86">
        <v>48.976593017578125</v>
      </c>
      <c r="FE269" s="86">
        <v>51.303096771240234</v>
      </c>
      <c r="FF269" s="86">
        <v>53.800579071044922</v>
      </c>
      <c r="FG269" s="86">
        <v>56.082820892333984</v>
      </c>
      <c r="FH269" s="86">
        <v>57.919139862060547</v>
      </c>
      <c r="FI269" s="86">
        <v>58.939056396484375</v>
      </c>
      <c r="FJ269" s="86">
        <v>59.725605010986328</v>
      </c>
      <c r="FK269" s="86">
        <v>59.995075225830078</v>
      </c>
      <c r="FL269" s="86">
        <v>59.775741577148438</v>
      </c>
      <c r="FM269" s="86">
        <v>58.537895202636719</v>
      </c>
      <c r="FN269" s="86">
        <v>56.638427734375</v>
      </c>
      <c r="FO269" s="86">
        <v>55.394187927246094</v>
      </c>
      <c r="FP269" s="86">
        <v>54.348129272460938</v>
      </c>
      <c r="FQ269" s="86">
        <v>53.472835540771484</v>
      </c>
      <c r="FR269" s="86">
        <v>52.750499725341797</v>
      </c>
      <c r="FS269" s="86">
        <v>51.91497802734375</v>
      </c>
      <c r="FT269" s="86">
        <v>51.288406372070313</v>
      </c>
      <c r="FU269" s="86">
        <v>3.5160403698682785E-2</v>
      </c>
      <c r="FV269" s="86">
        <v>4.8145581036806107E-2</v>
      </c>
      <c r="FW269" s="86">
        <v>4.1355159133672714E-2</v>
      </c>
      <c r="FX269" s="86">
        <v>296.40908813476563</v>
      </c>
      <c r="FY269" s="86">
        <v>1</v>
      </c>
    </row>
    <row r="270" spans="1:181" x14ac:dyDescent="0.25">
      <c r="A270" t="s">
        <v>186</v>
      </c>
      <c r="B270" t="s">
        <v>244</v>
      </c>
      <c r="C270" t="s">
        <v>194</v>
      </c>
      <c r="D270" t="s">
        <v>202</v>
      </c>
      <c r="E270" t="s">
        <v>238</v>
      </c>
      <c r="F270" t="s">
        <v>179</v>
      </c>
      <c r="G270" t="s">
        <v>1</v>
      </c>
      <c r="H270" s="86">
        <v>734</v>
      </c>
      <c r="I270" s="86"/>
      <c r="J270" s="86"/>
      <c r="K270" s="86"/>
      <c r="L270" s="86"/>
      <c r="M270" s="86"/>
      <c r="N270" s="86"/>
      <c r="O270" s="86"/>
      <c r="P270" s="86"/>
      <c r="Q270" s="86"/>
      <c r="R270" s="86"/>
      <c r="S270" s="86"/>
      <c r="T270" s="86"/>
      <c r="U270" s="86"/>
      <c r="V270" s="86"/>
      <c r="W270" s="86"/>
      <c r="X270" s="86"/>
      <c r="Y270" s="86"/>
      <c r="Z270" s="86"/>
      <c r="AA270" s="86"/>
      <c r="AB270" s="86"/>
      <c r="AC270" s="86"/>
      <c r="AD270" s="86"/>
      <c r="AE270" s="86"/>
      <c r="AF270" s="86"/>
      <c r="AG270" s="86"/>
      <c r="AH270" s="86"/>
      <c r="AI270" s="86"/>
      <c r="AJ270" s="86"/>
      <c r="AK270" s="86"/>
      <c r="AL270" s="86"/>
      <c r="AM270" s="86"/>
      <c r="AN270" s="86"/>
      <c r="AO270" s="86"/>
      <c r="AP270" s="86"/>
      <c r="AQ270" s="86"/>
      <c r="AR270" s="86"/>
      <c r="AS270" s="86"/>
      <c r="AT270" s="86"/>
      <c r="AU270" s="86"/>
      <c r="AV270" s="86"/>
      <c r="AW270" s="86"/>
      <c r="AX270" s="86"/>
      <c r="AY270" s="86"/>
      <c r="AZ270" s="86"/>
      <c r="BA270" s="86"/>
      <c r="BB270" s="86"/>
      <c r="BC270" s="86"/>
      <c r="BD270" s="86"/>
      <c r="BE270" s="86"/>
      <c r="BF270" s="86"/>
      <c r="BG270" s="86"/>
      <c r="BH270" s="86"/>
      <c r="BI270" s="86"/>
      <c r="BJ270" s="86"/>
      <c r="BK270" s="86"/>
      <c r="BL270" s="86"/>
      <c r="BM270" s="86"/>
      <c r="BN270" s="86"/>
      <c r="BO270" s="86"/>
      <c r="BP270" s="86"/>
      <c r="BQ270" s="86"/>
      <c r="BR270" s="86"/>
      <c r="BS270" s="86"/>
      <c r="BT270" s="86"/>
      <c r="BU270" s="86"/>
      <c r="BV270" s="86"/>
      <c r="BW270" s="86"/>
      <c r="BX270" s="86"/>
      <c r="BY270" s="86"/>
      <c r="BZ270" s="86"/>
      <c r="CA270" s="86"/>
      <c r="CB270" s="86"/>
      <c r="CC270" s="86"/>
      <c r="CD270" s="86"/>
      <c r="CE270" s="86"/>
      <c r="CF270" s="86"/>
      <c r="CG270" s="86"/>
      <c r="CH270" s="86"/>
      <c r="CI270" s="86"/>
      <c r="CJ270" s="86"/>
      <c r="CK270" s="86"/>
      <c r="CL270" s="86"/>
      <c r="CM270" s="86"/>
      <c r="CN270" s="86"/>
      <c r="CO270" s="86"/>
      <c r="CP270" s="86"/>
      <c r="CQ270" s="86"/>
      <c r="CR270" s="86"/>
      <c r="CS270" s="86"/>
      <c r="CT270" s="86"/>
      <c r="CU270" s="86"/>
      <c r="CV270" s="86"/>
      <c r="CW270" s="86"/>
      <c r="CX270" s="86"/>
      <c r="CY270" s="86"/>
      <c r="CZ270" s="86"/>
      <c r="DA270" s="86"/>
      <c r="DB270" s="86"/>
      <c r="DC270" s="86"/>
      <c r="DD270" s="86"/>
      <c r="DE270" s="86"/>
      <c r="DF270" s="86"/>
      <c r="DG270" s="86"/>
      <c r="DH270" s="86"/>
      <c r="DI270" s="86"/>
      <c r="DJ270" s="86"/>
      <c r="DK270" s="86"/>
      <c r="DL270" s="86"/>
      <c r="DM270" s="86"/>
      <c r="DN270" s="86"/>
      <c r="DO270" s="86"/>
      <c r="DP270" s="86"/>
      <c r="DQ270" s="86"/>
      <c r="DR270" s="86"/>
      <c r="DS270" s="86"/>
      <c r="DT270" s="86"/>
      <c r="DU270" s="86"/>
      <c r="DV270" s="86"/>
      <c r="DW270" s="86"/>
      <c r="DX270" s="86"/>
      <c r="DY270" s="86"/>
      <c r="DZ270" s="86"/>
      <c r="EA270" s="86"/>
      <c r="EB270" s="86"/>
      <c r="EC270" s="86"/>
      <c r="ED270" s="86"/>
      <c r="EE270" s="86"/>
      <c r="EF270" s="86"/>
      <c r="EG270" s="86"/>
      <c r="EH270" s="86"/>
      <c r="EI270" s="86"/>
      <c r="EJ270" s="86"/>
      <c r="EK270" s="86"/>
      <c r="EL270" s="86"/>
      <c r="EM270" s="86"/>
      <c r="EN270" s="86"/>
      <c r="EO270" s="86"/>
      <c r="EP270" s="86"/>
      <c r="EQ270" s="86"/>
      <c r="ER270" s="86"/>
      <c r="ES270" s="86"/>
      <c r="ET270" s="86"/>
      <c r="EU270" s="86"/>
      <c r="EV270" s="86"/>
      <c r="EW270" s="86"/>
      <c r="EX270" s="86"/>
      <c r="EY270" s="86"/>
      <c r="EZ270" s="86"/>
      <c r="FA270" s="86"/>
      <c r="FB270" s="86"/>
      <c r="FC270" s="86"/>
      <c r="FD270" s="86"/>
      <c r="FE270" s="86"/>
      <c r="FF270" s="86"/>
      <c r="FG270" s="86"/>
      <c r="FH270" s="86"/>
      <c r="FI270" s="86"/>
      <c r="FJ270" s="86"/>
      <c r="FK270" s="86"/>
      <c r="FL270" s="86"/>
      <c r="FM270" s="86"/>
      <c r="FN270" s="86"/>
      <c r="FO270" s="86"/>
      <c r="FP270" s="86"/>
      <c r="FQ270" s="86"/>
      <c r="FR270" s="86"/>
      <c r="FS270" s="86"/>
      <c r="FT270" s="86"/>
      <c r="FU270" s="86"/>
      <c r="FV270" s="86"/>
      <c r="FW270" s="86"/>
      <c r="FX270" s="86">
        <v>22.590909957885742</v>
      </c>
      <c r="FY270" s="86">
        <v>0</v>
      </c>
    </row>
    <row r="271" spans="1:181" x14ac:dyDescent="0.25">
      <c r="A271" t="s">
        <v>186</v>
      </c>
      <c r="B271" t="s">
        <v>244</v>
      </c>
      <c r="C271" t="s">
        <v>194</v>
      </c>
      <c r="D271" t="s">
        <v>202</v>
      </c>
      <c r="E271" t="s">
        <v>238</v>
      </c>
      <c r="F271" t="s">
        <v>180</v>
      </c>
      <c r="G271" t="s">
        <v>1</v>
      </c>
      <c r="H271" s="86">
        <v>147</v>
      </c>
      <c r="I271" s="86"/>
      <c r="J271" s="86"/>
      <c r="K271" s="86"/>
      <c r="L271" s="86"/>
      <c r="M271" s="86"/>
      <c r="N271" s="86"/>
      <c r="O271" s="86"/>
      <c r="P271" s="86"/>
      <c r="Q271" s="86"/>
      <c r="R271" s="86"/>
      <c r="S271" s="86"/>
      <c r="T271" s="86"/>
      <c r="U271" s="86"/>
      <c r="V271" s="86"/>
      <c r="W271" s="86"/>
      <c r="X271" s="86"/>
      <c r="Y271" s="86"/>
      <c r="Z271" s="86"/>
      <c r="AA271" s="86"/>
      <c r="AB271" s="86"/>
      <c r="AC271" s="86"/>
      <c r="AD271" s="86"/>
      <c r="AE271" s="86"/>
      <c r="AF271" s="86"/>
      <c r="AG271" s="86"/>
      <c r="AH271" s="86"/>
      <c r="AI271" s="86"/>
      <c r="AJ271" s="86"/>
      <c r="AK271" s="86"/>
      <c r="AL271" s="86"/>
      <c r="AM271" s="86"/>
      <c r="AN271" s="86"/>
      <c r="AO271" s="86"/>
      <c r="AP271" s="86"/>
      <c r="AQ271" s="86"/>
      <c r="AR271" s="86"/>
      <c r="AS271" s="86"/>
      <c r="AT271" s="86"/>
      <c r="AU271" s="86"/>
      <c r="AV271" s="86"/>
      <c r="AW271" s="86"/>
      <c r="AX271" s="86"/>
      <c r="AY271" s="86"/>
      <c r="AZ271" s="86"/>
      <c r="BA271" s="86"/>
      <c r="BB271" s="86"/>
      <c r="BC271" s="86"/>
      <c r="BD271" s="86"/>
      <c r="BE271" s="86"/>
      <c r="BF271" s="86"/>
      <c r="BG271" s="86"/>
      <c r="BH271" s="86"/>
      <c r="BI271" s="86"/>
      <c r="BJ271" s="86"/>
      <c r="BK271" s="86"/>
      <c r="BL271" s="86"/>
      <c r="BM271" s="86"/>
      <c r="BN271" s="86"/>
      <c r="BO271" s="86"/>
      <c r="BP271" s="86"/>
      <c r="BQ271" s="86"/>
      <c r="BR271" s="86"/>
      <c r="BS271" s="86"/>
      <c r="BT271" s="86"/>
      <c r="BU271" s="86"/>
      <c r="BV271" s="86"/>
      <c r="BW271" s="86"/>
      <c r="BX271" s="86"/>
      <c r="BY271" s="86"/>
      <c r="BZ271" s="86"/>
      <c r="CA271" s="86"/>
      <c r="CB271" s="86"/>
      <c r="CC271" s="86"/>
      <c r="CD271" s="86"/>
      <c r="CE271" s="86"/>
      <c r="CF271" s="86"/>
      <c r="CG271" s="86"/>
      <c r="CH271" s="86"/>
      <c r="CI271" s="86"/>
      <c r="CJ271" s="86"/>
      <c r="CK271" s="86"/>
      <c r="CL271" s="86"/>
      <c r="CM271" s="86"/>
      <c r="CN271" s="86"/>
      <c r="CO271" s="86"/>
      <c r="CP271" s="86"/>
      <c r="CQ271" s="86"/>
      <c r="CR271" s="86"/>
      <c r="CS271" s="86"/>
      <c r="CT271" s="86"/>
      <c r="CU271" s="86"/>
      <c r="CV271" s="86"/>
      <c r="CW271" s="86"/>
      <c r="CX271" s="86"/>
      <c r="CY271" s="86"/>
      <c r="CZ271" s="86"/>
      <c r="DA271" s="86"/>
      <c r="DB271" s="86"/>
      <c r="DC271" s="86"/>
      <c r="DD271" s="86"/>
      <c r="DE271" s="86"/>
      <c r="DF271" s="86"/>
      <c r="DG271" s="86"/>
      <c r="DH271" s="86"/>
      <c r="DI271" s="86"/>
      <c r="DJ271" s="86"/>
      <c r="DK271" s="86"/>
      <c r="DL271" s="86"/>
      <c r="DM271" s="86"/>
      <c r="DN271" s="86"/>
      <c r="DO271" s="86"/>
      <c r="DP271" s="86"/>
      <c r="DQ271" s="86"/>
      <c r="DR271" s="86"/>
      <c r="DS271" s="86"/>
      <c r="DT271" s="86"/>
      <c r="DU271" s="86"/>
      <c r="DV271" s="86"/>
      <c r="DW271" s="86"/>
      <c r="DX271" s="86"/>
      <c r="DY271" s="86"/>
      <c r="DZ271" s="86"/>
      <c r="EA271" s="86"/>
      <c r="EB271" s="86"/>
      <c r="EC271" s="86"/>
      <c r="ED271" s="86"/>
      <c r="EE271" s="86"/>
      <c r="EF271" s="86"/>
      <c r="EG271" s="86"/>
      <c r="EH271" s="86"/>
      <c r="EI271" s="86"/>
      <c r="EJ271" s="86"/>
      <c r="EK271" s="86"/>
      <c r="EL271" s="86"/>
      <c r="EM271" s="86"/>
      <c r="EN271" s="86"/>
      <c r="EO271" s="86"/>
      <c r="EP271" s="86"/>
      <c r="EQ271" s="86"/>
      <c r="ER271" s="86"/>
      <c r="ES271" s="86"/>
      <c r="ET271" s="86"/>
      <c r="EU271" s="86"/>
      <c r="EV271" s="86"/>
      <c r="EW271" s="86"/>
      <c r="EX271" s="86"/>
      <c r="EY271" s="86"/>
      <c r="EZ271" s="86"/>
      <c r="FA271" s="86"/>
      <c r="FB271" s="86"/>
      <c r="FC271" s="86"/>
      <c r="FD271" s="86"/>
      <c r="FE271" s="86"/>
      <c r="FF271" s="86"/>
      <c r="FG271" s="86"/>
      <c r="FH271" s="86"/>
      <c r="FI271" s="86"/>
      <c r="FJ271" s="86"/>
      <c r="FK271" s="86"/>
      <c r="FL271" s="86"/>
      <c r="FM271" s="86"/>
      <c r="FN271" s="86"/>
      <c r="FO271" s="86"/>
      <c r="FP271" s="86"/>
      <c r="FQ271" s="86"/>
      <c r="FR271" s="86"/>
      <c r="FS271" s="86"/>
      <c r="FT271" s="86"/>
      <c r="FU271" s="86"/>
      <c r="FV271" s="86"/>
      <c r="FW271" s="86"/>
      <c r="FX271" s="86">
        <v>8.7727270126342773</v>
      </c>
      <c r="FY271" s="86">
        <v>0</v>
      </c>
    </row>
    <row r="272" spans="1:181" x14ac:dyDescent="0.25">
      <c r="A272" t="s">
        <v>186</v>
      </c>
      <c r="B272" t="s">
        <v>244</v>
      </c>
      <c r="C272" t="s">
        <v>194</v>
      </c>
      <c r="D272" t="s">
        <v>202</v>
      </c>
      <c r="E272" t="s">
        <v>238</v>
      </c>
      <c r="F272" t="s">
        <v>181</v>
      </c>
      <c r="G272" t="s">
        <v>1</v>
      </c>
      <c r="H272" s="86">
        <v>275</v>
      </c>
      <c r="I272" s="86"/>
      <c r="J272" s="86"/>
      <c r="K272" s="86"/>
      <c r="L272" s="86"/>
      <c r="M272" s="86"/>
      <c r="N272" s="86"/>
      <c r="O272" s="86"/>
      <c r="P272" s="86"/>
      <c r="Q272" s="86"/>
      <c r="R272" s="86"/>
      <c r="S272" s="86"/>
      <c r="T272" s="86"/>
      <c r="U272" s="86"/>
      <c r="V272" s="86"/>
      <c r="W272" s="86"/>
      <c r="X272" s="86"/>
      <c r="Y272" s="86"/>
      <c r="Z272" s="86"/>
      <c r="AA272" s="86"/>
      <c r="AB272" s="86"/>
      <c r="AC272" s="86"/>
      <c r="AD272" s="86"/>
      <c r="AE272" s="86"/>
      <c r="AF272" s="86"/>
      <c r="AG272" s="86"/>
      <c r="AH272" s="86"/>
      <c r="AI272" s="86"/>
      <c r="AJ272" s="86"/>
      <c r="AK272" s="86"/>
      <c r="AL272" s="86"/>
      <c r="AM272" s="86"/>
      <c r="AN272" s="86"/>
      <c r="AO272" s="86"/>
      <c r="AP272" s="86"/>
      <c r="AQ272" s="86"/>
      <c r="AR272" s="86"/>
      <c r="AS272" s="86"/>
      <c r="AT272" s="86"/>
      <c r="AU272" s="86"/>
      <c r="AV272" s="86"/>
      <c r="AW272" s="86"/>
      <c r="AX272" s="86"/>
      <c r="AY272" s="86"/>
      <c r="AZ272" s="86"/>
      <c r="BA272" s="86"/>
      <c r="BB272" s="86"/>
      <c r="BC272" s="86"/>
      <c r="BD272" s="86"/>
      <c r="BE272" s="86"/>
      <c r="BF272" s="86"/>
      <c r="BG272" s="86"/>
      <c r="BH272" s="86"/>
      <c r="BI272" s="86"/>
      <c r="BJ272" s="86"/>
      <c r="BK272" s="86"/>
      <c r="BL272" s="86"/>
      <c r="BM272" s="86"/>
      <c r="BN272" s="86"/>
      <c r="BO272" s="86"/>
      <c r="BP272" s="86"/>
      <c r="BQ272" s="86"/>
      <c r="BR272" s="86"/>
      <c r="BS272" s="86"/>
      <c r="BT272" s="86"/>
      <c r="BU272" s="86"/>
      <c r="BV272" s="86"/>
      <c r="BW272" s="86"/>
      <c r="BX272" s="86"/>
      <c r="BY272" s="86"/>
      <c r="BZ272" s="86"/>
      <c r="CA272" s="86"/>
      <c r="CB272" s="86"/>
      <c r="CC272" s="86"/>
      <c r="CD272" s="86"/>
      <c r="CE272" s="86"/>
      <c r="CF272" s="86"/>
      <c r="CG272" s="86"/>
      <c r="CH272" s="86"/>
      <c r="CI272" s="86"/>
      <c r="CJ272" s="86"/>
      <c r="CK272" s="86"/>
      <c r="CL272" s="86"/>
      <c r="CM272" s="86"/>
      <c r="CN272" s="86"/>
      <c r="CO272" s="86"/>
      <c r="CP272" s="86"/>
      <c r="CQ272" s="86"/>
      <c r="CR272" s="86"/>
      <c r="CS272" s="86"/>
      <c r="CT272" s="86"/>
      <c r="CU272" s="86"/>
      <c r="CV272" s="86"/>
      <c r="CW272" s="86"/>
      <c r="CX272" s="86"/>
      <c r="CY272" s="86"/>
      <c r="CZ272" s="86"/>
      <c r="DA272" s="86"/>
      <c r="DB272" s="86"/>
      <c r="DC272" s="86"/>
      <c r="DD272" s="86"/>
      <c r="DE272" s="86"/>
      <c r="DF272" s="86"/>
      <c r="DG272" s="86"/>
      <c r="DH272" s="86"/>
      <c r="DI272" s="86"/>
      <c r="DJ272" s="86"/>
      <c r="DK272" s="86"/>
      <c r="DL272" s="86"/>
      <c r="DM272" s="86"/>
      <c r="DN272" s="86"/>
      <c r="DO272" s="86"/>
      <c r="DP272" s="86"/>
      <c r="DQ272" s="86"/>
      <c r="DR272" s="86"/>
      <c r="DS272" s="86"/>
      <c r="DT272" s="86"/>
      <c r="DU272" s="86"/>
      <c r="DV272" s="86"/>
      <c r="DW272" s="86"/>
      <c r="DX272" s="86"/>
      <c r="DY272" s="86"/>
      <c r="DZ272" s="86"/>
      <c r="EA272" s="86"/>
      <c r="EB272" s="86"/>
      <c r="EC272" s="86"/>
      <c r="ED272" s="86"/>
      <c r="EE272" s="86"/>
      <c r="EF272" s="86"/>
      <c r="EG272" s="86"/>
      <c r="EH272" s="86"/>
      <c r="EI272" s="86"/>
      <c r="EJ272" s="86"/>
      <c r="EK272" s="86"/>
      <c r="EL272" s="86"/>
      <c r="EM272" s="86"/>
      <c r="EN272" s="86"/>
      <c r="EO272" s="86"/>
      <c r="EP272" s="86"/>
      <c r="EQ272" s="86"/>
      <c r="ER272" s="86"/>
      <c r="ES272" s="86"/>
      <c r="ET272" s="86"/>
      <c r="EU272" s="86"/>
      <c r="EV272" s="86"/>
      <c r="EW272" s="86"/>
      <c r="EX272" s="86"/>
      <c r="EY272" s="86"/>
      <c r="EZ272" s="86"/>
      <c r="FA272" s="86"/>
      <c r="FB272" s="86"/>
      <c r="FC272" s="86"/>
      <c r="FD272" s="86"/>
      <c r="FE272" s="86"/>
      <c r="FF272" s="86"/>
      <c r="FG272" s="86"/>
      <c r="FH272" s="86"/>
      <c r="FI272" s="86"/>
      <c r="FJ272" s="86"/>
      <c r="FK272" s="86"/>
      <c r="FL272" s="86"/>
      <c r="FM272" s="86"/>
      <c r="FN272" s="86"/>
      <c r="FO272" s="86"/>
      <c r="FP272" s="86"/>
      <c r="FQ272" s="86"/>
      <c r="FR272" s="86"/>
      <c r="FS272" s="86"/>
      <c r="FT272" s="86"/>
      <c r="FU272" s="86"/>
      <c r="FV272" s="86"/>
      <c r="FW272" s="86"/>
      <c r="FX272" s="86">
        <v>8.8636360168457031</v>
      </c>
      <c r="FY272" s="86">
        <v>0</v>
      </c>
    </row>
    <row r="273" spans="1:181" x14ac:dyDescent="0.25">
      <c r="A273" t="s">
        <v>186</v>
      </c>
      <c r="B273" t="s">
        <v>244</v>
      </c>
      <c r="C273" t="s">
        <v>194</v>
      </c>
      <c r="D273" t="s">
        <v>202</v>
      </c>
      <c r="E273" t="s">
        <v>238</v>
      </c>
      <c r="F273" t="s">
        <v>182</v>
      </c>
      <c r="G273" t="s">
        <v>1</v>
      </c>
      <c r="H273" s="86">
        <v>740</v>
      </c>
      <c r="I273" s="86"/>
      <c r="J273" s="86"/>
      <c r="K273" s="86"/>
      <c r="L273" s="86"/>
      <c r="M273" s="86"/>
      <c r="N273" s="86"/>
      <c r="O273" s="86"/>
      <c r="P273" s="86"/>
      <c r="Q273" s="86"/>
      <c r="R273" s="86"/>
      <c r="S273" s="86"/>
      <c r="T273" s="86"/>
      <c r="U273" s="86"/>
      <c r="V273" s="86"/>
      <c r="W273" s="86"/>
      <c r="X273" s="86"/>
      <c r="Y273" s="86"/>
      <c r="Z273" s="86"/>
      <c r="AA273" s="86"/>
      <c r="AB273" s="86"/>
      <c r="AC273" s="86"/>
      <c r="AD273" s="86"/>
      <c r="AE273" s="86"/>
      <c r="AF273" s="86"/>
      <c r="AG273" s="86"/>
      <c r="AH273" s="86"/>
      <c r="AI273" s="86"/>
      <c r="AJ273" s="86"/>
      <c r="AK273" s="86"/>
      <c r="AL273" s="86"/>
      <c r="AM273" s="86"/>
      <c r="AN273" s="86"/>
      <c r="AO273" s="86"/>
      <c r="AP273" s="86"/>
      <c r="AQ273" s="86"/>
      <c r="AR273" s="86"/>
      <c r="AS273" s="86"/>
      <c r="AT273" s="86"/>
      <c r="AU273" s="86"/>
      <c r="AV273" s="86"/>
      <c r="AW273" s="86"/>
      <c r="AX273" s="86"/>
      <c r="AY273" s="86"/>
      <c r="AZ273" s="86"/>
      <c r="BA273" s="86"/>
      <c r="BB273" s="86"/>
      <c r="BC273" s="86"/>
      <c r="BD273" s="86"/>
      <c r="BE273" s="86"/>
      <c r="BF273" s="86"/>
      <c r="BG273" s="86"/>
      <c r="BH273" s="86"/>
      <c r="BI273" s="86"/>
      <c r="BJ273" s="86"/>
      <c r="BK273" s="86"/>
      <c r="BL273" s="86"/>
      <c r="BM273" s="86"/>
      <c r="BN273" s="86"/>
      <c r="BO273" s="86"/>
      <c r="BP273" s="86"/>
      <c r="BQ273" s="86"/>
      <c r="BR273" s="86"/>
      <c r="BS273" s="86"/>
      <c r="BT273" s="86"/>
      <c r="BU273" s="86"/>
      <c r="BV273" s="86"/>
      <c r="BW273" s="86"/>
      <c r="BX273" s="86"/>
      <c r="BY273" s="86"/>
      <c r="BZ273" s="86"/>
      <c r="CA273" s="86"/>
      <c r="CB273" s="86"/>
      <c r="CC273" s="86"/>
      <c r="CD273" s="86"/>
      <c r="CE273" s="86"/>
      <c r="CF273" s="86"/>
      <c r="CG273" s="86"/>
      <c r="CH273" s="86"/>
      <c r="CI273" s="86"/>
      <c r="CJ273" s="86"/>
      <c r="CK273" s="86"/>
      <c r="CL273" s="86"/>
      <c r="CM273" s="86"/>
      <c r="CN273" s="86"/>
      <c r="CO273" s="86"/>
      <c r="CP273" s="86"/>
      <c r="CQ273" s="86"/>
      <c r="CR273" s="86"/>
      <c r="CS273" s="86"/>
      <c r="CT273" s="86"/>
      <c r="CU273" s="86"/>
      <c r="CV273" s="86"/>
      <c r="CW273" s="86"/>
      <c r="CX273" s="86"/>
      <c r="CY273" s="86"/>
      <c r="CZ273" s="86"/>
      <c r="DA273" s="86"/>
      <c r="DB273" s="86"/>
      <c r="DC273" s="86"/>
      <c r="DD273" s="86"/>
      <c r="DE273" s="86"/>
      <c r="DF273" s="86"/>
      <c r="DG273" s="86"/>
      <c r="DH273" s="86"/>
      <c r="DI273" s="86"/>
      <c r="DJ273" s="86"/>
      <c r="DK273" s="86"/>
      <c r="DL273" s="86"/>
      <c r="DM273" s="86"/>
      <c r="DN273" s="86"/>
      <c r="DO273" s="86"/>
      <c r="DP273" s="86"/>
      <c r="DQ273" s="86"/>
      <c r="DR273" s="86"/>
      <c r="DS273" s="86"/>
      <c r="DT273" s="86"/>
      <c r="DU273" s="86"/>
      <c r="DV273" s="86"/>
      <c r="DW273" s="86"/>
      <c r="DX273" s="86"/>
      <c r="DY273" s="86"/>
      <c r="DZ273" s="86"/>
      <c r="EA273" s="86"/>
      <c r="EB273" s="86"/>
      <c r="EC273" s="86"/>
      <c r="ED273" s="86"/>
      <c r="EE273" s="86"/>
      <c r="EF273" s="86"/>
      <c r="EG273" s="86"/>
      <c r="EH273" s="86"/>
      <c r="EI273" s="86"/>
      <c r="EJ273" s="86"/>
      <c r="EK273" s="86"/>
      <c r="EL273" s="86"/>
      <c r="EM273" s="86"/>
      <c r="EN273" s="86"/>
      <c r="EO273" s="86"/>
      <c r="EP273" s="86"/>
      <c r="EQ273" s="86"/>
      <c r="ER273" s="86"/>
      <c r="ES273" s="86"/>
      <c r="ET273" s="86"/>
      <c r="EU273" s="86"/>
      <c r="EV273" s="86"/>
      <c r="EW273" s="86"/>
      <c r="EX273" s="86"/>
      <c r="EY273" s="86"/>
      <c r="EZ273" s="86"/>
      <c r="FA273" s="86"/>
      <c r="FB273" s="86"/>
      <c r="FC273" s="86"/>
      <c r="FD273" s="86"/>
      <c r="FE273" s="86"/>
      <c r="FF273" s="86"/>
      <c r="FG273" s="86"/>
      <c r="FH273" s="86"/>
      <c r="FI273" s="86"/>
      <c r="FJ273" s="86"/>
      <c r="FK273" s="86"/>
      <c r="FL273" s="86"/>
      <c r="FM273" s="86"/>
      <c r="FN273" s="86"/>
      <c r="FO273" s="86"/>
      <c r="FP273" s="86"/>
      <c r="FQ273" s="86"/>
      <c r="FR273" s="86"/>
      <c r="FS273" s="86"/>
      <c r="FT273" s="86"/>
      <c r="FU273" s="86"/>
      <c r="FV273" s="86"/>
      <c r="FW273" s="86"/>
      <c r="FX273" s="86">
        <v>43.272727966308594</v>
      </c>
      <c r="FY273" s="86">
        <v>0</v>
      </c>
    </row>
    <row r="274" spans="1:181" x14ac:dyDescent="0.25">
      <c r="A274" t="s">
        <v>186</v>
      </c>
      <c r="B274" t="s">
        <v>244</v>
      </c>
      <c r="C274" t="s">
        <v>194</v>
      </c>
      <c r="D274" t="s">
        <v>202</v>
      </c>
      <c r="E274" t="s">
        <v>238</v>
      </c>
      <c r="F274" t="s">
        <v>183</v>
      </c>
      <c r="G274" t="s">
        <v>1</v>
      </c>
      <c r="H274" s="86">
        <v>984</v>
      </c>
      <c r="I274" s="86"/>
      <c r="J274" s="86"/>
      <c r="K274" s="86"/>
      <c r="L274" s="86"/>
      <c r="M274" s="86"/>
      <c r="N274" s="86"/>
      <c r="O274" s="86"/>
      <c r="P274" s="86"/>
      <c r="Q274" s="86"/>
      <c r="R274" s="86"/>
      <c r="S274" s="86"/>
      <c r="T274" s="86"/>
      <c r="U274" s="86"/>
      <c r="V274" s="86"/>
      <c r="W274" s="86"/>
      <c r="X274" s="86"/>
      <c r="Y274" s="86"/>
      <c r="Z274" s="86"/>
      <c r="AA274" s="86"/>
      <c r="AB274" s="86"/>
      <c r="AC274" s="86"/>
      <c r="AD274" s="86"/>
      <c r="AE274" s="86"/>
      <c r="AF274" s="86"/>
      <c r="AG274" s="86"/>
      <c r="AH274" s="86"/>
      <c r="AI274" s="86"/>
      <c r="AJ274" s="86"/>
      <c r="AK274" s="86"/>
      <c r="AL274" s="86"/>
      <c r="AM274" s="86"/>
      <c r="AN274" s="86"/>
      <c r="AO274" s="86"/>
      <c r="AP274" s="86"/>
      <c r="AQ274" s="86"/>
      <c r="AR274" s="86"/>
      <c r="AS274" s="86"/>
      <c r="AT274" s="86"/>
      <c r="AU274" s="86"/>
      <c r="AV274" s="86"/>
      <c r="AW274" s="86"/>
      <c r="AX274" s="86"/>
      <c r="AY274" s="86"/>
      <c r="AZ274" s="86"/>
      <c r="BA274" s="86"/>
      <c r="BB274" s="86"/>
      <c r="BC274" s="86"/>
      <c r="BD274" s="86"/>
      <c r="BE274" s="86"/>
      <c r="BF274" s="86"/>
      <c r="BG274" s="86"/>
      <c r="BH274" s="86"/>
      <c r="BI274" s="86"/>
      <c r="BJ274" s="86"/>
      <c r="BK274" s="86"/>
      <c r="BL274" s="86"/>
      <c r="BM274" s="86"/>
      <c r="BN274" s="86"/>
      <c r="BO274" s="86"/>
      <c r="BP274" s="86"/>
      <c r="BQ274" s="86"/>
      <c r="BR274" s="86"/>
      <c r="BS274" s="86"/>
      <c r="BT274" s="86"/>
      <c r="BU274" s="86"/>
      <c r="BV274" s="86"/>
      <c r="BW274" s="86"/>
      <c r="BX274" s="86"/>
      <c r="BY274" s="86"/>
      <c r="BZ274" s="86"/>
      <c r="CA274" s="86"/>
      <c r="CB274" s="86"/>
      <c r="CC274" s="86"/>
      <c r="CD274" s="86"/>
      <c r="CE274" s="86"/>
      <c r="CF274" s="86"/>
      <c r="CG274" s="86"/>
      <c r="CH274" s="86"/>
      <c r="CI274" s="86"/>
      <c r="CJ274" s="86"/>
      <c r="CK274" s="86"/>
      <c r="CL274" s="86"/>
      <c r="CM274" s="86"/>
      <c r="CN274" s="86"/>
      <c r="CO274" s="86"/>
      <c r="CP274" s="86"/>
      <c r="CQ274" s="86"/>
      <c r="CR274" s="86"/>
      <c r="CS274" s="86"/>
      <c r="CT274" s="86"/>
      <c r="CU274" s="86"/>
      <c r="CV274" s="86"/>
      <c r="CW274" s="86"/>
      <c r="CX274" s="86"/>
      <c r="CY274" s="86"/>
      <c r="CZ274" s="86"/>
      <c r="DA274" s="86"/>
      <c r="DB274" s="86"/>
      <c r="DC274" s="86"/>
      <c r="DD274" s="86"/>
      <c r="DE274" s="86"/>
      <c r="DF274" s="86"/>
      <c r="DG274" s="86"/>
      <c r="DH274" s="86"/>
      <c r="DI274" s="86"/>
      <c r="DJ274" s="86"/>
      <c r="DK274" s="86"/>
      <c r="DL274" s="86"/>
      <c r="DM274" s="86"/>
      <c r="DN274" s="86"/>
      <c r="DO274" s="86"/>
      <c r="DP274" s="86"/>
      <c r="DQ274" s="86"/>
      <c r="DR274" s="86"/>
      <c r="DS274" s="86"/>
      <c r="DT274" s="86"/>
      <c r="DU274" s="86"/>
      <c r="DV274" s="86"/>
      <c r="DW274" s="86"/>
      <c r="DX274" s="86"/>
      <c r="DY274" s="86"/>
      <c r="DZ274" s="86"/>
      <c r="EA274" s="86"/>
      <c r="EB274" s="86"/>
      <c r="EC274" s="86"/>
      <c r="ED274" s="86"/>
      <c r="EE274" s="86"/>
      <c r="EF274" s="86"/>
      <c r="EG274" s="86"/>
      <c r="EH274" s="86"/>
      <c r="EI274" s="86"/>
      <c r="EJ274" s="86"/>
      <c r="EK274" s="86"/>
      <c r="EL274" s="86"/>
      <c r="EM274" s="86"/>
      <c r="EN274" s="86"/>
      <c r="EO274" s="86"/>
      <c r="EP274" s="86"/>
      <c r="EQ274" s="86"/>
      <c r="ER274" s="86"/>
      <c r="ES274" s="86"/>
      <c r="ET274" s="86"/>
      <c r="EU274" s="86"/>
      <c r="EV274" s="86"/>
      <c r="EW274" s="86"/>
      <c r="EX274" s="86"/>
      <c r="EY274" s="86"/>
      <c r="EZ274" s="86"/>
      <c r="FA274" s="86"/>
      <c r="FB274" s="86"/>
      <c r="FC274" s="86"/>
      <c r="FD274" s="86"/>
      <c r="FE274" s="86"/>
      <c r="FF274" s="86"/>
      <c r="FG274" s="86"/>
      <c r="FH274" s="86"/>
      <c r="FI274" s="86"/>
      <c r="FJ274" s="86"/>
      <c r="FK274" s="86"/>
      <c r="FL274" s="86"/>
      <c r="FM274" s="86"/>
      <c r="FN274" s="86"/>
      <c r="FO274" s="86"/>
      <c r="FP274" s="86"/>
      <c r="FQ274" s="86"/>
      <c r="FR274" s="86"/>
      <c r="FS274" s="86"/>
      <c r="FT274" s="86"/>
      <c r="FU274" s="86"/>
      <c r="FV274" s="86"/>
      <c r="FW274" s="86"/>
      <c r="FX274" s="86">
        <v>43.136363983154297</v>
      </c>
      <c r="FY274" s="86">
        <v>0</v>
      </c>
    </row>
    <row r="275" spans="1:181" x14ac:dyDescent="0.25">
      <c r="A275" t="s">
        <v>186</v>
      </c>
      <c r="B275" t="s">
        <v>244</v>
      </c>
      <c r="C275" t="s">
        <v>194</v>
      </c>
      <c r="D275" t="s">
        <v>202</v>
      </c>
      <c r="E275" t="s">
        <v>238</v>
      </c>
      <c r="F275" t="s">
        <v>184</v>
      </c>
      <c r="G275" t="s">
        <v>1</v>
      </c>
      <c r="H275" s="86">
        <v>641</v>
      </c>
      <c r="I275" s="86"/>
      <c r="J275" s="86"/>
      <c r="K275" s="86"/>
      <c r="L275" s="86"/>
      <c r="M275" s="86"/>
      <c r="N275" s="86"/>
      <c r="O275" s="86"/>
      <c r="P275" s="86"/>
      <c r="Q275" s="86"/>
      <c r="R275" s="86"/>
      <c r="S275" s="86"/>
      <c r="T275" s="86"/>
      <c r="U275" s="86"/>
      <c r="V275" s="86"/>
      <c r="W275" s="86"/>
      <c r="X275" s="86"/>
      <c r="Y275" s="86"/>
      <c r="Z275" s="86"/>
      <c r="AA275" s="86"/>
      <c r="AB275" s="86"/>
      <c r="AC275" s="86"/>
      <c r="AD275" s="86"/>
      <c r="AE275" s="86"/>
      <c r="AF275" s="86"/>
      <c r="AG275" s="86"/>
      <c r="AH275" s="86"/>
      <c r="AI275" s="86"/>
      <c r="AJ275" s="86"/>
      <c r="AK275" s="86"/>
      <c r="AL275" s="86"/>
      <c r="AM275" s="86"/>
      <c r="AN275" s="86"/>
      <c r="AO275" s="86"/>
      <c r="AP275" s="86"/>
      <c r="AQ275" s="86"/>
      <c r="AR275" s="86"/>
      <c r="AS275" s="86"/>
      <c r="AT275" s="86"/>
      <c r="AU275" s="86"/>
      <c r="AV275" s="86"/>
      <c r="AW275" s="86"/>
      <c r="AX275" s="86"/>
      <c r="AY275" s="86"/>
      <c r="AZ275" s="86"/>
      <c r="BA275" s="86"/>
      <c r="BB275" s="86"/>
      <c r="BC275" s="86"/>
      <c r="BD275" s="86"/>
      <c r="BE275" s="86"/>
      <c r="BF275" s="86"/>
      <c r="BG275" s="86"/>
      <c r="BH275" s="86"/>
      <c r="BI275" s="86"/>
      <c r="BJ275" s="86"/>
      <c r="BK275" s="86"/>
      <c r="BL275" s="86"/>
      <c r="BM275" s="86"/>
      <c r="BN275" s="86"/>
      <c r="BO275" s="86"/>
      <c r="BP275" s="86"/>
      <c r="BQ275" s="86"/>
      <c r="BR275" s="86"/>
      <c r="BS275" s="86"/>
      <c r="BT275" s="86"/>
      <c r="BU275" s="86"/>
      <c r="BV275" s="86"/>
      <c r="BW275" s="86"/>
      <c r="BX275" s="86"/>
      <c r="BY275" s="86"/>
      <c r="BZ275" s="86"/>
      <c r="CA275" s="86"/>
      <c r="CB275" s="86"/>
      <c r="CC275" s="86"/>
      <c r="CD275" s="86"/>
      <c r="CE275" s="86"/>
      <c r="CF275" s="86"/>
      <c r="CG275" s="86"/>
      <c r="CH275" s="86"/>
      <c r="CI275" s="86"/>
      <c r="CJ275" s="86"/>
      <c r="CK275" s="86"/>
      <c r="CL275" s="86"/>
      <c r="CM275" s="86"/>
      <c r="CN275" s="86"/>
      <c r="CO275" s="86"/>
      <c r="CP275" s="86"/>
      <c r="CQ275" s="86"/>
      <c r="CR275" s="86"/>
      <c r="CS275" s="86"/>
      <c r="CT275" s="86"/>
      <c r="CU275" s="86"/>
      <c r="CV275" s="86"/>
      <c r="CW275" s="86"/>
      <c r="CX275" s="86"/>
      <c r="CY275" s="86"/>
      <c r="CZ275" s="86"/>
      <c r="DA275" s="86"/>
      <c r="DB275" s="86"/>
      <c r="DC275" s="86"/>
      <c r="DD275" s="86"/>
      <c r="DE275" s="86"/>
      <c r="DF275" s="86"/>
      <c r="DG275" s="86"/>
      <c r="DH275" s="86"/>
      <c r="DI275" s="86"/>
      <c r="DJ275" s="86"/>
      <c r="DK275" s="86"/>
      <c r="DL275" s="86"/>
      <c r="DM275" s="86"/>
      <c r="DN275" s="86"/>
      <c r="DO275" s="86"/>
      <c r="DP275" s="86"/>
      <c r="DQ275" s="86"/>
      <c r="DR275" s="86"/>
      <c r="DS275" s="86"/>
      <c r="DT275" s="86"/>
      <c r="DU275" s="86"/>
      <c r="DV275" s="86"/>
      <c r="DW275" s="86"/>
      <c r="DX275" s="86"/>
      <c r="DY275" s="86"/>
      <c r="DZ275" s="86"/>
      <c r="EA275" s="86"/>
      <c r="EB275" s="86"/>
      <c r="EC275" s="86"/>
      <c r="ED275" s="86"/>
      <c r="EE275" s="86"/>
      <c r="EF275" s="86"/>
      <c r="EG275" s="86"/>
      <c r="EH275" s="86"/>
      <c r="EI275" s="86"/>
      <c r="EJ275" s="86"/>
      <c r="EK275" s="86"/>
      <c r="EL275" s="86"/>
      <c r="EM275" s="86"/>
      <c r="EN275" s="86"/>
      <c r="EO275" s="86"/>
      <c r="EP275" s="86"/>
      <c r="EQ275" s="86"/>
      <c r="ER275" s="86"/>
      <c r="ES275" s="86"/>
      <c r="ET275" s="86"/>
      <c r="EU275" s="86"/>
      <c r="EV275" s="86"/>
      <c r="EW275" s="86"/>
      <c r="EX275" s="86"/>
      <c r="EY275" s="86"/>
      <c r="EZ275" s="86"/>
      <c r="FA275" s="86"/>
      <c r="FB275" s="86"/>
      <c r="FC275" s="86"/>
      <c r="FD275" s="86"/>
      <c r="FE275" s="86"/>
      <c r="FF275" s="86"/>
      <c r="FG275" s="86"/>
      <c r="FH275" s="86"/>
      <c r="FI275" s="86"/>
      <c r="FJ275" s="86"/>
      <c r="FK275" s="86"/>
      <c r="FL275" s="86"/>
      <c r="FM275" s="86"/>
      <c r="FN275" s="86"/>
      <c r="FO275" s="86"/>
      <c r="FP275" s="86"/>
      <c r="FQ275" s="86"/>
      <c r="FR275" s="86"/>
      <c r="FS275" s="86"/>
      <c r="FT275" s="86"/>
      <c r="FU275" s="86"/>
      <c r="FV275" s="86"/>
      <c r="FW275" s="86"/>
      <c r="FX275" s="86">
        <v>41.590908050537109</v>
      </c>
      <c r="FY275" s="86">
        <v>0</v>
      </c>
    </row>
    <row r="276" spans="1:181" x14ac:dyDescent="0.25">
      <c r="A276" t="s">
        <v>186</v>
      </c>
      <c r="B276" t="s">
        <v>244</v>
      </c>
      <c r="C276" t="s">
        <v>194</v>
      </c>
      <c r="D276" t="s">
        <v>202</v>
      </c>
      <c r="E276" t="s">
        <v>238</v>
      </c>
      <c r="F276" t="s">
        <v>185</v>
      </c>
      <c r="G276" t="s">
        <v>1</v>
      </c>
      <c r="H276" s="86">
        <v>270</v>
      </c>
      <c r="I276" s="86"/>
      <c r="J276" s="86"/>
      <c r="K276" s="86"/>
      <c r="L276" s="86"/>
      <c r="M276" s="86"/>
      <c r="N276" s="86"/>
      <c r="O276" s="86"/>
      <c r="P276" s="86"/>
      <c r="Q276" s="86"/>
      <c r="R276" s="86"/>
      <c r="S276" s="86"/>
      <c r="T276" s="86"/>
      <c r="U276" s="86"/>
      <c r="V276" s="86"/>
      <c r="W276" s="86"/>
      <c r="X276" s="86"/>
      <c r="Y276" s="86"/>
      <c r="Z276" s="86"/>
      <c r="AA276" s="86"/>
      <c r="AB276" s="86"/>
      <c r="AC276" s="86"/>
      <c r="AD276" s="86"/>
      <c r="AE276" s="86"/>
      <c r="AF276" s="86"/>
      <c r="AG276" s="86"/>
      <c r="AH276" s="86"/>
      <c r="AI276" s="86"/>
      <c r="AJ276" s="86"/>
      <c r="AK276" s="86"/>
      <c r="AL276" s="86"/>
      <c r="AM276" s="86"/>
      <c r="AN276" s="86"/>
      <c r="AO276" s="86"/>
      <c r="AP276" s="86"/>
      <c r="AQ276" s="86"/>
      <c r="AR276" s="86"/>
      <c r="AS276" s="86"/>
      <c r="AT276" s="86"/>
      <c r="AU276" s="86"/>
      <c r="AV276" s="86"/>
      <c r="AW276" s="86"/>
      <c r="AX276" s="86"/>
      <c r="AY276" s="86"/>
      <c r="AZ276" s="86"/>
      <c r="BA276" s="86"/>
      <c r="BB276" s="86"/>
      <c r="BC276" s="86"/>
      <c r="BD276" s="86"/>
      <c r="BE276" s="86"/>
      <c r="BF276" s="86"/>
      <c r="BG276" s="86"/>
      <c r="BH276" s="86"/>
      <c r="BI276" s="86"/>
      <c r="BJ276" s="86"/>
      <c r="BK276" s="86"/>
      <c r="BL276" s="86"/>
      <c r="BM276" s="86"/>
      <c r="BN276" s="86"/>
      <c r="BO276" s="86"/>
      <c r="BP276" s="86"/>
      <c r="BQ276" s="86"/>
      <c r="BR276" s="86"/>
      <c r="BS276" s="86"/>
      <c r="BT276" s="86"/>
      <c r="BU276" s="86"/>
      <c r="BV276" s="86"/>
      <c r="BW276" s="86"/>
      <c r="BX276" s="86"/>
      <c r="BY276" s="86"/>
      <c r="BZ276" s="86"/>
      <c r="CA276" s="86"/>
      <c r="CB276" s="86"/>
      <c r="CC276" s="86"/>
      <c r="CD276" s="86"/>
      <c r="CE276" s="86"/>
      <c r="CF276" s="86"/>
      <c r="CG276" s="86"/>
      <c r="CH276" s="86"/>
      <c r="CI276" s="86"/>
      <c r="CJ276" s="86"/>
      <c r="CK276" s="86"/>
      <c r="CL276" s="86"/>
      <c r="CM276" s="86"/>
      <c r="CN276" s="86"/>
      <c r="CO276" s="86"/>
      <c r="CP276" s="86"/>
      <c r="CQ276" s="86"/>
      <c r="CR276" s="86"/>
      <c r="CS276" s="86"/>
      <c r="CT276" s="86"/>
      <c r="CU276" s="86"/>
      <c r="CV276" s="86"/>
      <c r="CW276" s="86"/>
      <c r="CX276" s="86"/>
      <c r="CY276" s="86"/>
      <c r="CZ276" s="86"/>
      <c r="DA276" s="86"/>
      <c r="DB276" s="86"/>
      <c r="DC276" s="86"/>
      <c r="DD276" s="86"/>
      <c r="DE276" s="86"/>
      <c r="DF276" s="86"/>
      <c r="DG276" s="86"/>
      <c r="DH276" s="86"/>
      <c r="DI276" s="86"/>
      <c r="DJ276" s="86"/>
      <c r="DK276" s="86"/>
      <c r="DL276" s="86"/>
      <c r="DM276" s="86"/>
      <c r="DN276" s="86"/>
      <c r="DO276" s="86"/>
      <c r="DP276" s="86"/>
      <c r="DQ276" s="86"/>
      <c r="DR276" s="86"/>
      <c r="DS276" s="86"/>
      <c r="DT276" s="86"/>
      <c r="DU276" s="86"/>
      <c r="DV276" s="86"/>
      <c r="DW276" s="86"/>
      <c r="DX276" s="86"/>
      <c r="DY276" s="86"/>
      <c r="DZ276" s="86"/>
      <c r="EA276" s="86"/>
      <c r="EB276" s="86"/>
      <c r="EC276" s="86"/>
      <c r="ED276" s="86"/>
      <c r="EE276" s="86"/>
      <c r="EF276" s="86"/>
      <c r="EG276" s="86"/>
      <c r="EH276" s="86"/>
      <c r="EI276" s="86"/>
      <c r="EJ276" s="86"/>
      <c r="EK276" s="86"/>
      <c r="EL276" s="86"/>
      <c r="EM276" s="86"/>
      <c r="EN276" s="86"/>
      <c r="EO276" s="86"/>
      <c r="EP276" s="86"/>
      <c r="EQ276" s="86"/>
      <c r="ER276" s="86"/>
      <c r="ES276" s="86"/>
      <c r="ET276" s="86"/>
      <c r="EU276" s="86"/>
      <c r="EV276" s="86"/>
      <c r="EW276" s="86"/>
      <c r="EX276" s="86"/>
      <c r="EY276" s="86"/>
      <c r="EZ276" s="86"/>
      <c r="FA276" s="86"/>
      <c r="FB276" s="86"/>
      <c r="FC276" s="86"/>
      <c r="FD276" s="86"/>
      <c r="FE276" s="86"/>
      <c r="FF276" s="86"/>
      <c r="FG276" s="86"/>
      <c r="FH276" s="86"/>
      <c r="FI276" s="86"/>
      <c r="FJ276" s="86"/>
      <c r="FK276" s="86"/>
      <c r="FL276" s="86"/>
      <c r="FM276" s="86"/>
      <c r="FN276" s="86"/>
      <c r="FO276" s="86"/>
      <c r="FP276" s="86"/>
      <c r="FQ276" s="86"/>
      <c r="FR276" s="86"/>
      <c r="FS276" s="86"/>
      <c r="FT276" s="86"/>
      <c r="FU276" s="86"/>
      <c r="FV276" s="86"/>
      <c r="FW276" s="86"/>
      <c r="FX276" s="86">
        <v>11</v>
      </c>
      <c r="FY276" s="86">
        <v>0</v>
      </c>
    </row>
    <row r="277" spans="1:181" x14ac:dyDescent="0.25">
      <c r="A277" t="s">
        <v>186</v>
      </c>
      <c r="B277" t="s">
        <v>244</v>
      </c>
      <c r="C277" t="s">
        <v>194</v>
      </c>
      <c r="D277" t="s">
        <v>202</v>
      </c>
      <c r="E277" t="s">
        <v>239</v>
      </c>
      <c r="F277" t="s">
        <v>1</v>
      </c>
      <c r="G277" t="s">
        <v>198</v>
      </c>
      <c r="H277" s="86">
        <v>6775</v>
      </c>
      <c r="I277" s="86">
        <v>1.1179790496826172</v>
      </c>
      <c r="J277" s="86">
        <v>1.0555927753448486</v>
      </c>
      <c r="K277" s="86">
        <v>1.0339462757110596</v>
      </c>
      <c r="L277" s="86">
        <v>1.0313750505447388</v>
      </c>
      <c r="M277" s="86">
        <v>1.0289956331253052</v>
      </c>
      <c r="N277" s="86">
        <v>1.0431771278381348</v>
      </c>
      <c r="O277" s="86">
        <v>1.2257819175720215</v>
      </c>
      <c r="P277" s="86">
        <v>1.3631994724273682</v>
      </c>
      <c r="Q277" s="86">
        <v>1.28397536277771</v>
      </c>
      <c r="R277" s="86">
        <v>1.257407546043396</v>
      </c>
      <c r="S277" s="86">
        <v>1.2169972658157349</v>
      </c>
      <c r="T277" s="86">
        <v>1.1702321767807007</v>
      </c>
      <c r="U277" s="86">
        <v>1.1563934087753296</v>
      </c>
      <c r="V277" s="86">
        <v>1.1298134326934814</v>
      </c>
      <c r="W277" s="86">
        <v>1.0803074836730957</v>
      </c>
      <c r="X277" s="86">
        <v>1.1071645021438599</v>
      </c>
      <c r="Y277" s="86">
        <v>1.1626173257827759</v>
      </c>
      <c r="Z277" s="86">
        <v>1.3465021848678589</v>
      </c>
      <c r="AA277" s="86">
        <v>1.5361385345458984</v>
      </c>
      <c r="AB277" s="86">
        <v>1.5550330877304077</v>
      </c>
      <c r="AC277" s="86">
        <v>1.5539419651031494</v>
      </c>
      <c r="AD277" s="86">
        <v>1.4971190690994263</v>
      </c>
      <c r="AE277" s="86">
        <v>1.3372336626052856</v>
      </c>
      <c r="AF277" s="86">
        <v>1.2242523431777954</v>
      </c>
      <c r="AG277" s="86">
        <v>-8.9722082018852234E-2</v>
      </c>
      <c r="AH277" s="86">
        <v>-8.6439691483974457E-2</v>
      </c>
      <c r="AI277" s="86">
        <v>-6.7204475402832031E-2</v>
      </c>
      <c r="AJ277" s="86">
        <v>-3.8673803210258484E-2</v>
      </c>
      <c r="AK277" s="86">
        <v>-6.0254912823438644E-2</v>
      </c>
      <c r="AL277" s="86">
        <v>-0.1110561192035675</v>
      </c>
      <c r="AM277" s="86">
        <v>-0.11541907489299774</v>
      </c>
      <c r="AN277" s="86">
        <v>-0.12127312272787094</v>
      </c>
      <c r="AO277" s="86">
        <v>-0.12087631225585938</v>
      </c>
      <c r="AP277" s="86">
        <v>-0.10547071695327759</v>
      </c>
      <c r="AQ277" s="86">
        <v>-8.3928465843200684E-2</v>
      </c>
      <c r="AR277" s="86">
        <v>-7.9574443399906158E-2</v>
      </c>
      <c r="AS277" s="86">
        <v>-5.459260568022728E-2</v>
      </c>
      <c r="AT277" s="86">
        <v>-3.4033428877592087E-2</v>
      </c>
      <c r="AU277" s="86">
        <v>-4.4851344078779221E-2</v>
      </c>
      <c r="AV277" s="86">
        <v>-1.1467743664979935E-2</v>
      </c>
      <c r="AW277" s="86">
        <v>5.5266465060412884E-3</v>
      </c>
      <c r="AX277" s="86">
        <v>3.7844646722078323E-2</v>
      </c>
      <c r="AY277" s="86">
        <v>5.2738554775714874E-2</v>
      </c>
      <c r="AZ277" s="86">
        <v>2.6428233832120895E-2</v>
      </c>
      <c r="BA277" s="86">
        <v>3.3422999083995819E-2</v>
      </c>
      <c r="BB277" s="86">
        <v>-4.1619915515184402E-2</v>
      </c>
      <c r="BC277" s="86">
        <v>-7.1584872901439667E-2</v>
      </c>
      <c r="BD277" s="86">
        <v>-8.4189765155315399E-2</v>
      </c>
      <c r="BE277" s="86">
        <v>-5.0720002502202988E-2</v>
      </c>
      <c r="BF277" s="86">
        <v>-4.6985644847154617E-2</v>
      </c>
      <c r="BG277" s="86">
        <v>-2.7424206957221031E-2</v>
      </c>
      <c r="BH277" s="86">
        <v>2.3564838338643312E-3</v>
      </c>
      <c r="BI277" s="86">
        <v>-1.7053209245204926E-2</v>
      </c>
      <c r="BJ277" s="86">
        <v>-6.8860240280628204E-2</v>
      </c>
      <c r="BK277" s="86">
        <v>-6.9752484560012817E-2</v>
      </c>
      <c r="BL277" s="86">
        <v>-7.8967861831188202E-2</v>
      </c>
      <c r="BM277" s="86">
        <v>-8.6914904415607452E-2</v>
      </c>
      <c r="BN277" s="86">
        <v>-7.2875723242759705E-2</v>
      </c>
      <c r="BO277" s="86">
        <v>-5.1193773746490479E-2</v>
      </c>
      <c r="BP277" s="86">
        <v>-5.152684822678566E-2</v>
      </c>
      <c r="BQ277" s="86">
        <v>-2.6836076751351357E-2</v>
      </c>
      <c r="BR277" s="86">
        <v>-8.3447881042957306E-3</v>
      </c>
      <c r="BS277" s="86">
        <v>-2.1119885146617889E-2</v>
      </c>
      <c r="BT277" s="86">
        <v>1.2035851366817951E-2</v>
      </c>
      <c r="BU277" s="86">
        <v>3.3628709614276886E-2</v>
      </c>
      <c r="BV277" s="86">
        <v>7.426394522190094E-2</v>
      </c>
      <c r="BW277" s="86">
        <v>9.0822942554950714E-2</v>
      </c>
      <c r="BX277" s="86">
        <v>6.4592897891998291E-2</v>
      </c>
      <c r="BY277" s="86">
        <v>7.0142798125743866E-2</v>
      </c>
      <c r="BZ277" s="86">
        <v>-3.1770297791808844E-3</v>
      </c>
      <c r="CA277" s="86">
        <v>-3.3773120492696762E-2</v>
      </c>
      <c r="CB277" s="86">
        <v>-4.4349346309900284E-2</v>
      </c>
      <c r="CC277" s="86">
        <v>-2.3707278072834015E-2</v>
      </c>
      <c r="CD277" s="86">
        <v>-1.9659893587231636E-2</v>
      </c>
      <c r="CE277" s="86">
        <v>1.2748436711262912E-4</v>
      </c>
      <c r="CF277" s="86">
        <v>3.0773935839533806E-2</v>
      </c>
      <c r="CG277" s="86">
        <v>1.2868157587945461E-2</v>
      </c>
      <c r="CH277" s="86">
        <v>-3.9635494351387024E-2</v>
      </c>
      <c r="CI277" s="86">
        <v>-3.8123928010463715E-2</v>
      </c>
      <c r="CJ277" s="86">
        <v>-4.9667354673147202E-2</v>
      </c>
      <c r="CK277" s="86">
        <v>-6.3393339514732361E-2</v>
      </c>
      <c r="CL277" s="86">
        <v>-5.0300531089305878E-2</v>
      </c>
      <c r="CM277" s="86">
        <v>-2.8521828353404999E-2</v>
      </c>
      <c r="CN277" s="86">
        <v>-3.2101169228553772E-2</v>
      </c>
      <c r="CO277" s="86">
        <v>-7.6119862496852875E-3</v>
      </c>
      <c r="CP277" s="86">
        <v>9.4470866024494171E-3</v>
      </c>
      <c r="CQ277" s="86">
        <v>-4.6835476532578468E-3</v>
      </c>
      <c r="CR277" s="86">
        <v>2.8314370661973953E-2</v>
      </c>
      <c r="CS277" s="86">
        <v>5.3092110902070999E-2</v>
      </c>
      <c r="CT277" s="86">
        <v>9.9487841129302979E-2</v>
      </c>
      <c r="CU277" s="86">
        <v>0.11720006912946701</v>
      </c>
      <c r="CV277" s="86">
        <v>9.102562814950943E-2</v>
      </c>
      <c r="CW277" s="86">
        <v>9.5574833452701569E-2</v>
      </c>
      <c r="CX277" s="86">
        <v>2.3448394611477852E-2</v>
      </c>
      <c r="CY277" s="86">
        <v>-7.5848177075386047E-3</v>
      </c>
      <c r="CZ277" s="86">
        <v>-1.6755998134613037E-2</v>
      </c>
      <c r="DA277" s="86">
        <v>3.3054458908736706E-3</v>
      </c>
      <c r="DB277" s="86">
        <v>7.6658562757074833E-3</v>
      </c>
      <c r="DC277" s="86">
        <v>2.767917700111866E-2</v>
      </c>
      <c r="DD277" s="86">
        <v>5.9191387146711349E-2</v>
      </c>
      <c r="DE277" s="86">
        <v>4.2789526283740997E-2</v>
      </c>
      <c r="DF277" s="86">
        <v>-1.0410754010081291E-2</v>
      </c>
      <c r="DG277" s="86">
        <v>-6.4953835681080818E-3</v>
      </c>
      <c r="DH277" s="86">
        <v>-2.03668512403965E-2</v>
      </c>
      <c r="DI277" s="86">
        <v>-3.9871767163276672E-2</v>
      </c>
      <c r="DJ277" s="86">
        <v>-2.7725338935852051E-2</v>
      </c>
      <c r="DK277" s="86">
        <v>-5.849882960319519E-3</v>
      </c>
      <c r="DL277" s="86">
        <v>-1.2675488367676735E-2</v>
      </c>
      <c r="DM277" s="86">
        <v>1.1612103320658207E-2</v>
      </c>
      <c r="DN277" s="86">
        <v>2.7238963171839714E-2</v>
      </c>
      <c r="DO277" s="86">
        <v>1.175279077142477E-2</v>
      </c>
      <c r="DP277" s="86">
        <v>4.4592887163162231E-2</v>
      </c>
      <c r="DQ277" s="86">
        <v>7.2555512189865112E-2</v>
      </c>
      <c r="DR277" s="86">
        <v>0.12471172958612442</v>
      </c>
      <c r="DS277" s="86">
        <v>0.1435772031545639</v>
      </c>
      <c r="DT277" s="86">
        <v>0.11745835840702057</v>
      </c>
      <c r="DU277" s="86">
        <v>0.12100685387849808</v>
      </c>
      <c r="DV277" s="86">
        <v>5.0073817372322083E-2</v>
      </c>
      <c r="DW277" s="86">
        <v>1.8603485077619553E-2</v>
      </c>
      <c r="DX277" s="86">
        <v>1.0837350971996784E-2</v>
      </c>
      <c r="DY277" s="86">
        <v>4.2307533323764801E-2</v>
      </c>
      <c r="DZ277" s="86">
        <v>4.7119896858930588E-2</v>
      </c>
      <c r="EA277" s="86">
        <v>6.7459441721439362E-2</v>
      </c>
      <c r="EB277" s="86">
        <v>0.1002216637134552</v>
      </c>
      <c r="EC277" s="86">
        <v>8.5991233587265015E-2</v>
      </c>
      <c r="ED277" s="86">
        <v>3.1785134226083755E-2</v>
      </c>
      <c r="EE277" s="86">
        <v>3.9171211421489716E-2</v>
      </c>
      <c r="EF277" s="86">
        <v>2.1938418969511986E-2</v>
      </c>
      <c r="EG277" s="86">
        <v>-5.9103625826537609E-3</v>
      </c>
      <c r="EH277" s="86">
        <v>4.8696547746658325E-3</v>
      </c>
      <c r="EI277" s="86">
        <v>2.6884805411100388E-2</v>
      </c>
      <c r="EJ277" s="86">
        <v>1.5372108668088913E-2</v>
      </c>
      <c r="EK277" s="86">
        <v>3.9368636906147003E-2</v>
      </c>
      <c r="EL277" s="86">
        <v>5.2927602082490921E-2</v>
      </c>
      <c r="EM277" s="86">
        <v>3.5484250634908676E-2</v>
      </c>
      <c r="EN277" s="86">
        <v>6.809648871421814E-2</v>
      </c>
      <c r="EO277" s="86">
        <v>0.10065756738185883</v>
      </c>
      <c r="EP277" s="86">
        <v>0.16113102436065674</v>
      </c>
      <c r="EQ277" s="86">
        <v>0.18166159093379974</v>
      </c>
      <c r="ER277" s="86">
        <v>0.15562303364276886</v>
      </c>
      <c r="ES277" s="86">
        <v>0.15772666037082672</v>
      </c>
      <c r="ET277" s="86">
        <v>8.8516712188720703E-2</v>
      </c>
      <c r="EU277" s="86">
        <v>5.6415237486362457E-2</v>
      </c>
      <c r="EV277" s="86">
        <v>5.0677765160799026E-2</v>
      </c>
      <c r="EW277" s="86">
        <v>46.347732543945313</v>
      </c>
      <c r="EX277" s="86">
        <v>45.807109832763672</v>
      </c>
      <c r="EY277" s="86">
        <v>45.515918731689453</v>
      </c>
      <c r="EZ277" s="86">
        <v>45.130558013916016</v>
      </c>
      <c r="FA277" s="86">
        <v>44.567981719970703</v>
      </c>
      <c r="FB277" s="86">
        <v>44.277393341064453</v>
      </c>
      <c r="FC277" s="86">
        <v>43.860286712646484</v>
      </c>
      <c r="FD277" s="86">
        <v>44.701065063476563</v>
      </c>
      <c r="FE277" s="86">
        <v>47.182708740234375</v>
      </c>
      <c r="FF277" s="86">
        <v>49.38800048828125</v>
      </c>
      <c r="FG277" s="86">
        <v>51.062156677246094</v>
      </c>
      <c r="FH277" s="86">
        <v>52.480113983154297</v>
      </c>
      <c r="FI277" s="86">
        <v>53.453815460205078</v>
      </c>
      <c r="FJ277" s="86">
        <v>54.089950561523438</v>
      </c>
      <c r="FK277" s="86">
        <v>54.201850891113281</v>
      </c>
      <c r="FL277" s="86">
        <v>53.971393585205078</v>
      </c>
      <c r="FM277" s="86">
        <v>53.037353515625</v>
      </c>
      <c r="FN277" s="86">
        <v>51.508350372314453</v>
      </c>
      <c r="FO277" s="86">
        <v>50.20361328125</v>
      </c>
      <c r="FP277" s="86">
        <v>49.262027740478516</v>
      </c>
      <c r="FQ277" s="86">
        <v>48.448200225830078</v>
      </c>
      <c r="FR277" s="86">
        <v>47.857666015625</v>
      </c>
      <c r="FS277" s="86">
        <v>47.264423370361328</v>
      </c>
      <c r="FT277" s="86">
        <v>46.748092651367188</v>
      </c>
      <c r="FU277" s="86">
        <v>3.241284191608429E-2</v>
      </c>
      <c r="FV277" s="86">
        <v>3.8859061896800995E-2</v>
      </c>
      <c r="FW277" s="86">
        <v>3.535335510969162E-2</v>
      </c>
      <c r="FX277" s="86">
        <v>398.78945922851563</v>
      </c>
      <c r="FY277" s="86">
        <v>1</v>
      </c>
    </row>
    <row r="278" spans="1:181" x14ac:dyDescent="0.25">
      <c r="A278" t="s">
        <v>186</v>
      </c>
      <c r="B278" t="s">
        <v>244</v>
      </c>
      <c r="C278" t="s">
        <v>194</v>
      </c>
      <c r="D278" t="s">
        <v>202</v>
      </c>
      <c r="E278" t="s">
        <v>239</v>
      </c>
      <c r="F278" t="s">
        <v>1</v>
      </c>
      <c r="G278" t="s">
        <v>200</v>
      </c>
      <c r="H278" s="86">
        <v>1529</v>
      </c>
      <c r="I278" s="86">
        <v>0.80418682098388672</v>
      </c>
      <c r="J278" s="86">
        <v>0.73558223247528076</v>
      </c>
      <c r="K278" s="86">
        <v>0.70164585113525391</v>
      </c>
      <c r="L278" s="86">
        <v>0.70576351881027222</v>
      </c>
      <c r="M278" s="86">
        <v>0.71523374319076538</v>
      </c>
      <c r="N278" s="86">
        <v>0.7393033504486084</v>
      </c>
      <c r="O278" s="86">
        <v>0.87283772230148315</v>
      </c>
      <c r="P278" s="86">
        <v>0.96062237024307251</v>
      </c>
      <c r="Q278" s="86">
        <v>0.9413754940032959</v>
      </c>
      <c r="R278" s="86">
        <v>0.9041857123374939</v>
      </c>
      <c r="S278" s="86">
        <v>0.88450372219085693</v>
      </c>
      <c r="T278" s="86">
        <v>0.85831314325332642</v>
      </c>
      <c r="U278" s="86">
        <v>0.85560232400894165</v>
      </c>
      <c r="V278" s="86">
        <v>0.84764188528060913</v>
      </c>
      <c r="W278" s="86">
        <v>0.86289083957672119</v>
      </c>
      <c r="X278" s="86">
        <v>0.88266962766647339</v>
      </c>
      <c r="Y278" s="86">
        <v>0.95880126953125</v>
      </c>
      <c r="Z278" s="86">
        <v>1.0712147951126099</v>
      </c>
      <c r="AA278" s="86">
        <v>1.1756213903427124</v>
      </c>
      <c r="AB278" s="86">
        <v>1.1852990388870239</v>
      </c>
      <c r="AC278" s="86">
        <v>1.1841804981231689</v>
      </c>
      <c r="AD278" s="86">
        <v>1.1200361251831055</v>
      </c>
      <c r="AE278" s="86">
        <v>0.99872225522994995</v>
      </c>
      <c r="AF278" s="86">
        <v>0.88514089584350586</v>
      </c>
      <c r="AG278" s="86">
        <v>-8.3736807107925415E-2</v>
      </c>
      <c r="AH278" s="86">
        <v>-0.1024177148938179</v>
      </c>
      <c r="AI278" s="86">
        <v>-9.7709499299526215E-2</v>
      </c>
      <c r="AJ278" s="86">
        <v>-9.4069130718708038E-2</v>
      </c>
      <c r="AK278" s="86">
        <v>-0.12895244359970093</v>
      </c>
      <c r="AL278" s="86">
        <v>-0.15056546032428741</v>
      </c>
      <c r="AM278" s="86">
        <v>-0.15706999599933624</v>
      </c>
      <c r="AN278" s="86">
        <v>-0.17629726231098175</v>
      </c>
      <c r="AO278" s="86">
        <v>-0.16110129654407501</v>
      </c>
      <c r="AP278" s="86">
        <v>-0.21214121580123901</v>
      </c>
      <c r="AQ278" s="86">
        <v>-0.19062523543834686</v>
      </c>
      <c r="AR278" s="86">
        <v>-0.18709577620029449</v>
      </c>
      <c r="AS278" s="86">
        <v>-0.18750834465026855</v>
      </c>
      <c r="AT278" s="86">
        <v>-0.15939278900623322</v>
      </c>
      <c r="AU278" s="86">
        <v>-0.12677502632141113</v>
      </c>
      <c r="AV278" s="86">
        <v>-0.13503199815750122</v>
      </c>
      <c r="AW278" s="86">
        <v>-4.4282205402851105E-2</v>
      </c>
      <c r="AX278" s="86">
        <v>-3.7410181015729904E-2</v>
      </c>
      <c r="AY278" s="86">
        <v>-1.4508491382002831E-2</v>
      </c>
      <c r="AZ278" s="86">
        <v>-3.0557628720998764E-2</v>
      </c>
      <c r="BA278" s="86">
        <v>-3.5978026688098907E-2</v>
      </c>
      <c r="BB278" s="86">
        <v>-7.3653221130371094E-2</v>
      </c>
      <c r="BC278" s="86">
        <v>-9.2320449650287628E-2</v>
      </c>
      <c r="BD278" s="86">
        <v>-0.11002124100923538</v>
      </c>
      <c r="BE278" s="86">
        <v>-5.5793769657611847E-2</v>
      </c>
      <c r="BF278" s="86">
        <v>-7.4810042977333069E-2</v>
      </c>
      <c r="BG278" s="86">
        <v>-7.0684671401977539E-2</v>
      </c>
      <c r="BH278" s="86">
        <v>-6.6374599933624268E-2</v>
      </c>
      <c r="BI278" s="86">
        <v>-9.2313356697559357E-2</v>
      </c>
      <c r="BJ278" s="86">
        <v>-0.11314006894826889</v>
      </c>
      <c r="BK278" s="86">
        <v>-0.11775617301464081</v>
      </c>
      <c r="BL278" s="86">
        <v>-0.1372668445110321</v>
      </c>
      <c r="BM278" s="86">
        <v>-0.12260812520980835</v>
      </c>
      <c r="BN278" s="86">
        <v>-0.17449018359184265</v>
      </c>
      <c r="BO278" s="86">
        <v>-0.15537558495998383</v>
      </c>
      <c r="BP278" s="86">
        <v>-0.15313786268234253</v>
      </c>
      <c r="BQ278" s="86">
        <v>-0.15334963798522949</v>
      </c>
      <c r="BR278" s="86">
        <v>-0.12551258504390717</v>
      </c>
      <c r="BS278" s="86">
        <v>-9.4113945960998535E-2</v>
      </c>
      <c r="BT278" s="86">
        <v>-0.10330282896757126</v>
      </c>
      <c r="BU278" s="86">
        <v>-2.2986441850662231E-2</v>
      </c>
      <c r="BV278" s="86">
        <v>-1.2677047401666641E-2</v>
      </c>
      <c r="BW278" s="86">
        <v>9.6910502761602402E-3</v>
      </c>
      <c r="BX278" s="86">
        <v>-6.6233878023922443E-3</v>
      </c>
      <c r="BY278" s="86">
        <v>-1.0270452126860619E-2</v>
      </c>
      <c r="BZ278" s="86">
        <v>-4.7724459320306778E-2</v>
      </c>
      <c r="CA278" s="86">
        <v>-6.3015006482601166E-2</v>
      </c>
      <c r="CB278" s="86">
        <v>-8.0800257623195648E-2</v>
      </c>
      <c r="CC278" s="86">
        <v>-3.6440514028072357E-2</v>
      </c>
      <c r="CD278" s="86">
        <v>-5.5689044296741486E-2</v>
      </c>
      <c r="CE278" s="86">
        <v>-5.1967345178127289E-2</v>
      </c>
      <c r="CF278" s="86">
        <v>-4.7193456441164017E-2</v>
      </c>
      <c r="CG278" s="86">
        <v>-6.6937237977981567E-2</v>
      </c>
      <c r="CH278" s="86">
        <v>-8.7219364941120148E-2</v>
      </c>
      <c r="CI278" s="86">
        <v>-9.0527534484863281E-2</v>
      </c>
      <c r="CJ278" s="86">
        <v>-0.11023450642824173</v>
      </c>
      <c r="CK278" s="86">
        <v>-9.5947876572608948E-2</v>
      </c>
      <c r="CL278" s="86">
        <v>-0.14841318130493164</v>
      </c>
      <c r="CM278" s="86">
        <v>-0.13096179068088531</v>
      </c>
      <c r="CN278" s="86">
        <v>-0.12961870431900024</v>
      </c>
      <c r="CO278" s="86">
        <v>-0.12969142198562622</v>
      </c>
      <c r="CP278" s="86">
        <v>-0.10204726457595825</v>
      </c>
      <c r="CQ278" s="86">
        <v>-7.1492984890937805E-2</v>
      </c>
      <c r="CR278" s="86">
        <v>-8.132731169462204E-2</v>
      </c>
      <c r="CS278" s="86">
        <v>-8.2370610907673836E-3</v>
      </c>
      <c r="CT278" s="86">
        <v>4.4530434533953667E-3</v>
      </c>
      <c r="CU278" s="86">
        <v>2.6451578363776207E-2</v>
      </c>
      <c r="CV278" s="86">
        <v>9.9533945322036743E-3</v>
      </c>
      <c r="CW278" s="86">
        <v>7.5345360673964024E-3</v>
      </c>
      <c r="CX278" s="86">
        <v>-2.9766274616122246E-2</v>
      </c>
      <c r="CY278" s="86">
        <v>-4.2718149721622467E-2</v>
      </c>
      <c r="CZ278" s="86">
        <v>-6.0561895370483398E-2</v>
      </c>
      <c r="DA278" s="86">
        <v>-1.7087250947952271E-2</v>
      </c>
      <c r="DB278" s="86">
        <v>-3.6568049341440201E-2</v>
      </c>
      <c r="DC278" s="86">
        <v>-3.3250026404857635E-2</v>
      </c>
      <c r="DD278" s="86">
        <v>-2.8012316673994064E-2</v>
      </c>
      <c r="DE278" s="86">
        <v>-4.1561126708984375E-2</v>
      </c>
      <c r="DF278" s="86">
        <v>-6.1298646032810211E-2</v>
      </c>
      <c r="DG278" s="86">
        <v>-6.3298903405666351E-2</v>
      </c>
      <c r="DH278" s="86">
        <v>-8.3202160894870758E-2</v>
      </c>
      <c r="DI278" s="86">
        <v>-6.9287627935409546E-2</v>
      </c>
      <c r="DJ278" s="86">
        <v>-0.12233619391918182</v>
      </c>
      <c r="DK278" s="86">
        <v>-0.1065480038523674</v>
      </c>
      <c r="DL278" s="86">
        <v>-0.10609954595565796</v>
      </c>
      <c r="DM278" s="86">
        <v>-0.10603321343660355</v>
      </c>
      <c r="DN278" s="86">
        <v>-7.8581944108009338E-2</v>
      </c>
      <c r="DO278" s="86">
        <v>-4.8872027546167374E-2</v>
      </c>
      <c r="DP278" s="86">
        <v>-5.9351794421672821E-2</v>
      </c>
      <c r="DQ278" s="86">
        <v>6.5123206004500389E-3</v>
      </c>
      <c r="DR278" s="86">
        <v>2.1583132445812225E-2</v>
      </c>
      <c r="DS278" s="86">
        <v>4.3212104588747025E-2</v>
      </c>
      <c r="DT278" s="86">
        <v>2.6530176401138306E-2</v>
      </c>
      <c r="DU278" s="86">
        <v>2.5339525192975998E-2</v>
      </c>
      <c r="DV278" s="86">
        <v>-1.1808092705905437E-2</v>
      </c>
      <c r="DW278" s="86">
        <v>-2.2421292960643768E-2</v>
      </c>
      <c r="DX278" s="86">
        <v>-4.0323533117771149E-2</v>
      </c>
      <c r="DY278" s="86">
        <v>1.085578091442585E-2</v>
      </c>
      <c r="DZ278" s="86">
        <v>-8.9603718370199203E-3</v>
      </c>
      <c r="EA278" s="86">
        <v>-6.2251938506960869E-3</v>
      </c>
      <c r="EB278" s="86">
        <v>-3.1779168057255447E-4</v>
      </c>
      <c r="EC278" s="86">
        <v>-4.922045860439539E-3</v>
      </c>
      <c r="ED278" s="86">
        <v>-2.3873260244727135E-2</v>
      </c>
      <c r="EE278" s="86">
        <v>-2.3985076695680618E-2</v>
      </c>
      <c r="EF278" s="86">
        <v>-4.4171750545501709E-2</v>
      </c>
      <c r="EG278" s="86">
        <v>-3.0794456601142883E-2</v>
      </c>
      <c r="EH278" s="86">
        <v>-8.4685139358043671E-2</v>
      </c>
      <c r="EI278" s="86">
        <v>-7.1298360824584961E-2</v>
      </c>
      <c r="EJ278" s="86">
        <v>-7.2141639888286591E-2</v>
      </c>
      <c r="EK278" s="86">
        <v>-7.1874514222145081E-2</v>
      </c>
      <c r="EL278" s="86">
        <v>-4.470173642039299E-2</v>
      </c>
      <c r="EM278" s="86">
        <v>-1.6210956498980522E-2</v>
      </c>
      <c r="EN278" s="86">
        <v>-2.7622632682323456E-2</v>
      </c>
      <c r="EO278" s="86">
        <v>2.7808086946606636E-2</v>
      </c>
      <c r="EP278" s="86">
        <v>4.6316266059875488E-2</v>
      </c>
      <c r="EQ278" s="86">
        <v>6.7411653697490692E-2</v>
      </c>
      <c r="ER278" s="86">
        <v>5.0464417785406113E-2</v>
      </c>
      <c r="ES278" s="86">
        <v>5.1047101616859436E-2</v>
      </c>
      <c r="ET278" s="86">
        <v>1.4120670966804028E-2</v>
      </c>
      <c r="EU278" s="86">
        <v>6.8841469474136829E-3</v>
      </c>
      <c r="EV278" s="86">
        <v>-1.110254880040884E-2</v>
      </c>
      <c r="EW278" s="86">
        <v>45.311058044433594</v>
      </c>
      <c r="EX278" s="86">
        <v>44.890537261962891</v>
      </c>
      <c r="EY278" s="86">
        <v>44.513011932373047</v>
      </c>
      <c r="EZ278" s="86">
        <v>43.897933959960938</v>
      </c>
      <c r="FA278" s="86">
        <v>43.662330627441406</v>
      </c>
      <c r="FB278" s="86">
        <v>43.476577758789063</v>
      </c>
      <c r="FC278" s="86">
        <v>43.102062225341797</v>
      </c>
      <c r="FD278" s="86">
        <v>43.89422607421875</v>
      </c>
      <c r="FE278" s="86">
        <v>46.154102325439453</v>
      </c>
      <c r="FF278" s="86">
        <v>48.536239624023438</v>
      </c>
      <c r="FG278" s="86">
        <v>50.483547210693359</v>
      </c>
      <c r="FH278" s="86">
        <v>52.008510589599609</v>
      </c>
      <c r="FI278" s="86">
        <v>53.101551055908203</v>
      </c>
      <c r="FJ278" s="86">
        <v>53.770286560058594</v>
      </c>
      <c r="FK278" s="86">
        <v>54.065658569335938</v>
      </c>
      <c r="FL278" s="86">
        <v>53.837337493896484</v>
      </c>
      <c r="FM278" s="86">
        <v>52.876674652099609</v>
      </c>
      <c r="FN278" s="86">
        <v>51.243305206298828</v>
      </c>
      <c r="FO278" s="86">
        <v>49.740871429443359</v>
      </c>
      <c r="FP278" s="86">
        <v>48.857215881347656</v>
      </c>
      <c r="FQ278" s="86">
        <v>47.930622100830078</v>
      </c>
      <c r="FR278" s="86">
        <v>47.306915283203125</v>
      </c>
      <c r="FS278" s="86">
        <v>46.707271575927734</v>
      </c>
      <c r="FT278" s="86">
        <v>45.941890716552734</v>
      </c>
      <c r="FU278" s="86">
        <v>3.0081409960985184E-2</v>
      </c>
      <c r="FV278" s="86">
        <v>2.7093963697552681E-2</v>
      </c>
      <c r="FW278" s="86">
        <v>3.4117113798856735E-2</v>
      </c>
      <c r="FX278" s="86">
        <v>309.15789794921875</v>
      </c>
      <c r="FY278" s="86">
        <v>1</v>
      </c>
    </row>
    <row r="279" spans="1:181" x14ac:dyDescent="0.25">
      <c r="A279" t="s">
        <v>186</v>
      </c>
      <c r="B279" t="s">
        <v>244</v>
      </c>
      <c r="C279" t="s">
        <v>194</v>
      </c>
      <c r="D279" t="s">
        <v>202</v>
      </c>
      <c r="E279" t="s">
        <v>239</v>
      </c>
      <c r="F279" t="s">
        <v>1</v>
      </c>
      <c r="G279" t="s">
        <v>1</v>
      </c>
      <c r="H279" s="86">
        <v>8304</v>
      </c>
      <c r="I279" s="86">
        <v>1.0602010488510132</v>
      </c>
      <c r="J279" s="86">
        <v>0.99666988849639893</v>
      </c>
      <c r="K279" s="86">
        <v>0.97276043891906738</v>
      </c>
      <c r="L279" s="86">
        <v>0.9714207649230957</v>
      </c>
      <c r="M279" s="86">
        <v>0.97122323513031006</v>
      </c>
      <c r="N279" s="86">
        <v>0.98722535371780396</v>
      </c>
      <c r="O279" s="86">
        <v>1.1607949733734131</v>
      </c>
      <c r="P279" s="86">
        <v>1.2890735864639282</v>
      </c>
      <c r="Q279" s="86">
        <v>1.2208930253982544</v>
      </c>
      <c r="R279" s="86">
        <v>1.1923694610595703</v>
      </c>
      <c r="S279" s="86">
        <v>1.1557759046554565</v>
      </c>
      <c r="T279" s="86">
        <v>1.1127990484237671</v>
      </c>
      <c r="U279" s="86">
        <v>1.1010093688964844</v>
      </c>
      <c r="V279" s="86">
        <v>1.0778578519821167</v>
      </c>
      <c r="W279" s="86">
        <v>1.040274977684021</v>
      </c>
      <c r="X279" s="86">
        <v>1.0658286809921265</v>
      </c>
      <c r="Y279" s="86">
        <v>1.1250890493392944</v>
      </c>
      <c r="Z279" s="86">
        <v>1.2958141565322876</v>
      </c>
      <c r="AA279" s="86">
        <v>1.4697573184967041</v>
      </c>
      <c r="AB279" s="86">
        <v>1.4869545698165894</v>
      </c>
      <c r="AC279" s="86">
        <v>1.4858584403991699</v>
      </c>
      <c r="AD279" s="86">
        <v>1.4276875257492065</v>
      </c>
      <c r="AE279" s="86">
        <v>1.2749043703079224</v>
      </c>
      <c r="AF279" s="86">
        <v>1.1618123054504395</v>
      </c>
      <c r="AG279" s="86">
        <v>-8.0610953271389008E-2</v>
      </c>
      <c r="AH279" s="86">
        <v>-8.1452824175357819E-2</v>
      </c>
      <c r="AI279" s="86">
        <v>-6.5040789544582367E-2</v>
      </c>
      <c r="AJ279" s="86">
        <v>-4.0896132588386536E-2</v>
      </c>
      <c r="AK279" s="86">
        <v>-6.2568262219429016E-2</v>
      </c>
      <c r="AL279" s="86">
        <v>-0.10782299935817719</v>
      </c>
      <c r="AM279" s="86">
        <v>-0.11201505362987518</v>
      </c>
      <c r="AN279" s="86">
        <v>-0.12049351632595062</v>
      </c>
      <c r="AO279" s="86">
        <v>-0.11779631674289703</v>
      </c>
      <c r="AP279" s="86">
        <v>-0.1148819699883461</v>
      </c>
      <c r="AQ279" s="86">
        <v>-9.3904353678226471E-2</v>
      </c>
      <c r="AR279" s="86">
        <v>-9.0208843350410461E-2</v>
      </c>
      <c r="AS279" s="86">
        <v>-6.9871306419372559E-2</v>
      </c>
      <c r="AT279" s="86">
        <v>-4.8094768077135086E-2</v>
      </c>
      <c r="AU279" s="86">
        <v>-5.1301237195730209E-2</v>
      </c>
      <c r="AV279" s="86">
        <v>-2.5803782045841217E-2</v>
      </c>
      <c r="AW279" s="86">
        <v>2.4289202410727739E-3</v>
      </c>
      <c r="AX279" s="86">
        <v>3.1109040603041649E-2</v>
      </c>
      <c r="AY279" s="86">
        <v>4.7360371798276901E-2</v>
      </c>
      <c r="AZ279" s="86">
        <v>2.286950871348381E-2</v>
      </c>
      <c r="BA279" s="86">
        <v>2.8027160093188286E-2</v>
      </c>
      <c r="BB279" s="86">
        <v>-4.0048826485872269E-2</v>
      </c>
      <c r="BC279" s="86">
        <v>-6.7062430083751678E-2</v>
      </c>
      <c r="BD279" s="86">
        <v>-8.0587826669216156E-2</v>
      </c>
      <c r="BE279" s="86">
        <v>-4.8376981168985367E-2</v>
      </c>
      <c r="BF279" s="86">
        <v>-4.8864472657442093E-2</v>
      </c>
      <c r="BG279" s="86">
        <v>-3.2205954194068909E-2</v>
      </c>
      <c r="BH279" s="86">
        <v>-7.0345117710530758E-3</v>
      </c>
      <c r="BI279" s="86">
        <v>-2.6681393384933472E-2</v>
      </c>
      <c r="BJ279" s="86">
        <v>-7.2713658213615417E-2</v>
      </c>
      <c r="BK279" s="86">
        <v>-7.4060268700122833E-2</v>
      </c>
      <c r="BL279" s="86">
        <v>-8.5237599909305573E-2</v>
      </c>
      <c r="BM279" s="86">
        <v>-8.919602632522583E-2</v>
      </c>
      <c r="BN279" s="86">
        <v>-8.7399847805500031E-2</v>
      </c>
      <c r="BO279" s="86">
        <v>-6.6419698297977448E-2</v>
      </c>
      <c r="BP279" s="86">
        <v>-6.6486738622188568E-2</v>
      </c>
      <c r="BQ279" s="86">
        <v>-4.6368330717086792E-2</v>
      </c>
      <c r="BR279" s="86">
        <v>-2.6227418333292007E-2</v>
      </c>
      <c r="BS279" s="86">
        <v>-3.1026953831315041E-2</v>
      </c>
      <c r="BT279" s="86">
        <v>-5.7576429098844528E-3</v>
      </c>
      <c r="BU279" s="86">
        <v>2.5689486414194107E-2</v>
      </c>
      <c r="BV279" s="86">
        <v>6.1169493943452835E-2</v>
      </c>
      <c r="BW279" s="86">
        <v>7.875022292137146E-2</v>
      </c>
      <c r="BX279" s="86">
        <v>5.4317299276590347E-2</v>
      </c>
      <c r="BY279" s="86">
        <v>5.8357458561658859E-2</v>
      </c>
      <c r="BZ279" s="86">
        <v>-8.3230799064040184E-3</v>
      </c>
      <c r="CA279" s="86">
        <v>-3.574453666806221E-2</v>
      </c>
      <c r="CB279" s="86">
        <v>-4.7640860080718994E-2</v>
      </c>
      <c r="CC279" s="86">
        <v>-2.6051824912428856E-2</v>
      </c>
      <c r="CD279" s="86">
        <v>-2.6293875649571419E-2</v>
      </c>
      <c r="CE279" s="86">
        <v>-9.464639239013195E-3</v>
      </c>
      <c r="CF279" s="86">
        <v>1.6417944803833961E-2</v>
      </c>
      <c r="CG279" s="86">
        <v>-1.826260588131845E-3</v>
      </c>
      <c r="CH279" s="86">
        <v>-4.8397023230791092E-2</v>
      </c>
      <c r="CI279" s="86">
        <v>-4.7772906720638275E-2</v>
      </c>
      <c r="CJ279" s="86">
        <v>-6.0819473117589951E-2</v>
      </c>
      <c r="CK279" s="86">
        <v>-6.9387540221214294E-2</v>
      </c>
      <c r="CL279" s="86">
        <v>-6.8365819752216339E-2</v>
      </c>
      <c r="CM279" s="86">
        <v>-4.7383908182382584E-2</v>
      </c>
      <c r="CN279" s="86">
        <v>-5.0056889653205872E-2</v>
      </c>
      <c r="CO279" s="86">
        <v>-3.0090244486927986E-2</v>
      </c>
      <c r="CP279" s="86">
        <v>-1.1082160286605358E-2</v>
      </c>
      <c r="CQ279" s="86">
        <v>-1.6985043883323669E-2</v>
      </c>
      <c r="CR279" s="86">
        <v>8.1262513995170593E-3</v>
      </c>
      <c r="CS279" s="86">
        <v>4.1799686849117279E-2</v>
      </c>
      <c r="CT279" s="86">
        <v>8.1989258527755737E-2</v>
      </c>
      <c r="CU279" s="86">
        <v>0.10049072653055191</v>
      </c>
      <c r="CV279" s="86">
        <v>7.6097942888736725E-2</v>
      </c>
      <c r="CW279" s="86">
        <v>7.9364128410816193E-2</v>
      </c>
      <c r="CX279" s="86">
        <v>1.3650075532495975E-2</v>
      </c>
      <c r="CY279" s="86">
        <v>-1.4053852297365665E-2</v>
      </c>
      <c r="CZ279" s="86">
        <v>-2.4821894243359566E-2</v>
      </c>
      <c r="DA279" s="86">
        <v>-3.7266716826707125E-3</v>
      </c>
      <c r="DB279" s="86">
        <v>-3.7232814356684685E-3</v>
      </c>
      <c r="DC279" s="86">
        <v>1.3276672922074795E-2</v>
      </c>
      <c r="DD279" s="86">
        <v>3.9870399981737137E-2</v>
      </c>
      <c r="DE279" s="86">
        <v>2.3028872907161713E-2</v>
      </c>
      <c r="DF279" s="86">
        <v>-2.4080393835902214E-2</v>
      </c>
      <c r="DG279" s="86">
        <v>-2.1485541015863419E-2</v>
      </c>
      <c r="DH279" s="86">
        <v>-3.6401331424713135E-2</v>
      </c>
      <c r="DI279" s="86">
        <v>-4.9579061567783356E-2</v>
      </c>
      <c r="DJ279" s="86">
        <v>-4.9331791698932648E-2</v>
      </c>
      <c r="DK279" s="86">
        <v>-2.834811806678772E-2</v>
      </c>
      <c r="DL279" s="86">
        <v>-3.3627033233642578E-2</v>
      </c>
      <c r="DM279" s="86">
        <v>-1.3812154531478882E-2</v>
      </c>
      <c r="DN279" s="86">
        <v>4.0630991570651531E-3</v>
      </c>
      <c r="DO279" s="86">
        <v>-2.9431371949613094E-3</v>
      </c>
      <c r="DP279" s="86">
        <v>2.2010145708918571E-2</v>
      </c>
      <c r="DQ279" s="86">
        <v>5.7909879833459854E-2</v>
      </c>
      <c r="DR279" s="86">
        <v>0.10280903428792953</v>
      </c>
      <c r="DS279" s="86">
        <v>0.12223124504089355</v>
      </c>
      <c r="DT279" s="86">
        <v>9.7878590226173401E-2</v>
      </c>
      <c r="DU279" s="86">
        <v>0.10037080198526382</v>
      </c>
      <c r="DV279" s="86">
        <v>3.5623230040073395E-2</v>
      </c>
      <c r="DW279" s="86">
        <v>7.6368278823792934E-3</v>
      </c>
      <c r="DX279" s="86">
        <v>-2.0029277075082064E-3</v>
      </c>
      <c r="DY279" s="86">
        <v>2.8507305309176445E-2</v>
      </c>
      <c r="DZ279" s="86">
        <v>2.8865072876214981E-2</v>
      </c>
      <c r="EA279" s="86">
        <v>4.6111512929201126E-2</v>
      </c>
      <c r="EB279" s="86">
        <v>7.3732025921344757E-2</v>
      </c>
      <c r="EC279" s="86">
        <v>5.8915738016366959E-2</v>
      </c>
      <c r="ED279" s="86">
        <v>1.102895475924015E-2</v>
      </c>
      <c r="EE279" s="86">
        <v>1.6469240188598633E-2</v>
      </c>
      <c r="EF279" s="86">
        <v>-1.1454205960035324E-3</v>
      </c>
      <c r="EG279" s="86">
        <v>-2.0978767424821854E-2</v>
      </c>
      <c r="EH279" s="86">
        <v>-2.1849676966667175E-2</v>
      </c>
      <c r="EI279" s="86">
        <v>-8.634618716314435E-4</v>
      </c>
      <c r="EJ279" s="86">
        <v>-9.9049368873238564E-3</v>
      </c>
      <c r="EK279" s="86">
        <v>9.6908193081617355E-3</v>
      </c>
      <c r="EL279" s="86">
        <v>2.5930449366569519E-2</v>
      </c>
      <c r="EM279" s="86">
        <v>1.7331147566437721E-2</v>
      </c>
      <c r="EN279" s="86">
        <v>4.2056281119585037E-2</v>
      </c>
      <c r="EO279" s="86">
        <v>8.1170454621315002E-2</v>
      </c>
      <c r="EP279" s="86">
        <v>0.13286948204040527</v>
      </c>
      <c r="EQ279" s="86">
        <v>0.15362107753753662</v>
      </c>
      <c r="ER279" s="86">
        <v>0.12932638823986053</v>
      </c>
      <c r="ES279" s="86">
        <v>0.13070109486579895</v>
      </c>
      <c r="ET279" s="86">
        <v>6.7348979413509369E-2</v>
      </c>
      <c r="EU279" s="86">
        <v>3.8954723626375198E-2</v>
      </c>
      <c r="EV279" s="86">
        <v>3.0944036319851875E-2</v>
      </c>
      <c r="EW279" s="86">
        <v>46.20001220703125</v>
      </c>
      <c r="EX279" s="86">
        <v>45.676567077636719</v>
      </c>
      <c r="EY279" s="86">
        <v>45.374233245849609</v>
      </c>
      <c r="EZ279" s="86">
        <v>44.951614379882813</v>
      </c>
      <c r="FA279" s="86">
        <v>44.433937072753906</v>
      </c>
      <c r="FB279" s="86">
        <v>44.159713745117188</v>
      </c>
      <c r="FC279" s="86">
        <v>43.749000549316406</v>
      </c>
      <c r="FD279" s="86">
        <v>44.583209991455078</v>
      </c>
      <c r="FE279" s="86">
        <v>47.030441284179688</v>
      </c>
      <c r="FF279" s="86">
        <v>49.257061004638672</v>
      </c>
      <c r="FG279" s="86">
        <v>50.972236633300781</v>
      </c>
      <c r="FH279" s="86">
        <v>52.406341552734375</v>
      </c>
      <c r="FI279" s="86">
        <v>53.397312164306641</v>
      </c>
      <c r="FJ279" s="86">
        <v>54.038619995117188</v>
      </c>
      <c r="FK279" s="86">
        <v>54.1796875</v>
      </c>
      <c r="FL279" s="86">
        <v>53.948898315429688</v>
      </c>
      <c r="FM279" s="86">
        <v>53.010940551757813</v>
      </c>
      <c r="FN279" s="86">
        <v>51.465461730957031</v>
      </c>
      <c r="FO279" s="86">
        <v>50.132106781005859</v>
      </c>
      <c r="FP279" s="86">
        <v>49.199932098388672</v>
      </c>
      <c r="FQ279" s="86">
        <v>48.368473052978516</v>
      </c>
      <c r="FR279" s="86">
        <v>47.775203704833984</v>
      </c>
      <c r="FS279" s="86">
        <v>47.181537628173828</v>
      </c>
      <c r="FT279" s="86">
        <v>46.629787445068359</v>
      </c>
      <c r="FU279" s="86">
        <v>2.7018552646040916E-2</v>
      </c>
      <c r="FV279" s="86">
        <v>3.2094117254018784E-2</v>
      </c>
      <c r="FW279" s="86">
        <v>2.9519956558942795E-2</v>
      </c>
      <c r="FX279" s="86">
        <v>707.9473876953125</v>
      </c>
      <c r="FY279" s="86">
        <v>1</v>
      </c>
    </row>
    <row r="280" spans="1:181" x14ac:dyDescent="0.25">
      <c r="A280" t="s">
        <v>186</v>
      </c>
      <c r="B280" t="s">
        <v>244</v>
      </c>
      <c r="C280" t="s">
        <v>194</v>
      </c>
      <c r="D280" t="s">
        <v>202</v>
      </c>
      <c r="E280" t="s">
        <v>239</v>
      </c>
      <c r="F280" t="s">
        <v>178</v>
      </c>
      <c r="G280" t="s">
        <v>1</v>
      </c>
      <c r="H280" s="86">
        <v>4313</v>
      </c>
      <c r="I280" s="86">
        <v>1.0441398620605469</v>
      </c>
      <c r="J280" s="86">
        <v>0.97075873613357544</v>
      </c>
      <c r="K280" s="86">
        <v>0.92754554748535156</v>
      </c>
      <c r="L280" s="86">
        <v>0.91589009761810303</v>
      </c>
      <c r="M280" s="86">
        <v>0.90644276142120361</v>
      </c>
      <c r="N280" s="86">
        <v>0.95183342695236206</v>
      </c>
      <c r="O280" s="86">
        <v>1.0962462425231934</v>
      </c>
      <c r="P280" s="86">
        <v>1.1618872880935669</v>
      </c>
      <c r="Q280" s="86">
        <v>1.082275390625</v>
      </c>
      <c r="R280" s="86">
        <v>1.0683538913726807</v>
      </c>
      <c r="S280" s="86">
        <v>1.0363248586654663</v>
      </c>
      <c r="T280" s="86">
        <v>1.0173791646957397</v>
      </c>
      <c r="U280" s="86">
        <v>1.0269988775253296</v>
      </c>
      <c r="V280" s="86">
        <v>1.0125794410705566</v>
      </c>
      <c r="W280" s="86">
        <v>0.98639309406280518</v>
      </c>
      <c r="X280" s="86">
        <v>1.0010448694229126</v>
      </c>
      <c r="Y280" s="86">
        <v>1.0658630132675171</v>
      </c>
      <c r="Z280" s="86">
        <v>1.2147773504257202</v>
      </c>
      <c r="AA280" s="86">
        <v>1.3947924375534058</v>
      </c>
      <c r="AB280" s="86">
        <v>1.4290893077850342</v>
      </c>
      <c r="AC280" s="86">
        <v>1.461168646812439</v>
      </c>
      <c r="AD280" s="86">
        <v>1.4140697717666626</v>
      </c>
      <c r="AE280" s="86">
        <v>1.2819522619247437</v>
      </c>
      <c r="AF280" s="86">
        <v>1.1614761352539063</v>
      </c>
      <c r="AG280" s="86">
        <v>-0.15775159001350403</v>
      </c>
      <c r="AH280" s="86">
        <v>-0.16761702299118042</v>
      </c>
      <c r="AI280" s="86">
        <v>-0.1669766902923584</v>
      </c>
      <c r="AJ280" s="86">
        <v>-0.1450829803943634</v>
      </c>
      <c r="AK280" s="86">
        <v>-0.16436731815338135</v>
      </c>
      <c r="AL280" s="86">
        <v>-0.18509030342102051</v>
      </c>
      <c r="AM280" s="86">
        <v>-0.19087682664394379</v>
      </c>
      <c r="AN280" s="86">
        <v>-0.22290220856666565</v>
      </c>
      <c r="AO280" s="86">
        <v>-0.21056133508682251</v>
      </c>
      <c r="AP280" s="86">
        <v>-0.19760178029537201</v>
      </c>
      <c r="AQ280" s="86">
        <v>-0.14496482908725739</v>
      </c>
      <c r="AR280" s="86">
        <v>-0.11905425786972046</v>
      </c>
      <c r="AS280" s="86">
        <v>-8.2091145217418671E-2</v>
      </c>
      <c r="AT280" s="86">
        <v>-2.7640817686915398E-2</v>
      </c>
      <c r="AU280" s="86">
        <v>-2.6911333203315735E-2</v>
      </c>
      <c r="AV280" s="86">
        <v>-6.6979425027966499E-3</v>
      </c>
      <c r="AW280" s="86">
        <v>3.0529845505952835E-2</v>
      </c>
      <c r="AX280" s="86">
        <v>1.0039635933935642E-2</v>
      </c>
      <c r="AY280" s="86">
        <v>1.3776653446257114E-2</v>
      </c>
      <c r="AZ280" s="86">
        <v>1.1678356677293777E-2</v>
      </c>
      <c r="BA280" s="86">
        <v>2.8457485139369965E-2</v>
      </c>
      <c r="BB280" s="86">
        <v>-6.2046658247709274E-2</v>
      </c>
      <c r="BC280" s="86">
        <v>-0.10446911305189133</v>
      </c>
      <c r="BD280" s="86">
        <v>-0.13897363841533661</v>
      </c>
      <c r="BE280" s="86">
        <v>-0.12102963775396347</v>
      </c>
      <c r="BF280" s="86">
        <v>-0.13066880404949188</v>
      </c>
      <c r="BG280" s="86">
        <v>-0.13110040128231049</v>
      </c>
      <c r="BH280" s="86">
        <v>-0.1074068695306778</v>
      </c>
      <c r="BI280" s="86">
        <v>-0.11464859545230865</v>
      </c>
      <c r="BJ280" s="86">
        <v>-0.13399097323417664</v>
      </c>
      <c r="BK280" s="86">
        <v>-0.13949425518512726</v>
      </c>
      <c r="BL280" s="86">
        <v>-0.17343723773956299</v>
      </c>
      <c r="BM280" s="86">
        <v>-0.17408196628093719</v>
      </c>
      <c r="BN280" s="86">
        <v>-0.16163289546966553</v>
      </c>
      <c r="BO280" s="86">
        <v>-0.11060266941785812</v>
      </c>
      <c r="BP280" s="86">
        <v>-8.6444161832332611E-2</v>
      </c>
      <c r="BQ280" s="86">
        <v>-5.1241025328636169E-2</v>
      </c>
      <c r="BR280" s="86">
        <v>-2.1894171368330717E-4</v>
      </c>
      <c r="BS280" s="86">
        <v>-7.6591398101300001E-4</v>
      </c>
      <c r="BT280" s="86">
        <v>1.7121590673923492E-2</v>
      </c>
      <c r="BU280" s="86">
        <v>5.878068134188652E-2</v>
      </c>
      <c r="BV280" s="86">
        <v>4.6063806861639023E-2</v>
      </c>
      <c r="BW280" s="86">
        <v>4.954780638217926E-2</v>
      </c>
      <c r="BX280" s="86">
        <v>4.7172181308269501E-2</v>
      </c>
      <c r="BY280" s="86">
        <v>6.2452301383018494E-2</v>
      </c>
      <c r="BZ280" s="86">
        <v>-2.1848056465387344E-2</v>
      </c>
      <c r="CA280" s="86">
        <v>-6.7755274474620819E-2</v>
      </c>
      <c r="CB280" s="86">
        <v>-0.10085895657539368</v>
      </c>
      <c r="CC280" s="86">
        <v>-9.5596134662628174E-2</v>
      </c>
      <c r="CD280" s="86">
        <v>-0.1050785705447197</v>
      </c>
      <c r="CE280" s="86">
        <v>-0.10625258088111877</v>
      </c>
      <c r="CF280" s="86">
        <v>-8.1312522292137146E-2</v>
      </c>
      <c r="CG280" s="86">
        <v>-8.0213554203510284E-2</v>
      </c>
      <c r="CH280" s="86">
        <v>-9.8599746823310852E-2</v>
      </c>
      <c r="CI280" s="86">
        <v>-0.10390683263540268</v>
      </c>
      <c r="CJ280" s="86">
        <v>-0.13917794823646545</v>
      </c>
      <c r="CK280" s="86">
        <v>-0.14881648123264313</v>
      </c>
      <c r="CL280" s="86">
        <v>-0.13672095537185669</v>
      </c>
      <c r="CM280" s="86">
        <v>-8.6803525686264038E-2</v>
      </c>
      <c r="CN280" s="86">
        <v>-6.3858494162559509E-2</v>
      </c>
      <c r="CO280" s="86">
        <v>-2.9874326661229134E-2</v>
      </c>
      <c r="CP280" s="86">
        <v>1.8773365765810013E-2</v>
      </c>
      <c r="CQ280" s="86">
        <v>1.7342325299978256E-2</v>
      </c>
      <c r="CR280" s="86">
        <v>3.3618927001953125E-2</v>
      </c>
      <c r="CS280" s="86">
        <v>7.834712415933609E-2</v>
      </c>
      <c r="CT280" s="86">
        <v>7.1014046669006348E-2</v>
      </c>
      <c r="CU280" s="86">
        <v>7.4322804808616638E-2</v>
      </c>
      <c r="CV280" s="86">
        <v>7.1755096316337585E-2</v>
      </c>
      <c r="CW280" s="86">
        <v>8.5997015237808228E-2</v>
      </c>
      <c r="CX280" s="86">
        <v>5.9933722950518131E-3</v>
      </c>
      <c r="CY280" s="86">
        <v>-4.2327374219894409E-2</v>
      </c>
      <c r="CZ280" s="86">
        <v>-7.4460826814174652E-2</v>
      </c>
      <c r="DA280" s="86">
        <v>-7.016262412071228E-2</v>
      </c>
      <c r="DB280" s="86">
        <v>-7.9488351941108704E-2</v>
      </c>
      <c r="DC280" s="86">
        <v>-8.140476793050766E-2</v>
      </c>
      <c r="DD280" s="86">
        <v>-5.5218178778886795E-2</v>
      </c>
      <c r="DE280" s="86">
        <v>-4.5778516680002213E-2</v>
      </c>
      <c r="DF280" s="86">
        <v>-6.3208505511283875E-2</v>
      </c>
      <c r="DG280" s="86">
        <v>-6.8319410085678101E-2</v>
      </c>
      <c r="DH280" s="86">
        <v>-0.10491865873336792</v>
      </c>
      <c r="DI280" s="86">
        <v>-0.12355099618434906</v>
      </c>
      <c r="DJ280" s="86">
        <v>-0.11180903017520905</v>
      </c>
      <c r="DK280" s="86">
        <v>-6.3004396855831146E-2</v>
      </c>
      <c r="DL280" s="86">
        <v>-4.1272841393947601E-2</v>
      </c>
      <c r="DM280" s="86">
        <v>-8.5076270624995232E-3</v>
      </c>
      <c r="DN280" s="86">
        <v>3.7765674293041229E-2</v>
      </c>
      <c r="DO280" s="86">
        <v>3.5450562834739685E-2</v>
      </c>
      <c r="DP280" s="86">
        <v>5.0116263329982758E-2</v>
      </c>
      <c r="DQ280" s="86">
        <v>9.7913570702075958E-2</v>
      </c>
      <c r="DR280" s="86">
        <v>9.596426784992218E-2</v>
      </c>
      <c r="DS280" s="86">
        <v>9.9097788333892822E-2</v>
      </c>
      <c r="DT280" s="86">
        <v>9.633801132440567E-2</v>
      </c>
      <c r="DU280" s="86">
        <v>0.10954172909259796</v>
      </c>
      <c r="DV280" s="86">
        <v>3.3834803849458694E-2</v>
      </c>
      <c r="DW280" s="86">
        <v>-1.6899479553103447E-2</v>
      </c>
      <c r="DX280" s="86">
        <v>-4.8062708228826523E-2</v>
      </c>
      <c r="DY280" s="86">
        <v>-3.3440675586462021E-2</v>
      </c>
      <c r="DZ280" s="86">
        <v>-4.2540125548839569E-2</v>
      </c>
      <c r="EA280" s="86">
        <v>-4.5528467744588852E-2</v>
      </c>
      <c r="EB280" s="86">
        <v>-1.7542079091072083E-2</v>
      </c>
      <c r="EC280" s="86">
        <v>3.9402153342962265E-3</v>
      </c>
      <c r="ED280" s="86">
        <v>-1.2109187431633472E-2</v>
      </c>
      <c r="EE280" s="86">
        <v>-1.6936823725700378E-2</v>
      </c>
      <c r="EF280" s="86">
        <v>-5.5453699082136154E-2</v>
      </c>
      <c r="EG280" s="86">
        <v>-8.7071649730205536E-2</v>
      </c>
      <c r="EH280" s="86">
        <v>-7.5840137898921967E-2</v>
      </c>
      <c r="EI280" s="86">
        <v>-2.8642231598496437E-2</v>
      </c>
      <c r="EJ280" s="86">
        <v>-8.6627369746565819E-3</v>
      </c>
      <c r="EK280" s="86">
        <v>2.2342491894960403E-2</v>
      </c>
      <c r="EL280" s="86">
        <v>6.5187543630599976E-2</v>
      </c>
      <c r="EM280" s="86">
        <v>6.1595980077981949E-2</v>
      </c>
      <c r="EN280" s="86">
        <v>7.3935791850090027E-2</v>
      </c>
      <c r="EO280" s="86">
        <v>0.12616440653800964</v>
      </c>
      <c r="EP280" s="86">
        <v>0.13198845088481903</v>
      </c>
      <c r="EQ280" s="86">
        <v>0.13486893475055695</v>
      </c>
      <c r="ER280" s="86">
        <v>0.13183183968067169</v>
      </c>
      <c r="ES280" s="86">
        <v>0.14353655278682709</v>
      </c>
      <c r="ET280" s="86">
        <v>7.4033409357070923E-2</v>
      </c>
      <c r="EU280" s="86">
        <v>1.981436088681221E-2</v>
      </c>
      <c r="EV280" s="86">
        <v>-9.9480152130126953E-3</v>
      </c>
      <c r="EW280" s="86">
        <v>47.911903381347656</v>
      </c>
      <c r="EX280" s="86">
        <v>47.400531768798828</v>
      </c>
      <c r="EY280" s="86">
        <v>47.177455902099609</v>
      </c>
      <c r="EZ280" s="86">
        <v>46.8250732421875</v>
      </c>
      <c r="FA280" s="86">
        <v>46.38555908203125</v>
      </c>
      <c r="FB280" s="86">
        <v>46.025123596191406</v>
      </c>
      <c r="FC280" s="86">
        <v>45.642658233642578</v>
      </c>
      <c r="FD280" s="86">
        <v>46.45880126953125</v>
      </c>
      <c r="FE280" s="86">
        <v>49.170021057128906</v>
      </c>
      <c r="FF280" s="86">
        <v>51.130050659179688</v>
      </c>
      <c r="FG280" s="86">
        <v>52.595283508300781</v>
      </c>
      <c r="FH280" s="86">
        <v>53.89801025390625</v>
      </c>
      <c r="FI280" s="86">
        <v>54.730964660644531</v>
      </c>
      <c r="FJ280" s="86">
        <v>55.364128112792969</v>
      </c>
      <c r="FK280" s="86">
        <v>55.469135284423828</v>
      </c>
      <c r="FL280" s="86">
        <v>55.035152435302734</v>
      </c>
      <c r="FM280" s="86">
        <v>54.138710021972656</v>
      </c>
      <c r="FN280" s="86">
        <v>52.692195892333984</v>
      </c>
      <c r="FO280" s="86">
        <v>51.540454864501953</v>
      </c>
      <c r="FP280" s="86">
        <v>50.729778289794922</v>
      </c>
      <c r="FQ280" s="86">
        <v>50.019474029541016</v>
      </c>
      <c r="FR280" s="86">
        <v>49.483772277832031</v>
      </c>
      <c r="FS280" s="86">
        <v>48.835872650146484</v>
      </c>
      <c r="FT280" s="86">
        <v>48.332057952880859</v>
      </c>
      <c r="FU280" s="86">
        <v>3.3236578106880188E-2</v>
      </c>
      <c r="FV280" s="86">
        <v>3.6432377994060516E-2</v>
      </c>
      <c r="FW280" s="86">
        <v>3.9713557809591293E-2</v>
      </c>
      <c r="FX280" s="86">
        <v>416.57894897460938</v>
      </c>
      <c r="FY280" s="86">
        <v>1</v>
      </c>
    </row>
    <row r="281" spans="1:181" x14ac:dyDescent="0.25">
      <c r="A281" t="s">
        <v>186</v>
      </c>
      <c r="B281" t="s">
        <v>244</v>
      </c>
      <c r="C281" t="s">
        <v>194</v>
      </c>
      <c r="D281" t="s">
        <v>202</v>
      </c>
      <c r="E281" t="s">
        <v>239</v>
      </c>
      <c r="F281" t="s">
        <v>179</v>
      </c>
      <c r="G281" t="s">
        <v>1</v>
      </c>
      <c r="H281" s="86">
        <v>754</v>
      </c>
      <c r="I281" s="86"/>
      <c r="J281" s="86"/>
      <c r="K281" s="86"/>
      <c r="L281" s="86"/>
      <c r="M281" s="86"/>
      <c r="N281" s="86"/>
      <c r="O281" s="86"/>
      <c r="P281" s="86"/>
      <c r="Q281" s="86"/>
      <c r="R281" s="86"/>
      <c r="S281" s="86"/>
      <c r="T281" s="86"/>
      <c r="U281" s="86"/>
      <c r="V281" s="86"/>
      <c r="W281" s="86"/>
      <c r="X281" s="86"/>
      <c r="Y281" s="86"/>
      <c r="Z281" s="86"/>
      <c r="AA281" s="86"/>
      <c r="AB281" s="86"/>
      <c r="AC281" s="86"/>
      <c r="AD281" s="86"/>
      <c r="AE281" s="86"/>
      <c r="AF281" s="86"/>
      <c r="AG281" s="86"/>
      <c r="AH281" s="86"/>
      <c r="AI281" s="86"/>
      <c r="AJ281" s="86"/>
      <c r="AK281" s="86"/>
      <c r="AL281" s="86"/>
      <c r="AM281" s="86"/>
      <c r="AN281" s="86"/>
      <c r="AO281" s="86"/>
      <c r="AP281" s="86"/>
      <c r="AQ281" s="86"/>
      <c r="AR281" s="86"/>
      <c r="AS281" s="86"/>
      <c r="AT281" s="86"/>
      <c r="AU281" s="86"/>
      <c r="AV281" s="86"/>
      <c r="AW281" s="86"/>
      <c r="AX281" s="86"/>
      <c r="AY281" s="86"/>
      <c r="AZ281" s="86"/>
      <c r="BA281" s="86"/>
      <c r="BB281" s="86"/>
      <c r="BC281" s="86"/>
      <c r="BD281" s="86"/>
      <c r="BE281" s="86"/>
      <c r="BF281" s="86"/>
      <c r="BG281" s="86"/>
      <c r="BH281" s="86"/>
      <c r="BI281" s="86"/>
      <c r="BJ281" s="86"/>
      <c r="BK281" s="86"/>
      <c r="BL281" s="86"/>
      <c r="BM281" s="86"/>
      <c r="BN281" s="86"/>
      <c r="BO281" s="86"/>
      <c r="BP281" s="86"/>
      <c r="BQ281" s="86"/>
      <c r="BR281" s="86"/>
      <c r="BS281" s="86"/>
      <c r="BT281" s="86"/>
      <c r="BU281" s="86"/>
      <c r="BV281" s="86"/>
      <c r="BW281" s="86"/>
      <c r="BX281" s="86"/>
      <c r="BY281" s="86"/>
      <c r="BZ281" s="86"/>
      <c r="CA281" s="86"/>
      <c r="CB281" s="86"/>
      <c r="CC281" s="86"/>
      <c r="CD281" s="86"/>
      <c r="CE281" s="86"/>
      <c r="CF281" s="86"/>
      <c r="CG281" s="86"/>
      <c r="CH281" s="86"/>
      <c r="CI281" s="86"/>
      <c r="CJ281" s="86"/>
      <c r="CK281" s="86"/>
      <c r="CL281" s="86"/>
      <c r="CM281" s="86"/>
      <c r="CN281" s="86"/>
      <c r="CO281" s="86"/>
      <c r="CP281" s="86"/>
      <c r="CQ281" s="86"/>
      <c r="CR281" s="86"/>
      <c r="CS281" s="86"/>
      <c r="CT281" s="86"/>
      <c r="CU281" s="86"/>
      <c r="CV281" s="86"/>
      <c r="CW281" s="86"/>
      <c r="CX281" s="86"/>
      <c r="CY281" s="86"/>
      <c r="CZ281" s="86"/>
      <c r="DA281" s="86"/>
      <c r="DB281" s="86"/>
      <c r="DC281" s="86"/>
      <c r="DD281" s="86"/>
      <c r="DE281" s="86"/>
      <c r="DF281" s="86"/>
      <c r="DG281" s="86"/>
      <c r="DH281" s="86"/>
      <c r="DI281" s="86"/>
      <c r="DJ281" s="86"/>
      <c r="DK281" s="86"/>
      <c r="DL281" s="86"/>
      <c r="DM281" s="86"/>
      <c r="DN281" s="86"/>
      <c r="DO281" s="86"/>
      <c r="DP281" s="86"/>
      <c r="DQ281" s="86"/>
      <c r="DR281" s="86"/>
      <c r="DS281" s="86"/>
      <c r="DT281" s="86"/>
      <c r="DU281" s="86"/>
      <c r="DV281" s="86"/>
      <c r="DW281" s="86"/>
      <c r="DX281" s="86"/>
      <c r="DY281" s="86"/>
      <c r="DZ281" s="86"/>
      <c r="EA281" s="86"/>
      <c r="EB281" s="86"/>
      <c r="EC281" s="86"/>
      <c r="ED281" s="86"/>
      <c r="EE281" s="86"/>
      <c r="EF281" s="86"/>
      <c r="EG281" s="86"/>
      <c r="EH281" s="86"/>
      <c r="EI281" s="86"/>
      <c r="EJ281" s="86"/>
      <c r="EK281" s="86"/>
      <c r="EL281" s="86"/>
      <c r="EM281" s="86"/>
      <c r="EN281" s="86"/>
      <c r="EO281" s="86"/>
      <c r="EP281" s="86"/>
      <c r="EQ281" s="86"/>
      <c r="ER281" s="86"/>
      <c r="ES281" s="86"/>
      <c r="ET281" s="86"/>
      <c r="EU281" s="86"/>
      <c r="EV281" s="86"/>
      <c r="EW281" s="86"/>
      <c r="EX281" s="86"/>
      <c r="EY281" s="86"/>
      <c r="EZ281" s="86"/>
      <c r="FA281" s="86"/>
      <c r="FB281" s="86"/>
      <c r="FC281" s="86"/>
      <c r="FD281" s="86"/>
      <c r="FE281" s="86"/>
      <c r="FF281" s="86"/>
      <c r="FG281" s="86"/>
      <c r="FH281" s="86"/>
      <c r="FI281" s="86"/>
      <c r="FJ281" s="86"/>
      <c r="FK281" s="86"/>
      <c r="FL281" s="86"/>
      <c r="FM281" s="86"/>
      <c r="FN281" s="86"/>
      <c r="FO281" s="86"/>
      <c r="FP281" s="86"/>
      <c r="FQ281" s="86"/>
      <c r="FR281" s="86"/>
      <c r="FS281" s="86"/>
      <c r="FT281" s="86"/>
      <c r="FU281" s="86"/>
      <c r="FV281" s="86"/>
      <c r="FW281" s="86"/>
      <c r="FX281" s="86">
        <v>40.631580352783203</v>
      </c>
      <c r="FY281" s="86">
        <v>0</v>
      </c>
    </row>
    <row r="282" spans="1:181" x14ac:dyDescent="0.25">
      <c r="A282" t="s">
        <v>186</v>
      </c>
      <c r="B282" t="s">
        <v>244</v>
      </c>
      <c r="C282" t="s">
        <v>194</v>
      </c>
      <c r="D282" t="s">
        <v>202</v>
      </c>
      <c r="E282" t="s">
        <v>239</v>
      </c>
      <c r="F282" t="s">
        <v>180</v>
      </c>
      <c r="G282" t="s">
        <v>1</v>
      </c>
      <c r="H282" s="86">
        <v>147</v>
      </c>
      <c r="I282" s="86"/>
      <c r="J282" s="86"/>
      <c r="K282" s="86"/>
      <c r="L282" s="86"/>
      <c r="M282" s="86"/>
      <c r="N282" s="86"/>
      <c r="O282" s="86"/>
      <c r="P282" s="86"/>
      <c r="Q282" s="86"/>
      <c r="R282" s="86"/>
      <c r="S282" s="86"/>
      <c r="T282" s="86"/>
      <c r="U282" s="86"/>
      <c r="V282" s="86"/>
      <c r="W282" s="86"/>
      <c r="X282" s="86"/>
      <c r="Y282" s="86"/>
      <c r="Z282" s="86"/>
      <c r="AA282" s="86"/>
      <c r="AB282" s="86"/>
      <c r="AC282" s="86"/>
      <c r="AD282" s="86"/>
      <c r="AE282" s="86"/>
      <c r="AF282" s="86"/>
      <c r="AG282" s="86"/>
      <c r="AH282" s="86"/>
      <c r="AI282" s="86"/>
      <c r="AJ282" s="86"/>
      <c r="AK282" s="86"/>
      <c r="AL282" s="86"/>
      <c r="AM282" s="86"/>
      <c r="AN282" s="86"/>
      <c r="AO282" s="86"/>
      <c r="AP282" s="86"/>
      <c r="AQ282" s="86"/>
      <c r="AR282" s="86"/>
      <c r="AS282" s="86"/>
      <c r="AT282" s="86"/>
      <c r="AU282" s="86"/>
      <c r="AV282" s="86"/>
      <c r="AW282" s="86"/>
      <c r="AX282" s="86"/>
      <c r="AY282" s="86"/>
      <c r="AZ282" s="86"/>
      <c r="BA282" s="86"/>
      <c r="BB282" s="86"/>
      <c r="BC282" s="86"/>
      <c r="BD282" s="86"/>
      <c r="BE282" s="86"/>
      <c r="BF282" s="86"/>
      <c r="BG282" s="86"/>
      <c r="BH282" s="86"/>
      <c r="BI282" s="86"/>
      <c r="BJ282" s="86"/>
      <c r="BK282" s="86"/>
      <c r="BL282" s="86"/>
      <c r="BM282" s="86"/>
      <c r="BN282" s="86"/>
      <c r="BO282" s="86"/>
      <c r="BP282" s="86"/>
      <c r="BQ282" s="86"/>
      <c r="BR282" s="86"/>
      <c r="BS282" s="86"/>
      <c r="BT282" s="86"/>
      <c r="BU282" s="86"/>
      <c r="BV282" s="86"/>
      <c r="BW282" s="86"/>
      <c r="BX282" s="86"/>
      <c r="BY282" s="86"/>
      <c r="BZ282" s="86"/>
      <c r="CA282" s="86"/>
      <c r="CB282" s="86"/>
      <c r="CC282" s="86"/>
      <c r="CD282" s="86"/>
      <c r="CE282" s="86"/>
      <c r="CF282" s="86"/>
      <c r="CG282" s="86"/>
      <c r="CH282" s="86"/>
      <c r="CI282" s="86"/>
      <c r="CJ282" s="86"/>
      <c r="CK282" s="86"/>
      <c r="CL282" s="86"/>
      <c r="CM282" s="86"/>
      <c r="CN282" s="86"/>
      <c r="CO282" s="86"/>
      <c r="CP282" s="86"/>
      <c r="CQ282" s="86"/>
      <c r="CR282" s="86"/>
      <c r="CS282" s="86"/>
      <c r="CT282" s="86"/>
      <c r="CU282" s="86"/>
      <c r="CV282" s="86"/>
      <c r="CW282" s="86"/>
      <c r="CX282" s="86"/>
      <c r="CY282" s="86"/>
      <c r="CZ282" s="86"/>
      <c r="DA282" s="86"/>
      <c r="DB282" s="86"/>
      <c r="DC282" s="86"/>
      <c r="DD282" s="86"/>
      <c r="DE282" s="86"/>
      <c r="DF282" s="86"/>
      <c r="DG282" s="86"/>
      <c r="DH282" s="86"/>
      <c r="DI282" s="86"/>
      <c r="DJ282" s="86"/>
      <c r="DK282" s="86"/>
      <c r="DL282" s="86"/>
      <c r="DM282" s="86"/>
      <c r="DN282" s="86"/>
      <c r="DO282" s="86"/>
      <c r="DP282" s="86"/>
      <c r="DQ282" s="86"/>
      <c r="DR282" s="86"/>
      <c r="DS282" s="86"/>
      <c r="DT282" s="86"/>
      <c r="DU282" s="86"/>
      <c r="DV282" s="86"/>
      <c r="DW282" s="86"/>
      <c r="DX282" s="86"/>
      <c r="DY282" s="86"/>
      <c r="DZ282" s="86"/>
      <c r="EA282" s="86"/>
      <c r="EB282" s="86"/>
      <c r="EC282" s="86"/>
      <c r="ED282" s="86"/>
      <c r="EE282" s="86"/>
      <c r="EF282" s="86"/>
      <c r="EG282" s="86"/>
      <c r="EH282" s="86"/>
      <c r="EI282" s="86"/>
      <c r="EJ282" s="86"/>
      <c r="EK282" s="86"/>
      <c r="EL282" s="86"/>
      <c r="EM282" s="86"/>
      <c r="EN282" s="86"/>
      <c r="EO282" s="86"/>
      <c r="EP282" s="86"/>
      <c r="EQ282" s="86"/>
      <c r="ER282" s="86"/>
      <c r="ES282" s="86"/>
      <c r="ET282" s="86"/>
      <c r="EU282" s="86"/>
      <c r="EV282" s="86"/>
      <c r="EW282" s="86"/>
      <c r="EX282" s="86"/>
      <c r="EY282" s="86"/>
      <c r="EZ282" s="86"/>
      <c r="FA282" s="86"/>
      <c r="FB282" s="86"/>
      <c r="FC282" s="86"/>
      <c r="FD282" s="86"/>
      <c r="FE282" s="86"/>
      <c r="FF282" s="86"/>
      <c r="FG282" s="86"/>
      <c r="FH282" s="86"/>
      <c r="FI282" s="86"/>
      <c r="FJ282" s="86"/>
      <c r="FK282" s="86"/>
      <c r="FL282" s="86"/>
      <c r="FM282" s="86"/>
      <c r="FN282" s="86"/>
      <c r="FO282" s="86"/>
      <c r="FP282" s="86"/>
      <c r="FQ282" s="86"/>
      <c r="FR282" s="86"/>
      <c r="FS282" s="86"/>
      <c r="FT282" s="86"/>
      <c r="FU282" s="86"/>
      <c r="FV282" s="86"/>
      <c r="FW282" s="86"/>
      <c r="FX282" s="86">
        <v>13.842104911804199</v>
      </c>
      <c r="FY282" s="86">
        <v>0</v>
      </c>
    </row>
    <row r="283" spans="1:181" x14ac:dyDescent="0.25">
      <c r="A283" t="s">
        <v>186</v>
      </c>
      <c r="B283" t="s">
        <v>244</v>
      </c>
      <c r="C283" t="s">
        <v>194</v>
      </c>
      <c r="D283" t="s">
        <v>202</v>
      </c>
      <c r="E283" t="s">
        <v>239</v>
      </c>
      <c r="F283" t="s">
        <v>181</v>
      </c>
      <c r="G283" t="s">
        <v>1</v>
      </c>
      <c r="H283" s="86">
        <v>312</v>
      </c>
      <c r="I283" s="86"/>
      <c r="J283" s="86"/>
      <c r="K283" s="86"/>
      <c r="L283" s="86"/>
      <c r="M283" s="86"/>
      <c r="N283" s="86"/>
      <c r="O283" s="86"/>
      <c r="P283" s="86"/>
      <c r="Q283" s="86"/>
      <c r="R283" s="86"/>
      <c r="S283" s="86"/>
      <c r="T283" s="86"/>
      <c r="U283" s="86"/>
      <c r="V283" s="86"/>
      <c r="W283" s="86"/>
      <c r="X283" s="86"/>
      <c r="Y283" s="86"/>
      <c r="Z283" s="86"/>
      <c r="AA283" s="86"/>
      <c r="AB283" s="86"/>
      <c r="AC283" s="86"/>
      <c r="AD283" s="86"/>
      <c r="AE283" s="86"/>
      <c r="AF283" s="86"/>
      <c r="AG283" s="86"/>
      <c r="AH283" s="86"/>
      <c r="AI283" s="86"/>
      <c r="AJ283" s="86"/>
      <c r="AK283" s="86"/>
      <c r="AL283" s="86"/>
      <c r="AM283" s="86"/>
      <c r="AN283" s="86"/>
      <c r="AO283" s="86"/>
      <c r="AP283" s="86"/>
      <c r="AQ283" s="86"/>
      <c r="AR283" s="86"/>
      <c r="AS283" s="86"/>
      <c r="AT283" s="86"/>
      <c r="AU283" s="86"/>
      <c r="AV283" s="86"/>
      <c r="AW283" s="86"/>
      <c r="AX283" s="86"/>
      <c r="AY283" s="86"/>
      <c r="AZ283" s="86"/>
      <c r="BA283" s="86"/>
      <c r="BB283" s="86"/>
      <c r="BC283" s="86"/>
      <c r="BD283" s="86"/>
      <c r="BE283" s="86"/>
      <c r="BF283" s="86"/>
      <c r="BG283" s="86"/>
      <c r="BH283" s="86"/>
      <c r="BI283" s="86"/>
      <c r="BJ283" s="86"/>
      <c r="BK283" s="86"/>
      <c r="BL283" s="86"/>
      <c r="BM283" s="86"/>
      <c r="BN283" s="86"/>
      <c r="BO283" s="86"/>
      <c r="BP283" s="86"/>
      <c r="BQ283" s="86"/>
      <c r="BR283" s="86"/>
      <c r="BS283" s="86"/>
      <c r="BT283" s="86"/>
      <c r="BU283" s="86"/>
      <c r="BV283" s="86"/>
      <c r="BW283" s="86"/>
      <c r="BX283" s="86"/>
      <c r="BY283" s="86"/>
      <c r="BZ283" s="86"/>
      <c r="CA283" s="86"/>
      <c r="CB283" s="86"/>
      <c r="CC283" s="86"/>
      <c r="CD283" s="86"/>
      <c r="CE283" s="86"/>
      <c r="CF283" s="86"/>
      <c r="CG283" s="86"/>
      <c r="CH283" s="86"/>
      <c r="CI283" s="86"/>
      <c r="CJ283" s="86"/>
      <c r="CK283" s="86"/>
      <c r="CL283" s="86"/>
      <c r="CM283" s="86"/>
      <c r="CN283" s="86"/>
      <c r="CO283" s="86"/>
      <c r="CP283" s="86"/>
      <c r="CQ283" s="86"/>
      <c r="CR283" s="86"/>
      <c r="CS283" s="86"/>
      <c r="CT283" s="86"/>
      <c r="CU283" s="86"/>
      <c r="CV283" s="86"/>
      <c r="CW283" s="86"/>
      <c r="CX283" s="86"/>
      <c r="CY283" s="86"/>
      <c r="CZ283" s="86"/>
      <c r="DA283" s="86"/>
      <c r="DB283" s="86"/>
      <c r="DC283" s="86"/>
      <c r="DD283" s="86"/>
      <c r="DE283" s="86"/>
      <c r="DF283" s="86"/>
      <c r="DG283" s="86"/>
      <c r="DH283" s="86"/>
      <c r="DI283" s="86"/>
      <c r="DJ283" s="86"/>
      <c r="DK283" s="86"/>
      <c r="DL283" s="86"/>
      <c r="DM283" s="86"/>
      <c r="DN283" s="86"/>
      <c r="DO283" s="86"/>
      <c r="DP283" s="86"/>
      <c r="DQ283" s="86"/>
      <c r="DR283" s="86"/>
      <c r="DS283" s="86"/>
      <c r="DT283" s="86"/>
      <c r="DU283" s="86"/>
      <c r="DV283" s="86"/>
      <c r="DW283" s="86"/>
      <c r="DX283" s="86"/>
      <c r="DY283" s="86"/>
      <c r="DZ283" s="86"/>
      <c r="EA283" s="86"/>
      <c r="EB283" s="86"/>
      <c r="EC283" s="86"/>
      <c r="ED283" s="86"/>
      <c r="EE283" s="86"/>
      <c r="EF283" s="86"/>
      <c r="EG283" s="86"/>
      <c r="EH283" s="86"/>
      <c r="EI283" s="86"/>
      <c r="EJ283" s="86"/>
      <c r="EK283" s="86"/>
      <c r="EL283" s="86"/>
      <c r="EM283" s="86"/>
      <c r="EN283" s="86"/>
      <c r="EO283" s="86"/>
      <c r="EP283" s="86"/>
      <c r="EQ283" s="86"/>
      <c r="ER283" s="86"/>
      <c r="ES283" s="86"/>
      <c r="ET283" s="86"/>
      <c r="EU283" s="86"/>
      <c r="EV283" s="86"/>
      <c r="EW283" s="86"/>
      <c r="EX283" s="86"/>
      <c r="EY283" s="86"/>
      <c r="EZ283" s="86"/>
      <c r="FA283" s="86"/>
      <c r="FB283" s="86"/>
      <c r="FC283" s="86"/>
      <c r="FD283" s="86"/>
      <c r="FE283" s="86"/>
      <c r="FF283" s="86"/>
      <c r="FG283" s="86"/>
      <c r="FH283" s="86"/>
      <c r="FI283" s="86"/>
      <c r="FJ283" s="86"/>
      <c r="FK283" s="86"/>
      <c r="FL283" s="86"/>
      <c r="FM283" s="86"/>
      <c r="FN283" s="86"/>
      <c r="FO283" s="86"/>
      <c r="FP283" s="86"/>
      <c r="FQ283" s="86"/>
      <c r="FR283" s="86"/>
      <c r="FS283" s="86"/>
      <c r="FT283" s="86"/>
      <c r="FU283" s="86"/>
      <c r="FV283" s="86"/>
      <c r="FW283" s="86"/>
      <c r="FX283" s="86">
        <v>14.684210777282715</v>
      </c>
      <c r="FY283" s="86">
        <v>0</v>
      </c>
    </row>
    <row r="284" spans="1:181" x14ac:dyDescent="0.25">
      <c r="A284" t="s">
        <v>186</v>
      </c>
      <c r="B284" t="s">
        <v>244</v>
      </c>
      <c r="C284" t="s">
        <v>194</v>
      </c>
      <c r="D284" t="s">
        <v>202</v>
      </c>
      <c r="E284" t="s">
        <v>239</v>
      </c>
      <c r="F284" t="s">
        <v>182</v>
      </c>
      <c r="G284" t="s">
        <v>1</v>
      </c>
      <c r="H284" s="86">
        <v>771</v>
      </c>
      <c r="I284" s="86"/>
      <c r="J284" s="86"/>
      <c r="K284" s="86"/>
      <c r="L284" s="86"/>
      <c r="M284" s="86"/>
      <c r="N284" s="86"/>
      <c r="O284" s="86"/>
      <c r="P284" s="86"/>
      <c r="Q284" s="86"/>
      <c r="R284" s="86"/>
      <c r="S284" s="86"/>
      <c r="T284" s="86"/>
      <c r="U284" s="86"/>
      <c r="V284" s="86"/>
      <c r="W284" s="86"/>
      <c r="X284" s="86"/>
      <c r="Y284" s="86"/>
      <c r="Z284" s="86"/>
      <c r="AA284" s="86"/>
      <c r="AB284" s="86"/>
      <c r="AC284" s="86"/>
      <c r="AD284" s="86"/>
      <c r="AE284" s="86"/>
      <c r="AF284" s="86"/>
      <c r="AG284" s="86"/>
      <c r="AH284" s="86"/>
      <c r="AI284" s="86"/>
      <c r="AJ284" s="86"/>
      <c r="AK284" s="86"/>
      <c r="AL284" s="86"/>
      <c r="AM284" s="86"/>
      <c r="AN284" s="86"/>
      <c r="AO284" s="86"/>
      <c r="AP284" s="86"/>
      <c r="AQ284" s="86"/>
      <c r="AR284" s="86"/>
      <c r="AS284" s="86"/>
      <c r="AT284" s="86"/>
      <c r="AU284" s="86"/>
      <c r="AV284" s="86"/>
      <c r="AW284" s="86"/>
      <c r="AX284" s="86"/>
      <c r="AY284" s="86"/>
      <c r="AZ284" s="86"/>
      <c r="BA284" s="86"/>
      <c r="BB284" s="86"/>
      <c r="BC284" s="86"/>
      <c r="BD284" s="86"/>
      <c r="BE284" s="86"/>
      <c r="BF284" s="86"/>
      <c r="BG284" s="86"/>
      <c r="BH284" s="86"/>
      <c r="BI284" s="86"/>
      <c r="BJ284" s="86"/>
      <c r="BK284" s="86"/>
      <c r="BL284" s="86"/>
      <c r="BM284" s="86"/>
      <c r="BN284" s="86"/>
      <c r="BO284" s="86"/>
      <c r="BP284" s="86"/>
      <c r="BQ284" s="86"/>
      <c r="BR284" s="86"/>
      <c r="BS284" s="86"/>
      <c r="BT284" s="86"/>
      <c r="BU284" s="86"/>
      <c r="BV284" s="86"/>
      <c r="BW284" s="86"/>
      <c r="BX284" s="86"/>
      <c r="BY284" s="86"/>
      <c r="BZ284" s="86"/>
      <c r="CA284" s="86"/>
      <c r="CB284" s="86"/>
      <c r="CC284" s="86"/>
      <c r="CD284" s="86"/>
      <c r="CE284" s="86"/>
      <c r="CF284" s="86"/>
      <c r="CG284" s="86"/>
      <c r="CH284" s="86"/>
      <c r="CI284" s="86"/>
      <c r="CJ284" s="86"/>
      <c r="CK284" s="86"/>
      <c r="CL284" s="86"/>
      <c r="CM284" s="86"/>
      <c r="CN284" s="86"/>
      <c r="CO284" s="86"/>
      <c r="CP284" s="86"/>
      <c r="CQ284" s="86"/>
      <c r="CR284" s="86"/>
      <c r="CS284" s="86"/>
      <c r="CT284" s="86"/>
      <c r="CU284" s="86"/>
      <c r="CV284" s="86"/>
      <c r="CW284" s="86"/>
      <c r="CX284" s="86"/>
      <c r="CY284" s="86"/>
      <c r="CZ284" s="86"/>
      <c r="DA284" s="86"/>
      <c r="DB284" s="86"/>
      <c r="DC284" s="86"/>
      <c r="DD284" s="86"/>
      <c r="DE284" s="86"/>
      <c r="DF284" s="86"/>
      <c r="DG284" s="86"/>
      <c r="DH284" s="86"/>
      <c r="DI284" s="86"/>
      <c r="DJ284" s="86"/>
      <c r="DK284" s="86"/>
      <c r="DL284" s="86"/>
      <c r="DM284" s="86"/>
      <c r="DN284" s="86"/>
      <c r="DO284" s="86"/>
      <c r="DP284" s="86"/>
      <c r="DQ284" s="86"/>
      <c r="DR284" s="86"/>
      <c r="DS284" s="86"/>
      <c r="DT284" s="86"/>
      <c r="DU284" s="86"/>
      <c r="DV284" s="86"/>
      <c r="DW284" s="86"/>
      <c r="DX284" s="86"/>
      <c r="DY284" s="86"/>
      <c r="DZ284" s="86"/>
      <c r="EA284" s="86"/>
      <c r="EB284" s="86"/>
      <c r="EC284" s="86"/>
      <c r="ED284" s="86"/>
      <c r="EE284" s="86"/>
      <c r="EF284" s="86"/>
      <c r="EG284" s="86"/>
      <c r="EH284" s="86"/>
      <c r="EI284" s="86"/>
      <c r="EJ284" s="86"/>
      <c r="EK284" s="86"/>
      <c r="EL284" s="86"/>
      <c r="EM284" s="86"/>
      <c r="EN284" s="86"/>
      <c r="EO284" s="86"/>
      <c r="EP284" s="86"/>
      <c r="EQ284" s="86"/>
      <c r="ER284" s="86"/>
      <c r="ES284" s="86"/>
      <c r="ET284" s="86"/>
      <c r="EU284" s="86"/>
      <c r="EV284" s="86"/>
      <c r="EW284" s="86"/>
      <c r="EX284" s="86"/>
      <c r="EY284" s="86"/>
      <c r="EZ284" s="86"/>
      <c r="FA284" s="86"/>
      <c r="FB284" s="86"/>
      <c r="FC284" s="86"/>
      <c r="FD284" s="86"/>
      <c r="FE284" s="86"/>
      <c r="FF284" s="86"/>
      <c r="FG284" s="86"/>
      <c r="FH284" s="86"/>
      <c r="FI284" s="86"/>
      <c r="FJ284" s="86"/>
      <c r="FK284" s="86"/>
      <c r="FL284" s="86"/>
      <c r="FM284" s="86"/>
      <c r="FN284" s="86"/>
      <c r="FO284" s="86"/>
      <c r="FP284" s="86"/>
      <c r="FQ284" s="86"/>
      <c r="FR284" s="86"/>
      <c r="FS284" s="86"/>
      <c r="FT284" s="86"/>
      <c r="FU284" s="86"/>
      <c r="FV284" s="86"/>
      <c r="FW284" s="86"/>
      <c r="FX284" s="86">
        <v>67.736839294433594</v>
      </c>
      <c r="FY284" s="86">
        <v>0</v>
      </c>
    </row>
    <row r="285" spans="1:181" x14ac:dyDescent="0.25">
      <c r="A285" t="s">
        <v>186</v>
      </c>
      <c r="B285" t="s">
        <v>244</v>
      </c>
      <c r="C285" t="s">
        <v>194</v>
      </c>
      <c r="D285" t="s">
        <v>202</v>
      </c>
      <c r="E285" t="s">
        <v>239</v>
      </c>
      <c r="F285" t="s">
        <v>183</v>
      </c>
      <c r="G285" t="s">
        <v>1</v>
      </c>
      <c r="H285" s="86">
        <v>1061</v>
      </c>
      <c r="I285" s="86"/>
      <c r="J285" s="86"/>
      <c r="K285" s="86"/>
      <c r="L285" s="86"/>
      <c r="M285" s="86"/>
      <c r="N285" s="86"/>
      <c r="O285" s="86"/>
      <c r="P285" s="86"/>
      <c r="Q285" s="86"/>
      <c r="R285" s="86"/>
      <c r="S285" s="86"/>
      <c r="T285" s="86"/>
      <c r="U285" s="86"/>
      <c r="V285" s="86"/>
      <c r="W285" s="86"/>
      <c r="X285" s="86"/>
      <c r="Y285" s="86"/>
      <c r="Z285" s="86"/>
      <c r="AA285" s="86"/>
      <c r="AB285" s="86"/>
      <c r="AC285" s="86"/>
      <c r="AD285" s="86"/>
      <c r="AE285" s="86"/>
      <c r="AF285" s="86"/>
      <c r="AG285" s="86"/>
      <c r="AH285" s="86"/>
      <c r="AI285" s="86"/>
      <c r="AJ285" s="86"/>
      <c r="AK285" s="86"/>
      <c r="AL285" s="86"/>
      <c r="AM285" s="86"/>
      <c r="AN285" s="86"/>
      <c r="AO285" s="86"/>
      <c r="AP285" s="86"/>
      <c r="AQ285" s="86"/>
      <c r="AR285" s="86"/>
      <c r="AS285" s="86"/>
      <c r="AT285" s="86"/>
      <c r="AU285" s="86"/>
      <c r="AV285" s="86"/>
      <c r="AW285" s="86"/>
      <c r="AX285" s="86"/>
      <c r="AY285" s="86"/>
      <c r="AZ285" s="86"/>
      <c r="BA285" s="86"/>
      <c r="BB285" s="86"/>
      <c r="BC285" s="86"/>
      <c r="BD285" s="86"/>
      <c r="BE285" s="86"/>
      <c r="BF285" s="86"/>
      <c r="BG285" s="86"/>
      <c r="BH285" s="86"/>
      <c r="BI285" s="86"/>
      <c r="BJ285" s="86"/>
      <c r="BK285" s="86"/>
      <c r="BL285" s="86"/>
      <c r="BM285" s="86"/>
      <c r="BN285" s="86"/>
      <c r="BO285" s="86"/>
      <c r="BP285" s="86"/>
      <c r="BQ285" s="86"/>
      <c r="BR285" s="86"/>
      <c r="BS285" s="86"/>
      <c r="BT285" s="86"/>
      <c r="BU285" s="86"/>
      <c r="BV285" s="86"/>
      <c r="BW285" s="86"/>
      <c r="BX285" s="86"/>
      <c r="BY285" s="86"/>
      <c r="BZ285" s="86"/>
      <c r="CA285" s="86"/>
      <c r="CB285" s="86"/>
      <c r="CC285" s="86"/>
      <c r="CD285" s="86"/>
      <c r="CE285" s="86"/>
      <c r="CF285" s="86"/>
      <c r="CG285" s="86"/>
      <c r="CH285" s="86"/>
      <c r="CI285" s="86"/>
      <c r="CJ285" s="86"/>
      <c r="CK285" s="86"/>
      <c r="CL285" s="86"/>
      <c r="CM285" s="86"/>
      <c r="CN285" s="86"/>
      <c r="CO285" s="86"/>
      <c r="CP285" s="86"/>
      <c r="CQ285" s="86"/>
      <c r="CR285" s="86"/>
      <c r="CS285" s="86"/>
      <c r="CT285" s="86"/>
      <c r="CU285" s="86"/>
      <c r="CV285" s="86"/>
      <c r="CW285" s="86"/>
      <c r="CX285" s="86"/>
      <c r="CY285" s="86"/>
      <c r="CZ285" s="86"/>
      <c r="DA285" s="86"/>
      <c r="DB285" s="86"/>
      <c r="DC285" s="86"/>
      <c r="DD285" s="86"/>
      <c r="DE285" s="86"/>
      <c r="DF285" s="86"/>
      <c r="DG285" s="86"/>
      <c r="DH285" s="86"/>
      <c r="DI285" s="86"/>
      <c r="DJ285" s="86"/>
      <c r="DK285" s="86"/>
      <c r="DL285" s="86"/>
      <c r="DM285" s="86"/>
      <c r="DN285" s="86"/>
      <c r="DO285" s="86"/>
      <c r="DP285" s="86"/>
      <c r="DQ285" s="86"/>
      <c r="DR285" s="86"/>
      <c r="DS285" s="86"/>
      <c r="DT285" s="86"/>
      <c r="DU285" s="86"/>
      <c r="DV285" s="86"/>
      <c r="DW285" s="86"/>
      <c r="DX285" s="86"/>
      <c r="DY285" s="86"/>
      <c r="DZ285" s="86"/>
      <c r="EA285" s="86"/>
      <c r="EB285" s="86"/>
      <c r="EC285" s="86"/>
      <c r="ED285" s="86"/>
      <c r="EE285" s="86"/>
      <c r="EF285" s="86"/>
      <c r="EG285" s="86"/>
      <c r="EH285" s="86"/>
      <c r="EI285" s="86"/>
      <c r="EJ285" s="86"/>
      <c r="EK285" s="86"/>
      <c r="EL285" s="86"/>
      <c r="EM285" s="86"/>
      <c r="EN285" s="86"/>
      <c r="EO285" s="86"/>
      <c r="EP285" s="86"/>
      <c r="EQ285" s="86"/>
      <c r="ER285" s="86"/>
      <c r="ES285" s="86"/>
      <c r="ET285" s="86"/>
      <c r="EU285" s="86"/>
      <c r="EV285" s="86"/>
      <c r="EW285" s="86"/>
      <c r="EX285" s="86"/>
      <c r="EY285" s="86"/>
      <c r="EZ285" s="86"/>
      <c r="FA285" s="86"/>
      <c r="FB285" s="86"/>
      <c r="FC285" s="86"/>
      <c r="FD285" s="86"/>
      <c r="FE285" s="86"/>
      <c r="FF285" s="86"/>
      <c r="FG285" s="86"/>
      <c r="FH285" s="86"/>
      <c r="FI285" s="86"/>
      <c r="FJ285" s="86"/>
      <c r="FK285" s="86"/>
      <c r="FL285" s="86"/>
      <c r="FM285" s="86"/>
      <c r="FN285" s="86"/>
      <c r="FO285" s="86"/>
      <c r="FP285" s="86"/>
      <c r="FQ285" s="86"/>
      <c r="FR285" s="86"/>
      <c r="FS285" s="86"/>
      <c r="FT285" s="86"/>
      <c r="FU285" s="86"/>
      <c r="FV285" s="86"/>
      <c r="FW285" s="86"/>
      <c r="FX285" s="86">
        <v>75</v>
      </c>
      <c r="FY285" s="86">
        <v>0</v>
      </c>
    </row>
    <row r="286" spans="1:181" x14ac:dyDescent="0.25">
      <c r="A286" t="s">
        <v>186</v>
      </c>
      <c r="B286" t="s">
        <v>244</v>
      </c>
      <c r="C286" t="s">
        <v>194</v>
      </c>
      <c r="D286" t="s">
        <v>202</v>
      </c>
      <c r="E286" t="s">
        <v>239</v>
      </c>
      <c r="F286" t="s">
        <v>184</v>
      </c>
      <c r="G286" t="s">
        <v>1</v>
      </c>
      <c r="H286" s="86">
        <v>659</v>
      </c>
      <c r="I286" s="86"/>
      <c r="J286" s="86"/>
      <c r="K286" s="86"/>
      <c r="L286" s="86"/>
      <c r="M286" s="86"/>
      <c r="N286" s="86"/>
      <c r="O286" s="86"/>
      <c r="P286" s="86"/>
      <c r="Q286" s="86"/>
      <c r="R286" s="86"/>
      <c r="S286" s="86"/>
      <c r="T286" s="86"/>
      <c r="U286" s="86"/>
      <c r="V286" s="86"/>
      <c r="W286" s="86"/>
      <c r="X286" s="86"/>
      <c r="Y286" s="86"/>
      <c r="Z286" s="86"/>
      <c r="AA286" s="86"/>
      <c r="AB286" s="86"/>
      <c r="AC286" s="86"/>
      <c r="AD286" s="86"/>
      <c r="AE286" s="86"/>
      <c r="AF286" s="86"/>
      <c r="AG286" s="86"/>
      <c r="AH286" s="86"/>
      <c r="AI286" s="86"/>
      <c r="AJ286" s="86"/>
      <c r="AK286" s="86"/>
      <c r="AL286" s="86"/>
      <c r="AM286" s="86"/>
      <c r="AN286" s="86"/>
      <c r="AO286" s="86"/>
      <c r="AP286" s="86"/>
      <c r="AQ286" s="86"/>
      <c r="AR286" s="86"/>
      <c r="AS286" s="86"/>
      <c r="AT286" s="86"/>
      <c r="AU286" s="86"/>
      <c r="AV286" s="86"/>
      <c r="AW286" s="86"/>
      <c r="AX286" s="86"/>
      <c r="AY286" s="86"/>
      <c r="AZ286" s="86"/>
      <c r="BA286" s="86"/>
      <c r="BB286" s="86"/>
      <c r="BC286" s="86"/>
      <c r="BD286" s="86"/>
      <c r="BE286" s="86"/>
      <c r="BF286" s="86"/>
      <c r="BG286" s="86"/>
      <c r="BH286" s="86"/>
      <c r="BI286" s="86"/>
      <c r="BJ286" s="86"/>
      <c r="BK286" s="86"/>
      <c r="BL286" s="86"/>
      <c r="BM286" s="86"/>
      <c r="BN286" s="86"/>
      <c r="BO286" s="86"/>
      <c r="BP286" s="86"/>
      <c r="BQ286" s="86"/>
      <c r="BR286" s="86"/>
      <c r="BS286" s="86"/>
      <c r="BT286" s="86"/>
      <c r="BU286" s="86"/>
      <c r="BV286" s="86"/>
      <c r="BW286" s="86"/>
      <c r="BX286" s="86"/>
      <c r="BY286" s="86"/>
      <c r="BZ286" s="86"/>
      <c r="CA286" s="86"/>
      <c r="CB286" s="86"/>
      <c r="CC286" s="86"/>
      <c r="CD286" s="86"/>
      <c r="CE286" s="86"/>
      <c r="CF286" s="86"/>
      <c r="CG286" s="86"/>
      <c r="CH286" s="86"/>
      <c r="CI286" s="86"/>
      <c r="CJ286" s="86"/>
      <c r="CK286" s="86"/>
      <c r="CL286" s="86"/>
      <c r="CM286" s="86"/>
      <c r="CN286" s="86"/>
      <c r="CO286" s="86"/>
      <c r="CP286" s="86"/>
      <c r="CQ286" s="86"/>
      <c r="CR286" s="86"/>
      <c r="CS286" s="86"/>
      <c r="CT286" s="86"/>
      <c r="CU286" s="86"/>
      <c r="CV286" s="86"/>
      <c r="CW286" s="86"/>
      <c r="CX286" s="86"/>
      <c r="CY286" s="86"/>
      <c r="CZ286" s="86"/>
      <c r="DA286" s="86"/>
      <c r="DB286" s="86"/>
      <c r="DC286" s="86"/>
      <c r="DD286" s="86"/>
      <c r="DE286" s="86"/>
      <c r="DF286" s="86"/>
      <c r="DG286" s="86"/>
      <c r="DH286" s="86"/>
      <c r="DI286" s="86"/>
      <c r="DJ286" s="86"/>
      <c r="DK286" s="86"/>
      <c r="DL286" s="86"/>
      <c r="DM286" s="86"/>
      <c r="DN286" s="86"/>
      <c r="DO286" s="86"/>
      <c r="DP286" s="86"/>
      <c r="DQ286" s="86"/>
      <c r="DR286" s="86"/>
      <c r="DS286" s="86"/>
      <c r="DT286" s="86"/>
      <c r="DU286" s="86"/>
      <c r="DV286" s="86"/>
      <c r="DW286" s="86"/>
      <c r="DX286" s="86"/>
      <c r="DY286" s="86"/>
      <c r="DZ286" s="86"/>
      <c r="EA286" s="86"/>
      <c r="EB286" s="86"/>
      <c r="EC286" s="86"/>
      <c r="ED286" s="86"/>
      <c r="EE286" s="86"/>
      <c r="EF286" s="86"/>
      <c r="EG286" s="86"/>
      <c r="EH286" s="86"/>
      <c r="EI286" s="86"/>
      <c r="EJ286" s="86"/>
      <c r="EK286" s="86"/>
      <c r="EL286" s="86"/>
      <c r="EM286" s="86"/>
      <c r="EN286" s="86"/>
      <c r="EO286" s="86"/>
      <c r="EP286" s="86"/>
      <c r="EQ286" s="86"/>
      <c r="ER286" s="86"/>
      <c r="ES286" s="86"/>
      <c r="ET286" s="86"/>
      <c r="EU286" s="86"/>
      <c r="EV286" s="86"/>
      <c r="EW286" s="86"/>
      <c r="EX286" s="86"/>
      <c r="EY286" s="86"/>
      <c r="EZ286" s="86"/>
      <c r="FA286" s="86"/>
      <c r="FB286" s="86"/>
      <c r="FC286" s="86"/>
      <c r="FD286" s="86"/>
      <c r="FE286" s="86"/>
      <c r="FF286" s="86"/>
      <c r="FG286" s="86"/>
      <c r="FH286" s="86"/>
      <c r="FI286" s="86"/>
      <c r="FJ286" s="86"/>
      <c r="FK286" s="86"/>
      <c r="FL286" s="86"/>
      <c r="FM286" s="86"/>
      <c r="FN286" s="86"/>
      <c r="FO286" s="86"/>
      <c r="FP286" s="86"/>
      <c r="FQ286" s="86"/>
      <c r="FR286" s="86"/>
      <c r="FS286" s="86"/>
      <c r="FT286" s="86"/>
      <c r="FU286" s="86"/>
      <c r="FV286" s="86"/>
      <c r="FW286" s="86"/>
      <c r="FX286" s="86">
        <v>57.157894134521484</v>
      </c>
      <c r="FY286" s="86">
        <v>0</v>
      </c>
    </row>
    <row r="287" spans="1:181" x14ac:dyDescent="0.25">
      <c r="A287" t="s">
        <v>186</v>
      </c>
      <c r="B287" t="s">
        <v>244</v>
      </c>
      <c r="C287" t="s">
        <v>194</v>
      </c>
      <c r="D287" t="s">
        <v>202</v>
      </c>
      <c r="E287" t="s">
        <v>239</v>
      </c>
      <c r="F287" t="s">
        <v>185</v>
      </c>
      <c r="G287" t="s">
        <v>1</v>
      </c>
      <c r="H287" s="86">
        <v>287</v>
      </c>
      <c r="I287" s="86"/>
      <c r="J287" s="86"/>
      <c r="K287" s="86"/>
      <c r="L287" s="86"/>
      <c r="M287" s="86"/>
      <c r="N287" s="86"/>
      <c r="O287" s="86"/>
      <c r="P287" s="86"/>
      <c r="Q287" s="86"/>
      <c r="R287" s="86"/>
      <c r="S287" s="86"/>
      <c r="T287" s="86"/>
      <c r="U287" s="86"/>
      <c r="V287" s="86"/>
      <c r="W287" s="86"/>
      <c r="X287" s="86"/>
      <c r="Y287" s="86"/>
      <c r="Z287" s="86"/>
      <c r="AA287" s="86"/>
      <c r="AB287" s="86"/>
      <c r="AC287" s="86"/>
      <c r="AD287" s="86"/>
      <c r="AE287" s="86"/>
      <c r="AF287" s="86"/>
      <c r="AG287" s="86"/>
      <c r="AH287" s="86"/>
      <c r="AI287" s="86"/>
      <c r="AJ287" s="86"/>
      <c r="AK287" s="86"/>
      <c r="AL287" s="86"/>
      <c r="AM287" s="86"/>
      <c r="AN287" s="86"/>
      <c r="AO287" s="86"/>
      <c r="AP287" s="86"/>
      <c r="AQ287" s="86"/>
      <c r="AR287" s="86"/>
      <c r="AS287" s="86"/>
      <c r="AT287" s="86"/>
      <c r="AU287" s="86"/>
      <c r="AV287" s="86"/>
      <c r="AW287" s="86"/>
      <c r="AX287" s="86"/>
      <c r="AY287" s="86"/>
      <c r="AZ287" s="86"/>
      <c r="BA287" s="86"/>
      <c r="BB287" s="86"/>
      <c r="BC287" s="86"/>
      <c r="BD287" s="86"/>
      <c r="BE287" s="86"/>
      <c r="BF287" s="86"/>
      <c r="BG287" s="86"/>
      <c r="BH287" s="86"/>
      <c r="BI287" s="86"/>
      <c r="BJ287" s="86"/>
      <c r="BK287" s="86"/>
      <c r="BL287" s="86"/>
      <c r="BM287" s="86"/>
      <c r="BN287" s="86"/>
      <c r="BO287" s="86"/>
      <c r="BP287" s="86"/>
      <c r="BQ287" s="86"/>
      <c r="BR287" s="86"/>
      <c r="BS287" s="86"/>
      <c r="BT287" s="86"/>
      <c r="BU287" s="86"/>
      <c r="BV287" s="86"/>
      <c r="BW287" s="86"/>
      <c r="BX287" s="86"/>
      <c r="BY287" s="86"/>
      <c r="BZ287" s="86"/>
      <c r="CA287" s="86"/>
      <c r="CB287" s="86"/>
      <c r="CC287" s="86"/>
      <c r="CD287" s="86"/>
      <c r="CE287" s="86"/>
      <c r="CF287" s="86"/>
      <c r="CG287" s="86"/>
      <c r="CH287" s="86"/>
      <c r="CI287" s="86"/>
      <c r="CJ287" s="86"/>
      <c r="CK287" s="86"/>
      <c r="CL287" s="86"/>
      <c r="CM287" s="86"/>
      <c r="CN287" s="86"/>
      <c r="CO287" s="86"/>
      <c r="CP287" s="86"/>
      <c r="CQ287" s="86"/>
      <c r="CR287" s="86"/>
      <c r="CS287" s="86"/>
      <c r="CT287" s="86"/>
      <c r="CU287" s="86"/>
      <c r="CV287" s="86"/>
      <c r="CW287" s="86"/>
      <c r="CX287" s="86"/>
      <c r="CY287" s="86"/>
      <c r="CZ287" s="86"/>
      <c r="DA287" s="86"/>
      <c r="DB287" s="86"/>
      <c r="DC287" s="86"/>
      <c r="DD287" s="86"/>
      <c r="DE287" s="86"/>
      <c r="DF287" s="86"/>
      <c r="DG287" s="86"/>
      <c r="DH287" s="86"/>
      <c r="DI287" s="86"/>
      <c r="DJ287" s="86"/>
      <c r="DK287" s="86"/>
      <c r="DL287" s="86"/>
      <c r="DM287" s="86"/>
      <c r="DN287" s="86"/>
      <c r="DO287" s="86"/>
      <c r="DP287" s="86"/>
      <c r="DQ287" s="86"/>
      <c r="DR287" s="86"/>
      <c r="DS287" s="86"/>
      <c r="DT287" s="86"/>
      <c r="DU287" s="86"/>
      <c r="DV287" s="86"/>
      <c r="DW287" s="86"/>
      <c r="DX287" s="86"/>
      <c r="DY287" s="86"/>
      <c r="DZ287" s="86"/>
      <c r="EA287" s="86"/>
      <c r="EB287" s="86"/>
      <c r="EC287" s="86"/>
      <c r="ED287" s="86"/>
      <c r="EE287" s="86"/>
      <c r="EF287" s="86"/>
      <c r="EG287" s="86"/>
      <c r="EH287" s="86"/>
      <c r="EI287" s="86"/>
      <c r="EJ287" s="86"/>
      <c r="EK287" s="86"/>
      <c r="EL287" s="86"/>
      <c r="EM287" s="86"/>
      <c r="EN287" s="86"/>
      <c r="EO287" s="86"/>
      <c r="EP287" s="86"/>
      <c r="EQ287" s="86"/>
      <c r="ER287" s="86"/>
      <c r="ES287" s="86"/>
      <c r="ET287" s="86"/>
      <c r="EU287" s="86"/>
      <c r="EV287" s="86"/>
      <c r="EW287" s="86"/>
      <c r="EX287" s="86"/>
      <c r="EY287" s="86"/>
      <c r="EZ287" s="86"/>
      <c r="FA287" s="86"/>
      <c r="FB287" s="86"/>
      <c r="FC287" s="86"/>
      <c r="FD287" s="86"/>
      <c r="FE287" s="86"/>
      <c r="FF287" s="86"/>
      <c r="FG287" s="86"/>
      <c r="FH287" s="86"/>
      <c r="FI287" s="86"/>
      <c r="FJ287" s="86"/>
      <c r="FK287" s="86"/>
      <c r="FL287" s="86"/>
      <c r="FM287" s="86"/>
      <c r="FN287" s="86"/>
      <c r="FO287" s="86"/>
      <c r="FP287" s="86"/>
      <c r="FQ287" s="86"/>
      <c r="FR287" s="86"/>
      <c r="FS287" s="86"/>
      <c r="FT287" s="86"/>
      <c r="FU287" s="86"/>
      <c r="FV287" s="86"/>
      <c r="FW287" s="86"/>
      <c r="FX287" s="86">
        <v>22.315790176391602</v>
      </c>
      <c r="FY287" s="86">
        <v>0</v>
      </c>
    </row>
    <row r="288" spans="1:181" x14ac:dyDescent="0.25">
      <c r="A288" t="s">
        <v>186</v>
      </c>
      <c r="B288" t="s">
        <v>244</v>
      </c>
      <c r="C288" t="s">
        <v>194</v>
      </c>
      <c r="D288" t="s">
        <v>202</v>
      </c>
      <c r="E288" t="s">
        <v>204</v>
      </c>
      <c r="F288" t="s">
        <v>1</v>
      </c>
      <c r="G288" t="s">
        <v>198</v>
      </c>
      <c r="H288" s="86">
        <v>8715</v>
      </c>
      <c r="I288" s="86">
        <v>0.99083387851715088</v>
      </c>
      <c r="J288" s="86">
        <v>0.92927646636962891</v>
      </c>
      <c r="K288" s="86">
        <v>0.90341722965240479</v>
      </c>
      <c r="L288" s="86">
        <v>0.90519148111343384</v>
      </c>
      <c r="M288" s="86">
        <v>0.90884661674499512</v>
      </c>
      <c r="N288" s="86">
        <v>0.95030313730239868</v>
      </c>
      <c r="O288" s="86">
        <v>1.0854523181915283</v>
      </c>
      <c r="P288" s="86">
        <v>1.2197722196578979</v>
      </c>
      <c r="Q288" s="86">
        <v>1.1906536817550659</v>
      </c>
      <c r="R288" s="86">
        <v>1.1322888135910034</v>
      </c>
      <c r="S288" s="86">
        <v>1.1169328689575195</v>
      </c>
      <c r="T288" s="86">
        <v>1.0753512382507324</v>
      </c>
      <c r="U288" s="86">
        <v>1.0448367595672607</v>
      </c>
      <c r="V288" s="86">
        <v>1.0277547836303711</v>
      </c>
      <c r="W288" s="86">
        <v>0.99372422695159912</v>
      </c>
      <c r="X288" s="86">
        <v>0.98918062448501587</v>
      </c>
      <c r="Y288" s="86">
        <v>1.000208854675293</v>
      </c>
      <c r="Z288" s="86">
        <v>1.0890406370162964</v>
      </c>
      <c r="AA288" s="86">
        <v>1.2237288951873779</v>
      </c>
      <c r="AB288" s="86">
        <v>1.3398381471633911</v>
      </c>
      <c r="AC288" s="86">
        <v>1.372776985168457</v>
      </c>
      <c r="AD288" s="86">
        <v>1.3491588830947876</v>
      </c>
      <c r="AE288" s="86">
        <v>1.2207874059677124</v>
      </c>
      <c r="AF288" s="86">
        <v>1.0816484689712524</v>
      </c>
      <c r="AG288" s="86">
        <v>-0.13321712613105774</v>
      </c>
      <c r="AH288" s="86">
        <v>-0.13694041967391968</v>
      </c>
      <c r="AI288" s="86">
        <v>-0.11974533647298813</v>
      </c>
      <c r="AJ288" s="86">
        <v>-0.10969200730323792</v>
      </c>
      <c r="AK288" s="86">
        <v>-0.1366029679775238</v>
      </c>
      <c r="AL288" s="86">
        <v>-0.17364901304244995</v>
      </c>
      <c r="AM288" s="86">
        <v>-0.19829146564006805</v>
      </c>
      <c r="AN288" s="86">
        <v>-0.20365174114704132</v>
      </c>
      <c r="AO288" s="86">
        <v>-0.13995322585105896</v>
      </c>
      <c r="AP288" s="86">
        <v>-9.1968387365341187E-2</v>
      </c>
      <c r="AQ288" s="86">
        <v>-6.6073313355445862E-2</v>
      </c>
      <c r="AR288" s="86">
        <v>-6.6821135580539703E-2</v>
      </c>
      <c r="AS288" s="86">
        <v>-7.0887021720409393E-2</v>
      </c>
      <c r="AT288" s="86">
        <v>-7.0658184587955475E-2</v>
      </c>
      <c r="AU288" s="86">
        <v>-8.0783434212207794E-2</v>
      </c>
      <c r="AV288" s="86">
        <v>-7.0398993790149689E-2</v>
      </c>
      <c r="AW288" s="86">
        <v>-1.8110360950231552E-2</v>
      </c>
      <c r="AX288" s="86">
        <v>-9.4758914783596992E-3</v>
      </c>
      <c r="AY288" s="86">
        <v>4.5473404228687286E-2</v>
      </c>
      <c r="AZ288" s="86">
        <v>2.9389569535851479E-2</v>
      </c>
      <c r="BA288" s="86">
        <v>2.6560479775071144E-2</v>
      </c>
      <c r="BB288" s="86">
        <v>-6.1132241040468216E-2</v>
      </c>
      <c r="BC288" s="86">
        <v>-0.10733429342508316</v>
      </c>
      <c r="BD288" s="86">
        <v>-0.13304050266742706</v>
      </c>
      <c r="BE288" s="86">
        <v>-9.4782181084156036E-2</v>
      </c>
      <c r="BF288" s="86">
        <v>-9.8505154252052307E-2</v>
      </c>
      <c r="BG288" s="86">
        <v>-8.23708176612854E-2</v>
      </c>
      <c r="BH288" s="86">
        <v>-7.2713188827037811E-2</v>
      </c>
      <c r="BI288" s="86">
        <v>-9.6668295562267303E-2</v>
      </c>
      <c r="BJ288" s="86">
        <v>-0.1255524754524231</v>
      </c>
      <c r="BK288" s="86">
        <v>-0.14013855159282684</v>
      </c>
      <c r="BL288" s="86">
        <v>-0.15599721670150757</v>
      </c>
      <c r="BM288" s="86">
        <v>-9.8356924951076508E-2</v>
      </c>
      <c r="BN288" s="86">
        <v>-5.8687150478363037E-2</v>
      </c>
      <c r="BO288" s="86">
        <v>-3.6397039890289307E-2</v>
      </c>
      <c r="BP288" s="86">
        <v>-3.84991355240345E-2</v>
      </c>
      <c r="BQ288" s="86">
        <v>-4.2129140347242355E-2</v>
      </c>
      <c r="BR288" s="86">
        <v>-3.9727315306663513E-2</v>
      </c>
      <c r="BS288" s="86">
        <v>-4.9844890832901001E-2</v>
      </c>
      <c r="BT288" s="86">
        <v>-3.9077781140804291E-2</v>
      </c>
      <c r="BU288" s="86">
        <v>1.0819395072758198E-2</v>
      </c>
      <c r="BV288" s="86">
        <v>1.7883924767374992E-2</v>
      </c>
      <c r="BW288" s="86">
        <v>7.0560082793235779E-2</v>
      </c>
      <c r="BX288" s="86">
        <v>5.9760648757219315E-2</v>
      </c>
      <c r="BY288" s="86">
        <v>5.8144684880971909E-2</v>
      </c>
      <c r="BZ288" s="86">
        <v>-2.3813696578145027E-2</v>
      </c>
      <c r="CA288" s="86">
        <v>-6.899183988571167E-2</v>
      </c>
      <c r="CB288" s="86">
        <v>-9.4455882906913757E-2</v>
      </c>
      <c r="CC288" s="86">
        <v>-6.8162254989147186E-2</v>
      </c>
      <c r="CD288" s="86">
        <v>-7.1884997189044952E-2</v>
      </c>
      <c r="CE288" s="86">
        <v>-5.6485328823328018E-2</v>
      </c>
      <c r="CF288" s="86">
        <v>-4.7101777046918869E-2</v>
      </c>
      <c r="CG288" s="86">
        <v>-6.9009669125080109E-2</v>
      </c>
      <c r="CH288" s="86">
        <v>-9.2240951955318451E-2</v>
      </c>
      <c r="CI288" s="86">
        <v>-9.9862031638622284E-2</v>
      </c>
      <c r="CJ288" s="86">
        <v>-0.12299184501171112</v>
      </c>
      <c r="CK288" s="86">
        <v>-6.9547444581985474E-2</v>
      </c>
      <c r="CL288" s="86">
        <v>-3.5636667162179947E-2</v>
      </c>
      <c r="CM288" s="86">
        <v>-1.5843341127038002E-2</v>
      </c>
      <c r="CN288" s="86">
        <v>-1.8883403390645981E-2</v>
      </c>
      <c r="CO288" s="86">
        <v>-2.2211520001292229E-2</v>
      </c>
      <c r="CP288" s="86">
        <v>-1.830468513071537E-2</v>
      </c>
      <c r="CQ288" s="86">
        <v>-2.8416942805051804E-2</v>
      </c>
      <c r="CR288" s="86">
        <v>-1.7384804785251617E-2</v>
      </c>
      <c r="CS288" s="86">
        <v>3.08560561388731E-2</v>
      </c>
      <c r="CT288" s="86">
        <v>3.6833252757787704E-2</v>
      </c>
      <c r="CU288" s="86">
        <v>8.7935030460357666E-2</v>
      </c>
      <c r="CV288" s="86">
        <v>8.0795563757419586E-2</v>
      </c>
      <c r="CW288" s="86">
        <v>8.001980185508728E-2</v>
      </c>
      <c r="CX288" s="86">
        <v>2.0330112893134356E-3</v>
      </c>
      <c r="CY288" s="86">
        <v>-4.2435970157384872E-2</v>
      </c>
      <c r="CZ288" s="86">
        <v>-6.7732296884059906E-2</v>
      </c>
      <c r="DA288" s="86">
        <v>-4.1542332619428635E-2</v>
      </c>
      <c r="DB288" s="86">
        <v>-4.5264851301908493E-2</v>
      </c>
      <c r="DC288" s="86">
        <v>-3.0599839985370636E-2</v>
      </c>
      <c r="DD288" s="86">
        <v>-2.1490363404154778E-2</v>
      </c>
      <c r="DE288" s="86">
        <v>-4.1351046413183212E-2</v>
      </c>
      <c r="DF288" s="86">
        <v>-5.8929439634084702E-2</v>
      </c>
      <c r="DG288" s="86">
        <v>-5.9585500508546829E-2</v>
      </c>
      <c r="DH288" s="86">
        <v>-8.9986465871334076E-2</v>
      </c>
      <c r="DI288" s="86">
        <v>-4.0737971663475037E-2</v>
      </c>
      <c r="DJ288" s="86">
        <v>-1.2586182914674282E-2</v>
      </c>
      <c r="DK288" s="86">
        <v>4.7103557735681534E-3</v>
      </c>
      <c r="DL288" s="86">
        <v>7.3232536669820547E-4</v>
      </c>
      <c r="DM288" s="86">
        <v>-2.2938966285437346E-3</v>
      </c>
      <c r="DN288" s="86">
        <v>3.1179417856037617E-3</v>
      </c>
      <c r="DO288" s="86">
        <v>-6.9889985024929047E-3</v>
      </c>
      <c r="DP288" s="86">
        <v>4.3081711046397686E-3</v>
      </c>
      <c r="DQ288" s="86">
        <v>5.0892714411020279E-2</v>
      </c>
      <c r="DR288" s="86">
        <v>5.5782575160264969E-2</v>
      </c>
      <c r="DS288" s="86">
        <v>0.10530999302864075</v>
      </c>
      <c r="DT288" s="86">
        <v>0.10183047503232956</v>
      </c>
      <c r="DU288" s="86">
        <v>0.10189493000507355</v>
      </c>
      <c r="DV288" s="86">
        <v>2.7879718691110611E-2</v>
      </c>
      <c r="DW288" s="86">
        <v>-1.5880102291703224E-2</v>
      </c>
      <c r="DX288" s="86">
        <v>-4.1008707135915756E-2</v>
      </c>
      <c r="DY288" s="86">
        <v>-3.1073868740350008E-3</v>
      </c>
      <c r="DZ288" s="86">
        <v>-6.8295816890895367E-3</v>
      </c>
      <c r="EA288" s="86">
        <v>6.7746872082352638E-3</v>
      </c>
      <c r="EB288" s="86">
        <v>1.5488455072045326E-2</v>
      </c>
      <c r="EC288" s="86">
        <v>-1.4163851737976074E-3</v>
      </c>
      <c r="ED288" s="86">
        <v>-1.0832907631993294E-2</v>
      </c>
      <c r="EE288" s="86">
        <v>-1.4325914671644568E-3</v>
      </c>
      <c r="EF288" s="86">
        <v>-4.233194887638092E-2</v>
      </c>
      <c r="EG288" s="86">
        <v>8.5833866614848375E-4</v>
      </c>
      <c r="EH288" s="86">
        <v>2.0695054903626442E-2</v>
      </c>
      <c r="EI288" s="86">
        <v>3.4386631101369858E-2</v>
      </c>
      <c r="EJ288" s="86">
        <v>2.9054323211312294E-2</v>
      </c>
      <c r="EK288" s="86">
        <v>2.6463987305760384E-2</v>
      </c>
      <c r="EL288" s="86">
        <v>3.4048810601234436E-2</v>
      </c>
      <c r="EM288" s="86">
        <v>2.3949550464749336E-2</v>
      </c>
      <c r="EN288" s="86">
        <v>3.5629384219646454E-2</v>
      </c>
      <c r="EO288" s="86">
        <v>7.9822473227977753E-2</v>
      </c>
      <c r="EP288" s="86">
        <v>8.3142399787902832E-2</v>
      </c>
      <c r="EQ288" s="86">
        <v>0.13039666414260864</v>
      </c>
      <c r="ER288" s="86">
        <v>0.13220155239105225</v>
      </c>
      <c r="ES288" s="86">
        <v>0.13347913324832916</v>
      </c>
      <c r="ET288" s="86">
        <v>6.5198265016078949E-2</v>
      </c>
      <c r="EU288" s="86">
        <v>2.2462353110313416E-2</v>
      </c>
      <c r="EV288" s="86">
        <v>-2.4240927305072546E-3</v>
      </c>
      <c r="EW288" s="86">
        <v>50.522197723388672</v>
      </c>
      <c r="EX288" s="86">
        <v>49.833713531494141</v>
      </c>
      <c r="EY288" s="86">
        <v>49.140544891357422</v>
      </c>
      <c r="EZ288" s="86">
        <v>48.536151885986328</v>
      </c>
      <c r="FA288" s="86">
        <v>48.013095855712891</v>
      </c>
      <c r="FB288" s="86">
        <v>47.790699005126953</v>
      </c>
      <c r="FC288" s="86">
        <v>47.578159332275391</v>
      </c>
      <c r="FD288" s="86">
        <v>48.010585784912109</v>
      </c>
      <c r="FE288" s="86">
        <v>50.88189697265625</v>
      </c>
      <c r="FF288" s="86">
        <v>53.745204925537109</v>
      </c>
      <c r="FG288" s="86">
        <v>56.100475311279297</v>
      </c>
      <c r="FH288" s="86">
        <v>58.095119476318359</v>
      </c>
      <c r="FI288" s="86">
        <v>59.59869384765625</v>
      </c>
      <c r="FJ288" s="86">
        <v>60.575786590576172</v>
      </c>
      <c r="FK288" s="86">
        <v>61.097751617431641</v>
      </c>
      <c r="FL288" s="86">
        <v>61.153850555419922</v>
      </c>
      <c r="FM288" s="86">
        <v>60.560401916503906</v>
      </c>
      <c r="FN288" s="86">
        <v>59.336421966552734</v>
      </c>
      <c r="FO288" s="86">
        <v>57.440181732177734</v>
      </c>
      <c r="FP288" s="86">
        <v>55.6800537109375</v>
      </c>
      <c r="FQ288" s="86">
        <v>54.286937713623047</v>
      </c>
      <c r="FR288" s="86">
        <v>53.16204833984375</v>
      </c>
      <c r="FS288" s="86">
        <v>52.235683441162109</v>
      </c>
      <c r="FT288" s="86">
        <v>51.311996459960938</v>
      </c>
      <c r="FU288" s="86">
        <v>3.7776872515678406E-2</v>
      </c>
      <c r="FV288" s="86">
        <v>3.2539661973714828E-2</v>
      </c>
      <c r="FW288" s="86">
        <v>4.1862346231937408E-2</v>
      </c>
      <c r="FX288" s="86">
        <v>530.19049072265625</v>
      </c>
      <c r="FY288" s="86">
        <v>1</v>
      </c>
    </row>
    <row r="289" spans="1:181" x14ac:dyDescent="0.25">
      <c r="A289" t="s">
        <v>186</v>
      </c>
      <c r="B289" t="s">
        <v>244</v>
      </c>
      <c r="C289" t="s">
        <v>194</v>
      </c>
      <c r="D289" t="s">
        <v>202</v>
      </c>
      <c r="E289" t="s">
        <v>204</v>
      </c>
      <c r="F289" t="s">
        <v>1</v>
      </c>
      <c r="G289" t="s">
        <v>200</v>
      </c>
      <c r="H289" s="86">
        <v>1952</v>
      </c>
      <c r="I289" s="86">
        <v>0.67467617988586426</v>
      </c>
      <c r="J289" s="86">
        <v>0.61770457029342651</v>
      </c>
      <c r="K289" s="86">
        <v>0.58564603328704834</v>
      </c>
      <c r="L289" s="86">
        <v>0.57673162221908569</v>
      </c>
      <c r="M289" s="86">
        <v>0.57266324758529663</v>
      </c>
      <c r="N289" s="86">
        <v>0.61670941114425659</v>
      </c>
      <c r="O289" s="86">
        <v>0.72724729776382446</v>
      </c>
      <c r="P289" s="86">
        <v>0.81910854578018188</v>
      </c>
      <c r="Q289" s="86">
        <v>0.82406735420227051</v>
      </c>
      <c r="R289" s="86">
        <v>0.83190423250198364</v>
      </c>
      <c r="S289" s="86">
        <v>0.80049806833267212</v>
      </c>
      <c r="T289" s="86">
        <v>0.77996253967285156</v>
      </c>
      <c r="U289" s="86">
        <v>0.78873300552368164</v>
      </c>
      <c r="V289" s="86">
        <v>0.78512096405029297</v>
      </c>
      <c r="W289" s="86">
        <v>0.76380753517150879</v>
      </c>
      <c r="X289" s="86">
        <v>0.76783943176269531</v>
      </c>
      <c r="Y289" s="86">
        <v>0.81789702177047729</v>
      </c>
      <c r="Z289" s="86">
        <v>0.86779105663299561</v>
      </c>
      <c r="AA289" s="86">
        <v>0.93470680713653564</v>
      </c>
      <c r="AB289" s="86">
        <v>1.0099846124649048</v>
      </c>
      <c r="AC289" s="86">
        <v>1.0367183685302734</v>
      </c>
      <c r="AD289" s="86">
        <v>0.97885608673095703</v>
      </c>
      <c r="AE289" s="86">
        <v>0.87362682819366455</v>
      </c>
      <c r="AF289" s="86">
        <v>0.76245492696762085</v>
      </c>
      <c r="AG289" s="86">
        <v>-0.10581899434328079</v>
      </c>
      <c r="AH289" s="86">
        <v>-0.11114735156297684</v>
      </c>
      <c r="AI289" s="86">
        <v>-0.10294993221759796</v>
      </c>
      <c r="AJ289" s="86">
        <v>-0.10599364340305328</v>
      </c>
      <c r="AK289" s="86">
        <v>-0.11812196671962738</v>
      </c>
      <c r="AL289" s="86">
        <v>-0.12679597735404968</v>
      </c>
      <c r="AM289" s="86">
        <v>-0.13812112808227539</v>
      </c>
      <c r="AN289" s="86">
        <v>-0.18244519829750061</v>
      </c>
      <c r="AO289" s="86">
        <v>-0.15677580237388611</v>
      </c>
      <c r="AP289" s="86">
        <v>-0.13798399269580841</v>
      </c>
      <c r="AQ289" s="86">
        <v>-0.12342151254415512</v>
      </c>
      <c r="AR289" s="86">
        <v>-9.9013060331344604E-2</v>
      </c>
      <c r="AS289" s="86">
        <v>-6.7089587450027466E-2</v>
      </c>
      <c r="AT289" s="86">
        <v>-5.9367552399635315E-2</v>
      </c>
      <c r="AU289" s="86">
        <v>-7.2707921266555786E-2</v>
      </c>
      <c r="AV289" s="86">
        <v>-8.4641560912132263E-2</v>
      </c>
      <c r="AW289" s="86">
        <v>-3.1918361783027649E-2</v>
      </c>
      <c r="AX289" s="86">
        <v>-3.3775068819522858E-2</v>
      </c>
      <c r="AY289" s="86">
        <v>-1.6943000257015228E-2</v>
      </c>
      <c r="AZ289" s="86">
        <v>-2.6537780649960041E-3</v>
      </c>
      <c r="BA289" s="86">
        <v>-2.2769609466195107E-2</v>
      </c>
      <c r="BB289" s="86">
        <v>-5.3227562457323074E-2</v>
      </c>
      <c r="BC289" s="86">
        <v>-9.5936894416809082E-2</v>
      </c>
      <c r="BD289" s="86">
        <v>-9.9100902676582336E-2</v>
      </c>
      <c r="BE289" s="86">
        <v>-8.0728016793727875E-2</v>
      </c>
      <c r="BF289" s="86">
        <v>-8.6347103118896484E-2</v>
      </c>
      <c r="BG289" s="86">
        <v>-7.9402372241020203E-2</v>
      </c>
      <c r="BH289" s="86">
        <v>-8.2377098500728607E-2</v>
      </c>
      <c r="BI289" s="86">
        <v>-9.2413641512393951E-2</v>
      </c>
      <c r="BJ289" s="86">
        <v>-9.8794035613536835E-2</v>
      </c>
      <c r="BK289" s="86">
        <v>-0.10809517651796341</v>
      </c>
      <c r="BL289" s="86">
        <v>-0.15214230120182037</v>
      </c>
      <c r="BM289" s="86">
        <v>-0.12675660848617554</v>
      </c>
      <c r="BN289" s="86">
        <v>-0.10851481556892395</v>
      </c>
      <c r="BO289" s="86">
        <v>-9.7206749022006989E-2</v>
      </c>
      <c r="BP289" s="86">
        <v>-7.3939166963100433E-2</v>
      </c>
      <c r="BQ289" s="86">
        <v>-4.2579423636198044E-2</v>
      </c>
      <c r="BR289" s="86">
        <v>-3.5620935261249542E-2</v>
      </c>
      <c r="BS289" s="86">
        <v>-4.8615824431180954E-2</v>
      </c>
      <c r="BT289" s="86">
        <v>-6.1630163341760635E-2</v>
      </c>
      <c r="BU289" s="86">
        <v>-1.3827784918248653E-2</v>
      </c>
      <c r="BV289" s="86">
        <v>-1.5025977976620197E-2</v>
      </c>
      <c r="BW289" s="86">
        <v>2.9113253112882376E-3</v>
      </c>
      <c r="BX289" s="86">
        <v>1.7845431342720985E-2</v>
      </c>
      <c r="BY289" s="86">
        <v>-2.0707715302705765E-3</v>
      </c>
      <c r="BZ289" s="86">
        <v>-3.3648543059825897E-2</v>
      </c>
      <c r="CA289" s="86">
        <v>-7.1965411305427551E-2</v>
      </c>
      <c r="CB289" s="86">
        <v>-7.4790909886360168E-2</v>
      </c>
      <c r="CC289" s="86">
        <v>-6.3350081443786621E-2</v>
      </c>
      <c r="CD289" s="86">
        <v>-6.9170534610748291E-2</v>
      </c>
      <c r="CE289" s="86">
        <v>-6.3093401491641998E-2</v>
      </c>
      <c r="CF289" s="86">
        <v>-6.6020354628562927E-2</v>
      </c>
      <c r="CG289" s="86">
        <v>-7.4608124792575836E-2</v>
      </c>
      <c r="CH289" s="86">
        <v>-7.9399973154067993E-2</v>
      </c>
      <c r="CI289" s="86">
        <v>-8.729928731918335E-2</v>
      </c>
      <c r="CJ289" s="86">
        <v>-0.13115458190441132</v>
      </c>
      <c r="CK289" s="86">
        <v>-0.10596541315317154</v>
      </c>
      <c r="CL289" s="86">
        <v>-8.8104553520679474E-2</v>
      </c>
      <c r="CM289" s="86">
        <v>-7.905048131942749E-2</v>
      </c>
      <c r="CN289" s="86">
        <v>-5.6573070585727692E-2</v>
      </c>
      <c r="CO289" s="86">
        <v>-2.5603752583265305E-2</v>
      </c>
      <c r="CP289" s="86">
        <v>-1.9174100831151009E-2</v>
      </c>
      <c r="CQ289" s="86">
        <v>-3.1929705291986465E-2</v>
      </c>
      <c r="CR289" s="86">
        <v>-4.5692536979913712E-2</v>
      </c>
      <c r="CS289" s="86">
        <v>-1.2983046472072601E-3</v>
      </c>
      <c r="CT289" s="86">
        <v>-2.0404162351042032E-3</v>
      </c>
      <c r="CU289" s="86">
        <v>1.6662370413541794E-2</v>
      </c>
      <c r="CV289" s="86">
        <v>3.2043121755123138E-2</v>
      </c>
      <c r="CW289" s="86">
        <v>1.2265181168913841E-2</v>
      </c>
      <c r="CX289" s="86">
        <v>-2.0088177174329758E-2</v>
      </c>
      <c r="CY289" s="86">
        <v>-5.536283552646637E-2</v>
      </c>
      <c r="CZ289" s="86">
        <v>-5.7953879237174988E-2</v>
      </c>
      <c r="DA289" s="86">
        <v>-4.5972153544425964E-2</v>
      </c>
      <c r="DB289" s="86">
        <v>-5.1993954926729202E-2</v>
      </c>
      <c r="DC289" s="86">
        <v>-4.6784438192844391E-2</v>
      </c>
      <c r="DD289" s="86">
        <v>-4.9663607031106949E-2</v>
      </c>
      <c r="DE289" s="86">
        <v>-5.6802619248628616E-2</v>
      </c>
      <c r="DF289" s="86">
        <v>-6.0005918145179749E-2</v>
      </c>
      <c r="DG289" s="86">
        <v>-6.6503413021564484E-2</v>
      </c>
      <c r="DH289" s="86">
        <v>-0.11016688495874405</v>
      </c>
      <c r="DI289" s="86">
        <v>-8.5174210369586945E-2</v>
      </c>
      <c r="DJ289" s="86">
        <v>-6.7694291472434998E-2</v>
      </c>
      <c r="DK289" s="86">
        <v>-6.0894206166267395E-2</v>
      </c>
      <c r="DL289" s="86">
        <v>-3.920697420835495E-2</v>
      </c>
      <c r="DM289" s="86">
        <v>-8.6280824616551399E-3</v>
      </c>
      <c r="DN289" s="86">
        <v>-2.7272633742541075E-3</v>
      </c>
      <c r="DO289" s="86">
        <v>-1.5243588946759701E-2</v>
      </c>
      <c r="DP289" s="86">
        <v>-2.9754910618066788E-2</v>
      </c>
      <c r="DQ289" s="86">
        <v>1.1231174692511559E-2</v>
      </c>
      <c r="DR289" s="86">
        <v>1.0945146903395653E-2</v>
      </c>
      <c r="DS289" s="86">
        <v>3.0413415282964706E-2</v>
      </c>
      <c r="DT289" s="86">
        <v>4.6240814030170441E-2</v>
      </c>
      <c r="DU289" s="86">
        <v>2.660113200545311E-2</v>
      </c>
      <c r="DV289" s="86">
        <v>-6.5278103575110435E-3</v>
      </c>
      <c r="DW289" s="86">
        <v>-3.8760259747505188E-2</v>
      </c>
      <c r="DX289" s="86">
        <v>-4.1116856038570404E-2</v>
      </c>
      <c r="DY289" s="86">
        <v>-2.0881174132227898E-2</v>
      </c>
      <c r="DZ289" s="86">
        <v>-2.7193710207939148E-2</v>
      </c>
      <c r="EA289" s="86">
        <v>-2.3236874490976334E-2</v>
      </c>
      <c r="EB289" s="86">
        <v>-2.6047058403491974E-2</v>
      </c>
      <c r="EC289" s="86">
        <v>-3.109428845345974E-2</v>
      </c>
      <c r="ED289" s="86">
        <v>-3.2003980129957199E-2</v>
      </c>
      <c r="EE289" s="86">
        <v>-3.6477450281381607E-2</v>
      </c>
      <c r="EF289" s="86">
        <v>-7.9863958060741425E-2</v>
      </c>
      <c r="EG289" s="86">
        <v>-5.5155016481876373E-2</v>
      </c>
      <c r="EH289" s="86">
        <v>-3.8225125521421432E-2</v>
      </c>
      <c r="EI289" s="86">
        <v>-3.4679431468248367E-2</v>
      </c>
      <c r="EJ289" s="86">
        <v>-1.4133087359368801E-2</v>
      </c>
      <c r="EK289" s="86">
        <v>1.5882089734077454E-2</v>
      </c>
      <c r="EL289" s="86">
        <v>2.1019358187913895E-2</v>
      </c>
      <c r="EM289" s="86">
        <v>8.8485153391957283E-3</v>
      </c>
      <c r="EN289" s="86">
        <v>-6.7435107193887234E-3</v>
      </c>
      <c r="EO289" s="86">
        <v>2.9321752488613129E-2</v>
      </c>
      <c r="EP289" s="86">
        <v>2.9694236814975739E-2</v>
      </c>
      <c r="EQ289" s="86">
        <v>5.0267741084098816E-2</v>
      </c>
      <c r="ER289" s="86">
        <v>6.6740021109580994E-2</v>
      </c>
      <c r="ES289" s="86">
        <v>4.7299973666667938E-2</v>
      </c>
      <c r="ET289" s="86">
        <v>1.305120624601841E-2</v>
      </c>
      <c r="EU289" s="86">
        <v>-1.4788777567446232E-2</v>
      </c>
      <c r="EV289" s="86">
        <v>-1.6806865110993385E-2</v>
      </c>
      <c r="EW289" s="86">
        <v>50.683040618896484</v>
      </c>
      <c r="EX289" s="86">
        <v>49.978343963623047</v>
      </c>
      <c r="EY289" s="86">
        <v>49.23455810546875</v>
      </c>
      <c r="EZ289" s="86">
        <v>48.469039916992188</v>
      </c>
      <c r="FA289" s="86">
        <v>48.018402099609375</v>
      </c>
      <c r="FB289" s="86">
        <v>47.700942993164063</v>
      </c>
      <c r="FC289" s="86">
        <v>47.375545501708984</v>
      </c>
      <c r="FD289" s="86">
        <v>47.769535064697266</v>
      </c>
      <c r="FE289" s="86">
        <v>50.729717254638672</v>
      </c>
      <c r="FF289" s="86">
        <v>53.686939239501953</v>
      </c>
      <c r="FG289" s="86">
        <v>56.231586456298828</v>
      </c>
      <c r="FH289" s="86">
        <v>58.366355895996094</v>
      </c>
      <c r="FI289" s="86">
        <v>59.916328430175781</v>
      </c>
      <c r="FJ289" s="86">
        <v>60.848075866699219</v>
      </c>
      <c r="FK289" s="86">
        <v>61.410259246826172</v>
      </c>
      <c r="FL289" s="86">
        <v>61.534263610839844</v>
      </c>
      <c r="FM289" s="86">
        <v>61.283077239990234</v>
      </c>
      <c r="FN289" s="86">
        <v>60.097320556640625</v>
      </c>
      <c r="FO289" s="86">
        <v>58.219306945800781</v>
      </c>
      <c r="FP289" s="86">
        <v>56.292892456054688</v>
      </c>
      <c r="FQ289" s="86">
        <v>54.855060577392578</v>
      </c>
      <c r="FR289" s="86">
        <v>53.505359649658203</v>
      </c>
      <c r="FS289" s="86">
        <v>52.524532318115234</v>
      </c>
      <c r="FT289" s="86">
        <v>51.577686309814453</v>
      </c>
      <c r="FU289" s="86">
        <v>2.3912571370601654E-2</v>
      </c>
      <c r="FV289" s="86">
        <v>2.2243764251470566E-2</v>
      </c>
      <c r="FW289" s="86">
        <v>2.6695933192968369E-2</v>
      </c>
      <c r="FX289" s="86">
        <v>426.23809814453125</v>
      </c>
      <c r="FY289" s="86">
        <v>1</v>
      </c>
    </row>
    <row r="290" spans="1:181" x14ac:dyDescent="0.25">
      <c r="A290" t="s">
        <v>186</v>
      </c>
      <c r="B290" t="s">
        <v>244</v>
      </c>
      <c r="C290" t="s">
        <v>194</v>
      </c>
      <c r="D290" t="s">
        <v>202</v>
      </c>
      <c r="E290" t="s">
        <v>204</v>
      </c>
      <c r="F290" t="s">
        <v>1</v>
      </c>
      <c r="G290" t="s">
        <v>1</v>
      </c>
      <c r="H290" s="86">
        <v>10667</v>
      </c>
      <c r="I290" s="86">
        <v>0.93297874927520752</v>
      </c>
      <c r="J290" s="86">
        <v>0.87226057052612305</v>
      </c>
      <c r="K290" s="86">
        <v>0.84526693820953369</v>
      </c>
      <c r="L290" s="86">
        <v>0.8450852632522583</v>
      </c>
      <c r="M290" s="86">
        <v>0.84732699394226074</v>
      </c>
      <c r="N290" s="86">
        <v>0.88925737142562866</v>
      </c>
      <c r="O290" s="86">
        <v>1.0199027061462402</v>
      </c>
      <c r="P290" s="86">
        <v>1.1464531421661377</v>
      </c>
      <c r="Q290" s="86">
        <v>1.123570442199707</v>
      </c>
      <c r="R290" s="86">
        <v>1.0773200988769531</v>
      </c>
      <c r="S290" s="86">
        <v>1.0590271949768066</v>
      </c>
      <c r="T290" s="86">
        <v>1.0212967395782471</v>
      </c>
      <c r="U290" s="86">
        <v>0.9979712963104248</v>
      </c>
      <c r="V290" s="86">
        <v>0.98335403203964233</v>
      </c>
      <c r="W290" s="86">
        <v>0.95165085792541504</v>
      </c>
      <c r="X290" s="86">
        <v>0.94867652654647827</v>
      </c>
      <c r="Y290" s="86">
        <v>0.96684688329696655</v>
      </c>
      <c r="Z290" s="86">
        <v>1.0485533475875854</v>
      </c>
      <c r="AA290" s="86">
        <v>1.1708394289016724</v>
      </c>
      <c r="AB290" s="86">
        <v>1.2794767618179321</v>
      </c>
      <c r="AC290" s="86">
        <v>1.3112801313400269</v>
      </c>
      <c r="AD290" s="86">
        <v>1.2813955545425415</v>
      </c>
      <c r="AE290" s="86">
        <v>1.1572589874267578</v>
      </c>
      <c r="AF290" s="86">
        <v>1.0232380628585815</v>
      </c>
      <c r="AG290" s="86">
        <v>-0.12099702656269073</v>
      </c>
      <c r="AH290" s="86">
        <v>-0.12509113550186157</v>
      </c>
      <c r="AI290" s="86">
        <v>-0.10989044606685638</v>
      </c>
      <c r="AJ290" s="86">
        <v>-0.10222088545560837</v>
      </c>
      <c r="AK290" s="86">
        <v>-0.12582938373088837</v>
      </c>
      <c r="AL290" s="86">
        <v>-0.15696509182453156</v>
      </c>
      <c r="AM290" s="86">
        <v>-0.17851652204990387</v>
      </c>
      <c r="AN290" s="86">
        <v>-0.1910502165555954</v>
      </c>
      <c r="AO290" s="86">
        <v>-0.13448028266429901</v>
      </c>
      <c r="AP290" s="86">
        <v>-9.2157728970050812E-2</v>
      </c>
      <c r="AQ290" s="86">
        <v>-6.924360990524292E-2</v>
      </c>
      <c r="AR290" s="86">
        <v>-6.5708376467227936E-2</v>
      </c>
      <c r="AS290" s="86">
        <v>-6.3318580389022827E-2</v>
      </c>
      <c r="AT290" s="86">
        <v>-6.1864674091339111E-2</v>
      </c>
      <c r="AU290" s="86">
        <v>-7.2489373385906219E-2</v>
      </c>
      <c r="AV290" s="86">
        <v>-6.6460371017456055E-2</v>
      </c>
      <c r="AW290" s="86">
        <v>-1.5424348413944244E-2</v>
      </c>
      <c r="AX290" s="86">
        <v>-8.5583264008164406E-3</v>
      </c>
      <c r="AY290" s="86">
        <v>3.9660308510065079E-2</v>
      </c>
      <c r="AZ290" s="86">
        <v>2.9397925361990929E-2</v>
      </c>
      <c r="BA290" s="86">
        <v>2.3476490750908852E-2</v>
      </c>
      <c r="BB290" s="86">
        <v>-5.3976502269506454E-2</v>
      </c>
      <c r="BC290" s="86">
        <v>-9.8341137170791626E-2</v>
      </c>
      <c r="BD290" s="86">
        <v>-0.11982875317335129</v>
      </c>
      <c r="BE290" s="86">
        <v>-8.9261546730995178E-2</v>
      </c>
      <c r="BF290" s="86">
        <v>-9.3363046646118164E-2</v>
      </c>
      <c r="BG290" s="86">
        <v>-7.9052701592445374E-2</v>
      </c>
      <c r="BH290" s="86">
        <v>-7.170143723487854E-2</v>
      </c>
      <c r="BI290" s="86">
        <v>-9.2865109443664551E-2</v>
      </c>
      <c r="BJ290" s="86">
        <v>-0.11733725666999817</v>
      </c>
      <c r="BK290" s="86">
        <v>-0.13068859279155731</v>
      </c>
      <c r="BL290" s="86">
        <v>-0.15172329545021057</v>
      </c>
      <c r="BM290" s="86">
        <v>-0.10005474835634232</v>
      </c>
      <c r="BN290" s="86">
        <v>-6.4437165856361389E-2</v>
      </c>
      <c r="BO290" s="86">
        <v>-4.452790692448616E-2</v>
      </c>
      <c r="BP290" s="86">
        <v>-4.2118601500988007E-2</v>
      </c>
      <c r="BQ290" s="86">
        <v>-3.9398942142724991E-2</v>
      </c>
      <c r="BR290" s="86">
        <v>-3.6223076283931732E-2</v>
      </c>
      <c r="BS290" s="86">
        <v>-4.6830806881189346E-2</v>
      </c>
      <c r="BT290" s="86">
        <v>-4.0526606142520905E-2</v>
      </c>
      <c r="BU290" s="86">
        <v>8.4421355277299881E-3</v>
      </c>
      <c r="BV290" s="86">
        <v>1.4056578278541565E-2</v>
      </c>
      <c r="BW290" s="86">
        <v>6.0475800186395645E-2</v>
      </c>
      <c r="BX290" s="86">
        <v>5.4493218660354614E-2</v>
      </c>
      <c r="BY290" s="86">
        <v>4.9557480961084366E-2</v>
      </c>
      <c r="BZ290" s="86">
        <v>-2.3277249187231064E-2</v>
      </c>
      <c r="CA290" s="86">
        <v>-6.6709496080875397E-2</v>
      </c>
      <c r="CB290" s="86">
        <v>-8.7992556393146515E-2</v>
      </c>
      <c r="CC290" s="86">
        <v>-6.7281663417816162E-2</v>
      </c>
      <c r="CD290" s="86">
        <v>-7.1388266980648041E-2</v>
      </c>
      <c r="CE290" s="86">
        <v>-5.7694569230079651E-2</v>
      </c>
      <c r="CF290" s="86">
        <v>-5.0563767552375793E-2</v>
      </c>
      <c r="CG290" s="86">
        <v>-7.0034153759479523E-2</v>
      </c>
      <c r="CH290" s="86">
        <v>-8.9891128242015839E-2</v>
      </c>
      <c r="CI290" s="86">
        <v>-9.7563117742538452E-2</v>
      </c>
      <c r="CJ290" s="86">
        <v>-0.12448558211326599</v>
      </c>
      <c r="CK290" s="86">
        <v>-7.6211720705032349E-2</v>
      </c>
      <c r="CL290" s="86">
        <v>-4.5237991958856583E-2</v>
      </c>
      <c r="CM290" s="86">
        <v>-2.7409885078668594E-2</v>
      </c>
      <c r="CN290" s="86">
        <v>-2.5780396535992622E-2</v>
      </c>
      <c r="CO290" s="86">
        <v>-2.2832278162240982E-2</v>
      </c>
      <c r="CP290" s="86">
        <v>-1.8463782966136932E-2</v>
      </c>
      <c r="CQ290" s="86">
        <v>-2.9059760272502899E-2</v>
      </c>
      <c r="CR290" s="86">
        <v>-2.2564958781003952E-2</v>
      </c>
      <c r="CS290" s="86">
        <v>2.4971989914774895E-2</v>
      </c>
      <c r="CT290" s="86">
        <v>2.971959300339222E-2</v>
      </c>
      <c r="CU290" s="86">
        <v>7.4892543256282806E-2</v>
      </c>
      <c r="CV290" s="86">
        <v>7.1874141693115234E-2</v>
      </c>
      <c r="CW290" s="86">
        <v>6.7621096968650818E-2</v>
      </c>
      <c r="CX290" s="86">
        <v>-2.0150397904217243E-3</v>
      </c>
      <c r="CY290" s="86">
        <v>-4.4801507145166397E-2</v>
      </c>
      <c r="CZ290" s="86">
        <v>-6.5942905843257904E-2</v>
      </c>
      <c r="DA290" s="86">
        <v>-4.5301765203475952E-2</v>
      </c>
      <c r="DB290" s="86">
        <v>-4.9413491040468216E-2</v>
      </c>
      <c r="DC290" s="86">
        <v>-3.6336436867713928E-2</v>
      </c>
      <c r="DD290" s="86">
        <v>-2.9426099732518196E-2</v>
      </c>
      <c r="DE290" s="86">
        <v>-4.7203201800584793E-2</v>
      </c>
      <c r="DF290" s="86">
        <v>-6.2445010989904404E-2</v>
      </c>
      <c r="DG290" s="86">
        <v>-6.4437642693519592E-2</v>
      </c>
      <c r="DH290" s="86">
        <v>-9.7247868776321411E-2</v>
      </c>
      <c r="DI290" s="86">
        <v>-5.2368700504302979E-2</v>
      </c>
      <c r="DJ290" s="86">
        <v>-2.6038816198706627E-2</v>
      </c>
      <c r="DK290" s="86">
        <v>-1.0291866026818752E-2</v>
      </c>
      <c r="DL290" s="86">
        <v>-9.4421934336423874E-3</v>
      </c>
      <c r="DM290" s="86">
        <v>-6.265612319111824E-3</v>
      </c>
      <c r="DN290" s="86">
        <v>-7.0449057966470718E-4</v>
      </c>
      <c r="DO290" s="86">
        <v>-1.1288713663816452E-2</v>
      </c>
      <c r="DP290" s="86">
        <v>-4.6033095568418503E-3</v>
      </c>
      <c r="DQ290" s="86">
        <v>4.1501842439174652E-2</v>
      </c>
      <c r="DR290" s="86">
        <v>4.5382607728242874E-2</v>
      </c>
      <c r="DS290" s="86">
        <v>8.9309297502040863E-2</v>
      </c>
      <c r="DT290" s="86">
        <v>8.9255064725875854E-2</v>
      </c>
      <c r="DU290" s="86">
        <v>8.5684709250926971E-2</v>
      </c>
      <c r="DV290" s="86">
        <v>1.9247166812419891E-2</v>
      </c>
      <c r="DW290" s="86">
        <v>-2.2893525660037994E-2</v>
      </c>
      <c r="DX290" s="86">
        <v>-4.3893251568078995E-2</v>
      </c>
      <c r="DY290" s="86">
        <v>-1.3566285371780396E-2</v>
      </c>
      <c r="DZ290" s="86">
        <v>-1.7685405910015106E-2</v>
      </c>
      <c r="EA290" s="86">
        <v>-5.498688668012619E-3</v>
      </c>
      <c r="EB290" s="86">
        <v>1.0933411540463567E-3</v>
      </c>
      <c r="EC290" s="86">
        <v>-1.4238931238651276E-2</v>
      </c>
      <c r="ED290" s="86">
        <v>-2.281717024743557E-2</v>
      </c>
      <c r="EE290" s="86">
        <v>-1.6609720885753632E-2</v>
      </c>
      <c r="EF290" s="86">
        <v>-5.7920932769775391E-2</v>
      </c>
      <c r="EG290" s="86">
        <v>-1.7943160608410835E-2</v>
      </c>
      <c r="EH290" s="86">
        <v>1.6817448195070028E-3</v>
      </c>
      <c r="EI290" s="86">
        <v>1.4423837885260582E-2</v>
      </c>
      <c r="EJ290" s="86">
        <v>1.4147580601274967E-2</v>
      </c>
      <c r="EK290" s="86">
        <v>1.7654022201895714E-2</v>
      </c>
      <c r="EL290" s="86">
        <v>2.4937106296420097E-2</v>
      </c>
      <c r="EM290" s="86">
        <v>1.436985470354557E-2</v>
      </c>
      <c r="EN290" s="86">
        <v>2.1330457180738449E-2</v>
      </c>
      <c r="EO290" s="86">
        <v>6.5368331968784332E-2</v>
      </c>
      <c r="EP290" s="86">
        <v>6.7997515201568604E-2</v>
      </c>
      <c r="EQ290" s="86">
        <v>0.11012478172779083</v>
      </c>
      <c r="ER290" s="86">
        <v>0.11435036361217499</v>
      </c>
      <c r="ES290" s="86">
        <v>0.11176569759845734</v>
      </c>
      <c r="ET290" s="86">
        <v>4.9946419894695282E-2</v>
      </c>
      <c r="EU290" s="86">
        <v>8.7381228804588318E-3</v>
      </c>
      <c r="EV290" s="86">
        <v>-1.2057059444487095E-2</v>
      </c>
      <c r="EW290" s="86">
        <v>50.543914794921875</v>
      </c>
      <c r="EX290" s="86">
        <v>49.852977752685547</v>
      </c>
      <c r="EY290" s="86">
        <v>49.152904510498047</v>
      </c>
      <c r="EZ290" s="86">
        <v>48.527339935302734</v>
      </c>
      <c r="FA290" s="86">
        <v>48.013778686523438</v>
      </c>
      <c r="FB290" s="86">
        <v>47.779022216796875</v>
      </c>
      <c r="FC290" s="86">
        <v>47.551136016845703</v>
      </c>
      <c r="FD290" s="86">
        <v>47.977603912353516</v>
      </c>
      <c r="FE290" s="86">
        <v>50.860309600830078</v>
      </c>
      <c r="FF290" s="86">
        <v>53.736469268798828</v>
      </c>
      <c r="FG290" s="86">
        <v>56.119899749755859</v>
      </c>
      <c r="FH290" s="86">
        <v>58.134773254394531</v>
      </c>
      <c r="FI290" s="86">
        <v>59.645061492919922</v>
      </c>
      <c r="FJ290" s="86">
        <v>60.615787506103516</v>
      </c>
      <c r="FK290" s="86">
        <v>61.144153594970703</v>
      </c>
      <c r="FL290" s="86">
        <v>61.212158203125</v>
      </c>
      <c r="FM290" s="86">
        <v>60.675422668457031</v>
      </c>
      <c r="FN290" s="86">
        <v>59.455299377441406</v>
      </c>
      <c r="FO290" s="86">
        <v>57.559612274169922</v>
      </c>
      <c r="FP290" s="86">
        <v>55.770870208740234</v>
      </c>
      <c r="FQ290" s="86">
        <v>54.372573852539063</v>
      </c>
      <c r="FR290" s="86">
        <v>53.210948944091797</v>
      </c>
      <c r="FS290" s="86">
        <v>52.276531219482422</v>
      </c>
      <c r="FT290" s="86">
        <v>51.348621368408203</v>
      </c>
      <c r="FU290" s="86">
        <v>3.1172581017017365E-2</v>
      </c>
      <c r="FV290" s="86">
        <v>2.6894902810454369E-2</v>
      </c>
      <c r="FW290" s="86">
        <v>3.4548904746770859E-2</v>
      </c>
      <c r="FX290" s="86">
        <v>956.4285888671875</v>
      </c>
      <c r="FY290" s="86">
        <v>1</v>
      </c>
    </row>
    <row r="291" spans="1:181" x14ac:dyDescent="0.25">
      <c r="A291" t="s">
        <v>186</v>
      </c>
      <c r="B291" t="s">
        <v>244</v>
      </c>
      <c r="C291" t="s">
        <v>194</v>
      </c>
      <c r="D291" t="s">
        <v>202</v>
      </c>
      <c r="E291" t="s">
        <v>204</v>
      </c>
      <c r="F291" t="s">
        <v>178</v>
      </c>
      <c r="G291" t="s">
        <v>1</v>
      </c>
      <c r="H291" s="86">
        <v>5527</v>
      </c>
      <c r="I291" s="86">
        <v>0.90501600503921509</v>
      </c>
      <c r="J291" s="86">
        <v>0.84525555372238159</v>
      </c>
      <c r="K291" s="86">
        <v>0.81859612464904785</v>
      </c>
      <c r="L291" s="86">
        <v>0.81293463706970215</v>
      </c>
      <c r="M291" s="86">
        <v>0.80556046962738037</v>
      </c>
      <c r="N291" s="86">
        <v>0.84626269340515137</v>
      </c>
      <c r="O291" s="86">
        <v>0.95426458120346069</v>
      </c>
      <c r="P291" s="86">
        <v>1.041748046875</v>
      </c>
      <c r="Q291" s="86">
        <v>0.98745441436767578</v>
      </c>
      <c r="R291" s="86">
        <v>0.94253689050674438</v>
      </c>
      <c r="S291" s="86">
        <v>0.92805701494216919</v>
      </c>
      <c r="T291" s="86">
        <v>0.92203611135482788</v>
      </c>
      <c r="U291" s="86">
        <v>0.92603045701980591</v>
      </c>
      <c r="V291" s="86">
        <v>0.91029250621795654</v>
      </c>
      <c r="W291" s="86">
        <v>0.87733936309814453</v>
      </c>
      <c r="X291" s="86">
        <v>0.88453185558319092</v>
      </c>
      <c r="Y291" s="86">
        <v>0.88958775997161865</v>
      </c>
      <c r="Z291" s="86">
        <v>0.98382925987243652</v>
      </c>
      <c r="AA291" s="86">
        <v>1.1189650297164917</v>
      </c>
      <c r="AB291" s="86">
        <v>1.2259557247161865</v>
      </c>
      <c r="AC291" s="86">
        <v>1.2728688716888428</v>
      </c>
      <c r="AD291" s="86">
        <v>1.2588791847229004</v>
      </c>
      <c r="AE291" s="86">
        <v>1.1520005464553833</v>
      </c>
      <c r="AF291" s="86">
        <v>1.0145210027694702</v>
      </c>
      <c r="AG291" s="86">
        <v>-0.14706669747829437</v>
      </c>
      <c r="AH291" s="86">
        <v>-0.14029683172702789</v>
      </c>
      <c r="AI291" s="86">
        <v>-0.14306433498859406</v>
      </c>
      <c r="AJ291" s="86">
        <v>-0.14072738587856293</v>
      </c>
      <c r="AK291" s="86">
        <v>-0.180633544921875</v>
      </c>
      <c r="AL291" s="86">
        <v>-0.19443625211715698</v>
      </c>
      <c r="AM291" s="86">
        <v>-0.21240593492984772</v>
      </c>
      <c r="AN291" s="86">
        <v>-0.2447708398103714</v>
      </c>
      <c r="AO291" s="86">
        <v>-0.19115318357944489</v>
      </c>
      <c r="AP291" s="86">
        <v>-0.16325341165065765</v>
      </c>
      <c r="AQ291" s="86">
        <v>-0.14557775855064392</v>
      </c>
      <c r="AR291" s="86">
        <v>-0.11402171850204468</v>
      </c>
      <c r="AS291" s="86">
        <v>-8.5813954472541809E-2</v>
      </c>
      <c r="AT291" s="86">
        <v>-5.3121693432331085E-2</v>
      </c>
      <c r="AU291" s="86">
        <v>-6.1891697347164154E-2</v>
      </c>
      <c r="AV291" s="86">
        <v>-4.0475092828273773E-2</v>
      </c>
      <c r="AW291" s="86">
        <v>2.1065831184387207E-2</v>
      </c>
      <c r="AX291" s="86">
        <v>2.0854974165558815E-2</v>
      </c>
      <c r="AY291" s="86">
        <v>4.8271745443344116E-2</v>
      </c>
      <c r="AZ291" s="86">
        <v>3.4736819565296173E-2</v>
      </c>
      <c r="BA291" s="86">
        <v>3.597794845700264E-2</v>
      </c>
      <c r="BB291" s="86">
        <v>-3.7215113639831543E-2</v>
      </c>
      <c r="BC291" s="86">
        <v>-9.4437465071678162E-2</v>
      </c>
      <c r="BD291" s="86">
        <v>-0.13939467072486877</v>
      </c>
      <c r="BE291" s="86">
        <v>-0.1127893477678299</v>
      </c>
      <c r="BF291" s="86">
        <v>-0.10757533460855484</v>
      </c>
      <c r="BG291" s="86">
        <v>-0.11094381660223007</v>
      </c>
      <c r="BH291" s="86">
        <v>-0.10844212025403976</v>
      </c>
      <c r="BI291" s="86">
        <v>-0.14220894873142242</v>
      </c>
      <c r="BJ291" s="86">
        <v>-0.15164442360401154</v>
      </c>
      <c r="BK291" s="86">
        <v>-0.16684989631175995</v>
      </c>
      <c r="BL291" s="86">
        <v>-0.19926247000694275</v>
      </c>
      <c r="BM291" s="86">
        <v>-0.1546502411365509</v>
      </c>
      <c r="BN291" s="86">
        <v>-0.13210113346576691</v>
      </c>
      <c r="BO291" s="86">
        <v>-0.11722292751073837</v>
      </c>
      <c r="BP291" s="86">
        <v>-8.5418269038200378E-2</v>
      </c>
      <c r="BQ291" s="86">
        <v>-5.5975668132305145E-2</v>
      </c>
      <c r="BR291" s="86">
        <v>-2.3059578612446785E-2</v>
      </c>
      <c r="BS291" s="86">
        <v>-3.3862952142953873E-2</v>
      </c>
      <c r="BT291" s="86">
        <v>-1.6633046790957451E-2</v>
      </c>
      <c r="BU291" s="86">
        <v>4.104914516210556E-2</v>
      </c>
      <c r="BV291" s="86">
        <v>4.3463349342346191E-2</v>
      </c>
      <c r="BW291" s="86">
        <v>7.6927639544010162E-2</v>
      </c>
      <c r="BX291" s="86">
        <v>6.8637341260910034E-2</v>
      </c>
      <c r="BY291" s="86">
        <v>7.1638010442256927E-2</v>
      </c>
      <c r="BZ291" s="86">
        <v>1.0097989579662681E-3</v>
      </c>
      <c r="CA291" s="86">
        <v>-5.9073247015476227E-2</v>
      </c>
      <c r="CB291" s="86">
        <v>-0.1042533814907074</v>
      </c>
      <c r="CC291" s="86">
        <v>-8.9048959314823151E-2</v>
      </c>
      <c r="CD291" s="86">
        <v>-8.4912516176700592E-2</v>
      </c>
      <c r="CE291" s="86">
        <v>-8.8697247207164764E-2</v>
      </c>
      <c r="CF291" s="86">
        <v>-8.6081452667713165E-2</v>
      </c>
      <c r="CG291" s="86">
        <v>-0.11559619754552841</v>
      </c>
      <c r="CH291" s="86">
        <v>-0.12200692296028137</v>
      </c>
      <c r="CI291" s="86">
        <v>-0.13529792428016663</v>
      </c>
      <c r="CJ291" s="86">
        <v>-0.16774351894855499</v>
      </c>
      <c r="CK291" s="86">
        <v>-0.12936842441558838</v>
      </c>
      <c r="CL291" s="86">
        <v>-0.11052516847848892</v>
      </c>
      <c r="CM291" s="86">
        <v>-9.7584456205368042E-2</v>
      </c>
      <c r="CN291" s="86">
        <v>-6.5607592463493347E-2</v>
      </c>
      <c r="CO291" s="86">
        <v>-3.5309765487909317E-2</v>
      </c>
      <c r="CP291" s="86">
        <v>-2.2386468481272459E-3</v>
      </c>
      <c r="CQ291" s="86">
        <v>-1.4450329355895519E-2</v>
      </c>
      <c r="CR291" s="86">
        <v>-1.201150007545948E-4</v>
      </c>
      <c r="CS291" s="86">
        <v>5.4889526218175888E-2</v>
      </c>
      <c r="CT291" s="86">
        <v>5.9121835976839066E-2</v>
      </c>
      <c r="CU291" s="86">
        <v>9.6774615347385406E-2</v>
      </c>
      <c r="CV291" s="86">
        <v>9.2116735875606537E-2</v>
      </c>
      <c r="CW291" s="86">
        <v>9.6336066722869873E-2</v>
      </c>
      <c r="CX291" s="86">
        <v>2.7484256774187088E-2</v>
      </c>
      <c r="CY291" s="86">
        <v>-3.4580092877149582E-2</v>
      </c>
      <c r="CZ291" s="86">
        <v>-7.9914644360542297E-2</v>
      </c>
      <c r="DA291" s="86">
        <v>-6.5308570861816406E-2</v>
      </c>
      <c r="DB291" s="86">
        <v>-6.2249701470136642E-2</v>
      </c>
      <c r="DC291" s="86">
        <v>-6.6450677812099457E-2</v>
      </c>
      <c r="DD291" s="86">
        <v>-6.3720785081386566E-2</v>
      </c>
      <c r="DE291" s="86">
        <v>-8.8983431458473206E-2</v>
      </c>
      <c r="DF291" s="86">
        <v>-9.2369422316551208E-2</v>
      </c>
      <c r="DG291" s="86">
        <v>-0.1037459596991539</v>
      </c>
      <c r="DH291" s="86">
        <v>-0.13622456789016724</v>
      </c>
      <c r="DI291" s="86">
        <v>-0.10408660024404526</v>
      </c>
      <c r="DJ291" s="86">
        <v>-8.8949196040630341E-2</v>
      </c>
      <c r="DK291" s="86">
        <v>-7.7945992350578308E-2</v>
      </c>
      <c r="DL291" s="86">
        <v>-4.5796923339366913E-2</v>
      </c>
      <c r="DM291" s="86">
        <v>-1.4643857255578041E-2</v>
      </c>
      <c r="DN291" s="86">
        <v>1.8582284450531006E-2</v>
      </c>
      <c r="DO291" s="86">
        <v>4.9622943624854088E-3</v>
      </c>
      <c r="DP291" s="86">
        <v>1.6392815858125687E-2</v>
      </c>
      <c r="DQ291" s="86">
        <v>6.8729907274246216E-2</v>
      </c>
      <c r="DR291" s="86">
        <v>7.4780330061912537E-2</v>
      </c>
      <c r="DS291" s="86">
        <v>0.11662159860134125</v>
      </c>
      <c r="DT291" s="86">
        <v>0.11559613794088364</v>
      </c>
      <c r="DU291" s="86">
        <v>0.12103411555290222</v>
      </c>
      <c r="DV291" s="86">
        <v>5.3958714008331299E-2</v>
      </c>
      <c r="DW291" s="86">
        <v>-1.0086944326758385E-2</v>
      </c>
      <c r="DX291" s="86">
        <v>-5.55758997797966E-2</v>
      </c>
      <c r="DY291" s="86">
        <v>-3.1031228601932526E-2</v>
      </c>
      <c r="DZ291" s="86">
        <v>-2.9528200626373291E-2</v>
      </c>
      <c r="EA291" s="86">
        <v>-3.4330166876316071E-2</v>
      </c>
      <c r="EB291" s="86">
        <v>-3.1435519456863403E-2</v>
      </c>
      <c r="EC291" s="86">
        <v>-5.0558838993310928E-2</v>
      </c>
      <c r="ED291" s="86">
        <v>-4.9577601253986359E-2</v>
      </c>
      <c r="EE291" s="86">
        <v>-5.8189932256937027E-2</v>
      </c>
      <c r="EF291" s="86">
        <v>-9.0716198086738586E-2</v>
      </c>
      <c r="EG291" s="86">
        <v>-6.7583665251731873E-2</v>
      </c>
      <c r="EH291" s="86">
        <v>-5.7796910405158997E-2</v>
      </c>
      <c r="EI291" s="86">
        <v>-4.9591165035963058E-2</v>
      </c>
      <c r="EJ291" s="86">
        <v>-1.7193464562296867E-2</v>
      </c>
      <c r="EK291" s="86">
        <v>1.5194430015981197E-2</v>
      </c>
      <c r="EL291" s="86">
        <v>4.8644401133060455E-2</v>
      </c>
      <c r="EM291" s="86">
        <v>3.2991040498018265E-2</v>
      </c>
      <c r="EN291" s="86">
        <v>4.0234863758087158E-2</v>
      </c>
      <c r="EO291" s="86">
        <v>8.8713221251964569E-2</v>
      </c>
      <c r="EP291" s="86">
        <v>9.7388707101345062E-2</v>
      </c>
      <c r="EQ291" s="86">
        <v>0.1452774852514267</v>
      </c>
      <c r="ER291" s="86">
        <v>0.14949667453765869</v>
      </c>
      <c r="ES291" s="86">
        <v>0.15669417381286621</v>
      </c>
      <c r="ET291" s="86">
        <v>9.2183627188205719E-2</v>
      </c>
      <c r="EU291" s="86">
        <v>2.527727372944355E-2</v>
      </c>
      <c r="EV291" s="86">
        <v>-2.0434627309441566E-2</v>
      </c>
      <c r="EW291" s="86">
        <v>51.463626861572266</v>
      </c>
      <c r="EX291" s="86">
        <v>50.757930755615234</v>
      </c>
      <c r="EY291" s="86">
        <v>50.055103302001953</v>
      </c>
      <c r="EZ291" s="86">
        <v>49.494792938232422</v>
      </c>
      <c r="FA291" s="86">
        <v>48.918323516845703</v>
      </c>
      <c r="FB291" s="86">
        <v>48.803871154785156</v>
      </c>
      <c r="FC291" s="86">
        <v>48.655490875244141</v>
      </c>
      <c r="FD291" s="86">
        <v>49.193511962890625</v>
      </c>
      <c r="FE291" s="86">
        <v>52.297103881835938</v>
      </c>
      <c r="FF291" s="86">
        <v>54.851978302001953</v>
      </c>
      <c r="FG291" s="86">
        <v>56.984851837158203</v>
      </c>
      <c r="FH291" s="86">
        <v>58.782127380371094</v>
      </c>
      <c r="FI291" s="86">
        <v>60.188869476318359</v>
      </c>
      <c r="FJ291" s="86">
        <v>61.244609832763672</v>
      </c>
      <c r="FK291" s="86">
        <v>61.873256683349609</v>
      </c>
      <c r="FL291" s="86">
        <v>61.7828369140625</v>
      </c>
      <c r="FM291" s="86">
        <v>60.970069885253906</v>
      </c>
      <c r="FN291" s="86">
        <v>59.60845947265625</v>
      </c>
      <c r="FO291" s="86">
        <v>57.632030487060547</v>
      </c>
      <c r="FP291" s="86">
        <v>55.994392395019531</v>
      </c>
      <c r="FQ291" s="86">
        <v>54.898284912109375</v>
      </c>
      <c r="FR291" s="86">
        <v>54.078315734863281</v>
      </c>
      <c r="FS291" s="86">
        <v>53.273513793945313</v>
      </c>
      <c r="FT291" s="86">
        <v>52.273757934570313</v>
      </c>
      <c r="FU291" s="86">
        <v>2.9483171179890633E-2</v>
      </c>
      <c r="FV291" s="86">
        <v>3.1316671520471573E-2</v>
      </c>
      <c r="FW291" s="86">
        <v>3.4851439297199249E-2</v>
      </c>
      <c r="FX291" s="86">
        <v>568.3809814453125</v>
      </c>
      <c r="FY291" s="86">
        <v>1</v>
      </c>
    </row>
    <row r="292" spans="1:181" x14ac:dyDescent="0.25">
      <c r="A292" t="s">
        <v>186</v>
      </c>
      <c r="B292" t="s">
        <v>244</v>
      </c>
      <c r="C292" t="s">
        <v>194</v>
      </c>
      <c r="D292" t="s">
        <v>202</v>
      </c>
      <c r="E292" t="s">
        <v>204</v>
      </c>
      <c r="F292" t="s">
        <v>179</v>
      </c>
      <c r="G292" t="s">
        <v>1</v>
      </c>
      <c r="H292" s="86">
        <v>980</v>
      </c>
      <c r="I292" s="86"/>
      <c r="J292" s="86"/>
      <c r="K292" s="86"/>
      <c r="L292" s="86"/>
      <c r="M292" s="86"/>
      <c r="N292" s="86"/>
      <c r="O292" s="86"/>
      <c r="P292" s="86"/>
      <c r="Q292" s="86"/>
      <c r="R292" s="86"/>
      <c r="S292" s="86"/>
      <c r="T292" s="86"/>
      <c r="U292" s="86"/>
      <c r="V292" s="86"/>
      <c r="W292" s="86"/>
      <c r="X292" s="86"/>
      <c r="Y292" s="86"/>
      <c r="Z292" s="86"/>
      <c r="AA292" s="86"/>
      <c r="AB292" s="86"/>
      <c r="AC292" s="86"/>
      <c r="AD292" s="86"/>
      <c r="AE292" s="86"/>
      <c r="AF292" s="86"/>
      <c r="AG292" s="86"/>
      <c r="AH292" s="86"/>
      <c r="AI292" s="86"/>
      <c r="AJ292" s="86"/>
      <c r="AK292" s="86"/>
      <c r="AL292" s="86"/>
      <c r="AM292" s="86"/>
      <c r="AN292" s="86"/>
      <c r="AO292" s="86"/>
      <c r="AP292" s="86"/>
      <c r="AQ292" s="86"/>
      <c r="AR292" s="86"/>
      <c r="AS292" s="86"/>
      <c r="AT292" s="86"/>
      <c r="AU292" s="86"/>
      <c r="AV292" s="86"/>
      <c r="AW292" s="86"/>
      <c r="AX292" s="86"/>
      <c r="AY292" s="86"/>
      <c r="AZ292" s="86"/>
      <c r="BA292" s="86"/>
      <c r="BB292" s="86"/>
      <c r="BC292" s="86"/>
      <c r="BD292" s="86"/>
      <c r="BE292" s="86"/>
      <c r="BF292" s="86"/>
      <c r="BG292" s="86"/>
      <c r="BH292" s="86"/>
      <c r="BI292" s="86"/>
      <c r="BJ292" s="86"/>
      <c r="BK292" s="86"/>
      <c r="BL292" s="86"/>
      <c r="BM292" s="86"/>
      <c r="BN292" s="86"/>
      <c r="BO292" s="86"/>
      <c r="BP292" s="86"/>
      <c r="BQ292" s="86"/>
      <c r="BR292" s="86"/>
      <c r="BS292" s="86"/>
      <c r="BT292" s="86"/>
      <c r="BU292" s="86"/>
      <c r="BV292" s="86"/>
      <c r="BW292" s="86"/>
      <c r="BX292" s="86"/>
      <c r="BY292" s="86"/>
      <c r="BZ292" s="86"/>
      <c r="CA292" s="86"/>
      <c r="CB292" s="86"/>
      <c r="CC292" s="86"/>
      <c r="CD292" s="86"/>
      <c r="CE292" s="86"/>
      <c r="CF292" s="86"/>
      <c r="CG292" s="86"/>
      <c r="CH292" s="86"/>
      <c r="CI292" s="86"/>
      <c r="CJ292" s="86"/>
      <c r="CK292" s="86"/>
      <c r="CL292" s="86"/>
      <c r="CM292" s="86"/>
      <c r="CN292" s="86"/>
      <c r="CO292" s="86"/>
      <c r="CP292" s="86"/>
      <c r="CQ292" s="86"/>
      <c r="CR292" s="86"/>
      <c r="CS292" s="86"/>
      <c r="CT292" s="86"/>
      <c r="CU292" s="86"/>
      <c r="CV292" s="86"/>
      <c r="CW292" s="86"/>
      <c r="CX292" s="86"/>
      <c r="CY292" s="86"/>
      <c r="CZ292" s="86"/>
      <c r="DA292" s="86"/>
      <c r="DB292" s="86"/>
      <c r="DC292" s="86"/>
      <c r="DD292" s="86"/>
      <c r="DE292" s="86"/>
      <c r="DF292" s="86"/>
      <c r="DG292" s="86"/>
      <c r="DH292" s="86"/>
      <c r="DI292" s="86"/>
      <c r="DJ292" s="86"/>
      <c r="DK292" s="86"/>
      <c r="DL292" s="86"/>
      <c r="DM292" s="86"/>
      <c r="DN292" s="86"/>
      <c r="DO292" s="86"/>
      <c r="DP292" s="86"/>
      <c r="DQ292" s="86"/>
      <c r="DR292" s="86"/>
      <c r="DS292" s="86"/>
      <c r="DT292" s="86"/>
      <c r="DU292" s="86"/>
      <c r="DV292" s="86"/>
      <c r="DW292" s="86"/>
      <c r="DX292" s="86"/>
      <c r="DY292" s="86"/>
      <c r="DZ292" s="86"/>
      <c r="EA292" s="86"/>
      <c r="EB292" s="86"/>
      <c r="EC292" s="86"/>
      <c r="ED292" s="86"/>
      <c r="EE292" s="86"/>
      <c r="EF292" s="86"/>
      <c r="EG292" s="86"/>
      <c r="EH292" s="86"/>
      <c r="EI292" s="86"/>
      <c r="EJ292" s="86"/>
      <c r="EK292" s="86"/>
      <c r="EL292" s="86"/>
      <c r="EM292" s="86"/>
      <c r="EN292" s="86"/>
      <c r="EO292" s="86"/>
      <c r="EP292" s="86"/>
      <c r="EQ292" s="86"/>
      <c r="ER292" s="86"/>
      <c r="ES292" s="86"/>
      <c r="ET292" s="86"/>
      <c r="EU292" s="86"/>
      <c r="EV292" s="86"/>
      <c r="EW292" s="86"/>
      <c r="EX292" s="86"/>
      <c r="EY292" s="86"/>
      <c r="EZ292" s="86"/>
      <c r="FA292" s="86"/>
      <c r="FB292" s="86"/>
      <c r="FC292" s="86"/>
      <c r="FD292" s="86"/>
      <c r="FE292" s="86"/>
      <c r="FF292" s="86"/>
      <c r="FG292" s="86"/>
      <c r="FH292" s="86"/>
      <c r="FI292" s="86"/>
      <c r="FJ292" s="86"/>
      <c r="FK292" s="86"/>
      <c r="FL292" s="86"/>
      <c r="FM292" s="86"/>
      <c r="FN292" s="86"/>
      <c r="FO292" s="86"/>
      <c r="FP292" s="86"/>
      <c r="FQ292" s="86"/>
      <c r="FR292" s="86"/>
      <c r="FS292" s="86"/>
      <c r="FT292" s="86"/>
      <c r="FU292" s="86"/>
      <c r="FV292" s="86"/>
      <c r="FW292" s="86"/>
      <c r="FX292" s="86">
        <v>59.333332061767578</v>
      </c>
      <c r="FY292" s="86">
        <v>0</v>
      </c>
    </row>
    <row r="293" spans="1:181" x14ac:dyDescent="0.25">
      <c r="A293" t="s">
        <v>186</v>
      </c>
      <c r="B293" t="s">
        <v>244</v>
      </c>
      <c r="C293" t="s">
        <v>194</v>
      </c>
      <c r="D293" t="s">
        <v>202</v>
      </c>
      <c r="E293" t="s">
        <v>204</v>
      </c>
      <c r="F293" t="s">
        <v>180</v>
      </c>
      <c r="G293" t="s">
        <v>1</v>
      </c>
      <c r="H293" s="86">
        <v>207</v>
      </c>
      <c r="I293" s="86"/>
      <c r="J293" s="86"/>
      <c r="K293" s="86"/>
      <c r="L293" s="86"/>
      <c r="M293" s="86"/>
      <c r="N293" s="86"/>
      <c r="O293" s="86"/>
      <c r="P293" s="86"/>
      <c r="Q293" s="86"/>
      <c r="R293" s="86"/>
      <c r="S293" s="86"/>
      <c r="T293" s="86"/>
      <c r="U293" s="86"/>
      <c r="V293" s="86"/>
      <c r="W293" s="86"/>
      <c r="X293" s="86"/>
      <c r="Y293" s="86"/>
      <c r="Z293" s="86"/>
      <c r="AA293" s="86"/>
      <c r="AB293" s="86"/>
      <c r="AC293" s="86"/>
      <c r="AD293" s="86"/>
      <c r="AE293" s="86"/>
      <c r="AF293" s="86"/>
      <c r="AG293" s="86"/>
      <c r="AH293" s="86"/>
      <c r="AI293" s="86"/>
      <c r="AJ293" s="86"/>
      <c r="AK293" s="86"/>
      <c r="AL293" s="86"/>
      <c r="AM293" s="86"/>
      <c r="AN293" s="86"/>
      <c r="AO293" s="86"/>
      <c r="AP293" s="86"/>
      <c r="AQ293" s="86"/>
      <c r="AR293" s="86"/>
      <c r="AS293" s="86"/>
      <c r="AT293" s="86"/>
      <c r="AU293" s="86"/>
      <c r="AV293" s="86"/>
      <c r="AW293" s="86"/>
      <c r="AX293" s="86"/>
      <c r="AY293" s="86"/>
      <c r="AZ293" s="86"/>
      <c r="BA293" s="86"/>
      <c r="BB293" s="86"/>
      <c r="BC293" s="86"/>
      <c r="BD293" s="86"/>
      <c r="BE293" s="86"/>
      <c r="BF293" s="86"/>
      <c r="BG293" s="86"/>
      <c r="BH293" s="86"/>
      <c r="BI293" s="86"/>
      <c r="BJ293" s="86"/>
      <c r="BK293" s="86"/>
      <c r="BL293" s="86"/>
      <c r="BM293" s="86"/>
      <c r="BN293" s="86"/>
      <c r="BO293" s="86"/>
      <c r="BP293" s="86"/>
      <c r="BQ293" s="86"/>
      <c r="BR293" s="86"/>
      <c r="BS293" s="86"/>
      <c r="BT293" s="86"/>
      <c r="BU293" s="86"/>
      <c r="BV293" s="86"/>
      <c r="BW293" s="86"/>
      <c r="BX293" s="86"/>
      <c r="BY293" s="86"/>
      <c r="BZ293" s="86"/>
      <c r="CA293" s="86"/>
      <c r="CB293" s="86"/>
      <c r="CC293" s="86"/>
      <c r="CD293" s="86"/>
      <c r="CE293" s="86"/>
      <c r="CF293" s="86"/>
      <c r="CG293" s="86"/>
      <c r="CH293" s="86"/>
      <c r="CI293" s="86"/>
      <c r="CJ293" s="86"/>
      <c r="CK293" s="86"/>
      <c r="CL293" s="86"/>
      <c r="CM293" s="86"/>
      <c r="CN293" s="86"/>
      <c r="CO293" s="86"/>
      <c r="CP293" s="86"/>
      <c r="CQ293" s="86"/>
      <c r="CR293" s="86"/>
      <c r="CS293" s="86"/>
      <c r="CT293" s="86"/>
      <c r="CU293" s="86"/>
      <c r="CV293" s="86"/>
      <c r="CW293" s="86"/>
      <c r="CX293" s="86"/>
      <c r="CY293" s="86"/>
      <c r="CZ293" s="86"/>
      <c r="DA293" s="86"/>
      <c r="DB293" s="86"/>
      <c r="DC293" s="86"/>
      <c r="DD293" s="86"/>
      <c r="DE293" s="86"/>
      <c r="DF293" s="86"/>
      <c r="DG293" s="86"/>
      <c r="DH293" s="86"/>
      <c r="DI293" s="86"/>
      <c r="DJ293" s="86"/>
      <c r="DK293" s="86"/>
      <c r="DL293" s="86"/>
      <c r="DM293" s="86"/>
      <c r="DN293" s="86"/>
      <c r="DO293" s="86"/>
      <c r="DP293" s="86"/>
      <c r="DQ293" s="86"/>
      <c r="DR293" s="86"/>
      <c r="DS293" s="86"/>
      <c r="DT293" s="86"/>
      <c r="DU293" s="86"/>
      <c r="DV293" s="86"/>
      <c r="DW293" s="86"/>
      <c r="DX293" s="86"/>
      <c r="DY293" s="86"/>
      <c r="DZ293" s="86"/>
      <c r="EA293" s="86"/>
      <c r="EB293" s="86"/>
      <c r="EC293" s="86"/>
      <c r="ED293" s="86"/>
      <c r="EE293" s="86"/>
      <c r="EF293" s="86"/>
      <c r="EG293" s="86"/>
      <c r="EH293" s="86"/>
      <c r="EI293" s="86"/>
      <c r="EJ293" s="86"/>
      <c r="EK293" s="86"/>
      <c r="EL293" s="86"/>
      <c r="EM293" s="86"/>
      <c r="EN293" s="86"/>
      <c r="EO293" s="86"/>
      <c r="EP293" s="86"/>
      <c r="EQ293" s="86"/>
      <c r="ER293" s="86"/>
      <c r="ES293" s="86"/>
      <c r="ET293" s="86"/>
      <c r="EU293" s="86"/>
      <c r="EV293" s="86"/>
      <c r="EW293" s="86"/>
      <c r="EX293" s="86"/>
      <c r="EY293" s="86"/>
      <c r="EZ293" s="86"/>
      <c r="FA293" s="86"/>
      <c r="FB293" s="86"/>
      <c r="FC293" s="86"/>
      <c r="FD293" s="86"/>
      <c r="FE293" s="86"/>
      <c r="FF293" s="86"/>
      <c r="FG293" s="86"/>
      <c r="FH293" s="86"/>
      <c r="FI293" s="86"/>
      <c r="FJ293" s="86"/>
      <c r="FK293" s="86"/>
      <c r="FL293" s="86"/>
      <c r="FM293" s="86"/>
      <c r="FN293" s="86"/>
      <c r="FO293" s="86"/>
      <c r="FP293" s="86"/>
      <c r="FQ293" s="86"/>
      <c r="FR293" s="86"/>
      <c r="FS293" s="86"/>
      <c r="FT293" s="86"/>
      <c r="FU293" s="86"/>
      <c r="FV293" s="86"/>
      <c r="FW293" s="86"/>
      <c r="FX293" s="86">
        <v>20.571428298950195</v>
      </c>
      <c r="FY293" s="86">
        <v>0</v>
      </c>
    </row>
    <row r="294" spans="1:181" x14ac:dyDescent="0.25">
      <c r="A294" t="s">
        <v>186</v>
      </c>
      <c r="B294" t="s">
        <v>244</v>
      </c>
      <c r="C294" t="s">
        <v>194</v>
      </c>
      <c r="D294" t="s">
        <v>202</v>
      </c>
      <c r="E294" t="s">
        <v>204</v>
      </c>
      <c r="F294" t="s">
        <v>181</v>
      </c>
      <c r="G294" t="s">
        <v>1</v>
      </c>
      <c r="H294" s="86">
        <v>403</v>
      </c>
      <c r="I294" s="86"/>
      <c r="J294" s="86"/>
      <c r="K294" s="86"/>
      <c r="L294" s="86"/>
      <c r="M294" s="86"/>
      <c r="N294" s="86"/>
      <c r="O294" s="86"/>
      <c r="P294" s="86"/>
      <c r="Q294" s="86"/>
      <c r="R294" s="86"/>
      <c r="S294" s="86"/>
      <c r="T294" s="86"/>
      <c r="U294" s="86"/>
      <c r="V294" s="86"/>
      <c r="W294" s="86"/>
      <c r="X294" s="86"/>
      <c r="Y294" s="86"/>
      <c r="Z294" s="86"/>
      <c r="AA294" s="86"/>
      <c r="AB294" s="86"/>
      <c r="AC294" s="86"/>
      <c r="AD294" s="86"/>
      <c r="AE294" s="86"/>
      <c r="AF294" s="86"/>
      <c r="AG294" s="86"/>
      <c r="AH294" s="86"/>
      <c r="AI294" s="86"/>
      <c r="AJ294" s="86"/>
      <c r="AK294" s="86"/>
      <c r="AL294" s="86"/>
      <c r="AM294" s="86"/>
      <c r="AN294" s="86"/>
      <c r="AO294" s="86"/>
      <c r="AP294" s="86"/>
      <c r="AQ294" s="86"/>
      <c r="AR294" s="86"/>
      <c r="AS294" s="86"/>
      <c r="AT294" s="86"/>
      <c r="AU294" s="86"/>
      <c r="AV294" s="86"/>
      <c r="AW294" s="86"/>
      <c r="AX294" s="86"/>
      <c r="AY294" s="86"/>
      <c r="AZ294" s="86"/>
      <c r="BA294" s="86"/>
      <c r="BB294" s="86"/>
      <c r="BC294" s="86"/>
      <c r="BD294" s="86"/>
      <c r="BE294" s="86"/>
      <c r="BF294" s="86"/>
      <c r="BG294" s="86"/>
      <c r="BH294" s="86"/>
      <c r="BI294" s="86"/>
      <c r="BJ294" s="86"/>
      <c r="BK294" s="86"/>
      <c r="BL294" s="86"/>
      <c r="BM294" s="86"/>
      <c r="BN294" s="86"/>
      <c r="BO294" s="86"/>
      <c r="BP294" s="86"/>
      <c r="BQ294" s="86"/>
      <c r="BR294" s="86"/>
      <c r="BS294" s="86"/>
      <c r="BT294" s="86"/>
      <c r="BU294" s="86"/>
      <c r="BV294" s="86"/>
      <c r="BW294" s="86"/>
      <c r="BX294" s="86"/>
      <c r="BY294" s="86"/>
      <c r="BZ294" s="86"/>
      <c r="CA294" s="86"/>
      <c r="CB294" s="86"/>
      <c r="CC294" s="86"/>
      <c r="CD294" s="86"/>
      <c r="CE294" s="86"/>
      <c r="CF294" s="86"/>
      <c r="CG294" s="86"/>
      <c r="CH294" s="86"/>
      <c r="CI294" s="86"/>
      <c r="CJ294" s="86"/>
      <c r="CK294" s="86"/>
      <c r="CL294" s="86"/>
      <c r="CM294" s="86"/>
      <c r="CN294" s="86"/>
      <c r="CO294" s="86"/>
      <c r="CP294" s="86"/>
      <c r="CQ294" s="86"/>
      <c r="CR294" s="86"/>
      <c r="CS294" s="86"/>
      <c r="CT294" s="86"/>
      <c r="CU294" s="86"/>
      <c r="CV294" s="86"/>
      <c r="CW294" s="86"/>
      <c r="CX294" s="86"/>
      <c r="CY294" s="86"/>
      <c r="CZ294" s="86"/>
      <c r="DA294" s="86"/>
      <c r="DB294" s="86"/>
      <c r="DC294" s="86"/>
      <c r="DD294" s="86"/>
      <c r="DE294" s="86"/>
      <c r="DF294" s="86"/>
      <c r="DG294" s="86"/>
      <c r="DH294" s="86"/>
      <c r="DI294" s="86"/>
      <c r="DJ294" s="86"/>
      <c r="DK294" s="86"/>
      <c r="DL294" s="86"/>
      <c r="DM294" s="86"/>
      <c r="DN294" s="86"/>
      <c r="DO294" s="86"/>
      <c r="DP294" s="86"/>
      <c r="DQ294" s="86"/>
      <c r="DR294" s="86"/>
      <c r="DS294" s="86"/>
      <c r="DT294" s="86"/>
      <c r="DU294" s="86"/>
      <c r="DV294" s="86"/>
      <c r="DW294" s="86"/>
      <c r="DX294" s="86"/>
      <c r="DY294" s="86"/>
      <c r="DZ294" s="86"/>
      <c r="EA294" s="86"/>
      <c r="EB294" s="86"/>
      <c r="EC294" s="86"/>
      <c r="ED294" s="86"/>
      <c r="EE294" s="86"/>
      <c r="EF294" s="86"/>
      <c r="EG294" s="86"/>
      <c r="EH294" s="86"/>
      <c r="EI294" s="86"/>
      <c r="EJ294" s="86"/>
      <c r="EK294" s="86"/>
      <c r="EL294" s="86"/>
      <c r="EM294" s="86"/>
      <c r="EN294" s="86"/>
      <c r="EO294" s="86"/>
      <c r="EP294" s="86"/>
      <c r="EQ294" s="86"/>
      <c r="ER294" s="86"/>
      <c r="ES294" s="86"/>
      <c r="ET294" s="86"/>
      <c r="EU294" s="86"/>
      <c r="EV294" s="86"/>
      <c r="EW294" s="86"/>
      <c r="EX294" s="86"/>
      <c r="EY294" s="86"/>
      <c r="EZ294" s="86"/>
      <c r="FA294" s="86"/>
      <c r="FB294" s="86"/>
      <c r="FC294" s="86"/>
      <c r="FD294" s="86"/>
      <c r="FE294" s="86"/>
      <c r="FF294" s="86"/>
      <c r="FG294" s="86"/>
      <c r="FH294" s="86"/>
      <c r="FI294" s="86"/>
      <c r="FJ294" s="86"/>
      <c r="FK294" s="86"/>
      <c r="FL294" s="86"/>
      <c r="FM294" s="86"/>
      <c r="FN294" s="86"/>
      <c r="FO294" s="86"/>
      <c r="FP294" s="86"/>
      <c r="FQ294" s="86"/>
      <c r="FR294" s="86"/>
      <c r="FS294" s="86"/>
      <c r="FT294" s="86"/>
      <c r="FU294" s="86"/>
      <c r="FV294" s="86"/>
      <c r="FW294" s="86"/>
      <c r="FX294" s="86">
        <v>19.380952835083008</v>
      </c>
      <c r="FY294" s="86">
        <v>0</v>
      </c>
    </row>
    <row r="295" spans="1:181" x14ac:dyDescent="0.25">
      <c r="A295" t="s">
        <v>186</v>
      </c>
      <c r="B295" t="s">
        <v>244</v>
      </c>
      <c r="C295" t="s">
        <v>194</v>
      </c>
      <c r="D295" t="s">
        <v>202</v>
      </c>
      <c r="E295" t="s">
        <v>204</v>
      </c>
      <c r="F295" t="s">
        <v>182</v>
      </c>
      <c r="G295" t="s">
        <v>1</v>
      </c>
      <c r="H295" s="86">
        <v>994</v>
      </c>
      <c r="I295" s="86"/>
      <c r="J295" s="86"/>
      <c r="K295" s="86"/>
      <c r="L295" s="86"/>
      <c r="M295" s="86"/>
      <c r="N295" s="86"/>
      <c r="O295" s="86"/>
      <c r="P295" s="86"/>
      <c r="Q295" s="86"/>
      <c r="R295" s="86"/>
      <c r="S295" s="86"/>
      <c r="T295" s="86"/>
      <c r="U295" s="86"/>
      <c r="V295" s="86"/>
      <c r="W295" s="86"/>
      <c r="X295" s="86"/>
      <c r="Y295" s="86"/>
      <c r="Z295" s="86"/>
      <c r="AA295" s="86"/>
      <c r="AB295" s="86"/>
      <c r="AC295" s="86"/>
      <c r="AD295" s="86"/>
      <c r="AE295" s="86"/>
      <c r="AF295" s="86"/>
      <c r="AG295" s="86"/>
      <c r="AH295" s="86"/>
      <c r="AI295" s="86"/>
      <c r="AJ295" s="86"/>
      <c r="AK295" s="86"/>
      <c r="AL295" s="86"/>
      <c r="AM295" s="86"/>
      <c r="AN295" s="86"/>
      <c r="AO295" s="86"/>
      <c r="AP295" s="86"/>
      <c r="AQ295" s="86"/>
      <c r="AR295" s="86"/>
      <c r="AS295" s="86"/>
      <c r="AT295" s="86"/>
      <c r="AU295" s="86"/>
      <c r="AV295" s="86"/>
      <c r="AW295" s="86"/>
      <c r="AX295" s="86"/>
      <c r="AY295" s="86"/>
      <c r="AZ295" s="86"/>
      <c r="BA295" s="86"/>
      <c r="BB295" s="86"/>
      <c r="BC295" s="86"/>
      <c r="BD295" s="86"/>
      <c r="BE295" s="86"/>
      <c r="BF295" s="86"/>
      <c r="BG295" s="86"/>
      <c r="BH295" s="86"/>
      <c r="BI295" s="86"/>
      <c r="BJ295" s="86"/>
      <c r="BK295" s="86"/>
      <c r="BL295" s="86"/>
      <c r="BM295" s="86"/>
      <c r="BN295" s="86"/>
      <c r="BO295" s="86"/>
      <c r="BP295" s="86"/>
      <c r="BQ295" s="86"/>
      <c r="BR295" s="86"/>
      <c r="BS295" s="86"/>
      <c r="BT295" s="86"/>
      <c r="BU295" s="86"/>
      <c r="BV295" s="86"/>
      <c r="BW295" s="86"/>
      <c r="BX295" s="86"/>
      <c r="BY295" s="86"/>
      <c r="BZ295" s="86"/>
      <c r="CA295" s="86"/>
      <c r="CB295" s="86"/>
      <c r="CC295" s="86"/>
      <c r="CD295" s="86"/>
      <c r="CE295" s="86"/>
      <c r="CF295" s="86"/>
      <c r="CG295" s="86"/>
      <c r="CH295" s="86"/>
      <c r="CI295" s="86"/>
      <c r="CJ295" s="86"/>
      <c r="CK295" s="86"/>
      <c r="CL295" s="86"/>
      <c r="CM295" s="86"/>
      <c r="CN295" s="86"/>
      <c r="CO295" s="86"/>
      <c r="CP295" s="86"/>
      <c r="CQ295" s="86"/>
      <c r="CR295" s="86"/>
      <c r="CS295" s="86"/>
      <c r="CT295" s="86"/>
      <c r="CU295" s="86"/>
      <c r="CV295" s="86"/>
      <c r="CW295" s="86"/>
      <c r="CX295" s="86"/>
      <c r="CY295" s="86"/>
      <c r="CZ295" s="86"/>
      <c r="DA295" s="86"/>
      <c r="DB295" s="86"/>
      <c r="DC295" s="86"/>
      <c r="DD295" s="86"/>
      <c r="DE295" s="86"/>
      <c r="DF295" s="86"/>
      <c r="DG295" s="86"/>
      <c r="DH295" s="86"/>
      <c r="DI295" s="86"/>
      <c r="DJ295" s="86"/>
      <c r="DK295" s="86"/>
      <c r="DL295" s="86"/>
      <c r="DM295" s="86"/>
      <c r="DN295" s="86"/>
      <c r="DO295" s="86"/>
      <c r="DP295" s="86"/>
      <c r="DQ295" s="86"/>
      <c r="DR295" s="86"/>
      <c r="DS295" s="86"/>
      <c r="DT295" s="86"/>
      <c r="DU295" s="86"/>
      <c r="DV295" s="86"/>
      <c r="DW295" s="86"/>
      <c r="DX295" s="86"/>
      <c r="DY295" s="86"/>
      <c r="DZ295" s="86"/>
      <c r="EA295" s="86"/>
      <c r="EB295" s="86"/>
      <c r="EC295" s="86"/>
      <c r="ED295" s="86"/>
      <c r="EE295" s="86"/>
      <c r="EF295" s="86"/>
      <c r="EG295" s="86"/>
      <c r="EH295" s="86"/>
      <c r="EI295" s="86"/>
      <c r="EJ295" s="86"/>
      <c r="EK295" s="86"/>
      <c r="EL295" s="86"/>
      <c r="EM295" s="86"/>
      <c r="EN295" s="86"/>
      <c r="EO295" s="86"/>
      <c r="EP295" s="86"/>
      <c r="EQ295" s="86"/>
      <c r="ER295" s="86"/>
      <c r="ES295" s="86"/>
      <c r="ET295" s="86"/>
      <c r="EU295" s="86"/>
      <c r="EV295" s="86"/>
      <c r="EW295" s="86"/>
      <c r="EX295" s="86"/>
      <c r="EY295" s="86"/>
      <c r="EZ295" s="86"/>
      <c r="FA295" s="86"/>
      <c r="FB295" s="86"/>
      <c r="FC295" s="86"/>
      <c r="FD295" s="86"/>
      <c r="FE295" s="86"/>
      <c r="FF295" s="86"/>
      <c r="FG295" s="86"/>
      <c r="FH295" s="86"/>
      <c r="FI295" s="86"/>
      <c r="FJ295" s="86"/>
      <c r="FK295" s="86"/>
      <c r="FL295" s="86"/>
      <c r="FM295" s="86"/>
      <c r="FN295" s="86"/>
      <c r="FO295" s="86"/>
      <c r="FP295" s="86"/>
      <c r="FQ295" s="86"/>
      <c r="FR295" s="86"/>
      <c r="FS295" s="86"/>
      <c r="FT295" s="86"/>
      <c r="FU295" s="86"/>
      <c r="FV295" s="86"/>
      <c r="FW295" s="86"/>
      <c r="FX295" s="86">
        <v>86.428573608398438</v>
      </c>
      <c r="FY295" s="86">
        <v>0</v>
      </c>
    </row>
    <row r="296" spans="1:181" x14ac:dyDescent="0.25">
      <c r="A296" t="s">
        <v>186</v>
      </c>
      <c r="B296" t="s">
        <v>244</v>
      </c>
      <c r="C296" t="s">
        <v>194</v>
      </c>
      <c r="D296" t="s">
        <v>202</v>
      </c>
      <c r="E296" t="s">
        <v>204</v>
      </c>
      <c r="F296" t="s">
        <v>183</v>
      </c>
      <c r="G296" t="s">
        <v>1</v>
      </c>
      <c r="H296" s="86">
        <v>1358</v>
      </c>
      <c r="I296" s="86">
        <v>1.2169028520584106</v>
      </c>
      <c r="J296" s="86">
        <v>1.1693680286407471</v>
      </c>
      <c r="K296" s="86">
        <v>1.1580067873001099</v>
      </c>
      <c r="L296" s="86">
        <v>1.1195188760757446</v>
      </c>
      <c r="M296" s="86">
        <v>1.1234613656997681</v>
      </c>
      <c r="N296" s="86">
        <v>1.0933308601379395</v>
      </c>
      <c r="O296" s="86">
        <v>1.2670092582702637</v>
      </c>
      <c r="P296" s="86">
        <v>1.4520227909088135</v>
      </c>
      <c r="Q296" s="86">
        <v>1.4066139459609985</v>
      </c>
      <c r="R296" s="86">
        <v>1.3276464939117432</v>
      </c>
      <c r="S296" s="86">
        <v>1.3063145875930786</v>
      </c>
      <c r="T296" s="86">
        <v>1.2438596487045288</v>
      </c>
      <c r="U296" s="86">
        <v>1.1796231269836426</v>
      </c>
      <c r="V296" s="86">
        <v>1.1788663864135742</v>
      </c>
      <c r="W296" s="86">
        <v>1.1504615545272827</v>
      </c>
      <c r="X296" s="86">
        <v>1.1718347072601318</v>
      </c>
      <c r="Y296" s="86">
        <v>1.263288140296936</v>
      </c>
      <c r="Z296" s="86">
        <v>1.4331021308898926</v>
      </c>
      <c r="AA296" s="86">
        <v>1.5591728687286377</v>
      </c>
      <c r="AB296" s="86">
        <v>1.6977479457855225</v>
      </c>
      <c r="AC296" s="86">
        <v>1.6972476243972778</v>
      </c>
      <c r="AD296" s="86">
        <v>1.5921545028686523</v>
      </c>
      <c r="AE296" s="86">
        <v>1.4336225986480713</v>
      </c>
      <c r="AF296" s="86">
        <v>1.2736409902572632</v>
      </c>
      <c r="AG296" s="86">
        <v>-0.3868754506111145</v>
      </c>
      <c r="AH296" s="86">
        <v>-0.40624576807022095</v>
      </c>
      <c r="AI296" s="86">
        <v>-0.36229512095451355</v>
      </c>
      <c r="AJ296" s="86">
        <v>-0.40271812677383423</v>
      </c>
      <c r="AK296" s="86">
        <v>-0.42327859997749329</v>
      </c>
      <c r="AL296" s="86">
        <v>-0.6436421275138855</v>
      </c>
      <c r="AM296" s="86">
        <v>-0.77586621046066284</v>
      </c>
      <c r="AN296" s="86">
        <v>-0.55468058586120605</v>
      </c>
      <c r="AO296" s="86">
        <v>-0.4640403687953949</v>
      </c>
      <c r="AP296" s="86">
        <v>-0.22677753865718842</v>
      </c>
      <c r="AQ296" s="86">
        <v>-0.13236673176288605</v>
      </c>
      <c r="AR296" s="86">
        <v>-0.17402924597263336</v>
      </c>
      <c r="AS296" s="86">
        <v>-0.18863418698310852</v>
      </c>
      <c r="AT296" s="86">
        <v>-0.25920447707176208</v>
      </c>
      <c r="AU296" s="86">
        <v>-0.3390810489654541</v>
      </c>
      <c r="AV296" s="86">
        <v>-0.33696809411048889</v>
      </c>
      <c r="AW296" s="86">
        <v>-0.23241077363491058</v>
      </c>
      <c r="AX296" s="86">
        <v>-8.4524013102054596E-2</v>
      </c>
      <c r="AY296" s="86">
        <v>-1.3808021321892738E-2</v>
      </c>
      <c r="AZ296" s="86">
        <v>-6.076546385884285E-2</v>
      </c>
      <c r="BA296" s="86">
        <v>-0.13021931052207947</v>
      </c>
      <c r="BB296" s="86">
        <v>-0.41056343913078308</v>
      </c>
      <c r="BC296" s="86">
        <v>-0.44406434893608093</v>
      </c>
      <c r="BD296" s="86">
        <v>-0.43136891722679138</v>
      </c>
      <c r="BE296" s="86">
        <v>-0.23091708123683929</v>
      </c>
      <c r="BF296" s="86">
        <v>-0.24497167766094208</v>
      </c>
      <c r="BG296" s="86">
        <v>-0.19835826754570007</v>
      </c>
      <c r="BH296" s="86">
        <v>-0.239798903465271</v>
      </c>
      <c r="BI296" s="86">
        <v>-0.25671529769897461</v>
      </c>
      <c r="BJ296" s="86">
        <v>-0.42233112454414368</v>
      </c>
      <c r="BK296" s="86">
        <v>-0.47792747616767883</v>
      </c>
      <c r="BL296" s="86">
        <v>-0.35393166542053223</v>
      </c>
      <c r="BM296" s="86">
        <v>-0.27660119533538818</v>
      </c>
      <c r="BN296" s="86">
        <v>-0.10602755099534988</v>
      </c>
      <c r="BO296" s="86">
        <v>-2.6844047009944916E-2</v>
      </c>
      <c r="BP296" s="86">
        <v>-6.7489676177501678E-2</v>
      </c>
      <c r="BQ296" s="86">
        <v>-8.2499340176582336E-2</v>
      </c>
      <c r="BR296" s="86">
        <v>-0.13351745903491974</v>
      </c>
      <c r="BS296" s="86">
        <v>-0.20059825479984283</v>
      </c>
      <c r="BT296" s="86">
        <v>-0.17863862216472626</v>
      </c>
      <c r="BU296" s="86">
        <v>-8.1349499523639679E-2</v>
      </c>
      <c r="BV296" s="86">
        <v>3.4975629299879074E-2</v>
      </c>
      <c r="BW296" s="86">
        <v>6.374853104352951E-2</v>
      </c>
      <c r="BX296" s="86">
        <v>3.8105186074972153E-2</v>
      </c>
      <c r="BY296" s="86">
        <v>-3.1371869146823883E-2</v>
      </c>
      <c r="BZ296" s="86">
        <v>-0.26050806045532227</v>
      </c>
      <c r="CA296" s="86">
        <v>-0.27770617604255676</v>
      </c>
      <c r="CB296" s="86">
        <v>-0.27017271518707275</v>
      </c>
      <c r="CC296" s="86">
        <v>-0.12290079146623611</v>
      </c>
      <c r="CD296" s="86">
        <v>-0.13327373564243317</v>
      </c>
      <c r="CE296" s="86">
        <v>-8.481607586145401E-2</v>
      </c>
      <c r="CF296" s="86">
        <v>-0.12696154415607452</v>
      </c>
      <c r="CG296" s="86">
        <v>-0.14135405421257019</v>
      </c>
      <c r="CH296" s="86">
        <v>-0.26905176043510437</v>
      </c>
      <c r="CI296" s="86">
        <v>-0.27157601714134216</v>
      </c>
      <c r="CJ296" s="86">
        <v>-0.21489354968070984</v>
      </c>
      <c r="CK296" s="86">
        <v>-0.14678144454956055</v>
      </c>
      <c r="CL296" s="86">
        <v>-2.2396480664610863E-2</v>
      </c>
      <c r="CM296" s="86">
        <v>4.6240650117397308E-2</v>
      </c>
      <c r="CN296" s="86">
        <v>6.2993131577968597E-3</v>
      </c>
      <c r="CO296" s="86">
        <v>-8.9906668290495872E-3</v>
      </c>
      <c r="CP296" s="86">
        <v>-4.6467013657093048E-2</v>
      </c>
      <c r="CQ296" s="86">
        <v>-0.1046854555606842</v>
      </c>
      <c r="CR296" s="86">
        <v>-6.8980127573013306E-2</v>
      </c>
      <c r="CS296" s="86">
        <v>2.3275084793567657E-2</v>
      </c>
      <c r="CT296" s="86">
        <v>0.11774072796106339</v>
      </c>
      <c r="CU296" s="86">
        <v>0.11746395379304886</v>
      </c>
      <c r="CV296" s="86">
        <v>0.10658269375562668</v>
      </c>
      <c r="CW296" s="86">
        <v>3.7089560180902481E-2</v>
      </c>
      <c r="CX296" s="86">
        <v>-0.15658017992973328</v>
      </c>
      <c r="CY296" s="86">
        <v>-0.16248701512813568</v>
      </c>
      <c r="CZ296" s="86">
        <v>-0.15852876007556915</v>
      </c>
      <c r="DA296" s="86">
        <v>-1.4884499832987785E-2</v>
      </c>
      <c r="DB296" s="86">
        <v>-2.1575791761279106E-2</v>
      </c>
      <c r="DC296" s="86">
        <v>2.8726108372211456E-2</v>
      </c>
      <c r="DD296" s="86">
        <v>-1.4124185778200626E-2</v>
      </c>
      <c r="DE296" s="86">
        <v>-2.599281445145607E-2</v>
      </c>
      <c r="DF296" s="86">
        <v>-0.11577241122722626</v>
      </c>
      <c r="DG296" s="86">
        <v>-6.5224580466747284E-2</v>
      </c>
      <c r="DH296" s="86">
        <v>-7.5855448842048645E-2</v>
      </c>
      <c r="DI296" s="86">
        <v>-1.6961665824055672E-2</v>
      </c>
      <c r="DJ296" s="86">
        <v>6.1234589666128159E-2</v>
      </c>
      <c r="DK296" s="86">
        <v>0.11932534724473953</v>
      </c>
      <c r="DL296" s="86">
        <v>8.0088309943675995E-2</v>
      </c>
      <c r="DM296" s="86">
        <v>6.4518004655838013E-2</v>
      </c>
      <c r="DN296" s="86">
        <v>4.0583427995443344E-2</v>
      </c>
      <c r="DO296" s="86">
        <v>-8.7726684287190437E-3</v>
      </c>
      <c r="DP296" s="86">
        <v>4.0678370743989944E-2</v>
      </c>
      <c r="DQ296" s="86">
        <v>0.1278996616601944</v>
      </c>
      <c r="DR296" s="86">
        <v>0.2005058079957962</v>
      </c>
      <c r="DS296" s="86">
        <v>0.1711793839931488</v>
      </c>
      <c r="DT296" s="86">
        <v>0.1750602126121521</v>
      </c>
      <c r="DU296" s="86">
        <v>0.10555098950862885</v>
      </c>
      <c r="DV296" s="86">
        <v>-5.2652299404144287E-2</v>
      </c>
      <c r="DW296" s="86">
        <v>-4.7267872840166092E-2</v>
      </c>
      <c r="DX296" s="86">
        <v>-4.6884778887033463E-2</v>
      </c>
      <c r="DY296" s="86">
        <v>0.14107386767864227</v>
      </c>
      <c r="DZ296" s="86">
        <v>0.13969829678535461</v>
      </c>
      <c r="EA296" s="86">
        <v>0.19266299903392792</v>
      </c>
      <c r="EB296" s="86">
        <v>0.14879503846168518</v>
      </c>
      <c r="EC296" s="86">
        <v>0.14057049155235291</v>
      </c>
      <c r="ED296" s="86">
        <v>0.10553863644599915</v>
      </c>
      <c r="EE296" s="86">
        <v>0.23271413147449493</v>
      </c>
      <c r="EF296" s="86">
        <v>0.12489351630210876</v>
      </c>
      <c r="EG296" s="86">
        <v>0.1704774796962738</v>
      </c>
      <c r="EH296" s="86">
        <v>0.18198458850383759</v>
      </c>
      <c r="EI296" s="86">
        <v>0.22484806180000305</v>
      </c>
      <c r="EJ296" s="86">
        <v>0.18662789463996887</v>
      </c>
      <c r="EK296" s="86">
        <v>0.1706528514623642</v>
      </c>
      <c r="EL296" s="86">
        <v>0.16627043485641479</v>
      </c>
      <c r="EM296" s="86">
        <v>0.12971016764640808</v>
      </c>
      <c r="EN296" s="86">
        <v>0.19900783896446228</v>
      </c>
      <c r="EO296" s="86">
        <v>0.2789609432220459</v>
      </c>
      <c r="EP296" s="86">
        <v>0.32000547647476196</v>
      </c>
      <c r="EQ296" s="86">
        <v>0.2487359493970871</v>
      </c>
      <c r="ER296" s="86">
        <v>0.2739308774471283</v>
      </c>
      <c r="ES296" s="86">
        <v>0.20439843833446503</v>
      </c>
      <c r="ET296" s="86">
        <v>9.7403064370155334E-2</v>
      </c>
      <c r="EU296" s="86">
        <v>0.11909028887748718</v>
      </c>
      <c r="EV296" s="86">
        <v>0.11431138962507248</v>
      </c>
      <c r="EW296" s="86">
        <v>50.278202056884766</v>
      </c>
      <c r="EX296" s="86">
        <v>49.591114044189453</v>
      </c>
      <c r="EY296" s="86">
        <v>48.846580505371094</v>
      </c>
      <c r="EZ296" s="86">
        <v>48.134757995605469</v>
      </c>
      <c r="FA296" s="86">
        <v>47.807407379150391</v>
      </c>
      <c r="FB296" s="86">
        <v>47.342334747314453</v>
      </c>
      <c r="FC296" s="86">
        <v>47.144695281982422</v>
      </c>
      <c r="FD296" s="86">
        <v>47.527915954589844</v>
      </c>
      <c r="FE296" s="86">
        <v>50.078907012939453</v>
      </c>
      <c r="FF296" s="86">
        <v>53.246524810791016</v>
      </c>
      <c r="FG296" s="86">
        <v>55.769844055175781</v>
      </c>
      <c r="FH296" s="86">
        <v>58.020347595214844</v>
      </c>
      <c r="FI296" s="86">
        <v>59.466365814208984</v>
      </c>
      <c r="FJ296" s="86">
        <v>60.671821594238281</v>
      </c>
      <c r="FK296" s="86">
        <v>61.131904602050781</v>
      </c>
      <c r="FL296" s="86">
        <v>61.397384643554688</v>
      </c>
      <c r="FM296" s="86">
        <v>61.449600219726563</v>
      </c>
      <c r="FN296" s="86">
        <v>60.348602294921875</v>
      </c>
      <c r="FO296" s="86">
        <v>58.617317199707031</v>
      </c>
      <c r="FP296" s="86">
        <v>56.622489929199219</v>
      </c>
      <c r="FQ296" s="86">
        <v>54.930038452148438</v>
      </c>
      <c r="FR296" s="86">
        <v>53.513114929199219</v>
      </c>
      <c r="FS296" s="86">
        <v>52.239639282226563</v>
      </c>
      <c r="FT296" s="86">
        <v>51.180267333984375</v>
      </c>
      <c r="FU296" s="86">
        <v>0.18402718007564545</v>
      </c>
      <c r="FV296" s="86">
        <v>0.13543635606765747</v>
      </c>
      <c r="FW296" s="86">
        <v>0.19945357739925385</v>
      </c>
      <c r="FX296" s="86">
        <v>106.85713958740234</v>
      </c>
      <c r="FY296" s="86">
        <v>1</v>
      </c>
    </row>
    <row r="297" spans="1:181" x14ac:dyDescent="0.25">
      <c r="A297" t="s">
        <v>186</v>
      </c>
      <c r="B297" t="s">
        <v>244</v>
      </c>
      <c r="C297" t="s">
        <v>194</v>
      </c>
      <c r="D297" t="s">
        <v>202</v>
      </c>
      <c r="E297" t="s">
        <v>204</v>
      </c>
      <c r="F297" t="s">
        <v>184</v>
      </c>
      <c r="G297" t="s">
        <v>1</v>
      </c>
      <c r="H297" s="86">
        <v>836</v>
      </c>
      <c r="I297" s="86"/>
      <c r="J297" s="86"/>
      <c r="K297" s="86"/>
      <c r="L297" s="86"/>
      <c r="M297" s="86"/>
      <c r="N297" s="86"/>
      <c r="O297" s="86"/>
      <c r="P297" s="86"/>
      <c r="Q297" s="86"/>
      <c r="R297" s="86"/>
      <c r="S297" s="86"/>
      <c r="T297" s="86"/>
      <c r="U297" s="86"/>
      <c r="V297" s="86"/>
      <c r="W297" s="86"/>
      <c r="X297" s="86"/>
      <c r="Y297" s="86"/>
      <c r="Z297" s="86"/>
      <c r="AA297" s="86"/>
      <c r="AB297" s="86"/>
      <c r="AC297" s="86"/>
      <c r="AD297" s="86"/>
      <c r="AE297" s="86"/>
      <c r="AF297" s="86"/>
      <c r="AG297" s="86"/>
      <c r="AH297" s="86"/>
      <c r="AI297" s="86"/>
      <c r="AJ297" s="86"/>
      <c r="AK297" s="86"/>
      <c r="AL297" s="86"/>
      <c r="AM297" s="86"/>
      <c r="AN297" s="86"/>
      <c r="AO297" s="86"/>
      <c r="AP297" s="86"/>
      <c r="AQ297" s="86"/>
      <c r="AR297" s="86"/>
      <c r="AS297" s="86"/>
      <c r="AT297" s="86"/>
      <c r="AU297" s="86"/>
      <c r="AV297" s="86"/>
      <c r="AW297" s="86"/>
      <c r="AX297" s="86"/>
      <c r="AY297" s="86"/>
      <c r="AZ297" s="86"/>
      <c r="BA297" s="86"/>
      <c r="BB297" s="86"/>
      <c r="BC297" s="86"/>
      <c r="BD297" s="86"/>
      <c r="BE297" s="86"/>
      <c r="BF297" s="86"/>
      <c r="BG297" s="86"/>
      <c r="BH297" s="86"/>
      <c r="BI297" s="86"/>
      <c r="BJ297" s="86"/>
      <c r="BK297" s="86"/>
      <c r="BL297" s="86"/>
      <c r="BM297" s="86"/>
      <c r="BN297" s="86"/>
      <c r="BO297" s="86"/>
      <c r="BP297" s="86"/>
      <c r="BQ297" s="86"/>
      <c r="BR297" s="86"/>
      <c r="BS297" s="86"/>
      <c r="BT297" s="86"/>
      <c r="BU297" s="86"/>
      <c r="BV297" s="86"/>
      <c r="BW297" s="86"/>
      <c r="BX297" s="86"/>
      <c r="BY297" s="86"/>
      <c r="BZ297" s="86"/>
      <c r="CA297" s="86"/>
      <c r="CB297" s="86"/>
      <c r="CC297" s="86"/>
      <c r="CD297" s="86"/>
      <c r="CE297" s="86"/>
      <c r="CF297" s="86"/>
      <c r="CG297" s="86"/>
      <c r="CH297" s="86"/>
      <c r="CI297" s="86"/>
      <c r="CJ297" s="86"/>
      <c r="CK297" s="86"/>
      <c r="CL297" s="86"/>
      <c r="CM297" s="86"/>
      <c r="CN297" s="86"/>
      <c r="CO297" s="86"/>
      <c r="CP297" s="86"/>
      <c r="CQ297" s="86"/>
      <c r="CR297" s="86"/>
      <c r="CS297" s="86"/>
      <c r="CT297" s="86"/>
      <c r="CU297" s="86"/>
      <c r="CV297" s="86"/>
      <c r="CW297" s="86"/>
      <c r="CX297" s="86"/>
      <c r="CY297" s="86"/>
      <c r="CZ297" s="86"/>
      <c r="DA297" s="86"/>
      <c r="DB297" s="86"/>
      <c r="DC297" s="86"/>
      <c r="DD297" s="86"/>
      <c r="DE297" s="86"/>
      <c r="DF297" s="86"/>
      <c r="DG297" s="86"/>
      <c r="DH297" s="86"/>
      <c r="DI297" s="86"/>
      <c r="DJ297" s="86"/>
      <c r="DK297" s="86"/>
      <c r="DL297" s="86"/>
      <c r="DM297" s="86"/>
      <c r="DN297" s="86"/>
      <c r="DO297" s="86"/>
      <c r="DP297" s="86"/>
      <c r="DQ297" s="86"/>
      <c r="DR297" s="86"/>
      <c r="DS297" s="86"/>
      <c r="DT297" s="86"/>
      <c r="DU297" s="86"/>
      <c r="DV297" s="86"/>
      <c r="DW297" s="86"/>
      <c r="DX297" s="86"/>
      <c r="DY297" s="86"/>
      <c r="DZ297" s="86"/>
      <c r="EA297" s="86"/>
      <c r="EB297" s="86"/>
      <c r="EC297" s="86"/>
      <c r="ED297" s="86"/>
      <c r="EE297" s="86"/>
      <c r="EF297" s="86"/>
      <c r="EG297" s="86"/>
      <c r="EH297" s="86"/>
      <c r="EI297" s="86"/>
      <c r="EJ297" s="86"/>
      <c r="EK297" s="86"/>
      <c r="EL297" s="86"/>
      <c r="EM297" s="86"/>
      <c r="EN297" s="86"/>
      <c r="EO297" s="86"/>
      <c r="EP297" s="86"/>
      <c r="EQ297" s="86"/>
      <c r="ER297" s="86"/>
      <c r="ES297" s="86"/>
      <c r="ET297" s="86"/>
      <c r="EU297" s="86"/>
      <c r="EV297" s="86"/>
      <c r="EW297" s="86"/>
      <c r="EX297" s="86"/>
      <c r="EY297" s="86"/>
      <c r="EZ297" s="86"/>
      <c r="FA297" s="86"/>
      <c r="FB297" s="86"/>
      <c r="FC297" s="86"/>
      <c r="FD297" s="86"/>
      <c r="FE297" s="86"/>
      <c r="FF297" s="86"/>
      <c r="FG297" s="86"/>
      <c r="FH297" s="86"/>
      <c r="FI297" s="86"/>
      <c r="FJ297" s="86"/>
      <c r="FK297" s="86"/>
      <c r="FL297" s="86"/>
      <c r="FM297" s="86"/>
      <c r="FN297" s="86"/>
      <c r="FO297" s="86"/>
      <c r="FP297" s="86"/>
      <c r="FQ297" s="86"/>
      <c r="FR297" s="86"/>
      <c r="FS297" s="86"/>
      <c r="FT297" s="86"/>
      <c r="FU297" s="86"/>
      <c r="FV297" s="86"/>
      <c r="FW297" s="86"/>
      <c r="FX297" s="86">
        <v>66.76190185546875</v>
      </c>
      <c r="FY297" s="86">
        <v>0</v>
      </c>
    </row>
    <row r="298" spans="1:181" x14ac:dyDescent="0.25">
      <c r="A298" t="s">
        <v>186</v>
      </c>
      <c r="B298" t="s">
        <v>244</v>
      </c>
      <c r="C298" t="s">
        <v>194</v>
      </c>
      <c r="D298" t="s">
        <v>202</v>
      </c>
      <c r="E298" t="s">
        <v>204</v>
      </c>
      <c r="F298" t="s">
        <v>185</v>
      </c>
      <c r="G298" t="s">
        <v>1</v>
      </c>
      <c r="H298" s="86">
        <v>362</v>
      </c>
      <c r="I298" s="86"/>
      <c r="J298" s="86"/>
      <c r="K298" s="86"/>
      <c r="L298" s="86"/>
      <c r="M298" s="86"/>
      <c r="N298" s="86"/>
      <c r="O298" s="86"/>
      <c r="P298" s="86"/>
      <c r="Q298" s="86"/>
      <c r="R298" s="86"/>
      <c r="S298" s="86"/>
      <c r="T298" s="86"/>
      <c r="U298" s="86"/>
      <c r="V298" s="86"/>
      <c r="W298" s="86"/>
      <c r="X298" s="86"/>
      <c r="Y298" s="86"/>
      <c r="Z298" s="86"/>
      <c r="AA298" s="86"/>
      <c r="AB298" s="86"/>
      <c r="AC298" s="86"/>
      <c r="AD298" s="86"/>
      <c r="AE298" s="86"/>
      <c r="AF298" s="86"/>
      <c r="AG298" s="86"/>
      <c r="AH298" s="86"/>
      <c r="AI298" s="86"/>
      <c r="AJ298" s="86"/>
      <c r="AK298" s="86"/>
      <c r="AL298" s="86"/>
      <c r="AM298" s="86"/>
      <c r="AN298" s="86"/>
      <c r="AO298" s="86"/>
      <c r="AP298" s="86"/>
      <c r="AQ298" s="86"/>
      <c r="AR298" s="86"/>
      <c r="AS298" s="86"/>
      <c r="AT298" s="86"/>
      <c r="AU298" s="86"/>
      <c r="AV298" s="86"/>
      <c r="AW298" s="86"/>
      <c r="AX298" s="86"/>
      <c r="AY298" s="86"/>
      <c r="AZ298" s="86"/>
      <c r="BA298" s="86"/>
      <c r="BB298" s="86"/>
      <c r="BC298" s="86"/>
      <c r="BD298" s="86"/>
      <c r="BE298" s="86"/>
      <c r="BF298" s="86"/>
      <c r="BG298" s="86"/>
      <c r="BH298" s="86"/>
      <c r="BI298" s="86"/>
      <c r="BJ298" s="86"/>
      <c r="BK298" s="86"/>
      <c r="BL298" s="86"/>
      <c r="BM298" s="86"/>
      <c r="BN298" s="86"/>
      <c r="BO298" s="86"/>
      <c r="BP298" s="86"/>
      <c r="BQ298" s="86"/>
      <c r="BR298" s="86"/>
      <c r="BS298" s="86"/>
      <c r="BT298" s="86"/>
      <c r="BU298" s="86"/>
      <c r="BV298" s="86"/>
      <c r="BW298" s="86"/>
      <c r="BX298" s="86"/>
      <c r="BY298" s="86"/>
      <c r="BZ298" s="86"/>
      <c r="CA298" s="86"/>
      <c r="CB298" s="86"/>
      <c r="CC298" s="86"/>
      <c r="CD298" s="86"/>
      <c r="CE298" s="86"/>
      <c r="CF298" s="86"/>
      <c r="CG298" s="86"/>
      <c r="CH298" s="86"/>
      <c r="CI298" s="86"/>
      <c r="CJ298" s="86"/>
      <c r="CK298" s="86"/>
      <c r="CL298" s="86"/>
      <c r="CM298" s="86"/>
      <c r="CN298" s="86"/>
      <c r="CO298" s="86"/>
      <c r="CP298" s="86"/>
      <c r="CQ298" s="86"/>
      <c r="CR298" s="86"/>
      <c r="CS298" s="86"/>
      <c r="CT298" s="86"/>
      <c r="CU298" s="86"/>
      <c r="CV298" s="86"/>
      <c r="CW298" s="86"/>
      <c r="CX298" s="86"/>
      <c r="CY298" s="86"/>
      <c r="CZ298" s="86"/>
      <c r="DA298" s="86"/>
      <c r="DB298" s="86"/>
      <c r="DC298" s="86"/>
      <c r="DD298" s="86"/>
      <c r="DE298" s="86"/>
      <c r="DF298" s="86"/>
      <c r="DG298" s="86"/>
      <c r="DH298" s="86"/>
      <c r="DI298" s="86"/>
      <c r="DJ298" s="86"/>
      <c r="DK298" s="86"/>
      <c r="DL298" s="86"/>
      <c r="DM298" s="86"/>
      <c r="DN298" s="86"/>
      <c r="DO298" s="86"/>
      <c r="DP298" s="86"/>
      <c r="DQ298" s="86"/>
      <c r="DR298" s="86"/>
      <c r="DS298" s="86"/>
      <c r="DT298" s="86"/>
      <c r="DU298" s="86"/>
      <c r="DV298" s="86"/>
      <c r="DW298" s="86"/>
      <c r="DX298" s="86"/>
      <c r="DY298" s="86"/>
      <c r="DZ298" s="86"/>
      <c r="EA298" s="86"/>
      <c r="EB298" s="86"/>
      <c r="EC298" s="86"/>
      <c r="ED298" s="86"/>
      <c r="EE298" s="86"/>
      <c r="EF298" s="86"/>
      <c r="EG298" s="86"/>
      <c r="EH298" s="86"/>
      <c r="EI298" s="86"/>
      <c r="EJ298" s="86"/>
      <c r="EK298" s="86"/>
      <c r="EL298" s="86"/>
      <c r="EM298" s="86"/>
      <c r="EN298" s="86"/>
      <c r="EO298" s="86"/>
      <c r="EP298" s="86"/>
      <c r="EQ298" s="86"/>
      <c r="ER298" s="86"/>
      <c r="ES298" s="86"/>
      <c r="ET298" s="86"/>
      <c r="EU298" s="86"/>
      <c r="EV298" s="86"/>
      <c r="EW298" s="86"/>
      <c r="EX298" s="86"/>
      <c r="EY298" s="86"/>
      <c r="EZ298" s="86"/>
      <c r="FA298" s="86"/>
      <c r="FB298" s="86"/>
      <c r="FC298" s="86"/>
      <c r="FD298" s="86"/>
      <c r="FE298" s="86"/>
      <c r="FF298" s="86"/>
      <c r="FG298" s="86"/>
      <c r="FH298" s="86"/>
      <c r="FI298" s="86"/>
      <c r="FJ298" s="86"/>
      <c r="FK298" s="86"/>
      <c r="FL298" s="86"/>
      <c r="FM298" s="86"/>
      <c r="FN298" s="86"/>
      <c r="FO298" s="86"/>
      <c r="FP298" s="86"/>
      <c r="FQ298" s="86"/>
      <c r="FR298" s="86"/>
      <c r="FS298" s="86"/>
      <c r="FT298" s="86"/>
      <c r="FU298" s="86"/>
      <c r="FV298" s="86"/>
      <c r="FW298" s="86"/>
      <c r="FX298" s="86">
        <v>28.714284896850586</v>
      </c>
      <c r="FY298" s="86">
        <v>0</v>
      </c>
    </row>
    <row r="299" spans="1:181" x14ac:dyDescent="0.25">
      <c r="A299" t="s">
        <v>186</v>
      </c>
      <c r="B299" t="s">
        <v>244</v>
      </c>
      <c r="C299" t="s">
        <v>194</v>
      </c>
      <c r="D299" t="s">
        <v>202</v>
      </c>
      <c r="E299" t="s">
        <v>205</v>
      </c>
      <c r="F299" t="s">
        <v>1</v>
      </c>
      <c r="G299" t="s">
        <v>198</v>
      </c>
      <c r="H299" s="86">
        <v>10221</v>
      </c>
      <c r="I299" s="86">
        <v>0.76695162057876587</v>
      </c>
      <c r="J299" s="86">
        <v>0.70447999238967896</v>
      </c>
      <c r="K299" s="86">
        <v>0.67419719696044922</v>
      </c>
      <c r="L299" s="86">
        <v>0.66409814357757568</v>
      </c>
      <c r="M299" s="86">
        <v>0.67733389139175415</v>
      </c>
      <c r="N299" s="86">
        <v>0.71963602304458618</v>
      </c>
      <c r="O299" s="86">
        <v>0.84540188312530518</v>
      </c>
      <c r="P299" s="86">
        <v>0.95929586887359619</v>
      </c>
      <c r="Q299" s="86">
        <v>0.95223021507263184</v>
      </c>
      <c r="R299" s="86">
        <v>0.94311964511871338</v>
      </c>
      <c r="S299" s="86">
        <v>0.96323162317276001</v>
      </c>
      <c r="T299" s="86">
        <v>0.94151592254638672</v>
      </c>
      <c r="U299" s="86">
        <v>0.93817120790481567</v>
      </c>
      <c r="V299" s="86">
        <v>0.92915809154510498</v>
      </c>
      <c r="W299" s="86">
        <v>0.91596698760986328</v>
      </c>
      <c r="X299" s="86">
        <v>0.94181418418884277</v>
      </c>
      <c r="Y299" s="86">
        <v>0.94959652423858643</v>
      </c>
      <c r="Z299" s="86">
        <v>1.0060669183731079</v>
      </c>
      <c r="AA299" s="86">
        <v>1.0802173614501953</v>
      </c>
      <c r="AB299" s="86">
        <v>1.1474889516830444</v>
      </c>
      <c r="AC299" s="86">
        <v>1.1894874572753906</v>
      </c>
      <c r="AD299" s="86">
        <v>1.1602120399475098</v>
      </c>
      <c r="AE299" s="86">
        <v>1.0124545097351074</v>
      </c>
      <c r="AF299" s="86">
        <v>0.87838649749755859</v>
      </c>
      <c r="AG299" s="86">
        <v>-0.26782965660095215</v>
      </c>
      <c r="AH299" s="86">
        <v>-0.26347571611404419</v>
      </c>
      <c r="AI299" s="86">
        <v>-0.2523219883441925</v>
      </c>
      <c r="AJ299" s="86">
        <v>-0.24581944942474365</v>
      </c>
      <c r="AK299" s="86">
        <v>-0.23885224759578705</v>
      </c>
      <c r="AL299" s="86">
        <v>-0.25208276510238647</v>
      </c>
      <c r="AM299" s="86">
        <v>-0.24476870894432068</v>
      </c>
      <c r="AN299" s="86">
        <v>-0.23845462501049042</v>
      </c>
      <c r="AO299" s="86">
        <v>-0.22471486032009125</v>
      </c>
      <c r="AP299" s="86">
        <v>-0.17563018202781677</v>
      </c>
      <c r="AQ299" s="86">
        <v>-0.13351193070411682</v>
      </c>
      <c r="AR299" s="86">
        <v>-0.14896652102470398</v>
      </c>
      <c r="AS299" s="86">
        <v>-0.14230072498321533</v>
      </c>
      <c r="AT299" s="86">
        <v>-0.13097500801086426</v>
      </c>
      <c r="AU299" s="86">
        <v>-0.13318793475627899</v>
      </c>
      <c r="AV299" s="86">
        <v>-9.0222097933292389E-2</v>
      </c>
      <c r="AW299" s="86">
        <v>-6.0855954885482788E-2</v>
      </c>
      <c r="AX299" s="86">
        <v>-9.1499641537666321E-2</v>
      </c>
      <c r="AY299" s="86">
        <v>-5.9412349015474319E-2</v>
      </c>
      <c r="AZ299" s="86">
        <v>-8.0864317715167999E-2</v>
      </c>
      <c r="BA299" s="86">
        <v>-0.10254476964473724</v>
      </c>
      <c r="BB299" s="86">
        <v>-0.1867988258600235</v>
      </c>
      <c r="BC299" s="86">
        <v>-0.22413380444049835</v>
      </c>
      <c r="BD299" s="86">
        <v>-0.24629314243793488</v>
      </c>
      <c r="BE299" s="86">
        <v>-0.21793341636657715</v>
      </c>
      <c r="BF299" s="86">
        <v>-0.21497324109077454</v>
      </c>
      <c r="BG299" s="86">
        <v>-0.20420370995998383</v>
      </c>
      <c r="BH299" s="86">
        <v>-0.19806177914142609</v>
      </c>
      <c r="BI299" s="86">
        <v>-0.19102679193019867</v>
      </c>
      <c r="BJ299" s="86">
        <v>-0.20223115384578705</v>
      </c>
      <c r="BK299" s="86">
        <v>-0.19567039608955383</v>
      </c>
      <c r="BL299" s="86">
        <v>-0.1939779669046402</v>
      </c>
      <c r="BM299" s="86">
        <v>-0.18068020045757294</v>
      </c>
      <c r="BN299" s="86">
        <v>-0.13488130271434784</v>
      </c>
      <c r="BO299" s="86">
        <v>-9.4120360910892487E-2</v>
      </c>
      <c r="BP299" s="86">
        <v>-0.10913918912410736</v>
      </c>
      <c r="BQ299" s="86">
        <v>-0.10132058709859848</v>
      </c>
      <c r="BR299" s="86">
        <v>-8.9482329785823822E-2</v>
      </c>
      <c r="BS299" s="86">
        <v>-9.1502964496612549E-2</v>
      </c>
      <c r="BT299" s="86">
        <v>-4.9215301871299744E-2</v>
      </c>
      <c r="BU299" s="86">
        <v>-2.0592620596289635E-2</v>
      </c>
      <c r="BV299" s="86">
        <v>-5.024304986000061E-2</v>
      </c>
      <c r="BW299" s="86">
        <v>-1.8098127096891403E-2</v>
      </c>
      <c r="BX299" s="86">
        <v>-3.2278701663017273E-2</v>
      </c>
      <c r="BY299" s="86">
        <v>-5.1516681909561157E-2</v>
      </c>
      <c r="BZ299" s="86">
        <v>-0.13537999987602234</v>
      </c>
      <c r="CA299" s="86">
        <v>-0.17432500422000885</v>
      </c>
      <c r="CB299" s="86">
        <v>-0.19599431753158569</v>
      </c>
      <c r="CC299" s="86">
        <v>-0.18337540328502655</v>
      </c>
      <c r="CD299" s="86">
        <v>-0.18138059973716736</v>
      </c>
      <c r="CE299" s="86">
        <v>-0.1708771139383316</v>
      </c>
      <c r="CF299" s="86">
        <v>-0.16498498618602753</v>
      </c>
      <c r="CG299" s="86">
        <v>-0.1579030305147171</v>
      </c>
      <c r="CH299" s="86">
        <v>-0.16770412027835846</v>
      </c>
      <c r="CI299" s="86">
        <v>-0.16166503727436066</v>
      </c>
      <c r="CJ299" s="86">
        <v>-0.16317357122898102</v>
      </c>
      <c r="CK299" s="86">
        <v>-0.15018193423748016</v>
      </c>
      <c r="CL299" s="86">
        <v>-0.10665875673294067</v>
      </c>
      <c r="CM299" s="86">
        <v>-6.6837877035140991E-2</v>
      </c>
      <c r="CN299" s="86">
        <v>-8.1554912030696869E-2</v>
      </c>
      <c r="CO299" s="86">
        <v>-7.293788343667984E-2</v>
      </c>
      <c r="CP299" s="86">
        <v>-6.0744639486074448E-2</v>
      </c>
      <c r="CQ299" s="86">
        <v>-6.2632098793983459E-2</v>
      </c>
      <c r="CR299" s="86">
        <v>-2.0814113318920135E-2</v>
      </c>
      <c r="CS299" s="86">
        <v>7.2936443611979485E-3</v>
      </c>
      <c r="CT299" s="86">
        <v>-2.1668855100870132E-2</v>
      </c>
      <c r="CU299" s="86">
        <v>1.0515976697206497E-2</v>
      </c>
      <c r="CV299" s="86">
        <v>1.3715480454266071E-3</v>
      </c>
      <c r="CW299" s="86">
        <v>-1.6174789518117905E-2</v>
      </c>
      <c r="CX299" s="86">
        <v>-9.976746141910553E-2</v>
      </c>
      <c r="CY299" s="86">
        <v>-0.13982757925987244</v>
      </c>
      <c r="CZ299" s="86">
        <v>-0.16115748882293701</v>
      </c>
      <c r="DA299" s="86">
        <v>-0.14881740510463715</v>
      </c>
      <c r="DB299" s="86">
        <v>-0.14778794348239899</v>
      </c>
      <c r="DC299" s="86">
        <v>-0.13755054771900177</v>
      </c>
      <c r="DD299" s="86">
        <v>-0.13190819323062897</v>
      </c>
      <c r="DE299" s="86">
        <v>-0.12477926909923553</v>
      </c>
      <c r="DF299" s="86">
        <v>-0.13317704200744629</v>
      </c>
      <c r="DG299" s="86">
        <v>-0.12765970826148987</v>
      </c>
      <c r="DH299" s="86">
        <v>-0.13236917555332184</v>
      </c>
      <c r="DI299" s="86">
        <v>-0.11968367546796799</v>
      </c>
      <c r="DJ299" s="86">
        <v>-7.8436210751533508E-2</v>
      </c>
      <c r="DK299" s="86">
        <v>-3.9555393159389496E-2</v>
      </c>
      <c r="DL299" s="86">
        <v>-5.3970638662576675E-2</v>
      </c>
      <c r="DM299" s="86">
        <v>-4.4555172324180603E-2</v>
      </c>
      <c r="DN299" s="86">
        <v>-3.2006938010454178E-2</v>
      </c>
      <c r="DO299" s="86">
        <v>-3.3761221915483475E-2</v>
      </c>
      <c r="DP299" s="86">
        <v>7.5870715081691742E-3</v>
      </c>
      <c r="DQ299" s="86">
        <v>3.5179909318685532E-2</v>
      </c>
      <c r="DR299" s="86">
        <v>6.9053377956151962E-3</v>
      </c>
      <c r="DS299" s="86">
        <v>3.9130080491304398E-2</v>
      </c>
      <c r="DT299" s="86">
        <v>3.5021800547838211E-2</v>
      </c>
      <c r="DU299" s="86">
        <v>1.9167104735970497E-2</v>
      </c>
      <c r="DV299" s="86">
        <v>-6.4154937863349915E-2</v>
      </c>
      <c r="DW299" s="86">
        <v>-0.10533014684915543</v>
      </c>
      <c r="DX299" s="86">
        <v>-0.12632066011428833</v>
      </c>
      <c r="DY299" s="86">
        <v>-9.8921135067939758E-2</v>
      </c>
      <c r="DZ299" s="86">
        <v>-9.9285490810871124E-2</v>
      </c>
      <c r="EA299" s="86">
        <v>-8.9432269334793091E-2</v>
      </c>
      <c r="EB299" s="86">
        <v>-8.4150537848472595E-2</v>
      </c>
      <c r="EC299" s="86">
        <v>-7.6953813433647156E-2</v>
      </c>
      <c r="ED299" s="86">
        <v>-8.332546055316925E-2</v>
      </c>
      <c r="EE299" s="86">
        <v>-7.8561387956142426E-2</v>
      </c>
      <c r="EF299" s="86">
        <v>-8.7892509996891022E-2</v>
      </c>
      <c r="EG299" s="86">
        <v>-7.5649015605449677E-2</v>
      </c>
      <c r="EH299" s="86">
        <v>-3.7687342613935471E-2</v>
      </c>
      <c r="EI299" s="86">
        <v>-1.6382624744437635E-4</v>
      </c>
      <c r="EJ299" s="86">
        <v>-1.4143324457108974E-2</v>
      </c>
      <c r="EK299" s="86">
        <v>-3.5750449169427156E-3</v>
      </c>
      <c r="EL299" s="86">
        <v>9.4857336953282356E-3</v>
      </c>
      <c r="EM299" s="86">
        <v>7.9237371683120728E-3</v>
      </c>
      <c r="EN299" s="86">
        <v>4.8593875020742416E-2</v>
      </c>
      <c r="EO299" s="86">
        <v>7.5443245470523834E-2</v>
      </c>
      <c r="EP299" s="86">
        <v>4.8161931335926056E-2</v>
      </c>
      <c r="EQ299" s="86">
        <v>8.0444306135177612E-2</v>
      </c>
      <c r="ER299" s="86">
        <v>8.3607412874698639E-2</v>
      </c>
      <c r="ES299" s="86">
        <v>7.0195190608501434E-2</v>
      </c>
      <c r="ET299" s="86">
        <v>-1.2736107222735882E-2</v>
      </c>
      <c r="EU299" s="86">
        <v>-5.5521342903375626E-2</v>
      </c>
      <c r="EV299" s="86">
        <v>-7.6021820306777954E-2</v>
      </c>
      <c r="EW299" s="86">
        <v>56.629932403564453</v>
      </c>
      <c r="EX299" s="86">
        <v>55.710559844970703</v>
      </c>
      <c r="EY299" s="86">
        <v>55.058551788330078</v>
      </c>
      <c r="EZ299" s="86">
        <v>54.524497985839844</v>
      </c>
      <c r="FA299" s="86">
        <v>53.952419281005859</v>
      </c>
      <c r="FB299" s="86">
        <v>53.472801208496094</v>
      </c>
      <c r="FC299" s="86">
        <v>53.19281005859375</v>
      </c>
      <c r="FD299" s="86">
        <v>55.079051971435547</v>
      </c>
      <c r="FE299" s="86">
        <v>58.279434204101563</v>
      </c>
      <c r="FF299" s="86">
        <v>61.270824432373047</v>
      </c>
      <c r="FG299" s="86">
        <v>64.043754577636719</v>
      </c>
      <c r="FH299" s="86">
        <v>66.480682373046875</v>
      </c>
      <c r="FI299" s="86">
        <v>68.43511962890625</v>
      </c>
      <c r="FJ299" s="86">
        <v>69.742156982421875</v>
      </c>
      <c r="FK299" s="86">
        <v>70.64300537109375</v>
      </c>
      <c r="FL299" s="86">
        <v>70.978630065917969</v>
      </c>
      <c r="FM299" s="86">
        <v>70.613990783691406</v>
      </c>
      <c r="FN299" s="86">
        <v>69.291938781738281</v>
      </c>
      <c r="FO299" s="86">
        <v>66.922607421875</v>
      </c>
      <c r="FP299" s="86">
        <v>63.6365966796875</v>
      </c>
      <c r="FQ299" s="86">
        <v>61.245807647705078</v>
      </c>
      <c r="FR299" s="86">
        <v>59.733219146728516</v>
      </c>
      <c r="FS299" s="86">
        <v>58.561988830566406</v>
      </c>
      <c r="FT299" s="86">
        <v>57.544029235839844</v>
      </c>
      <c r="FU299" s="86">
        <v>5.4380010813474655E-2</v>
      </c>
      <c r="FV299" s="86">
        <v>5.6142479181289673E-2</v>
      </c>
      <c r="FW299" s="86">
        <v>5.5346239358186722E-2</v>
      </c>
      <c r="FX299" s="86">
        <v>647.1363525390625</v>
      </c>
      <c r="FY299" s="86">
        <v>1</v>
      </c>
    </row>
    <row r="300" spans="1:181" x14ac:dyDescent="0.25">
      <c r="A300" t="s">
        <v>186</v>
      </c>
      <c r="B300" t="s">
        <v>244</v>
      </c>
      <c r="C300" t="s">
        <v>194</v>
      </c>
      <c r="D300" t="s">
        <v>202</v>
      </c>
      <c r="E300" t="s">
        <v>205</v>
      </c>
      <c r="F300" t="s">
        <v>1</v>
      </c>
      <c r="G300" t="s">
        <v>200</v>
      </c>
      <c r="H300" s="86">
        <v>2182</v>
      </c>
      <c r="I300" s="86">
        <v>0.61595660448074341</v>
      </c>
      <c r="J300" s="86">
        <v>0.55943006277084351</v>
      </c>
      <c r="K300" s="86">
        <v>0.52432531118392944</v>
      </c>
      <c r="L300" s="86">
        <v>0.50829333066940308</v>
      </c>
      <c r="M300" s="86">
        <v>0.49527338147163391</v>
      </c>
      <c r="N300" s="86">
        <v>0.52950286865234375</v>
      </c>
      <c r="O300" s="86">
        <v>0.62480783462524414</v>
      </c>
      <c r="P300" s="86">
        <v>0.70137017965316772</v>
      </c>
      <c r="Q300" s="86">
        <v>0.69753873348236084</v>
      </c>
      <c r="R300" s="86">
        <v>0.72182714939117432</v>
      </c>
      <c r="S300" s="86">
        <v>0.70554941892623901</v>
      </c>
      <c r="T300" s="86">
        <v>0.70480400323867798</v>
      </c>
      <c r="U300" s="86">
        <v>0.73453718423843384</v>
      </c>
      <c r="V300" s="86">
        <v>0.74538767337799072</v>
      </c>
      <c r="W300" s="86">
        <v>0.77413845062255859</v>
      </c>
      <c r="X300" s="86">
        <v>0.82107406854629517</v>
      </c>
      <c r="Y300" s="86">
        <v>0.86685925722122192</v>
      </c>
      <c r="Z300" s="86">
        <v>0.90707778930664063</v>
      </c>
      <c r="AA300" s="86">
        <v>0.93074655532836914</v>
      </c>
      <c r="AB300" s="86">
        <v>0.96471858024597168</v>
      </c>
      <c r="AC300" s="86">
        <v>1.0005618333816528</v>
      </c>
      <c r="AD300" s="86">
        <v>0.94920915365219116</v>
      </c>
      <c r="AE300" s="86">
        <v>0.849895179271698</v>
      </c>
      <c r="AF300" s="86">
        <v>0.71407651901245117</v>
      </c>
      <c r="AG300" s="86">
        <v>-8.4305822849273682E-2</v>
      </c>
      <c r="AH300" s="86">
        <v>-8.0886080861091614E-2</v>
      </c>
      <c r="AI300" s="86">
        <v>-8.3682261407375336E-2</v>
      </c>
      <c r="AJ300" s="86">
        <v>-7.8587993979454041E-2</v>
      </c>
      <c r="AK300" s="86">
        <v>-9.5226958394050598E-2</v>
      </c>
      <c r="AL300" s="86">
        <v>-0.1067366749048233</v>
      </c>
      <c r="AM300" s="86">
        <v>-8.8866956532001495E-2</v>
      </c>
      <c r="AN300" s="86">
        <v>-8.0262273550033569E-2</v>
      </c>
      <c r="AO300" s="86">
        <v>-9.5709234476089478E-2</v>
      </c>
      <c r="AP300" s="86">
        <v>-9.0481802821159363E-2</v>
      </c>
      <c r="AQ300" s="86">
        <v>-9.3628838658332825E-2</v>
      </c>
      <c r="AR300" s="86">
        <v>-9.5903828740119934E-2</v>
      </c>
      <c r="AS300" s="86">
        <v>-7.2478629648685455E-2</v>
      </c>
      <c r="AT300" s="86">
        <v>-7.1431428194046021E-2</v>
      </c>
      <c r="AU300" s="86">
        <v>-5.3173821419477463E-2</v>
      </c>
      <c r="AV300" s="86">
        <v>-2.634156122803688E-2</v>
      </c>
      <c r="AW300" s="86">
        <v>-9.0214516967535019E-3</v>
      </c>
      <c r="AX300" s="86">
        <v>-1.6068076714873314E-2</v>
      </c>
      <c r="AY300" s="86">
        <v>-1.5850720927119255E-2</v>
      </c>
      <c r="AZ300" s="86">
        <v>-1.746554858982563E-2</v>
      </c>
      <c r="BA300" s="86">
        <v>-2.2927097976207733E-2</v>
      </c>
      <c r="BB300" s="86">
        <v>-4.7827199101448059E-2</v>
      </c>
      <c r="BC300" s="86">
        <v>-5.5997788906097412E-2</v>
      </c>
      <c r="BD300" s="86">
        <v>-7.1681872010231018E-2</v>
      </c>
      <c r="BE300" s="86">
        <v>-6.3656002283096313E-2</v>
      </c>
      <c r="BF300" s="86">
        <v>-6.0394883155822754E-2</v>
      </c>
      <c r="BG300" s="86">
        <v>-6.3738830387592316E-2</v>
      </c>
      <c r="BH300" s="86">
        <v>-5.9428438544273376E-2</v>
      </c>
      <c r="BI300" s="86">
        <v>-7.337787002325058E-2</v>
      </c>
      <c r="BJ300" s="86">
        <v>-8.1830501556396484E-2</v>
      </c>
      <c r="BK300" s="86">
        <v>-6.4249143004417419E-2</v>
      </c>
      <c r="BL300" s="86">
        <v>-5.6014813482761383E-2</v>
      </c>
      <c r="BM300" s="86">
        <v>-7.3124729096889496E-2</v>
      </c>
      <c r="BN300" s="86">
        <v>-6.7893311381340027E-2</v>
      </c>
      <c r="BO300" s="86">
        <v>-7.2504214942455292E-2</v>
      </c>
      <c r="BP300" s="86">
        <v>-7.3981210589408875E-2</v>
      </c>
      <c r="BQ300" s="86">
        <v>-5.136469379067421E-2</v>
      </c>
      <c r="BR300" s="86">
        <v>-4.9442291259765625E-2</v>
      </c>
      <c r="BS300" s="86">
        <v>-3.0883060768246651E-2</v>
      </c>
      <c r="BT300" s="86">
        <v>-4.8584300093352795E-3</v>
      </c>
      <c r="BU300" s="86">
        <v>8.8118622079491615E-3</v>
      </c>
      <c r="BV300" s="86">
        <v>3.9695203304290771E-3</v>
      </c>
      <c r="BW300" s="86">
        <v>4.6716472133994102E-3</v>
      </c>
      <c r="BX300" s="86">
        <v>1.6204381827265024E-3</v>
      </c>
      <c r="BY300" s="86">
        <v>-1.6785587649792433E-3</v>
      </c>
      <c r="BZ300" s="86">
        <v>-2.6080973446369171E-2</v>
      </c>
      <c r="CA300" s="86">
        <v>-3.431304544210434E-2</v>
      </c>
      <c r="CB300" s="86">
        <v>-5.1162943243980408E-2</v>
      </c>
      <c r="CC300" s="86">
        <v>-4.9353990703821182E-2</v>
      </c>
      <c r="CD300" s="86">
        <v>-4.6202745288610458E-2</v>
      </c>
      <c r="CE300" s="86">
        <v>-4.9926072359085083E-2</v>
      </c>
      <c r="CF300" s="86">
        <v>-4.6158589422702789E-2</v>
      </c>
      <c r="CG300" s="86">
        <v>-5.8245260268449783E-2</v>
      </c>
      <c r="CH300" s="86">
        <v>-6.4580567181110382E-2</v>
      </c>
      <c r="CI300" s="86">
        <v>-4.7198910266160965E-2</v>
      </c>
      <c r="CJ300" s="86">
        <v>-3.9221096783876419E-2</v>
      </c>
      <c r="CK300" s="86">
        <v>-5.74827641248703E-2</v>
      </c>
      <c r="CL300" s="86">
        <v>-5.2248600870370865E-2</v>
      </c>
      <c r="CM300" s="86">
        <v>-5.7873353362083435E-2</v>
      </c>
      <c r="CN300" s="86">
        <v>-5.879766121506691E-2</v>
      </c>
      <c r="CO300" s="86">
        <v>-3.6741249263286591E-2</v>
      </c>
      <c r="CP300" s="86">
        <v>-3.4212682396173477E-2</v>
      </c>
      <c r="CQ300" s="86">
        <v>-1.5444542281329632E-2</v>
      </c>
      <c r="CR300" s="86">
        <v>1.0020719841122627E-2</v>
      </c>
      <c r="CS300" s="86">
        <v>2.1163163706660271E-2</v>
      </c>
      <c r="CT300" s="86">
        <v>1.7847498878836632E-2</v>
      </c>
      <c r="CU300" s="86">
        <v>1.8885375931859016E-2</v>
      </c>
      <c r="CV300" s="86">
        <v>1.4839335344731808E-2</v>
      </c>
      <c r="CW300" s="86">
        <v>1.3038113713264465E-2</v>
      </c>
      <c r="CX300" s="86">
        <v>-1.1019605211913586E-2</v>
      </c>
      <c r="CY300" s="86">
        <v>-1.9294256344437599E-2</v>
      </c>
      <c r="CZ300" s="86">
        <v>-3.6951597779989243E-2</v>
      </c>
      <c r="DA300" s="86">
        <v>-3.5051982849836349E-2</v>
      </c>
      <c r="DB300" s="86">
        <v>-3.2010607421398163E-2</v>
      </c>
      <c r="DC300" s="86">
        <v>-3.611331433057785E-2</v>
      </c>
      <c r="DD300" s="86">
        <v>-3.2888736575841904E-2</v>
      </c>
      <c r="DE300" s="86">
        <v>-4.3112646788358688E-2</v>
      </c>
      <c r="DF300" s="86">
        <v>-4.7330629080533981E-2</v>
      </c>
      <c r="DG300" s="86">
        <v>-3.0148684978485107E-2</v>
      </c>
      <c r="DH300" s="86">
        <v>-2.2427376359701157E-2</v>
      </c>
      <c r="DI300" s="86">
        <v>-4.1840806603431702E-2</v>
      </c>
      <c r="DJ300" s="86">
        <v>-3.6603882908821106E-2</v>
      </c>
      <c r="DK300" s="86">
        <v>-4.3242491781711578E-2</v>
      </c>
      <c r="DL300" s="86">
        <v>-4.3614115566015244E-2</v>
      </c>
      <c r="DM300" s="86">
        <v>-2.2117806598544121E-2</v>
      </c>
      <c r="DN300" s="86">
        <v>-1.8983073532581329E-2</v>
      </c>
      <c r="DO300" s="86">
        <v>-6.0278825912973844E-6</v>
      </c>
      <c r="DP300" s="86">
        <v>2.4899872019886971E-2</v>
      </c>
      <c r="DQ300" s="86">
        <v>3.3514462411403656E-2</v>
      </c>
      <c r="DR300" s="86">
        <v>3.1725477427244186E-2</v>
      </c>
      <c r="DS300" s="86">
        <v>3.3099107444286346E-2</v>
      </c>
      <c r="DT300" s="86">
        <v>2.8058232739567757E-2</v>
      </c>
      <c r="DU300" s="86">
        <v>2.7754787355661392E-2</v>
      </c>
      <c r="DV300" s="86">
        <v>4.041764885187149E-3</v>
      </c>
      <c r="DW300" s="86">
        <v>-4.275469109416008E-3</v>
      </c>
      <c r="DX300" s="86">
        <v>-2.2740250453352928E-2</v>
      </c>
      <c r="DY300" s="86">
        <v>-1.4402152970433235E-2</v>
      </c>
      <c r="DZ300" s="86">
        <v>-1.1519411578774452E-2</v>
      </c>
      <c r="EA300" s="86">
        <v>-1.616988331079483E-2</v>
      </c>
      <c r="EB300" s="86">
        <v>-1.3729180209338665E-2</v>
      </c>
      <c r="EC300" s="86">
        <v>-2.1263560280203819E-2</v>
      </c>
      <c r="ED300" s="86">
        <v>-2.242446132004261E-2</v>
      </c>
      <c r="EE300" s="86">
        <v>-5.53086306899786E-3</v>
      </c>
      <c r="EF300" s="86">
        <v>1.8200828926637769E-3</v>
      </c>
      <c r="EG300" s="86">
        <v>-1.9256293773651123E-2</v>
      </c>
      <c r="EH300" s="86">
        <v>-1.4015393331646919E-2</v>
      </c>
      <c r="EI300" s="86">
        <v>-2.211785688996315E-2</v>
      </c>
      <c r="EJ300" s="86">
        <v>-2.1691489964723587E-2</v>
      </c>
      <c r="EK300" s="86">
        <v>-1.0038745822384953E-3</v>
      </c>
      <c r="EL300" s="86">
        <v>3.0060629360377789E-3</v>
      </c>
      <c r="EM300" s="86">
        <v>2.228473499417305E-2</v>
      </c>
      <c r="EN300" s="86">
        <v>4.6383004635572433E-2</v>
      </c>
      <c r="EO300" s="86">
        <v>5.1347773522138596E-2</v>
      </c>
      <c r="EP300" s="86">
        <v>5.1763072609901428E-2</v>
      </c>
      <c r="EQ300" s="86">
        <v>5.3621470928192139E-2</v>
      </c>
      <c r="ER300" s="86">
        <v>4.7144223004579544E-2</v>
      </c>
      <c r="ES300" s="86">
        <v>4.9003325402736664E-2</v>
      </c>
      <c r="ET300" s="86">
        <v>2.5787990540266037E-2</v>
      </c>
      <c r="EU300" s="86">
        <v>1.7409274354577065E-2</v>
      </c>
      <c r="EV300" s="86">
        <v>-2.2213216871023178E-3</v>
      </c>
      <c r="EW300" s="86">
        <v>58.152942657470703</v>
      </c>
      <c r="EX300" s="86">
        <v>57.152214050292969</v>
      </c>
      <c r="EY300" s="86">
        <v>56.352352142333984</v>
      </c>
      <c r="EZ300" s="86">
        <v>55.579410552978516</v>
      </c>
      <c r="FA300" s="86">
        <v>54.936431884765625</v>
      </c>
      <c r="FB300" s="86">
        <v>54.349075317382813</v>
      </c>
      <c r="FC300" s="86">
        <v>54.05377197265625</v>
      </c>
      <c r="FD300" s="86">
        <v>55.963447570800781</v>
      </c>
      <c r="FE300" s="86">
        <v>59.211284637451172</v>
      </c>
      <c r="FF300" s="86">
        <v>62.314002990722656</v>
      </c>
      <c r="FG300" s="86">
        <v>65.169532775878906</v>
      </c>
      <c r="FH300" s="86">
        <v>67.581245422363281</v>
      </c>
      <c r="FI300" s="86">
        <v>69.764724731445313</v>
      </c>
      <c r="FJ300" s="86">
        <v>71.345855712890625</v>
      </c>
      <c r="FK300" s="86">
        <v>72.743782043457031</v>
      </c>
      <c r="FL300" s="86">
        <v>73.548881530761719</v>
      </c>
      <c r="FM300" s="86">
        <v>73.384956359863281</v>
      </c>
      <c r="FN300" s="86">
        <v>72.154754638671875</v>
      </c>
      <c r="FO300" s="86">
        <v>70.034194946289063</v>
      </c>
      <c r="FP300" s="86">
        <v>66.746002197265625</v>
      </c>
      <c r="FQ300" s="86">
        <v>64.21197509765625</v>
      </c>
      <c r="FR300" s="86">
        <v>62.344882965087891</v>
      </c>
      <c r="FS300" s="86">
        <v>60.86279296875</v>
      </c>
      <c r="FT300" s="86">
        <v>59.383232116699219</v>
      </c>
      <c r="FU300" s="86">
        <v>2.0475776866078377E-2</v>
      </c>
      <c r="FV300" s="86">
        <v>2.1780887618660927E-2</v>
      </c>
      <c r="FW300" s="86">
        <v>2.1902149543166161E-2</v>
      </c>
      <c r="FX300" s="86">
        <v>488.6363525390625</v>
      </c>
      <c r="FY300" s="86">
        <v>1</v>
      </c>
    </row>
    <row r="301" spans="1:181" x14ac:dyDescent="0.25">
      <c r="A301" t="s">
        <v>186</v>
      </c>
      <c r="B301" t="s">
        <v>244</v>
      </c>
      <c r="C301" t="s">
        <v>194</v>
      </c>
      <c r="D301" t="s">
        <v>202</v>
      </c>
      <c r="E301" t="s">
        <v>205</v>
      </c>
      <c r="F301" t="s">
        <v>1</v>
      </c>
      <c r="G301" t="s">
        <v>1</v>
      </c>
      <c r="H301" s="86">
        <v>12403</v>
      </c>
      <c r="I301" s="86">
        <v>0.74038779735565186</v>
      </c>
      <c r="J301" s="86">
        <v>0.67896205186843872</v>
      </c>
      <c r="K301" s="86">
        <v>0.64783096313476563</v>
      </c>
      <c r="L301" s="86">
        <v>0.63668811321258545</v>
      </c>
      <c r="M301" s="86">
        <v>0.64530485868453979</v>
      </c>
      <c r="N301" s="86">
        <v>0.68618685007095337</v>
      </c>
      <c r="O301" s="86">
        <v>0.80659383535385132</v>
      </c>
      <c r="P301" s="86">
        <v>0.91392022371292114</v>
      </c>
      <c r="Q301" s="86">
        <v>0.90742361545562744</v>
      </c>
      <c r="R301" s="86">
        <v>0.90418869256973267</v>
      </c>
      <c r="S301" s="86">
        <v>0.91789877414703369</v>
      </c>
      <c r="T301" s="86">
        <v>0.89987236261367798</v>
      </c>
      <c r="U301" s="86">
        <v>0.9023469090461731</v>
      </c>
      <c r="V301" s="86">
        <v>0.89682811498641968</v>
      </c>
      <c r="W301" s="86">
        <v>0.89101576805114746</v>
      </c>
      <c r="X301" s="86">
        <v>0.92057287693023682</v>
      </c>
      <c r="Y301" s="86">
        <v>0.93504095077514648</v>
      </c>
      <c r="Z301" s="86">
        <v>0.98865222930908203</v>
      </c>
      <c r="AA301" s="86">
        <v>1.0539216995239258</v>
      </c>
      <c r="AB301" s="86">
        <v>1.1153349876403809</v>
      </c>
      <c r="AC301" s="86">
        <v>1.1562505960464478</v>
      </c>
      <c r="AD301" s="86">
        <v>1.1230913400650024</v>
      </c>
      <c r="AE301" s="86">
        <v>0.98385626077651978</v>
      </c>
      <c r="AF301" s="86">
        <v>0.84948021173477173</v>
      </c>
      <c r="AG301" s="86">
        <v>-0.22966541349887848</v>
      </c>
      <c r="AH301" s="86">
        <v>-0.22552654147148132</v>
      </c>
      <c r="AI301" s="86">
        <v>-0.21697765588760376</v>
      </c>
      <c r="AJ301" s="86">
        <v>-0.21093793213367462</v>
      </c>
      <c r="AK301" s="86">
        <v>-0.20739541947841644</v>
      </c>
      <c r="AL301" s="86">
        <v>-0.21949078142642975</v>
      </c>
      <c r="AM301" s="86">
        <v>-0.21040242910385132</v>
      </c>
      <c r="AN301" s="86">
        <v>-0.20382316410541534</v>
      </c>
      <c r="AO301" s="86">
        <v>-0.19566158950328827</v>
      </c>
      <c r="AP301" s="86">
        <v>-0.1543208509683609</v>
      </c>
      <c r="AQ301" s="86">
        <v>-0.12056409567594528</v>
      </c>
      <c r="AR301" s="86">
        <v>-0.13348576426506042</v>
      </c>
      <c r="AS301" s="86">
        <v>-0.12407486885786057</v>
      </c>
      <c r="AT301" s="86">
        <v>-0.11432129144668579</v>
      </c>
      <c r="AU301" s="86">
        <v>-0.11285154521465302</v>
      </c>
      <c r="AV301" s="86">
        <v>-7.2943486273288727E-2</v>
      </c>
      <c r="AW301" s="86">
        <v>-4.6677228063344955E-2</v>
      </c>
      <c r="AX301" s="86">
        <v>-7.2571218013763428E-2</v>
      </c>
      <c r="AY301" s="86">
        <v>-4.5960918068885803E-2</v>
      </c>
      <c r="AZ301" s="86">
        <v>-6.4265519380569458E-2</v>
      </c>
      <c r="BA301" s="86">
        <v>-8.2491509616374969E-2</v>
      </c>
      <c r="BB301" s="86">
        <v>-0.15616656839847565</v>
      </c>
      <c r="BC301" s="86">
        <v>-0.18839679658412933</v>
      </c>
      <c r="BD301" s="86">
        <v>-0.20973025262355804</v>
      </c>
      <c r="BE301" s="86">
        <v>-0.18838697671890259</v>
      </c>
      <c r="BF301" s="86">
        <v>-0.18539462983608246</v>
      </c>
      <c r="BG301" s="86">
        <v>-0.17716966569423676</v>
      </c>
      <c r="BH301" s="86">
        <v>-0.17143799364566803</v>
      </c>
      <c r="BI301" s="86">
        <v>-0.16779668629169464</v>
      </c>
      <c r="BJ301" s="86">
        <v>-0.17817634344100952</v>
      </c>
      <c r="BK301" s="86">
        <v>-0.16971060633659363</v>
      </c>
      <c r="BL301" s="86">
        <v>-0.16692368686199188</v>
      </c>
      <c r="BM301" s="86">
        <v>-0.15915687382221222</v>
      </c>
      <c r="BN301" s="86">
        <v>-0.12050642073154449</v>
      </c>
      <c r="BO301" s="86">
        <v>-8.7890453636646271E-2</v>
      </c>
      <c r="BP301" s="86">
        <v>-0.10043925791978836</v>
      </c>
      <c r="BQ301" s="86">
        <v>-9.0100519359111786E-2</v>
      </c>
      <c r="BR301" s="86">
        <v>-7.9910092055797577E-2</v>
      </c>
      <c r="BS301" s="86">
        <v>-7.8276894986629486E-2</v>
      </c>
      <c r="BT301" s="86">
        <v>-3.8940116763114929E-2</v>
      </c>
      <c r="BU301" s="86">
        <v>-1.3349227607250214E-2</v>
      </c>
      <c r="BV301" s="86">
        <v>-3.839043527841568E-2</v>
      </c>
      <c r="BW301" s="86">
        <v>-1.1724011972546577E-2</v>
      </c>
      <c r="BX301" s="86">
        <v>-2.4086795747280121E-2</v>
      </c>
      <c r="BY301" s="86">
        <v>-4.0274720638990402E-2</v>
      </c>
      <c r="BZ301" s="86">
        <v>-0.11362124979496002</v>
      </c>
      <c r="CA301" s="86">
        <v>-0.14717371761798859</v>
      </c>
      <c r="CB301" s="86">
        <v>-0.16812334954738617</v>
      </c>
      <c r="CC301" s="86">
        <v>-0.15979766845703125</v>
      </c>
      <c r="CD301" s="86">
        <v>-0.15759941935539246</v>
      </c>
      <c r="CE301" s="86">
        <v>-0.14959877729415894</v>
      </c>
      <c r="CF301" s="86">
        <v>-0.14408043026924133</v>
      </c>
      <c r="CG301" s="86">
        <v>-0.14037071168422699</v>
      </c>
      <c r="CH301" s="86">
        <v>-0.14956207573413849</v>
      </c>
      <c r="CI301" s="86">
        <v>-0.14152757823467255</v>
      </c>
      <c r="CJ301" s="86">
        <v>-0.14136719703674316</v>
      </c>
      <c r="CK301" s="86">
        <v>-0.13387382030487061</v>
      </c>
      <c r="CL301" s="86">
        <v>-9.7086638212203979E-2</v>
      </c>
      <c r="CM301" s="86">
        <v>-6.5260790288448334E-2</v>
      </c>
      <c r="CN301" s="86">
        <v>-7.755134254693985E-2</v>
      </c>
      <c r="CO301" s="86">
        <v>-6.6569983959197998E-2</v>
      </c>
      <c r="CP301" s="86">
        <v>-5.6076999753713608E-2</v>
      </c>
      <c r="CQ301" s="86">
        <v>-5.4330617189407349E-2</v>
      </c>
      <c r="CR301" s="86">
        <v>-1.5389490872621536E-2</v>
      </c>
      <c r="CS301" s="86">
        <v>9.7336424514651299E-3</v>
      </c>
      <c r="CT301" s="86">
        <v>-1.471693255007267E-2</v>
      </c>
      <c r="CU301" s="86">
        <v>1.1988365091383457E-2</v>
      </c>
      <c r="CV301" s="86">
        <v>3.7408710923045874E-3</v>
      </c>
      <c r="CW301" s="86">
        <v>-1.1035504750907421E-2</v>
      </c>
      <c r="CX301" s="86">
        <v>-8.4154486656188965E-2</v>
      </c>
      <c r="CY301" s="86">
        <v>-0.11862272769212723</v>
      </c>
      <c r="CZ301" s="86">
        <v>-0.13930654525756836</v>
      </c>
      <c r="DA301" s="86">
        <v>-0.13120834529399872</v>
      </c>
      <c r="DB301" s="86">
        <v>-0.12980419397354126</v>
      </c>
      <c r="DC301" s="86">
        <v>-0.12202790379524231</v>
      </c>
      <c r="DD301" s="86">
        <v>-0.11672288179397583</v>
      </c>
      <c r="DE301" s="86">
        <v>-0.11294474452733994</v>
      </c>
      <c r="DF301" s="86">
        <v>-0.12094782292842865</v>
      </c>
      <c r="DG301" s="86">
        <v>-0.11334455758333206</v>
      </c>
      <c r="DH301" s="86">
        <v>-0.11581073701381683</v>
      </c>
      <c r="DI301" s="86">
        <v>-0.10859076678752899</v>
      </c>
      <c r="DJ301" s="86">
        <v>-7.3666855692863464E-2</v>
      </c>
      <c r="DK301" s="86">
        <v>-4.2631126940250397E-2</v>
      </c>
      <c r="DL301" s="86">
        <v>-5.4663430899381638E-2</v>
      </c>
      <c r="DM301" s="86">
        <v>-4.303944855928421E-2</v>
      </c>
      <c r="DN301" s="86">
        <v>-3.2243907451629639E-2</v>
      </c>
      <c r="DO301" s="86">
        <v>-3.0384330078959465E-2</v>
      </c>
      <c r="DP301" s="86">
        <v>8.1611359491944313E-3</v>
      </c>
      <c r="DQ301" s="86">
        <v>3.2816510647535324E-2</v>
      </c>
      <c r="DR301" s="86">
        <v>8.9565739035606384E-3</v>
      </c>
      <c r="DS301" s="86">
        <v>3.570074588060379E-2</v>
      </c>
      <c r="DT301" s="86">
        <v>3.1568538397550583E-2</v>
      </c>
      <c r="DU301" s="86">
        <v>1.8203712999820709E-2</v>
      </c>
      <c r="DV301" s="86">
        <v>-5.4687734693288803E-2</v>
      </c>
      <c r="DW301" s="86">
        <v>-9.0071745216846466E-2</v>
      </c>
      <c r="DX301" s="86">
        <v>-0.11048973351716995</v>
      </c>
      <c r="DY301" s="86">
        <v>-8.9929923415184021E-2</v>
      </c>
      <c r="DZ301" s="86">
        <v>-8.9672297239303589E-2</v>
      </c>
      <c r="EA301" s="86">
        <v>-8.2219921052455902E-2</v>
      </c>
      <c r="EB301" s="86">
        <v>-7.7222935855388641E-2</v>
      </c>
      <c r="EC301" s="86">
        <v>-7.3345988988876343E-2</v>
      </c>
      <c r="ED301" s="86">
        <v>-7.9633377492427826E-2</v>
      </c>
      <c r="EE301" s="86">
        <v>-7.2652742266654968E-2</v>
      </c>
      <c r="EF301" s="86">
        <v>-7.8911244869232178E-2</v>
      </c>
      <c r="EG301" s="86">
        <v>-7.2086051106452942E-2</v>
      </c>
      <c r="EH301" s="86">
        <v>-3.9852425456047058E-2</v>
      </c>
      <c r="EI301" s="86">
        <v>-9.9574867635965347E-3</v>
      </c>
      <c r="EJ301" s="86">
        <v>-2.1616915240883827E-2</v>
      </c>
      <c r="EK301" s="86">
        <v>-9.0650944039225578E-3</v>
      </c>
      <c r="EL301" s="86">
        <v>2.1672919392585754E-3</v>
      </c>
      <c r="EM301" s="86">
        <v>4.1903061792254448E-3</v>
      </c>
      <c r="EN301" s="86">
        <v>4.2164500802755356E-2</v>
      </c>
      <c r="EO301" s="86">
        <v>6.6144511103630066E-2</v>
      </c>
      <c r="EP301" s="86">
        <v>4.3137356638908386E-2</v>
      </c>
      <c r="EQ301" s="86">
        <v>6.9937646389007568E-2</v>
      </c>
      <c r="ER301" s="86">
        <v>7.1747273206710815E-2</v>
      </c>
      <c r="ES301" s="86">
        <v>6.0420498251914978E-2</v>
      </c>
      <c r="ET301" s="86">
        <v>-1.214241236448288E-2</v>
      </c>
      <c r="EU301" s="86">
        <v>-4.8848666250705719E-2</v>
      </c>
      <c r="EV301" s="86">
        <v>-6.8882837891578674E-2</v>
      </c>
      <c r="EW301" s="86">
        <v>56.827957153320313</v>
      </c>
      <c r="EX301" s="86">
        <v>55.894172668457031</v>
      </c>
      <c r="EY301" s="86">
        <v>55.222461700439453</v>
      </c>
      <c r="EZ301" s="86">
        <v>54.656288146972656</v>
      </c>
      <c r="FA301" s="86">
        <v>54.074378967285156</v>
      </c>
      <c r="FB301" s="86">
        <v>53.582382202148438</v>
      </c>
      <c r="FC301" s="86">
        <v>53.300163269042969</v>
      </c>
      <c r="FD301" s="86">
        <v>55.188243865966797</v>
      </c>
      <c r="FE301" s="86">
        <v>58.398300170898438</v>
      </c>
      <c r="FF301" s="86">
        <v>61.412700653076172</v>
      </c>
      <c r="FG301" s="86">
        <v>64.197540283203125</v>
      </c>
      <c r="FH301" s="86">
        <v>66.631942749023438</v>
      </c>
      <c r="FI301" s="86">
        <v>68.621322631835938</v>
      </c>
      <c r="FJ301" s="86">
        <v>69.972976684570313</v>
      </c>
      <c r="FK301" s="86">
        <v>70.951690673828125</v>
      </c>
      <c r="FL301" s="86">
        <v>71.370460510253906</v>
      </c>
      <c r="FM301" s="86">
        <v>71.059532165527344</v>
      </c>
      <c r="FN301" s="86">
        <v>69.738288879394531</v>
      </c>
      <c r="FO301" s="86">
        <v>67.40167236328125</v>
      </c>
      <c r="FP301" s="86">
        <v>64.104034423828125</v>
      </c>
      <c r="FQ301" s="86">
        <v>61.687271118164063</v>
      </c>
      <c r="FR301" s="86">
        <v>60.098667144775391</v>
      </c>
      <c r="FS301" s="86">
        <v>58.881107330322266</v>
      </c>
      <c r="FT301" s="86">
        <v>57.789787292480469</v>
      </c>
      <c r="FU301" s="86">
        <v>4.4957742094993591E-2</v>
      </c>
      <c r="FV301" s="86">
        <v>4.6424012631177902E-2</v>
      </c>
      <c r="FW301" s="86">
        <v>4.577191174030304E-2</v>
      </c>
      <c r="FX301" s="86">
        <v>1135.772705078125</v>
      </c>
      <c r="FY301" s="86">
        <v>1</v>
      </c>
    </row>
    <row r="302" spans="1:181" x14ac:dyDescent="0.25">
      <c r="A302" t="s">
        <v>186</v>
      </c>
      <c r="B302" t="s">
        <v>244</v>
      </c>
      <c r="C302" t="s">
        <v>194</v>
      </c>
      <c r="D302" t="s">
        <v>202</v>
      </c>
      <c r="E302" t="s">
        <v>205</v>
      </c>
      <c r="F302" t="s">
        <v>178</v>
      </c>
      <c r="G302" t="s">
        <v>1</v>
      </c>
      <c r="H302" s="86">
        <v>6387</v>
      </c>
      <c r="I302" s="86">
        <v>0.77468681335449219</v>
      </c>
      <c r="J302" s="86">
        <v>0.72407001256942749</v>
      </c>
      <c r="K302" s="86">
        <v>0.69773906469345093</v>
      </c>
      <c r="L302" s="86">
        <v>0.68156862258911133</v>
      </c>
      <c r="M302" s="86">
        <v>0.68244409561157227</v>
      </c>
      <c r="N302" s="86">
        <v>0.70165687799453735</v>
      </c>
      <c r="O302" s="86">
        <v>0.8155059814453125</v>
      </c>
      <c r="P302" s="86">
        <v>0.88450074195861816</v>
      </c>
      <c r="Q302" s="86">
        <v>0.87441146373748779</v>
      </c>
      <c r="R302" s="86">
        <v>0.85646820068359375</v>
      </c>
      <c r="S302" s="86">
        <v>0.86005318164825439</v>
      </c>
      <c r="T302" s="86">
        <v>0.85887908935546875</v>
      </c>
      <c r="U302" s="86">
        <v>0.86941629648208618</v>
      </c>
      <c r="V302" s="86">
        <v>0.86951375007629395</v>
      </c>
      <c r="W302" s="86">
        <v>0.84530311822891235</v>
      </c>
      <c r="X302" s="86">
        <v>0.8670082688331604</v>
      </c>
      <c r="Y302" s="86">
        <v>0.87475913763046265</v>
      </c>
      <c r="Z302" s="86">
        <v>0.93079483509063721</v>
      </c>
      <c r="AA302" s="86">
        <v>1.028754711151123</v>
      </c>
      <c r="AB302" s="86">
        <v>1.1055698394775391</v>
      </c>
      <c r="AC302" s="86">
        <v>1.1520097255706787</v>
      </c>
      <c r="AD302" s="86">
        <v>1.1329636573791504</v>
      </c>
      <c r="AE302" s="86">
        <v>1.0164663791656494</v>
      </c>
      <c r="AF302" s="86">
        <v>0.89271241426467896</v>
      </c>
      <c r="AG302" s="86">
        <v>-0.1624404639005661</v>
      </c>
      <c r="AH302" s="86">
        <v>-0.15525880455970764</v>
      </c>
      <c r="AI302" s="86">
        <v>-0.14707620441913605</v>
      </c>
      <c r="AJ302" s="86">
        <v>-0.14422199130058289</v>
      </c>
      <c r="AK302" s="86">
        <v>-0.15043136477470398</v>
      </c>
      <c r="AL302" s="86">
        <v>-0.17968662083148956</v>
      </c>
      <c r="AM302" s="86">
        <v>-0.15379104018211365</v>
      </c>
      <c r="AN302" s="86">
        <v>-0.18191443383693695</v>
      </c>
      <c r="AO302" s="86">
        <v>-0.14843165874481201</v>
      </c>
      <c r="AP302" s="86">
        <v>-0.1206756979227066</v>
      </c>
      <c r="AQ302" s="86">
        <v>-0.10622778534889221</v>
      </c>
      <c r="AR302" s="86">
        <v>-9.7235918045043945E-2</v>
      </c>
      <c r="AS302" s="86">
        <v>-7.8212358057498932E-2</v>
      </c>
      <c r="AT302" s="86">
        <v>-4.5019827783107758E-2</v>
      </c>
      <c r="AU302" s="86">
        <v>-4.0493957698345184E-2</v>
      </c>
      <c r="AV302" s="86">
        <v>-1.6063272953033447E-2</v>
      </c>
      <c r="AW302" s="86">
        <v>1.3088247738778591E-2</v>
      </c>
      <c r="AX302" s="86">
        <v>-7.1851251414045691E-4</v>
      </c>
      <c r="AY302" s="86">
        <v>1.9583260640501976E-2</v>
      </c>
      <c r="AZ302" s="86">
        <v>1.0512270964682102E-2</v>
      </c>
      <c r="BA302" s="86">
        <v>-3.3811207395046949E-3</v>
      </c>
      <c r="BB302" s="86">
        <v>-7.3358260095119476E-2</v>
      </c>
      <c r="BC302" s="86">
        <v>-0.11550356447696686</v>
      </c>
      <c r="BD302" s="86">
        <v>-0.13117694854736328</v>
      </c>
      <c r="BE302" s="86">
        <v>-0.13348613679409027</v>
      </c>
      <c r="BF302" s="86">
        <v>-0.12804630398750305</v>
      </c>
      <c r="BG302" s="86">
        <v>-0.1204235777258873</v>
      </c>
      <c r="BH302" s="86">
        <v>-0.11774358153343201</v>
      </c>
      <c r="BI302" s="86">
        <v>-0.12333052605390549</v>
      </c>
      <c r="BJ302" s="86">
        <v>-0.14642785489559174</v>
      </c>
      <c r="BK302" s="86">
        <v>-0.11775045096874237</v>
      </c>
      <c r="BL302" s="86">
        <v>-0.14586560428142548</v>
      </c>
      <c r="BM302" s="86">
        <v>-0.11430539190769196</v>
      </c>
      <c r="BN302" s="86">
        <v>-9.2814408242702484E-2</v>
      </c>
      <c r="BO302" s="86">
        <v>-8.0786801874637604E-2</v>
      </c>
      <c r="BP302" s="86">
        <v>-7.3084823787212372E-2</v>
      </c>
      <c r="BQ302" s="86">
        <v>-5.3534913808107376E-2</v>
      </c>
      <c r="BR302" s="86">
        <v>-2.1478358656167984E-2</v>
      </c>
      <c r="BS302" s="86">
        <v>-1.8116768449544907E-2</v>
      </c>
      <c r="BT302" s="86">
        <v>6.5999291837215424E-3</v>
      </c>
      <c r="BU302" s="86">
        <v>3.5201210528612137E-2</v>
      </c>
      <c r="BV302" s="86">
        <v>2.3063497617840767E-2</v>
      </c>
      <c r="BW302" s="86">
        <v>4.8968471586704254E-2</v>
      </c>
      <c r="BX302" s="86">
        <v>4.4895734637975693E-2</v>
      </c>
      <c r="BY302" s="86">
        <v>3.3515986055135727E-2</v>
      </c>
      <c r="BZ302" s="86">
        <v>-3.8480315357446671E-2</v>
      </c>
      <c r="CA302" s="86">
        <v>-8.346499502658844E-2</v>
      </c>
      <c r="CB302" s="86">
        <v>-0.10089351981878281</v>
      </c>
      <c r="CC302" s="86">
        <v>-0.11343245208263397</v>
      </c>
      <c r="CD302" s="86">
        <v>-0.10919900983572006</v>
      </c>
      <c r="CE302" s="86">
        <v>-0.10196404159069061</v>
      </c>
      <c r="CF302" s="86">
        <v>-9.9404722452163696E-2</v>
      </c>
      <c r="CG302" s="86">
        <v>-0.10456055402755737</v>
      </c>
      <c r="CH302" s="86">
        <v>-0.12339294701814651</v>
      </c>
      <c r="CI302" s="86">
        <v>-9.2788852751255035E-2</v>
      </c>
      <c r="CJ302" s="86">
        <v>-0.1208982840180397</v>
      </c>
      <c r="CK302" s="86">
        <v>-9.0669631958007813E-2</v>
      </c>
      <c r="CL302" s="86">
        <v>-7.3517754673957825E-2</v>
      </c>
      <c r="CM302" s="86">
        <v>-6.3166454434394836E-2</v>
      </c>
      <c r="CN302" s="86">
        <v>-5.6357841938734055E-2</v>
      </c>
      <c r="CO302" s="86">
        <v>-3.6443382501602173E-2</v>
      </c>
      <c r="CP302" s="86">
        <v>-5.1736128516495228E-3</v>
      </c>
      <c r="CQ302" s="86">
        <v>-2.6183971203863621E-3</v>
      </c>
      <c r="CR302" s="86">
        <v>2.2296395152807236E-2</v>
      </c>
      <c r="CS302" s="86">
        <v>5.0516575574874878E-2</v>
      </c>
      <c r="CT302" s="86">
        <v>3.9534848183393478E-2</v>
      </c>
      <c r="CU302" s="86">
        <v>6.9320589303970337E-2</v>
      </c>
      <c r="CV302" s="86">
        <v>6.8709619343280792E-2</v>
      </c>
      <c r="CW302" s="86">
        <v>5.9070806950330734E-2</v>
      </c>
      <c r="CX302" s="86">
        <v>-1.4323954470455647E-2</v>
      </c>
      <c r="CY302" s="86">
        <v>-6.1275191605091095E-2</v>
      </c>
      <c r="CZ302" s="86">
        <v>-7.9919315874576569E-2</v>
      </c>
      <c r="DA302" s="86">
        <v>-9.3378759920597076E-2</v>
      </c>
      <c r="DB302" s="86">
        <v>-9.035172313451767E-2</v>
      </c>
      <c r="DC302" s="86">
        <v>-8.3504512906074524E-2</v>
      </c>
      <c r="DD302" s="86">
        <v>-8.1065855920314789E-2</v>
      </c>
      <c r="DE302" s="86">
        <v>-8.5790589451789856E-2</v>
      </c>
      <c r="DF302" s="86">
        <v>-0.10035803914070129</v>
      </c>
      <c r="DG302" s="86">
        <v>-6.78272545337677E-2</v>
      </c>
      <c r="DH302" s="86">
        <v>-9.5930963754653931E-2</v>
      </c>
      <c r="DI302" s="86">
        <v>-6.7033872008323669E-2</v>
      </c>
      <c r="DJ302" s="86">
        <v>-5.4221101105213165E-2</v>
      </c>
      <c r="DK302" s="86">
        <v>-4.5546099543571472E-2</v>
      </c>
      <c r="DL302" s="86">
        <v>-3.9630863815546036E-2</v>
      </c>
      <c r="DM302" s="86">
        <v>-1.9351858645677567E-2</v>
      </c>
      <c r="DN302" s="86">
        <v>1.1131134815514088E-2</v>
      </c>
      <c r="DO302" s="86">
        <v>1.2879975140094757E-2</v>
      </c>
      <c r="DP302" s="86">
        <v>3.7992861121892929E-2</v>
      </c>
      <c r="DQ302" s="86">
        <v>6.5831944346427917E-2</v>
      </c>
      <c r="DR302" s="86">
        <v>5.6006193161010742E-2</v>
      </c>
      <c r="DS302" s="86">
        <v>8.9672692120075226E-2</v>
      </c>
      <c r="DT302" s="86">
        <v>9.2523492872714996E-2</v>
      </c>
      <c r="DU302" s="86">
        <v>8.462563157081604E-2</v>
      </c>
      <c r="DV302" s="86">
        <v>9.8324064165353775E-3</v>
      </c>
      <c r="DW302" s="86">
        <v>-3.9085377007722855E-2</v>
      </c>
      <c r="DX302" s="86">
        <v>-5.8945108205080032E-2</v>
      </c>
      <c r="DY302" s="86">
        <v>-6.4424417912960052E-2</v>
      </c>
      <c r="DZ302" s="86">
        <v>-6.313922256231308E-2</v>
      </c>
      <c r="EA302" s="86">
        <v>-5.6851886212825775E-2</v>
      </c>
      <c r="EB302" s="86">
        <v>-5.4587449878454208E-2</v>
      </c>
      <c r="EC302" s="86">
        <v>-5.8689739555120468E-2</v>
      </c>
      <c r="ED302" s="86">
        <v>-6.7099280655384064E-2</v>
      </c>
      <c r="EE302" s="86">
        <v>-3.1786676496267319E-2</v>
      </c>
      <c r="EF302" s="86">
        <v>-5.9882123023271561E-2</v>
      </c>
      <c r="EG302" s="86">
        <v>-3.2907593995332718E-2</v>
      </c>
      <c r="EH302" s="86">
        <v>-2.635980024933815E-2</v>
      </c>
      <c r="EI302" s="86">
        <v>-2.0105112344026566E-2</v>
      </c>
      <c r="EJ302" s="86">
        <v>-1.5479763969779015E-2</v>
      </c>
      <c r="EK302" s="86">
        <v>5.3255925886332989E-3</v>
      </c>
      <c r="EL302" s="86">
        <v>3.467259556055069E-2</v>
      </c>
      <c r="EM302" s="86">
        <v>3.5257160663604736E-2</v>
      </c>
      <c r="EN302" s="86">
        <v>6.0656063258647919E-2</v>
      </c>
      <c r="EO302" s="86">
        <v>8.7944917380809784E-2</v>
      </c>
      <c r="EP302" s="86">
        <v>7.9788200557231903E-2</v>
      </c>
      <c r="EQ302" s="86">
        <v>0.11905791610479355</v>
      </c>
      <c r="ER302" s="86">
        <v>0.12690696120262146</v>
      </c>
      <c r="ES302" s="86">
        <v>0.12152273952960968</v>
      </c>
      <c r="ET302" s="86">
        <v>4.4710356742143631E-2</v>
      </c>
      <c r="EU302" s="86">
        <v>-7.046818733215332E-3</v>
      </c>
      <c r="EV302" s="86">
        <v>-2.8661683201789856E-2</v>
      </c>
      <c r="EW302" s="86">
        <v>56.170833587646484</v>
      </c>
      <c r="EX302" s="86">
        <v>55.524124145507813</v>
      </c>
      <c r="EY302" s="86">
        <v>55.106090545654297</v>
      </c>
      <c r="EZ302" s="86">
        <v>54.620784759521484</v>
      </c>
      <c r="FA302" s="86">
        <v>54.107536315917969</v>
      </c>
      <c r="FB302" s="86">
        <v>53.780838012695313</v>
      </c>
      <c r="FC302" s="86">
        <v>53.573017120361328</v>
      </c>
      <c r="FD302" s="86">
        <v>55.361717224121094</v>
      </c>
      <c r="FE302" s="86">
        <v>58.310386657714844</v>
      </c>
      <c r="FF302" s="86">
        <v>61.207260131835938</v>
      </c>
      <c r="FG302" s="86">
        <v>63.654899597167969</v>
      </c>
      <c r="FH302" s="86">
        <v>66.074859619140625</v>
      </c>
      <c r="FI302" s="86">
        <v>67.863746643066406</v>
      </c>
      <c r="FJ302" s="86">
        <v>68.998458862304688</v>
      </c>
      <c r="FK302" s="86">
        <v>69.719520568847656</v>
      </c>
      <c r="FL302" s="86">
        <v>69.594764709472656</v>
      </c>
      <c r="FM302" s="86">
        <v>68.808052062988281</v>
      </c>
      <c r="FN302" s="86">
        <v>67.111129760742188</v>
      </c>
      <c r="FO302" s="86">
        <v>64.839469909667969</v>
      </c>
      <c r="FP302" s="86">
        <v>61.801906585693359</v>
      </c>
      <c r="FQ302" s="86">
        <v>59.799213409423828</v>
      </c>
      <c r="FR302" s="86">
        <v>58.595146179199219</v>
      </c>
      <c r="FS302" s="86">
        <v>57.713203430175781</v>
      </c>
      <c r="FT302" s="86">
        <v>56.872707366943359</v>
      </c>
      <c r="FU302" s="86">
        <v>2.8109977021813393E-2</v>
      </c>
      <c r="FV302" s="86">
        <v>3.5033848136663437E-2</v>
      </c>
      <c r="FW302" s="86">
        <v>3.0217068269848824E-2</v>
      </c>
      <c r="FX302" s="86">
        <v>688.31817626953125</v>
      </c>
      <c r="FY302" s="86">
        <v>1</v>
      </c>
    </row>
    <row r="303" spans="1:181" x14ac:dyDescent="0.25">
      <c r="A303" t="s">
        <v>186</v>
      </c>
      <c r="B303" t="s">
        <v>244</v>
      </c>
      <c r="C303" t="s">
        <v>194</v>
      </c>
      <c r="D303" t="s">
        <v>202</v>
      </c>
      <c r="E303" t="s">
        <v>205</v>
      </c>
      <c r="F303" t="s">
        <v>179</v>
      </c>
      <c r="G303" t="s">
        <v>1</v>
      </c>
      <c r="H303" s="86">
        <v>1145</v>
      </c>
      <c r="I303" s="86"/>
      <c r="J303" s="86"/>
      <c r="K303" s="86"/>
      <c r="L303" s="86"/>
      <c r="M303" s="86"/>
      <c r="N303" s="86"/>
      <c r="O303" s="86"/>
      <c r="P303" s="86"/>
      <c r="Q303" s="86"/>
      <c r="R303" s="86"/>
      <c r="S303" s="86"/>
      <c r="T303" s="86"/>
      <c r="U303" s="86"/>
      <c r="V303" s="86"/>
      <c r="W303" s="86"/>
      <c r="X303" s="86"/>
      <c r="Y303" s="86"/>
      <c r="Z303" s="86"/>
      <c r="AA303" s="86"/>
      <c r="AB303" s="86"/>
      <c r="AC303" s="86"/>
      <c r="AD303" s="86"/>
      <c r="AE303" s="86"/>
      <c r="AF303" s="86"/>
      <c r="AG303" s="86"/>
      <c r="AH303" s="86"/>
      <c r="AI303" s="86"/>
      <c r="AJ303" s="86"/>
      <c r="AK303" s="86"/>
      <c r="AL303" s="86"/>
      <c r="AM303" s="86"/>
      <c r="AN303" s="86"/>
      <c r="AO303" s="86"/>
      <c r="AP303" s="86"/>
      <c r="AQ303" s="86"/>
      <c r="AR303" s="86"/>
      <c r="AS303" s="86"/>
      <c r="AT303" s="86"/>
      <c r="AU303" s="86"/>
      <c r="AV303" s="86"/>
      <c r="AW303" s="86"/>
      <c r="AX303" s="86"/>
      <c r="AY303" s="86"/>
      <c r="AZ303" s="86"/>
      <c r="BA303" s="86"/>
      <c r="BB303" s="86"/>
      <c r="BC303" s="86"/>
      <c r="BD303" s="86"/>
      <c r="BE303" s="86"/>
      <c r="BF303" s="86"/>
      <c r="BG303" s="86"/>
      <c r="BH303" s="86"/>
      <c r="BI303" s="86"/>
      <c r="BJ303" s="86"/>
      <c r="BK303" s="86"/>
      <c r="BL303" s="86"/>
      <c r="BM303" s="86"/>
      <c r="BN303" s="86"/>
      <c r="BO303" s="86"/>
      <c r="BP303" s="86"/>
      <c r="BQ303" s="86"/>
      <c r="BR303" s="86"/>
      <c r="BS303" s="86"/>
      <c r="BT303" s="86"/>
      <c r="BU303" s="86"/>
      <c r="BV303" s="86"/>
      <c r="BW303" s="86"/>
      <c r="BX303" s="86"/>
      <c r="BY303" s="86"/>
      <c r="BZ303" s="86"/>
      <c r="CA303" s="86"/>
      <c r="CB303" s="86"/>
      <c r="CC303" s="86"/>
      <c r="CD303" s="86"/>
      <c r="CE303" s="86"/>
      <c r="CF303" s="86"/>
      <c r="CG303" s="86"/>
      <c r="CH303" s="86"/>
      <c r="CI303" s="86"/>
      <c r="CJ303" s="86"/>
      <c r="CK303" s="86"/>
      <c r="CL303" s="86"/>
      <c r="CM303" s="86"/>
      <c r="CN303" s="86"/>
      <c r="CO303" s="86"/>
      <c r="CP303" s="86"/>
      <c r="CQ303" s="86"/>
      <c r="CR303" s="86"/>
      <c r="CS303" s="86"/>
      <c r="CT303" s="86"/>
      <c r="CU303" s="86"/>
      <c r="CV303" s="86"/>
      <c r="CW303" s="86"/>
      <c r="CX303" s="86"/>
      <c r="CY303" s="86"/>
      <c r="CZ303" s="86"/>
      <c r="DA303" s="86"/>
      <c r="DB303" s="86"/>
      <c r="DC303" s="86"/>
      <c r="DD303" s="86"/>
      <c r="DE303" s="86"/>
      <c r="DF303" s="86"/>
      <c r="DG303" s="86"/>
      <c r="DH303" s="86"/>
      <c r="DI303" s="86"/>
      <c r="DJ303" s="86"/>
      <c r="DK303" s="86"/>
      <c r="DL303" s="86"/>
      <c r="DM303" s="86"/>
      <c r="DN303" s="86"/>
      <c r="DO303" s="86"/>
      <c r="DP303" s="86"/>
      <c r="DQ303" s="86"/>
      <c r="DR303" s="86"/>
      <c r="DS303" s="86"/>
      <c r="DT303" s="86"/>
      <c r="DU303" s="86"/>
      <c r="DV303" s="86"/>
      <c r="DW303" s="86"/>
      <c r="DX303" s="86"/>
      <c r="DY303" s="86"/>
      <c r="DZ303" s="86"/>
      <c r="EA303" s="86"/>
      <c r="EB303" s="86"/>
      <c r="EC303" s="86"/>
      <c r="ED303" s="86"/>
      <c r="EE303" s="86"/>
      <c r="EF303" s="86"/>
      <c r="EG303" s="86"/>
      <c r="EH303" s="86"/>
      <c r="EI303" s="86"/>
      <c r="EJ303" s="86"/>
      <c r="EK303" s="86"/>
      <c r="EL303" s="86"/>
      <c r="EM303" s="86"/>
      <c r="EN303" s="86"/>
      <c r="EO303" s="86"/>
      <c r="EP303" s="86"/>
      <c r="EQ303" s="86"/>
      <c r="ER303" s="86"/>
      <c r="ES303" s="86"/>
      <c r="ET303" s="86"/>
      <c r="EU303" s="86"/>
      <c r="EV303" s="86"/>
      <c r="EW303" s="86"/>
      <c r="EX303" s="86"/>
      <c r="EY303" s="86"/>
      <c r="EZ303" s="86"/>
      <c r="FA303" s="86"/>
      <c r="FB303" s="86"/>
      <c r="FC303" s="86"/>
      <c r="FD303" s="86"/>
      <c r="FE303" s="86"/>
      <c r="FF303" s="86"/>
      <c r="FG303" s="86"/>
      <c r="FH303" s="86"/>
      <c r="FI303" s="86"/>
      <c r="FJ303" s="86"/>
      <c r="FK303" s="86"/>
      <c r="FL303" s="86"/>
      <c r="FM303" s="86"/>
      <c r="FN303" s="86"/>
      <c r="FO303" s="86"/>
      <c r="FP303" s="86"/>
      <c r="FQ303" s="86"/>
      <c r="FR303" s="86"/>
      <c r="FS303" s="86"/>
      <c r="FT303" s="86"/>
      <c r="FU303" s="86"/>
      <c r="FV303" s="86"/>
      <c r="FW303" s="86"/>
      <c r="FX303" s="86">
        <v>64.227272033691406</v>
      </c>
      <c r="FY303" s="86">
        <v>0</v>
      </c>
    </row>
    <row r="304" spans="1:181" x14ac:dyDescent="0.25">
      <c r="A304" t="s">
        <v>186</v>
      </c>
      <c r="B304" t="s">
        <v>244</v>
      </c>
      <c r="C304" t="s">
        <v>194</v>
      </c>
      <c r="D304" t="s">
        <v>202</v>
      </c>
      <c r="E304" t="s">
        <v>205</v>
      </c>
      <c r="F304" t="s">
        <v>180</v>
      </c>
      <c r="G304" t="s">
        <v>1</v>
      </c>
      <c r="H304" s="86">
        <v>258</v>
      </c>
      <c r="I304" s="86"/>
      <c r="J304" s="86"/>
      <c r="K304" s="86"/>
      <c r="L304" s="86"/>
      <c r="M304" s="86"/>
      <c r="N304" s="86"/>
      <c r="O304" s="86"/>
      <c r="P304" s="86"/>
      <c r="Q304" s="86"/>
      <c r="R304" s="86"/>
      <c r="S304" s="86"/>
      <c r="T304" s="86"/>
      <c r="U304" s="86"/>
      <c r="V304" s="86"/>
      <c r="W304" s="86"/>
      <c r="X304" s="86"/>
      <c r="Y304" s="86"/>
      <c r="Z304" s="86"/>
      <c r="AA304" s="86"/>
      <c r="AB304" s="86"/>
      <c r="AC304" s="86"/>
      <c r="AD304" s="86"/>
      <c r="AE304" s="86"/>
      <c r="AF304" s="86"/>
      <c r="AG304" s="86"/>
      <c r="AH304" s="86"/>
      <c r="AI304" s="86"/>
      <c r="AJ304" s="86"/>
      <c r="AK304" s="86"/>
      <c r="AL304" s="86"/>
      <c r="AM304" s="86"/>
      <c r="AN304" s="86"/>
      <c r="AO304" s="86"/>
      <c r="AP304" s="86"/>
      <c r="AQ304" s="86"/>
      <c r="AR304" s="86"/>
      <c r="AS304" s="86"/>
      <c r="AT304" s="86"/>
      <c r="AU304" s="86"/>
      <c r="AV304" s="86"/>
      <c r="AW304" s="86"/>
      <c r="AX304" s="86"/>
      <c r="AY304" s="86"/>
      <c r="AZ304" s="86"/>
      <c r="BA304" s="86"/>
      <c r="BB304" s="86"/>
      <c r="BC304" s="86"/>
      <c r="BD304" s="86"/>
      <c r="BE304" s="86"/>
      <c r="BF304" s="86"/>
      <c r="BG304" s="86"/>
      <c r="BH304" s="86"/>
      <c r="BI304" s="86"/>
      <c r="BJ304" s="86"/>
      <c r="BK304" s="86"/>
      <c r="BL304" s="86"/>
      <c r="BM304" s="86"/>
      <c r="BN304" s="86"/>
      <c r="BO304" s="86"/>
      <c r="BP304" s="86"/>
      <c r="BQ304" s="86"/>
      <c r="BR304" s="86"/>
      <c r="BS304" s="86"/>
      <c r="BT304" s="86"/>
      <c r="BU304" s="86"/>
      <c r="BV304" s="86"/>
      <c r="BW304" s="86"/>
      <c r="BX304" s="86"/>
      <c r="BY304" s="86"/>
      <c r="BZ304" s="86"/>
      <c r="CA304" s="86"/>
      <c r="CB304" s="86"/>
      <c r="CC304" s="86"/>
      <c r="CD304" s="86"/>
      <c r="CE304" s="86"/>
      <c r="CF304" s="86"/>
      <c r="CG304" s="86"/>
      <c r="CH304" s="86"/>
      <c r="CI304" s="86"/>
      <c r="CJ304" s="86"/>
      <c r="CK304" s="86"/>
      <c r="CL304" s="86"/>
      <c r="CM304" s="86"/>
      <c r="CN304" s="86"/>
      <c r="CO304" s="86"/>
      <c r="CP304" s="86"/>
      <c r="CQ304" s="86"/>
      <c r="CR304" s="86"/>
      <c r="CS304" s="86"/>
      <c r="CT304" s="86"/>
      <c r="CU304" s="86"/>
      <c r="CV304" s="86"/>
      <c r="CW304" s="86"/>
      <c r="CX304" s="86"/>
      <c r="CY304" s="86"/>
      <c r="CZ304" s="86"/>
      <c r="DA304" s="86"/>
      <c r="DB304" s="86"/>
      <c r="DC304" s="86"/>
      <c r="DD304" s="86"/>
      <c r="DE304" s="86"/>
      <c r="DF304" s="86"/>
      <c r="DG304" s="86"/>
      <c r="DH304" s="86"/>
      <c r="DI304" s="86"/>
      <c r="DJ304" s="86"/>
      <c r="DK304" s="86"/>
      <c r="DL304" s="86"/>
      <c r="DM304" s="86"/>
      <c r="DN304" s="86"/>
      <c r="DO304" s="86"/>
      <c r="DP304" s="86"/>
      <c r="DQ304" s="86"/>
      <c r="DR304" s="86"/>
      <c r="DS304" s="86"/>
      <c r="DT304" s="86"/>
      <c r="DU304" s="86"/>
      <c r="DV304" s="86"/>
      <c r="DW304" s="86"/>
      <c r="DX304" s="86"/>
      <c r="DY304" s="86"/>
      <c r="DZ304" s="86"/>
      <c r="EA304" s="86"/>
      <c r="EB304" s="86"/>
      <c r="EC304" s="86"/>
      <c r="ED304" s="86"/>
      <c r="EE304" s="86"/>
      <c r="EF304" s="86"/>
      <c r="EG304" s="86"/>
      <c r="EH304" s="86"/>
      <c r="EI304" s="86"/>
      <c r="EJ304" s="86"/>
      <c r="EK304" s="86"/>
      <c r="EL304" s="86"/>
      <c r="EM304" s="86"/>
      <c r="EN304" s="86"/>
      <c r="EO304" s="86"/>
      <c r="EP304" s="86"/>
      <c r="EQ304" s="86"/>
      <c r="ER304" s="86"/>
      <c r="ES304" s="86"/>
      <c r="ET304" s="86"/>
      <c r="EU304" s="86"/>
      <c r="EV304" s="86"/>
      <c r="EW304" s="86"/>
      <c r="EX304" s="86"/>
      <c r="EY304" s="86"/>
      <c r="EZ304" s="86"/>
      <c r="FA304" s="86"/>
      <c r="FB304" s="86"/>
      <c r="FC304" s="86"/>
      <c r="FD304" s="86"/>
      <c r="FE304" s="86"/>
      <c r="FF304" s="86"/>
      <c r="FG304" s="86"/>
      <c r="FH304" s="86"/>
      <c r="FI304" s="86"/>
      <c r="FJ304" s="86"/>
      <c r="FK304" s="86"/>
      <c r="FL304" s="86"/>
      <c r="FM304" s="86"/>
      <c r="FN304" s="86"/>
      <c r="FO304" s="86"/>
      <c r="FP304" s="86"/>
      <c r="FQ304" s="86"/>
      <c r="FR304" s="86"/>
      <c r="FS304" s="86"/>
      <c r="FT304" s="86"/>
      <c r="FU304" s="86"/>
      <c r="FV304" s="86"/>
      <c r="FW304" s="86"/>
      <c r="FX304" s="86">
        <v>33.045455932617188</v>
      </c>
      <c r="FY304" s="86">
        <v>0</v>
      </c>
    </row>
    <row r="305" spans="1:181" x14ac:dyDescent="0.25">
      <c r="A305" t="s">
        <v>186</v>
      </c>
      <c r="B305" t="s">
        <v>244</v>
      </c>
      <c r="C305" t="s">
        <v>194</v>
      </c>
      <c r="D305" t="s">
        <v>202</v>
      </c>
      <c r="E305" t="s">
        <v>205</v>
      </c>
      <c r="F305" t="s">
        <v>181</v>
      </c>
      <c r="G305" t="s">
        <v>1</v>
      </c>
      <c r="H305" s="86">
        <v>459</v>
      </c>
      <c r="I305" s="86"/>
      <c r="J305" s="86"/>
      <c r="K305" s="86"/>
      <c r="L305" s="86"/>
      <c r="M305" s="86"/>
      <c r="N305" s="86"/>
      <c r="O305" s="86"/>
      <c r="P305" s="86"/>
      <c r="Q305" s="86"/>
      <c r="R305" s="86"/>
      <c r="S305" s="86"/>
      <c r="T305" s="86"/>
      <c r="U305" s="86"/>
      <c r="V305" s="86"/>
      <c r="W305" s="86"/>
      <c r="X305" s="86"/>
      <c r="Y305" s="86"/>
      <c r="Z305" s="86"/>
      <c r="AA305" s="86"/>
      <c r="AB305" s="86"/>
      <c r="AC305" s="86"/>
      <c r="AD305" s="86"/>
      <c r="AE305" s="86"/>
      <c r="AF305" s="86"/>
      <c r="AG305" s="86"/>
      <c r="AH305" s="86"/>
      <c r="AI305" s="86"/>
      <c r="AJ305" s="86"/>
      <c r="AK305" s="86"/>
      <c r="AL305" s="86"/>
      <c r="AM305" s="86"/>
      <c r="AN305" s="86"/>
      <c r="AO305" s="86"/>
      <c r="AP305" s="86"/>
      <c r="AQ305" s="86"/>
      <c r="AR305" s="86"/>
      <c r="AS305" s="86"/>
      <c r="AT305" s="86"/>
      <c r="AU305" s="86"/>
      <c r="AV305" s="86"/>
      <c r="AW305" s="86"/>
      <c r="AX305" s="86"/>
      <c r="AY305" s="86"/>
      <c r="AZ305" s="86"/>
      <c r="BA305" s="86"/>
      <c r="BB305" s="86"/>
      <c r="BC305" s="86"/>
      <c r="BD305" s="86"/>
      <c r="BE305" s="86"/>
      <c r="BF305" s="86"/>
      <c r="BG305" s="86"/>
      <c r="BH305" s="86"/>
      <c r="BI305" s="86"/>
      <c r="BJ305" s="86"/>
      <c r="BK305" s="86"/>
      <c r="BL305" s="86"/>
      <c r="BM305" s="86"/>
      <c r="BN305" s="86"/>
      <c r="BO305" s="86"/>
      <c r="BP305" s="86"/>
      <c r="BQ305" s="86"/>
      <c r="BR305" s="86"/>
      <c r="BS305" s="86"/>
      <c r="BT305" s="86"/>
      <c r="BU305" s="86"/>
      <c r="BV305" s="86"/>
      <c r="BW305" s="86"/>
      <c r="BX305" s="86"/>
      <c r="BY305" s="86"/>
      <c r="BZ305" s="86"/>
      <c r="CA305" s="86"/>
      <c r="CB305" s="86"/>
      <c r="CC305" s="86"/>
      <c r="CD305" s="86"/>
      <c r="CE305" s="86"/>
      <c r="CF305" s="86"/>
      <c r="CG305" s="86"/>
      <c r="CH305" s="86"/>
      <c r="CI305" s="86"/>
      <c r="CJ305" s="86"/>
      <c r="CK305" s="86"/>
      <c r="CL305" s="86"/>
      <c r="CM305" s="86"/>
      <c r="CN305" s="86"/>
      <c r="CO305" s="86"/>
      <c r="CP305" s="86"/>
      <c r="CQ305" s="86"/>
      <c r="CR305" s="86"/>
      <c r="CS305" s="86"/>
      <c r="CT305" s="86"/>
      <c r="CU305" s="86"/>
      <c r="CV305" s="86"/>
      <c r="CW305" s="86"/>
      <c r="CX305" s="86"/>
      <c r="CY305" s="86"/>
      <c r="CZ305" s="86"/>
      <c r="DA305" s="86"/>
      <c r="DB305" s="86"/>
      <c r="DC305" s="86"/>
      <c r="DD305" s="86"/>
      <c r="DE305" s="86"/>
      <c r="DF305" s="86"/>
      <c r="DG305" s="86"/>
      <c r="DH305" s="86"/>
      <c r="DI305" s="86"/>
      <c r="DJ305" s="86"/>
      <c r="DK305" s="86"/>
      <c r="DL305" s="86"/>
      <c r="DM305" s="86"/>
      <c r="DN305" s="86"/>
      <c r="DO305" s="86"/>
      <c r="DP305" s="86"/>
      <c r="DQ305" s="86"/>
      <c r="DR305" s="86"/>
      <c r="DS305" s="86"/>
      <c r="DT305" s="86"/>
      <c r="DU305" s="86"/>
      <c r="DV305" s="86"/>
      <c r="DW305" s="86"/>
      <c r="DX305" s="86"/>
      <c r="DY305" s="86"/>
      <c r="DZ305" s="86"/>
      <c r="EA305" s="86"/>
      <c r="EB305" s="86"/>
      <c r="EC305" s="86"/>
      <c r="ED305" s="86"/>
      <c r="EE305" s="86"/>
      <c r="EF305" s="86"/>
      <c r="EG305" s="86"/>
      <c r="EH305" s="86"/>
      <c r="EI305" s="86"/>
      <c r="EJ305" s="86"/>
      <c r="EK305" s="86"/>
      <c r="EL305" s="86"/>
      <c r="EM305" s="86"/>
      <c r="EN305" s="86"/>
      <c r="EO305" s="86"/>
      <c r="EP305" s="86"/>
      <c r="EQ305" s="86"/>
      <c r="ER305" s="86"/>
      <c r="ES305" s="86"/>
      <c r="ET305" s="86"/>
      <c r="EU305" s="86"/>
      <c r="EV305" s="86"/>
      <c r="EW305" s="86"/>
      <c r="EX305" s="86"/>
      <c r="EY305" s="86"/>
      <c r="EZ305" s="86"/>
      <c r="FA305" s="86"/>
      <c r="FB305" s="86"/>
      <c r="FC305" s="86"/>
      <c r="FD305" s="86"/>
      <c r="FE305" s="86"/>
      <c r="FF305" s="86"/>
      <c r="FG305" s="86"/>
      <c r="FH305" s="86"/>
      <c r="FI305" s="86"/>
      <c r="FJ305" s="86"/>
      <c r="FK305" s="86"/>
      <c r="FL305" s="86"/>
      <c r="FM305" s="86"/>
      <c r="FN305" s="86"/>
      <c r="FO305" s="86"/>
      <c r="FP305" s="86"/>
      <c r="FQ305" s="86"/>
      <c r="FR305" s="86"/>
      <c r="FS305" s="86"/>
      <c r="FT305" s="86"/>
      <c r="FU305" s="86"/>
      <c r="FV305" s="86"/>
      <c r="FW305" s="86"/>
      <c r="FX305" s="86">
        <v>21.181818008422852</v>
      </c>
      <c r="FY305" s="86">
        <v>0</v>
      </c>
    </row>
    <row r="306" spans="1:181" x14ac:dyDescent="0.25">
      <c r="A306" t="s">
        <v>186</v>
      </c>
      <c r="B306" t="s">
        <v>244</v>
      </c>
      <c r="C306" t="s">
        <v>194</v>
      </c>
      <c r="D306" t="s">
        <v>202</v>
      </c>
      <c r="E306" t="s">
        <v>205</v>
      </c>
      <c r="F306" t="s">
        <v>182</v>
      </c>
      <c r="G306" t="s">
        <v>1</v>
      </c>
      <c r="H306" s="86">
        <v>1125</v>
      </c>
      <c r="I306" s="86">
        <v>0.63824397325515747</v>
      </c>
      <c r="J306" s="86">
        <v>0.59084683656692505</v>
      </c>
      <c r="K306" s="86">
        <v>0.57933366298675537</v>
      </c>
      <c r="L306" s="86">
        <v>0.57683992385864258</v>
      </c>
      <c r="M306" s="86">
        <v>0.5968468189239502</v>
      </c>
      <c r="N306" s="86">
        <v>0.68464845418930054</v>
      </c>
      <c r="O306" s="86">
        <v>0.80770957469940186</v>
      </c>
      <c r="P306" s="86">
        <v>0.94017201662063599</v>
      </c>
      <c r="Q306" s="86">
        <v>0.94450104236602783</v>
      </c>
      <c r="R306" s="86">
        <v>0.95957809686660767</v>
      </c>
      <c r="S306" s="86">
        <v>0.94679152965545654</v>
      </c>
      <c r="T306" s="86">
        <v>0.95673602819442749</v>
      </c>
      <c r="U306" s="86">
        <v>0.88129711151123047</v>
      </c>
      <c r="V306" s="86">
        <v>0.83698391914367676</v>
      </c>
      <c r="W306" s="86">
        <v>0.84095555543899536</v>
      </c>
      <c r="X306" s="86">
        <v>0.88942968845367432</v>
      </c>
      <c r="Y306" s="86">
        <v>0.89116060733795166</v>
      </c>
      <c r="Z306" s="86">
        <v>0.91024172306060791</v>
      </c>
      <c r="AA306" s="86">
        <v>0.98703485727310181</v>
      </c>
      <c r="AB306" s="86">
        <v>1.0279513597488403</v>
      </c>
      <c r="AC306" s="86">
        <v>1.0876494646072388</v>
      </c>
      <c r="AD306" s="86">
        <v>1.0341157913208008</v>
      </c>
      <c r="AE306" s="86">
        <v>0.89978981018066406</v>
      </c>
      <c r="AF306" s="86">
        <v>0.73951780796051025</v>
      </c>
      <c r="AG306" s="86">
        <v>-0.16177543997764587</v>
      </c>
      <c r="AH306" s="86">
        <v>-0.12224164605140686</v>
      </c>
      <c r="AI306" s="86">
        <v>-0.10518314689397812</v>
      </c>
      <c r="AJ306" s="86">
        <v>-0.11863892525434494</v>
      </c>
      <c r="AK306" s="86">
        <v>-0.10692247748374939</v>
      </c>
      <c r="AL306" s="86">
        <v>-7.7714473009109497E-2</v>
      </c>
      <c r="AM306" s="86">
        <v>-0.10355311632156372</v>
      </c>
      <c r="AN306" s="86">
        <v>-8.774837851524353E-2</v>
      </c>
      <c r="AO306" s="86">
        <v>-0.12432805448770523</v>
      </c>
      <c r="AP306" s="86">
        <v>-6.6154792904853821E-2</v>
      </c>
      <c r="AQ306" s="86">
        <v>-5.3382623940706253E-2</v>
      </c>
      <c r="AR306" s="86">
        <v>-2.7328979223966599E-2</v>
      </c>
      <c r="AS306" s="86">
        <v>-6.0617413371801376E-2</v>
      </c>
      <c r="AT306" s="86">
        <v>-8.1308811902999878E-2</v>
      </c>
      <c r="AU306" s="86">
        <v>-7.4370607733726501E-2</v>
      </c>
      <c r="AV306" s="86">
        <v>-1.0500770062208176E-2</v>
      </c>
      <c r="AW306" s="86">
        <v>1.1205985210835934E-3</v>
      </c>
      <c r="AX306" s="86">
        <v>-7.7449701726436615E-2</v>
      </c>
      <c r="AY306" s="86">
        <v>-2.9529867693781853E-2</v>
      </c>
      <c r="AZ306" s="86">
        <v>-5.0634473562240601E-2</v>
      </c>
      <c r="BA306" s="86">
        <v>-6.2934346497058868E-3</v>
      </c>
      <c r="BB306" s="86">
        <v>-5.2240464836359024E-2</v>
      </c>
      <c r="BC306" s="86">
        <v>-8.0118231475353241E-2</v>
      </c>
      <c r="BD306" s="86">
        <v>-0.17486166954040527</v>
      </c>
      <c r="BE306" s="86">
        <v>-0.12145807594060898</v>
      </c>
      <c r="BF306" s="86">
        <v>-8.6146913468837738E-2</v>
      </c>
      <c r="BG306" s="86">
        <v>-7.0052497088909149E-2</v>
      </c>
      <c r="BH306" s="86">
        <v>-8.3182156085968018E-2</v>
      </c>
      <c r="BI306" s="86">
        <v>-7.0396967232227325E-2</v>
      </c>
      <c r="BJ306" s="86">
        <v>-3.8486100733280182E-2</v>
      </c>
      <c r="BK306" s="86">
        <v>-6.5193139016628265E-2</v>
      </c>
      <c r="BL306" s="86">
        <v>-4.7082286328077316E-2</v>
      </c>
      <c r="BM306" s="86">
        <v>-8.2010045647621155E-2</v>
      </c>
      <c r="BN306" s="86">
        <v>-2.4686839431524277E-2</v>
      </c>
      <c r="BO306" s="86">
        <v>-1.4177667908370495E-2</v>
      </c>
      <c r="BP306" s="86">
        <v>1.3092334382236004E-2</v>
      </c>
      <c r="BQ306" s="86">
        <v>-2.4408537894487381E-2</v>
      </c>
      <c r="BR306" s="86">
        <v>-4.3761823326349258E-2</v>
      </c>
      <c r="BS306" s="86">
        <v>-3.5334035754203796E-2</v>
      </c>
      <c r="BT306" s="86">
        <v>2.7383752167224884E-2</v>
      </c>
      <c r="BU306" s="86">
        <v>3.7582863122224808E-2</v>
      </c>
      <c r="BV306" s="86">
        <v>-3.8387604057788849E-2</v>
      </c>
      <c r="BW306" s="86">
        <v>1.5595716424286366E-2</v>
      </c>
      <c r="BX306" s="86">
        <v>-2.4941419251263142E-3</v>
      </c>
      <c r="BY306" s="86">
        <v>3.7083543837070465E-2</v>
      </c>
      <c r="BZ306" s="86">
        <v>-1.0602366179227829E-2</v>
      </c>
      <c r="CA306" s="86">
        <v>-3.8840983062982559E-2</v>
      </c>
      <c r="CB306" s="86">
        <v>-0.12323881685733795</v>
      </c>
      <c r="CC306" s="86">
        <v>-9.3534395098686218E-2</v>
      </c>
      <c r="CD306" s="86">
        <v>-6.1147816479206085E-2</v>
      </c>
      <c r="CE306" s="86">
        <v>-4.5721113681793213E-2</v>
      </c>
      <c r="CF306" s="86">
        <v>-5.862489715218544E-2</v>
      </c>
      <c r="CG306" s="86">
        <v>-4.5099519193172455E-2</v>
      </c>
      <c r="CH306" s="86">
        <v>-1.1316651478409767E-2</v>
      </c>
      <c r="CI306" s="86">
        <v>-3.8625136017799377E-2</v>
      </c>
      <c r="CJ306" s="86">
        <v>-1.8917076289653778E-2</v>
      </c>
      <c r="CK306" s="86">
        <v>-5.2700720727443695E-2</v>
      </c>
      <c r="CL306" s="86">
        <v>4.0337406098842621E-3</v>
      </c>
      <c r="CM306" s="86">
        <v>1.2975563295185566E-2</v>
      </c>
      <c r="CN306" s="86">
        <v>4.1088011115789413E-2</v>
      </c>
      <c r="CO306" s="86">
        <v>6.6961493575945497E-4</v>
      </c>
      <c r="CP306" s="86">
        <v>-1.7756890505552292E-2</v>
      </c>
      <c r="CQ306" s="86">
        <v>-8.2974303513765335E-3</v>
      </c>
      <c r="CR306" s="86">
        <v>5.3622458130121231E-2</v>
      </c>
      <c r="CS306" s="86">
        <v>6.2836520373821259E-2</v>
      </c>
      <c r="CT306" s="86">
        <v>-1.1333311907947063E-2</v>
      </c>
      <c r="CU306" s="86">
        <v>4.6849559992551804E-2</v>
      </c>
      <c r="CV306" s="86">
        <v>3.0847705900669098E-2</v>
      </c>
      <c r="CW306" s="86">
        <v>6.7126303911209106E-2</v>
      </c>
      <c r="CX306" s="86">
        <v>1.8236054107546806E-2</v>
      </c>
      <c r="CY306" s="86">
        <v>-1.0252485051751137E-2</v>
      </c>
      <c r="CZ306" s="86">
        <v>-8.7484978139400482E-2</v>
      </c>
      <c r="DA306" s="86">
        <v>-6.5610706806182861E-2</v>
      </c>
      <c r="DB306" s="86">
        <v>-3.6148719489574432E-2</v>
      </c>
      <c r="DC306" s="86">
        <v>-2.1389728412032127E-2</v>
      </c>
      <c r="DD306" s="86">
        <v>-3.4067641943693161E-2</v>
      </c>
      <c r="DE306" s="86">
        <v>-1.9802065566182137E-2</v>
      </c>
      <c r="DF306" s="86">
        <v>1.5852799639105797E-2</v>
      </c>
      <c r="DG306" s="86">
        <v>-1.2057133950293064E-2</v>
      </c>
      <c r="DH306" s="86">
        <v>9.2481309548020363E-3</v>
      </c>
      <c r="DI306" s="86">
        <v>-2.3391399532556534E-2</v>
      </c>
      <c r="DJ306" s="86">
        <v>3.2754320651292801E-2</v>
      </c>
      <c r="DK306" s="86">
        <v>4.0128797292709351E-2</v>
      </c>
      <c r="DL306" s="86">
        <v>6.9083690643310547E-2</v>
      </c>
      <c r="DM306" s="86">
        <v>2.5747770443558693E-2</v>
      </c>
      <c r="DN306" s="86">
        <v>8.2480404525995255E-3</v>
      </c>
      <c r="DO306" s="86">
        <v>1.8739178776741028E-2</v>
      </c>
      <c r="DP306" s="86">
        <v>7.9861164093017578E-2</v>
      </c>
      <c r="DQ306" s="86">
        <v>8.8090173900127411E-2</v>
      </c>
      <c r="DR306" s="86">
        <v>1.5720978379249573E-2</v>
      </c>
      <c r="DS306" s="86">
        <v>7.8103400766849518E-2</v>
      </c>
      <c r="DT306" s="86">
        <v>6.4189553260803223E-2</v>
      </c>
      <c r="DU306" s="86">
        <v>9.7169071435928345E-2</v>
      </c>
      <c r="DV306" s="86">
        <v>4.7074474394321442E-2</v>
      </c>
      <c r="DW306" s="86">
        <v>1.8336012959480286E-2</v>
      </c>
      <c r="DX306" s="86">
        <v>-5.1731154322624207E-2</v>
      </c>
      <c r="DY306" s="86">
        <v>-2.5293337181210518E-2</v>
      </c>
      <c r="DZ306" s="86">
        <v>-5.3988696890883148E-5</v>
      </c>
      <c r="EA306" s="86">
        <v>1.3740925118327141E-2</v>
      </c>
      <c r="EB306" s="86">
        <v>1.3891370035707951E-3</v>
      </c>
      <c r="EC306" s="86">
        <v>1.6723437234759331E-2</v>
      </c>
      <c r="ED306" s="86">
        <v>5.5081170052289963E-2</v>
      </c>
      <c r="EE306" s="86">
        <v>2.6302844285964966E-2</v>
      </c>
      <c r="EF306" s="86">
        <v>4.9914218485355377E-2</v>
      </c>
      <c r="EG306" s="86">
        <v>1.8926609307527542E-2</v>
      </c>
      <c r="EH306" s="86">
        <v>7.4222274124622345E-2</v>
      </c>
      <c r="EI306" s="86">
        <v>7.9333744943141937E-2</v>
      </c>
      <c r="EJ306" s="86">
        <v>0.10950499773025513</v>
      </c>
      <c r="EK306" s="86">
        <v>6.1956640332937241E-2</v>
      </c>
      <c r="EL306" s="86">
        <v>4.5795030891895294E-2</v>
      </c>
      <c r="EM306" s="86">
        <v>5.7775750756263733E-2</v>
      </c>
      <c r="EN306" s="86">
        <v>0.11774569749832153</v>
      </c>
      <c r="EO306" s="86">
        <v>0.12455244362354279</v>
      </c>
      <c r="EP306" s="86">
        <v>5.4783076047897339E-2</v>
      </c>
      <c r="EQ306" s="86">
        <v>0.12322899699211121</v>
      </c>
      <c r="ER306" s="86">
        <v>0.1123298779129982</v>
      </c>
      <c r="ES306" s="86">
        <v>0.140546053647995</v>
      </c>
      <c r="ET306" s="86">
        <v>8.8712573051452637E-2</v>
      </c>
      <c r="EU306" s="86">
        <v>5.9613257646560669E-2</v>
      </c>
      <c r="EV306" s="86">
        <v>-1.0830483370227739E-4</v>
      </c>
      <c r="EW306" s="86">
        <v>54.256214141845703</v>
      </c>
      <c r="EX306" s="86">
        <v>53.483806610107422</v>
      </c>
      <c r="EY306" s="86">
        <v>52.861656188964844</v>
      </c>
      <c r="EZ306" s="86">
        <v>52.142257690429688</v>
      </c>
      <c r="FA306" s="86">
        <v>51.579250335693359</v>
      </c>
      <c r="FB306" s="86">
        <v>51.145851135253906</v>
      </c>
      <c r="FC306" s="86">
        <v>51.283477783203125</v>
      </c>
      <c r="FD306" s="86">
        <v>53.006145477294922</v>
      </c>
      <c r="FE306" s="86">
        <v>56.058925628662109</v>
      </c>
      <c r="FF306" s="86">
        <v>58.906520843505859</v>
      </c>
      <c r="FG306" s="86">
        <v>62.170757293701172</v>
      </c>
      <c r="FH306" s="86">
        <v>65.063301086425781</v>
      </c>
      <c r="FI306" s="86">
        <v>67.734268188476563</v>
      </c>
      <c r="FJ306" s="86">
        <v>69.460800170898438</v>
      </c>
      <c r="FK306" s="86">
        <v>70.41583251953125</v>
      </c>
      <c r="FL306" s="86">
        <v>70.631050109863281</v>
      </c>
      <c r="FM306" s="86">
        <v>69.500953674316406</v>
      </c>
      <c r="FN306" s="86">
        <v>67.610008239746094</v>
      </c>
      <c r="FO306" s="86">
        <v>64.866676330566406</v>
      </c>
      <c r="FP306" s="86">
        <v>61.255649566650391</v>
      </c>
      <c r="FQ306" s="86">
        <v>58.737621307373047</v>
      </c>
      <c r="FR306" s="86">
        <v>57.405780792236328</v>
      </c>
      <c r="FS306" s="86">
        <v>56.119655609130859</v>
      </c>
      <c r="FT306" s="86">
        <v>55.258060455322266</v>
      </c>
      <c r="FU306" s="86">
        <v>3.8573622703552246E-2</v>
      </c>
      <c r="FV306" s="86">
        <v>4.8743885010480881E-2</v>
      </c>
      <c r="FW306" s="86">
        <v>3.797261044383049E-2</v>
      </c>
      <c r="FX306" s="86">
        <v>100.13636016845703</v>
      </c>
      <c r="FY306" s="86">
        <v>1</v>
      </c>
    </row>
    <row r="307" spans="1:181" x14ac:dyDescent="0.25">
      <c r="A307" t="s">
        <v>186</v>
      </c>
      <c r="B307" t="s">
        <v>244</v>
      </c>
      <c r="C307" t="s">
        <v>194</v>
      </c>
      <c r="D307" t="s">
        <v>202</v>
      </c>
      <c r="E307" t="s">
        <v>205</v>
      </c>
      <c r="F307" t="s">
        <v>183</v>
      </c>
      <c r="G307" t="s">
        <v>1</v>
      </c>
      <c r="H307" s="86">
        <v>1620</v>
      </c>
      <c r="I307" s="86">
        <v>0.58182734251022339</v>
      </c>
      <c r="J307" s="86">
        <v>0.54960989952087402</v>
      </c>
      <c r="K307" s="86">
        <v>0.53106242418289185</v>
      </c>
      <c r="L307" s="86">
        <v>0.50357347726821899</v>
      </c>
      <c r="M307" s="86">
        <v>0.49594715237617493</v>
      </c>
      <c r="N307" s="86">
        <v>0.56259638071060181</v>
      </c>
      <c r="O307" s="86">
        <v>0.74511641263961792</v>
      </c>
      <c r="P307" s="86">
        <v>0.91433572769165039</v>
      </c>
      <c r="Q307" s="86">
        <v>0.87311798334121704</v>
      </c>
      <c r="R307" s="86">
        <v>0.8697209358215332</v>
      </c>
      <c r="S307" s="86">
        <v>0.93371093273162842</v>
      </c>
      <c r="T307" s="86">
        <v>0.89281982183456421</v>
      </c>
      <c r="U307" s="86">
        <v>0.87116479873657227</v>
      </c>
      <c r="V307" s="86">
        <v>0.86709058284759521</v>
      </c>
      <c r="W307" s="86">
        <v>0.89371407032012939</v>
      </c>
      <c r="X307" s="86">
        <v>0.96878933906555176</v>
      </c>
      <c r="Y307" s="86">
        <v>0.98368537425994873</v>
      </c>
      <c r="Z307" s="86">
        <v>1.1063137054443359</v>
      </c>
      <c r="AA307" s="86">
        <v>1.1444864273071289</v>
      </c>
      <c r="AB307" s="86">
        <v>1.1821520328521729</v>
      </c>
      <c r="AC307" s="86">
        <v>1.1901894807815552</v>
      </c>
      <c r="AD307" s="86">
        <v>1.0716758966445923</v>
      </c>
      <c r="AE307" s="86">
        <v>0.86651939153671265</v>
      </c>
      <c r="AF307" s="86">
        <v>0.706035315990448</v>
      </c>
      <c r="AG307" s="86">
        <v>-1.0799007415771484</v>
      </c>
      <c r="AH307" s="86">
        <v>-1.0409530401229858</v>
      </c>
      <c r="AI307" s="86">
        <v>-1.0102698802947998</v>
      </c>
      <c r="AJ307" s="86">
        <v>-1.0271202325820923</v>
      </c>
      <c r="AK307" s="86">
        <v>-1.0354465246200562</v>
      </c>
      <c r="AL307" s="86">
        <v>-1.0188504457473755</v>
      </c>
      <c r="AM307" s="86">
        <v>-0.96530532836914063</v>
      </c>
      <c r="AN307" s="86">
        <v>-0.74478906393051147</v>
      </c>
      <c r="AO307" s="86">
        <v>-0.78318911790847778</v>
      </c>
      <c r="AP307" s="86">
        <v>-0.74988764524459839</v>
      </c>
      <c r="AQ307" s="86">
        <v>-0.65053033828735352</v>
      </c>
      <c r="AR307" s="86">
        <v>-0.71993106603622437</v>
      </c>
      <c r="AS307" s="86">
        <v>-0.78359138965606689</v>
      </c>
      <c r="AT307" s="86">
        <v>-0.82074898481369019</v>
      </c>
      <c r="AU307" s="86">
        <v>-0.84414124488830566</v>
      </c>
      <c r="AV307" s="86">
        <v>-0.73542380332946777</v>
      </c>
      <c r="AW307" s="86">
        <v>-0.73194950819015503</v>
      </c>
      <c r="AX307" s="86">
        <v>-0.73669636249542236</v>
      </c>
      <c r="AY307" s="86">
        <v>-0.66160589456558228</v>
      </c>
      <c r="AZ307" s="86">
        <v>-0.82465499639511108</v>
      </c>
      <c r="BA307" s="86">
        <v>-0.87884163856506348</v>
      </c>
      <c r="BB307" s="86">
        <v>-0.99414575099945068</v>
      </c>
      <c r="BC307" s="86">
        <v>-1.0051125288009644</v>
      </c>
      <c r="BD307" s="86">
        <v>-1.0472513437271118</v>
      </c>
      <c r="BE307" s="86">
        <v>-0.80657988786697388</v>
      </c>
      <c r="BF307" s="86">
        <v>-0.76982802152633667</v>
      </c>
      <c r="BG307" s="86">
        <v>-0.74070608615875244</v>
      </c>
      <c r="BH307" s="86">
        <v>-0.75772535800933838</v>
      </c>
      <c r="BI307" s="86">
        <v>-0.76689434051513672</v>
      </c>
      <c r="BJ307" s="86">
        <v>-0.75013208389282227</v>
      </c>
      <c r="BK307" s="86">
        <v>-0.70695006847381592</v>
      </c>
      <c r="BL307" s="86">
        <v>-0.52777862548828125</v>
      </c>
      <c r="BM307" s="86">
        <v>-0.55950599908828735</v>
      </c>
      <c r="BN307" s="86">
        <v>-0.53464740514755249</v>
      </c>
      <c r="BO307" s="86">
        <v>-0.44604676961898804</v>
      </c>
      <c r="BP307" s="86">
        <v>-0.50257736444473267</v>
      </c>
      <c r="BQ307" s="86">
        <v>-0.55647766590118408</v>
      </c>
      <c r="BR307" s="86">
        <v>-0.58787077665328979</v>
      </c>
      <c r="BS307" s="86">
        <v>-0.6087576150894165</v>
      </c>
      <c r="BT307" s="86">
        <v>-0.50812798738479614</v>
      </c>
      <c r="BU307" s="86">
        <v>-0.50433248281478882</v>
      </c>
      <c r="BV307" s="86">
        <v>-0.50623834133148193</v>
      </c>
      <c r="BW307" s="86">
        <v>-0.43949079513549805</v>
      </c>
      <c r="BX307" s="86">
        <v>-0.56073969602584839</v>
      </c>
      <c r="BY307" s="86">
        <v>-0.60255444049835205</v>
      </c>
      <c r="BZ307" s="86">
        <v>-0.71181058883666992</v>
      </c>
      <c r="CA307" s="86">
        <v>-0.73190724849700928</v>
      </c>
      <c r="CB307" s="86">
        <v>-0.77371448278427124</v>
      </c>
      <c r="CC307" s="86">
        <v>-0.61727875471115112</v>
      </c>
      <c r="CD307" s="86">
        <v>-0.58204764127731323</v>
      </c>
      <c r="CE307" s="86">
        <v>-0.55400711297988892</v>
      </c>
      <c r="CF307" s="86">
        <v>-0.57114320993423462</v>
      </c>
      <c r="CG307" s="86">
        <v>-0.58089590072631836</v>
      </c>
      <c r="CH307" s="86">
        <v>-0.5640186071395874</v>
      </c>
      <c r="CI307" s="86">
        <v>-0.52801400423049927</v>
      </c>
      <c r="CJ307" s="86">
        <v>-0.37747785449028015</v>
      </c>
      <c r="CK307" s="86">
        <v>-0.40458375215530396</v>
      </c>
      <c r="CL307" s="86">
        <v>-0.38557261228561401</v>
      </c>
      <c r="CM307" s="86">
        <v>-0.3044220507144928</v>
      </c>
      <c r="CN307" s="86">
        <v>-0.35203880071640015</v>
      </c>
      <c r="CO307" s="86">
        <v>-0.39917925000190735</v>
      </c>
      <c r="CP307" s="86">
        <v>-0.4265800416469574</v>
      </c>
      <c r="CQ307" s="86">
        <v>-0.44573161005973816</v>
      </c>
      <c r="CR307" s="86">
        <v>-0.35070356726646423</v>
      </c>
      <c r="CS307" s="86">
        <v>-0.34668555855751038</v>
      </c>
      <c r="CT307" s="86">
        <v>-0.3466237485408783</v>
      </c>
      <c r="CU307" s="86">
        <v>-0.28565454483032227</v>
      </c>
      <c r="CV307" s="86">
        <v>-0.37795287370681763</v>
      </c>
      <c r="CW307" s="86">
        <v>-0.41119870543479919</v>
      </c>
      <c r="CX307" s="86">
        <v>-0.5162661075592041</v>
      </c>
      <c r="CY307" s="86">
        <v>-0.54268616437911987</v>
      </c>
      <c r="CZ307" s="86">
        <v>-0.58426374197006226</v>
      </c>
      <c r="DA307" s="86">
        <v>-0.42797753214836121</v>
      </c>
      <c r="DB307" s="86">
        <v>-0.39426726102828979</v>
      </c>
      <c r="DC307" s="86">
        <v>-0.36730808019638062</v>
      </c>
      <c r="DD307" s="86">
        <v>-0.38456109166145325</v>
      </c>
      <c r="DE307" s="86">
        <v>-0.39489752054214478</v>
      </c>
      <c r="DF307" s="86">
        <v>-0.37790504097938538</v>
      </c>
      <c r="DG307" s="86">
        <v>-0.349077969789505</v>
      </c>
      <c r="DH307" s="86">
        <v>-0.22717703878879547</v>
      </c>
      <c r="DI307" s="86">
        <v>-0.24966147541999817</v>
      </c>
      <c r="DJ307" s="86">
        <v>-0.23649787902832031</v>
      </c>
      <c r="DK307" s="86">
        <v>-0.16279736161231995</v>
      </c>
      <c r="DL307" s="86">
        <v>-0.20150025188922882</v>
      </c>
      <c r="DM307" s="86">
        <v>-0.24188092350959778</v>
      </c>
      <c r="DN307" s="86">
        <v>-0.26528936624526978</v>
      </c>
      <c r="DO307" s="86">
        <v>-0.2827056348323822</v>
      </c>
      <c r="DP307" s="86">
        <v>-0.19327917695045471</v>
      </c>
      <c r="DQ307" s="86">
        <v>-0.18903866410255432</v>
      </c>
      <c r="DR307" s="86">
        <v>-0.18700921535491943</v>
      </c>
      <c r="DS307" s="86">
        <v>-0.1318182647228241</v>
      </c>
      <c r="DT307" s="86">
        <v>-0.19516599178314209</v>
      </c>
      <c r="DU307" s="86">
        <v>-0.21984301507472992</v>
      </c>
      <c r="DV307" s="86">
        <v>-0.32072156667709351</v>
      </c>
      <c r="DW307" s="86">
        <v>-0.35346502065658569</v>
      </c>
      <c r="DX307" s="86">
        <v>-0.39481297135353088</v>
      </c>
      <c r="DY307" s="86">
        <v>-0.15465666353702545</v>
      </c>
      <c r="DZ307" s="86">
        <v>-0.12314216047525406</v>
      </c>
      <c r="EA307" s="86">
        <v>-9.7744442522525787E-2</v>
      </c>
      <c r="EB307" s="86">
        <v>-0.11516616493463516</v>
      </c>
      <c r="EC307" s="86">
        <v>-0.12634539604187012</v>
      </c>
      <c r="ED307" s="86">
        <v>-0.10918665677309036</v>
      </c>
      <c r="EE307" s="86">
        <v>-9.0722754597663879E-2</v>
      </c>
      <c r="EF307" s="86">
        <v>-1.0166560299694538E-2</v>
      </c>
      <c r="EG307" s="86">
        <v>-2.5978362187743187E-2</v>
      </c>
      <c r="EH307" s="86">
        <v>-2.1257594227790833E-2</v>
      </c>
      <c r="EI307" s="86">
        <v>4.1686192154884338E-2</v>
      </c>
      <c r="EJ307" s="86">
        <v>1.5853503718972206E-2</v>
      </c>
      <c r="EK307" s="86">
        <v>-1.4767075888812542E-2</v>
      </c>
      <c r="EL307" s="86">
        <v>-3.2411202788352966E-2</v>
      </c>
      <c r="EM307" s="86">
        <v>-4.732203483581543E-2</v>
      </c>
      <c r="EN307" s="86">
        <v>3.4016676247119904E-2</v>
      </c>
      <c r="EO307" s="86">
        <v>3.8578413426876068E-2</v>
      </c>
      <c r="EP307" s="86">
        <v>4.3448828160762787E-2</v>
      </c>
      <c r="EQ307" s="86">
        <v>9.0296857059001923E-2</v>
      </c>
      <c r="ER307" s="86">
        <v>6.8749226629734039E-2</v>
      </c>
      <c r="ES307" s="86">
        <v>5.6444220244884491E-2</v>
      </c>
      <c r="ET307" s="86">
        <v>-3.8386337459087372E-2</v>
      </c>
      <c r="EU307" s="86">
        <v>-8.0259799957275391E-2</v>
      </c>
      <c r="EV307" s="86">
        <v>-0.1212761178612709</v>
      </c>
      <c r="EW307" s="86">
        <v>58.640777587890625</v>
      </c>
      <c r="EX307" s="86">
        <v>57.404953002929688</v>
      </c>
      <c r="EY307" s="86">
        <v>56.533557891845703</v>
      </c>
      <c r="EZ307" s="86">
        <v>55.847702026367188</v>
      </c>
      <c r="FA307" s="86">
        <v>55.201526641845703</v>
      </c>
      <c r="FB307" s="86">
        <v>54.410343170166016</v>
      </c>
      <c r="FC307" s="86">
        <v>53.962734222412109</v>
      </c>
      <c r="FD307" s="86">
        <v>55.931652069091797</v>
      </c>
      <c r="FE307" s="86">
        <v>59.294578552246094</v>
      </c>
      <c r="FF307" s="86">
        <v>62.482662200927734</v>
      </c>
      <c r="FG307" s="86">
        <v>65.625617980957031</v>
      </c>
      <c r="FH307" s="86">
        <v>68.1986083984375</v>
      </c>
      <c r="FI307" s="86">
        <v>70.400444030761719</v>
      </c>
      <c r="FJ307" s="86">
        <v>71.826400756835938</v>
      </c>
      <c r="FK307" s="86">
        <v>72.886238098144531</v>
      </c>
      <c r="FL307" s="86">
        <v>73.903549194335938</v>
      </c>
      <c r="FM307" s="86">
        <v>74.401298522949219</v>
      </c>
      <c r="FN307" s="86">
        <v>73.739822387695313</v>
      </c>
      <c r="FO307" s="86">
        <v>71.684677124023438</v>
      </c>
      <c r="FP307" s="86">
        <v>67.820259094238281</v>
      </c>
      <c r="FQ307" s="86">
        <v>64.892524719238281</v>
      </c>
      <c r="FR307" s="86">
        <v>62.6868896484375</v>
      </c>
      <c r="FS307" s="86">
        <v>61.068496704101563</v>
      </c>
      <c r="FT307" s="86">
        <v>59.655147552490234</v>
      </c>
      <c r="FU307" s="86">
        <v>0.31553295254707336</v>
      </c>
      <c r="FV307" s="86">
        <v>0.31588864326477051</v>
      </c>
      <c r="FW307" s="86">
        <v>0.31756690144538879</v>
      </c>
      <c r="FX307" s="86">
        <v>123.36363983154297</v>
      </c>
      <c r="FY307" s="86">
        <v>1</v>
      </c>
    </row>
    <row r="308" spans="1:181" x14ac:dyDescent="0.25">
      <c r="A308" t="s">
        <v>186</v>
      </c>
      <c r="B308" t="s">
        <v>244</v>
      </c>
      <c r="C308" t="s">
        <v>194</v>
      </c>
      <c r="D308" t="s">
        <v>202</v>
      </c>
      <c r="E308" t="s">
        <v>205</v>
      </c>
      <c r="F308" t="s">
        <v>184</v>
      </c>
      <c r="G308" t="s">
        <v>1</v>
      </c>
      <c r="H308" s="86">
        <v>976</v>
      </c>
      <c r="I308" s="86"/>
      <c r="J308" s="86"/>
      <c r="K308" s="86"/>
      <c r="L308" s="86"/>
      <c r="M308" s="86"/>
      <c r="N308" s="86"/>
      <c r="O308" s="86"/>
      <c r="P308" s="86"/>
      <c r="Q308" s="86"/>
      <c r="R308" s="86"/>
      <c r="S308" s="86"/>
      <c r="T308" s="86"/>
      <c r="U308" s="86"/>
      <c r="V308" s="86"/>
      <c r="W308" s="86"/>
      <c r="X308" s="86"/>
      <c r="Y308" s="86"/>
      <c r="Z308" s="86"/>
      <c r="AA308" s="86"/>
      <c r="AB308" s="86"/>
      <c r="AC308" s="86"/>
      <c r="AD308" s="86"/>
      <c r="AE308" s="86"/>
      <c r="AF308" s="86"/>
      <c r="AG308" s="86"/>
      <c r="AH308" s="86"/>
      <c r="AI308" s="86"/>
      <c r="AJ308" s="86"/>
      <c r="AK308" s="86"/>
      <c r="AL308" s="86"/>
      <c r="AM308" s="86"/>
      <c r="AN308" s="86"/>
      <c r="AO308" s="86"/>
      <c r="AP308" s="86"/>
      <c r="AQ308" s="86"/>
      <c r="AR308" s="86"/>
      <c r="AS308" s="86"/>
      <c r="AT308" s="86"/>
      <c r="AU308" s="86"/>
      <c r="AV308" s="86"/>
      <c r="AW308" s="86"/>
      <c r="AX308" s="86"/>
      <c r="AY308" s="86"/>
      <c r="AZ308" s="86"/>
      <c r="BA308" s="86"/>
      <c r="BB308" s="86"/>
      <c r="BC308" s="86"/>
      <c r="BD308" s="86"/>
      <c r="BE308" s="86"/>
      <c r="BF308" s="86"/>
      <c r="BG308" s="86"/>
      <c r="BH308" s="86"/>
      <c r="BI308" s="86"/>
      <c r="BJ308" s="86"/>
      <c r="BK308" s="86"/>
      <c r="BL308" s="86"/>
      <c r="BM308" s="86"/>
      <c r="BN308" s="86"/>
      <c r="BO308" s="86"/>
      <c r="BP308" s="86"/>
      <c r="BQ308" s="86"/>
      <c r="BR308" s="86"/>
      <c r="BS308" s="86"/>
      <c r="BT308" s="86"/>
      <c r="BU308" s="86"/>
      <c r="BV308" s="86"/>
      <c r="BW308" s="86"/>
      <c r="BX308" s="86"/>
      <c r="BY308" s="86"/>
      <c r="BZ308" s="86"/>
      <c r="CA308" s="86"/>
      <c r="CB308" s="86"/>
      <c r="CC308" s="86"/>
      <c r="CD308" s="86"/>
      <c r="CE308" s="86"/>
      <c r="CF308" s="86"/>
      <c r="CG308" s="86"/>
      <c r="CH308" s="86"/>
      <c r="CI308" s="86"/>
      <c r="CJ308" s="86"/>
      <c r="CK308" s="86"/>
      <c r="CL308" s="86"/>
      <c r="CM308" s="86"/>
      <c r="CN308" s="86"/>
      <c r="CO308" s="86"/>
      <c r="CP308" s="86"/>
      <c r="CQ308" s="86"/>
      <c r="CR308" s="86"/>
      <c r="CS308" s="86"/>
      <c r="CT308" s="86"/>
      <c r="CU308" s="86"/>
      <c r="CV308" s="86"/>
      <c r="CW308" s="86"/>
      <c r="CX308" s="86"/>
      <c r="CY308" s="86"/>
      <c r="CZ308" s="86"/>
      <c r="DA308" s="86"/>
      <c r="DB308" s="86"/>
      <c r="DC308" s="86"/>
      <c r="DD308" s="86"/>
      <c r="DE308" s="86"/>
      <c r="DF308" s="86"/>
      <c r="DG308" s="86"/>
      <c r="DH308" s="86"/>
      <c r="DI308" s="86"/>
      <c r="DJ308" s="86"/>
      <c r="DK308" s="86"/>
      <c r="DL308" s="86"/>
      <c r="DM308" s="86"/>
      <c r="DN308" s="86"/>
      <c r="DO308" s="86"/>
      <c r="DP308" s="86"/>
      <c r="DQ308" s="86"/>
      <c r="DR308" s="86"/>
      <c r="DS308" s="86"/>
      <c r="DT308" s="86"/>
      <c r="DU308" s="86"/>
      <c r="DV308" s="86"/>
      <c r="DW308" s="86"/>
      <c r="DX308" s="86"/>
      <c r="DY308" s="86"/>
      <c r="DZ308" s="86"/>
      <c r="EA308" s="86"/>
      <c r="EB308" s="86"/>
      <c r="EC308" s="86"/>
      <c r="ED308" s="86"/>
      <c r="EE308" s="86"/>
      <c r="EF308" s="86"/>
      <c r="EG308" s="86"/>
      <c r="EH308" s="86"/>
      <c r="EI308" s="86"/>
      <c r="EJ308" s="86"/>
      <c r="EK308" s="86"/>
      <c r="EL308" s="86"/>
      <c r="EM308" s="86"/>
      <c r="EN308" s="86"/>
      <c r="EO308" s="86"/>
      <c r="EP308" s="86"/>
      <c r="EQ308" s="86"/>
      <c r="ER308" s="86"/>
      <c r="ES308" s="86"/>
      <c r="ET308" s="86"/>
      <c r="EU308" s="86"/>
      <c r="EV308" s="86"/>
      <c r="EW308" s="86"/>
      <c r="EX308" s="86"/>
      <c r="EY308" s="86"/>
      <c r="EZ308" s="86"/>
      <c r="FA308" s="86"/>
      <c r="FB308" s="86"/>
      <c r="FC308" s="86"/>
      <c r="FD308" s="86"/>
      <c r="FE308" s="86"/>
      <c r="FF308" s="86"/>
      <c r="FG308" s="86"/>
      <c r="FH308" s="86"/>
      <c r="FI308" s="86"/>
      <c r="FJ308" s="86"/>
      <c r="FK308" s="86"/>
      <c r="FL308" s="86"/>
      <c r="FM308" s="86"/>
      <c r="FN308" s="86"/>
      <c r="FO308" s="86"/>
      <c r="FP308" s="86"/>
      <c r="FQ308" s="86"/>
      <c r="FR308" s="86"/>
      <c r="FS308" s="86"/>
      <c r="FT308" s="86"/>
      <c r="FU308" s="86"/>
      <c r="FV308" s="86"/>
      <c r="FW308" s="86"/>
      <c r="FX308" s="86">
        <v>71.954544067382813</v>
      </c>
      <c r="FY308" s="86">
        <v>0</v>
      </c>
    </row>
    <row r="309" spans="1:181" x14ac:dyDescent="0.25">
      <c r="A309" t="s">
        <v>186</v>
      </c>
      <c r="B309" t="s">
        <v>244</v>
      </c>
      <c r="C309" t="s">
        <v>194</v>
      </c>
      <c r="D309" t="s">
        <v>202</v>
      </c>
      <c r="E309" t="s">
        <v>205</v>
      </c>
      <c r="F309" t="s">
        <v>185</v>
      </c>
      <c r="G309" t="s">
        <v>1</v>
      </c>
      <c r="H309" s="86">
        <v>433</v>
      </c>
      <c r="I309" s="86"/>
      <c r="J309" s="86"/>
      <c r="K309" s="86"/>
      <c r="L309" s="86"/>
      <c r="M309" s="86"/>
      <c r="N309" s="86"/>
      <c r="O309" s="86"/>
      <c r="P309" s="86"/>
      <c r="Q309" s="86"/>
      <c r="R309" s="86"/>
      <c r="S309" s="86"/>
      <c r="T309" s="86"/>
      <c r="U309" s="86"/>
      <c r="V309" s="86"/>
      <c r="W309" s="86"/>
      <c r="X309" s="86"/>
      <c r="Y309" s="86"/>
      <c r="Z309" s="86"/>
      <c r="AA309" s="86"/>
      <c r="AB309" s="86"/>
      <c r="AC309" s="86"/>
      <c r="AD309" s="86"/>
      <c r="AE309" s="86"/>
      <c r="AF309" s="86"/>
      <c r="AG309" s="86"/>
      <c r="AH309" s="86"/>
      <c r="AI309" s="86"/>
      <c r="AJ309" s="86"/>
      <c r="AK309" s="86"/>
      <c r="AL309" s="86"/>
      <c r="AM309" s="86"/>
      <c r="AN309" s="86"/>
      <c r="AO309" s="86"/>
      <c r="AP309" s="86"/>
      <c r="AQ309" s="86"/>
      <c r="AR309" s="86"/>
      <c r="AS309" s="86"/>
      <c r="AT309" s="86"/>
      <c r="AU309" s="86"/>
      <c r="AV309" s="86"/>
      <c r="AW309" s="86"/>
      <c r="AX309" s="86"/>
      <c r="AY309" s="86"/>
      <c r="AZ309" s="86"/>
      <c r="BA309" s="86"/>
      <c r="BB309" s="86"/>
      <c r="BC309" s="86"/>
      <c r="BD309" s="86"/>
      <c r="BE309" s="86"/>
      <c r="BF309" s="86"/>
      <c r="BG309" s="86"/>
      <c r="BH309" s="86"/>
      <c r="BI309" s="86"/>
      <c r="BJ309" s="86"/>
      <c r="BK309" s="86"/>
      <c r="BL309" s="86"/>
      <c r="BM309" s="86"/>
      <c r="BN309" s="86"/>
      <c r="BO309" s="86"/>
      <c r="BP309" s="86"/>
      <c r="BQ309" s="86"/>
      <c r="BR309" s="86"/>
      <c r="BS309" s="86"/>
      <c r="BT309" s="86"/>
      <c r="BU309" s="86"/>
      <c r="BV309" s="86"/>
      <c r="BW309" s="86"/>
      <c r="BX309" s="86"/>
      <c r="BY309" s="86"/>
      <c r="BZ309" s="86"/>
      <c r="CA309" s="86"/>
      <c r="CB309" s="86"/>
      <c r="CC309" s="86"/>
      <c r="CD309" s="86"/>
      <c r="CE309" s="86"/>
      <c r="CF309" s="86"/>
      <c r="CG309" s="86"/>
      <c r="CH309" s="86"/>
      <c r="CI309" s="86"/>
      <c r="CJ309" s="86"/>
      <c r="CK309" s="86"/>
      <c r="CL309" s="86"/>
      <c r="CM309" s="86"/>
      <c r="CN309" s="86"/>
      <c r="CO309" s="86"/>
      <c r="CP309" s="86"/>
      <c r="CQ309" s="86"/>
      <c r="CR309" s="86"/>
      <c r="CS309" s="86"/>
      <c r="CT309" s="86"/>
      <c r="CU309" s="86"/>
      <c r="CV309" s="86"/>
      <c r="CW309" s="86"/>
      <c r="CX309" s="86"/>
      <c r="CY309" s="86"/>
      <c r="CZ309" s="86"/>
      <c r="DA309" s="86"/>
      <c r="DB309" s="86"/>
      <c r="DC309" s="86"/>
      <c r="DD309" s="86"/>
      <c r="DE309" s="86"/>
      <c r="DF309" s="86"/>
      <c r="DG309" s="86"/>
      <c r="DH309" s="86"/>
      <c r="DI309" s="86"/>
      <c r="DJ309" s="86"/>
      <c r="DK309" s="86"/>
      <c r="DL309" s="86"/>
      <c r="DM309" s="86"/>
      <c r="DN309" s="86"/>
      <c r="DO309" s="86"/>
      <c r="DP309" s="86"/>
      <c r="DQ309" s="86"/>
      <c r="DR309" s="86"/>
      <c r="DS309" s="86"/>
      <c r="DT309" s="86"/>
      <c r="DU309" s="86"/>
      <c r="DV309" s="86"/>
      <c r="DW309" s="86"/>
      <c r="DX309" s="86"/>
      <c r="DY309" s="86"/>
      <c r="DZ309" s="86"/>
      <c r="EA309" s="86"/>
      <c r="EB309" s="86"/>
      <c r="EC309" s="86"/>
      <c r="ED309" s="86"/>
      <c r="EE309" s="86"/>
      <c r="EF309" s="86"/>
      <c r="EG309" s="86"/>
      <c r="EH309" s="86"/>
      <c r="EI309" s="86"/>
      <c r="EJ309" s="86"/>
      <c r="EK309" s="86"/>
      <c r="EL309" s="86"/>
      <c r="EM309" s="86"/>
      <c r="EN309" s="86"/>
      <c r="EO309" s="86"/>
      <c r="EP309" s="86"/>
      <c r="EQ309" s="86"/>
      <c r="ER309" s="86"/>
      <c r="ES309" s="86"/>
      <c r="ET309" s="86"/>
      <c r="EU309" s="86"/>
      <c r="EV309" s="86"/>
      <c r="EW309" s="86"/>
      <c r="EX309" s="86"/>
      <c r="EY309" s="86"/>
      <c r="EZ309" s="86"/>
      <c r="FA309" s="86"/>
      <c r="FB309" s="86"/>
      <c r="FC309" s="86"/>
      <c r="FD309" s="86"/>
      <c r="FE309" s="86"/>
      <c r="FF309" s="86"/>
      <c r="FG309" s="86"/>
      <c r="FH309" s="86"/>
      <c r="FI309" s="86"/>
      <c r="FJ309" s="86"/>
      <c r="FK309" s="86"/>
      <c r="FL309" s="86"/>
      <c r="FM309" s="86"/>
      <c r="FN309" s="86"/>
      <c r="FO309" s="86"/>
      <c r="FP309" s="86"/>
      <c r="FQ309" s="86"/>
      <c r="FR309" s="86"/>
      <c r="FS309" s="86"/>
      <c r="FT309" s="86"/>
      <c r="FU309" s="86"/>
      <c r="FV309" s="86"/>
      <c r="FW309" s="86"/>
      <c r="FX309" s="86">
        <v>33.545455932617188</v>
      </c>
      <c r="FY309" s="86">
        <v>0</v>
      </c>
    </row>
    <row r="310" spans="1:181" x14ac:dyDescent="0.25">
      <c r="A310" t="s">
        <v>186</v>
      </c>
      <c r="B310" t="s">
        <v>244</v>
      </c>
      <c r="C310" t="s">
        <v>194</v>
      </c>
      <c r="D310" t="s">
        <v>202</v>
      </c>
      <c r="E310" t="s">
        <v>206</v>
      </c>
      <c r="F310" t="s">
        <v>1</v>
      </c>
      <c r="G310" t="s">
        <v>198</v>
      </c>
      <c r="H310" s="86">
        <v>11555</v>
      </c>
      <c r="I310" s="86">
        <v>0.79252386093139648</v>
      </c>
      <c r="J310" s="86">
        <v>0.71634489297866821</v>
      </c>
      <c r="K310" s="86">
        <v>0.68541163206100464</v>
      </c>
      <c r="L310" s="86">
        <v>0.67955547571182251</v>
      </c>
      <c r="M310" s="86">
        <v>0.67843842506408691</v>
      </c>
      <c r="N310" s="86">
        <v>0.71674031019210815</v>
      </c>
      <c r="O310" s="86">
        <v>0.8137395977973938</v>
      </c>
      <c r="P310" s="86">
        <v>0.91258114576339722</v>
      </c>
      <c r="Q310" s="86">
        <v>0.88784217834472656</v>
      </c>
      <c r="R310" s="86">
        <v>0.88751888275146484</v>
      </c>
      <c r="S310" s="86">
        <v>0.91507643461227417</v>
      </c>
      <c r="T310" s="86">
        <v>0.90571862459182739</v>
      </c>
      <c r="U310" s="86">
        <v>0.8905174732208252</v>
      </c>
      <c r="V310" s="86">
        <v>0.87071728706359863</v>
      </c>
      <c r="W310" s="86">
        <v>0.85370373725891113</v>
      </c>
      <c r="X310" s="86">
        <v>0.8667035698890686</v>
      </c>
      <c r="Y310" s="86">
        <v>0.89764964580535889</v>
      </c>
      <c r="Z310" s="86">
        <v>0.95823687314987183</v>
      </c>
      <c r="AA310" s="86">
        <v>1.0263936519622803</v>
      </c>
      <c r="AB310" s="86">
        <v>1.0794802904129028</v>
      </c>
      <c r="AC310" s="86">
        <v>1.1337432861328125</v>
      </c>
      <c r="AD310" s="86">
        <v>1.1528162956237793</v>
      </c>
      <c r="AE310" s="86">
        <v>1.0255140066146851</v>
      </c>
      <c r="AF310" s="86">
        <v>0.89538836479187012</v>
      </c>
      <c r="AG310" s="86">
        <v>-0.18943597376346588</v>
      </c>
      <c r="AH310" s="86">
        <v>-0.20518739521503448</v>
      </c>
      <c r="AI310" s="86">
        <v>-0.19054108858108521</v>
      </c>
      <c r="AJ310" s="86">
        <v>-0.17438213527202606</v>
      </c>
      <c r="AK310" s="86">
        <v>-0.17973171174526215</v>
      </c>
      <c r="AL310" s="86">
        <v>-0.19231718778610229</v>
      </c>
      <c r="AM310" s="86">
        <v>-0.21110975742340088</v>
      </c>
      <c r="AN310" s="86">
        <v>-0.21208569407463074</v>
      </c>
      <c r="AO310" s="86">
        <v>-0.22070100903511047</v>
      </c>
      <c r="AP310" s="86">
        <v>-0.16974127292633057</v>
      </c>
      <c r="AQ310" s="86">
        <v>-0.12665700912475586</v>
      </c>
      <c r="AR310" s="86">
        <v>-0.1225874125957489</v>
      </c>
      <c r="AS310" s="86">
        <v>-0.12281004339456558</v>
      </c>
      <c r="AT310" s="86">
        <v>-0.1294533908367157</v>
      </c>
      <c r="AU310" s="86">
        <v>-0.13906790316104889</v>
      </c>
      <c r="AV310" s="86">
        <v>-0.11633160710334778</v>
      </c>
      <c r="AW310" s="86">
        <v>-7.2628669440746307E-2</v>
      </c>
      <c r="AX310" s="86">
        <v>-8.0548815429210663E-2</v>
      </c>
      <c r="AY310" s="86">
        <v>-6.5883822739124298E-2</v>
      </c>
      <c r="AZ310" s="86">
        <v>-4.8879440873861313E-2</v>
      </c>
      <c r="BA310" s="86">
        <v>-5.4700139909982681E-2</v>
      </c>
      <c r="BB310" s="86">
        <v>-0.1086689829826355</v>
      </c>
      <c r="BC310" s="86">
        <v>-0.16011214256286621</v>
      </c>
      <c r="BD310" s="86">
        <v>-0.16779313981533051</v>
      </c>
      <c r="BE310" s="86">
        <v>-0.15794998407363892</v>
      </c>
      <c r="BF310" s="86">
        <v>-0.17392474412918091</v>
      </c>
      <c r="BG310" s="86">
        <v>-0.16127371788024902</v>
      </c>
      <c r="BH310" s="86">
        <v>-0.14521485567092896</v>
      </c>
      <c r="BI310" s="86">
        <v>-0.15036217868328094</v>
      </c>
      <c r="BJ310" s="86">
        <v>-0.16127867996692657</v>
      </c>
      <c r="BK310" s="86">
        <v>-0.1788182407617569</v>
      </c>
      <c r="BL310" s="86">
        <v>-0.17775698006153107</v>
      </c>
      <c r="BM310" s="86">
        <v>-0.18667961657047272</v>
      </c>
      <c r="BN310" s="86">
        <v>-0.13964502513408661</v>
      </c>
      <c r="BO310" s="86">
        <v>-9.8606564104557037E-2</v>
      </c>
      <c r="BP310" s="86">
        <v>-9.6497200429439545E-2</v>
      </c>
      <c r="BQ310" s="86">
        <v>-9.6297673881053925E-2</v>
      </c>
      <c r="BR310" s="86">
        <v>-0.10212979465723038</v>
      </c>
      <c r="BS310" s="86">
        <v>-0.11208838224411011</v>
      </c>
      <c r="BT310" s="86">
        <v>-8.8942497968673706E-2</v>
      </c>
      <c r="BU310" s="86">
        <v>-4.4665209949016571E-2</v>
      </c>
      <c r="BV310" s="86">
        <v>-5.4301846772432327E-2</v>
      </c>
      <c r="BW310" s="86">
        <v>-3.7318002432584763E-2</v>
      </c>
      <c r="BX310" s="86">
        <v>-1.9447309896349907E-2</v>
      </c>
      <c r="BY310" s="86">
        <v>-2.3687995970249176E-2</v>
      </c>
      <c r="BZ310" s="86">
        <v>-7.8584291040897369E-2</v>
      </c>
      <c r="CA310" s="86">
        <v>-0.12875910103321075</v>
      </c>
      <c r="CB310" s="86">
        <v>-0.13630586862564087</v>
      </c>
      <c r="CC310" s="86">
        <v>-0.13614287972450256</v>
      </c>
      <c r="CD310" s="86">
        <v>-0.15227231383323669</v>
      </c>
      <c r="CE310" s="86">
        <v>-0.14100322127342224</v>
      </c>
      <c r="CF310" s="86">
        <v>-0.12501369416713715</v>
      </c>
      <c r="CG310" s="86">
        <v>-0.13002093136310577</v>
      </c>
      <c r="CH310" s="86">
        <v>-0.13978150486946106</v>
      </c>
      <c r="CI310" s="86">
        <v>-0.15645325183868408</v>
      </c>
      <c r="CJ310" s="86">
        <v>-0.15398102998733521</v>
      </c>
      <c r="CK310" s="86">
        <v>-0.16311649978160858</v>
      </c>
      <c r="CL310" s="86">
        <v>-0.11880044639110565</v>
      </c>
      <c r="CM310" s="86">
        <v>-7.9178914427757263E-2</v>
      </c>
      <c r="CN310" s="86">
        <v>-7.8427188098430634E-2</v>
      </c>
      <c r="CO310" s="86">
        <v>-7.7935293316841125E-2</v>
      </c>
      <c r="CP310" s="86">
        <v>-8.3205558359622955E-2</v>
      </c>
      <c r="CQ310" s="86">
        <v>-9.3402460217475891E-2</v>
      </c>
      <c r="CR310" s="86">
        <v>-6.9972902536392212E-2</v>
      </c>
      <c r="CS310" s="86">
        <v>-2.5297801941633224E-2</v>
      </c>
      <c r="CT310" s="86">
        <v>-3.6123279482126236E-2</v>
      </c>
      <c r="CU310" s="86">
        <v>-1.7533395439386368E-2</v>
      </c>
      <c r="CV310" s="86">
        <v>9.3729345826432109E-4</v>
      </c>
      <c r="CW310" s="86">
        <v>-2.2090834099799395E-3</v>
      </c>
      <c r="CX310" s="86">
        <v>-5.7747725397348404E-2</v>
      </c>
      <c r="CY310" s="86">
        <v>-0.10704406350851059</v>
      </c>
      <c r="CZ310" s="86">
        <v>-0.11449787765741348</v>
      </c>
      <c r="DA310" s="86">
        <v>-0.11433576047420502</v>
      </c>
      <c r="DB310" s="86">
        <v>-0.13061991333961487</v>
      </c>
      <c r="DC310" s="86">
        <v>-0.12073273956775665</v>
      </c>
      <c r="DD310" s="86">
        <v>-0.10481253266334534</v>
      </c>
      <c r="DE310" s="86">
        <v>-0.10967967659235001</v>
      </c>
      <c r="DF310" s="86">
        <v>-0.11828432977199554</v>
      </c>
      <c r="DG310" s="86">
        <v>-0.13408826291561127</v>
      </c>
      <c r="DH310" s="86">
        <v>-0.13020507991313934</v>
      </c>
      <c r="DI310" s="86">
        <v>-0.13955341279506683</v>
      </c>
      <c r="DJ310" s="86">
        <v>-9.7955875098705292E-2</v>
      </c>
      <c r="DK310" s="86">
        <v>-5.9751264750957489E-2</v>
      </c>
      <c r="DL310" s="86">
        <v>-6.0357190668582916E-2</v>
      </c>
      <c r="DM310" s="86">
        <v>-5.9572905302047729E-2</v>
      </c>
      <c r="DN310" s="86">
        <v>-6.4281322062015533E-2</v>
      </c>
      <c r="DO310" s="86">
        <v>-7.4716515839099884E-2</v>
      </c>
      <c r="DP310" s="86">
        <v>-5.1003288477659225E-2</v>
      </c>
      <c r="DQ310" s="86">
        <v>-5.9303971938788891E-3</v>
      </c>
      <c r="DR310" s="86">
        <v>-1.7944706603884697E-2</v>
      </c>
      <c r="DS310" s="86">
        <v>2.2512087598443031E-3</v>
      </c>
      <c r="DT310" s="86">
        <v>2.1321896463632584E-2</v>
      </c>
      <c r="DU310" s="86">
        <v>1.9269831478595734E-2</v>
      </c>
      <c r="DV310" s="86">
        <v>-3.6911159753799438E-2</v>
      </c>
      <c r="DW310" s="86">
        <v>-8.5329025983810425E-2</v>
      </c>
      <c r="DX310" s="86">
        <v>-9.2689879238605499E-2</v>
      </c>
      <c r="DY310" s="86">
        <v>-8.2849763333797455E-2</v>
      </c>
      <c r="DZ310" s="86">
        <v>-9.9357269704341888E-2</v>
      </c>
      <c r="EA310" s="86">
        <v>-9.146534651517868E-2</v>
      </c>
      <c r="EB310" s="86">
        <v>-7.564525306224823E-2</v>
      </c>
      <c r="EC310" s="86">
        <v>-8.0310150980949402E-2</v>
      </c>
      <c r="ED310" s="86">
        <v>-8.7245836853981018E-2</v>
      </c>
      <c r="EE310" s="86">
        <v>-0.10179676115512848</v>
      </c>
      <c r="EF310" s="86">
        <v>-9.5876365900039673E-2</v>
      </c>
      <c r="EG310" s="86">
        <v>-0.10553199797868729</v>
      </c>
      <c r="EH310" s="86">
        <v>-6.7859642207622528E-2</v>
      </c>
      <c r="EI310" s="86">
        <v>-3.1700823456048965E-2</v>
      </c>
      <c r="EJ310" s="86">
        <v>-3.4266974776983261E-2</v>
      </c>
      <c r="EK310" s="86">
        <v>-3.3060535788536072E-2</v>
      </c>
      <c r="EL310" s="86">
        <v>-3.6957729607820511E-2</v>
      </c>
      <c r="EM310" s="86">
        <v>-4.7737002372741699E-2</v>
      </c>
      <c r="EN310" s="86">
        <v>-2.3614188656210899E-2</v>
      </c>
      <c r="EO310" s="86">
        <v>2.2033059969544411E-2</v>
      </c>
      <c r="EP310" s="86">
        <v>8.3022629842162132E-3</v>
      </c>
      <c r="EQ310" s="86">
        <v>3.0817035585641861E-2</v>
      </c>
      <c r="ER310" s="86">
        <v>5.0754029303789139E-2</v>
      </c>
      <c r="ES310" s="86">
        <v>5.028197169303894E-2</v>
      </c>
      <c r="ET310" s="86">
        <v>-6.8264673464000225E-3</v>
      </c>
      <c r="EU310" s="86">
        <v>-5.3975969552993774E-2</v>
      </c>
      <c r="EV310" s="86">
        <v>-6.1202596873044968E-2</v>
      </c>
      <c r="EW310" s="86">
        <v>55.811004638671875</v>
      </c>
      <c r="EX310" s="86">
        <v>55.174213409423828</v>
      </c>
      <c r="EY310" s="86">
        <v>54.701755523681641</v>
      </c>
      <c r="EZ310" s="86">
        <v>54.274539947509766</v>
      </c>
      <c r="FA310" s="86">
        <v>53.914241790771484</v>
      </c>
      <c r="FB310" s="86">
        <v>53.602264404296875</v>
      </c>
      <c r="FC310" s="86">
        <v>53.817447662353516</v>
      </c>
      <c r="FD310" s="86">
        <v>55.848766326904297</v>
      </c>
      <c r="FE310" s="86">
        <v>58.290328979492188</v>
      </c>
      <c r="FF310" s="86">
        <v>60.951274871826172</v>
      </c>
      <c r="FG310" s="86">
        <v>63.349296569824219</v>
      </c>
      <c r="FH310" s="86">
        <v>65.60150146484375</v>
      </c>
      <c r="FI310" s="86">
        <v>67.4642333984375</v>
      </c>
      <c r="FJ310" s="86">
        <v>69.002311706542969</v>
      </c>
      <c r="FK310" s="86">
        <v>69.934883117675781</v>
      </c>
      <c r="FL310" s="86">
        <v>70.291175842285156</v>
      </c>
      <c r="FM310" s="86">
        <v>69.866218566894531</v>
      </c>
      <c r="FN310" s="86">
        <v>68.372871398925781</v>
      </c>
      <c r="FO310" s="86">
        <v>66.146408081054688</v>
      </c>
      <c r="FP310" s="86">
        <v>63.231719970703125</v>
      </c>
      <c r="FQ310" s="86">
        <v>60.665695190429688</v>
      </c>
      <c r="FR310" s="86">
        <v>59.209762573242188</v>
      </c>
      <c r="FS310" s="86">
        <v>58.034313201904297</v>
      </c>
      <c r="FT310" s="86">
        <v>57.061386108398438</v>
      </c>
      <c r="FU310" s="86">
        <v>2.8962304815649986E-2</v>
      </c>
      <c r="FV310" s="86">
        <v>3.3405087888240814E-2</v>
      </c>
      <c r="FW310" s="86">
        <v>3.1153755262494087E-2</v>
      </c>
      <c r="FX310" s="86">
        <v>749.1363525390625</v>
      </c>
      <c r="FY310" s="86">
        <v>1</v>
      </c>
    </row>
    <row r="311" spans="1:181" x14ac:dyDescent="0.25">
      <c r="A311" t="s">
        <v>186</v>
      </c>
      <c r="B311" t="s">
        <v>244</v>
      </c>
      <c r="C311" t="s">
        <v>194</v>
      </c>
      <c r="D311" t="s">
        <v>202</v>
      </c>
      <c r="E311" t="s">
        <v>206</v>
      </c>
      <c r="F311" t="s">
        <v>1</v>
      </c>
      <c r="G311" t="s">
        <v>200</v>
      </c>
      <c r="H311" s="86">
        <v>2382</v>
      </c>
      <c r="I311" s="86">
        <v>0.61598598957061768</v>
      </c>
      <c r="J311" s="86">
        <v>0.55673855543136597</v>
      </c>
      <c r="K311" s="86">
        <v>0.52616161108016968</v>
      </c>
      <c r="L311" s="86">
        <v>0.51401662826538086</v>
      </c>
      <c r="M311" s="86">
        <v>0.50587224960327148</v>
      </c>
      <c r="N311" s="86">
        <v>0.51887857913970947</v>
      </c>
      <c r="O311" s="86">
        <v>0.62518769502639771</v>
      </c>
      <c r="P311" s="86">
        <v>0.68661993741989136</v>
      </c>
      <c r="Q311" s="86">
        <v>0.67896252870559692</v>
      </c>
      <c r="R311" s="86">
        <v>0.68923830986022949</v>
      </c>
      <c r="S311" s="86">
        <v>0.67531722784042358</v>
      </c>
      <c r="T311" s="86">
        <v>0.66877865791320801</v>
      </c>
      <c r="U311" s="86">
        <v>0.69610559940338135</v>
      </c>
      <c r="V311" s="86">
        <v>0.69312167167663574</v>
      </c>
      <c r="W311" s="86">
        <v>0.72093892097473145</v>
      </c>
      <c r="X311" s="86">
        <v>0.77465778589248657</v>
      </c>
      <c r="Y311" s="86">
        <v>0.84482604265213013</v>
      </c>
      <c r="Z311" s="86">
        <v>0.88350039720535278</v>
      </c>
      <c r="AA311" s="86">
        <v>0.91380041837692261</v>
      </c>
      <c r="AB311" s="86">
        <v>0.93060904741287231</v>
      </c>
      <c r="AC311" s="86">
        <v>0.9797244668006897</v>
      </c>
      <c r="AD311" s="86">
        <v>0.94615662097930908</v>
      </c>
      <c r="AE311" s="86">
        <v>0.84098178148269653</v>
      </c>
      <c r="AF311" s="86">
        <v>0.71885794401168823</v>
      </c>
      <c r="AG311" s="86">
        <v>-6.4343765377998352E-2</v>
      </c>
      <c r="AH311" s="86">
        <v>-6.6488415002822876E-2</v>
      </c>
      <c r="AI311" s="86">
        <v>-5.4376289248466492E-2</v>
      </c>
      <c r="AJ311" s="86">
        <v>-5.5133044719696045E-2</v>
      </c>
      <c r="AK311" s="86">
        <v>-7.5002916157245636E-2</v>
      </c>
      <c r="AL311" s="86">
        <v>-9.4383440911769867E-2</v>
      </c>
      <c r="AM311" s="86">
        <v>-7.5171828269958496E-2</v>
      </c>
      <c r="AN311" s="86">
        <v>-8.4736958146095276E-2</v>
      </c>
      <c r="AO311" s="86">
        <v>-7.9139746725559235E-2</v>
      </c>
      <c r="AP311" s="86">
        <v>-6.7171230912208557E-2</v>
      </c>
      <c r="AQ311" s="86">
        <v>-7.781769335269928E-2</v>
      </c>
      <c r="AR311" s="86">
        <v>-8.7832324206829071E-2</v>
      </c>
      <c r="AS311" s="86">
        <v>-9.1635972261428833E-2</v>
      </c>
      <c r="AT311" s="86">
        <v>-9.3311615288257599E-2</v>
      </c>
      <c r="AU311" s="86">
        <v>-8.6237102746963501E-2</v>
      </c>
      <c r="AV311" s="86">
        <v>-7.9265139997005463E-2</v>
      </c>
      <c r="AW311" s="86">
        <v>-4.7845948487520218E-2</v>
      </c>
      <c r="AX311" s="86">
        <v>-4.3791446834802628E-2</v>
      </c>
      <c r="AY311" s="86">
        <v>-2.7131898328661919E-2</v>
      </c>
      <c r="AZ311" s="86">
        <v>-3.0814094468951225E-2</v>
      </c>
      <c r="BA311" s="86">
        <v>-1.5593423508107662E-2</v>
      </c>
      <c r="BB311" s="86">
        <v>-2.8550142422318459E-2</v>
      </c>
      <c r="BC311" s="86">
        <v>-6.6538892686367035E-2</v>
      </c>
      <c r="BD311" s="86">
        <v>-5.856604129076004E-2</v>
      </c>
      <c r="BE311" s="86">
        <v>-4.5401804149150848E-2</v>
      </c>
      <c r="BF311" s="86">
        <v>-4.769144207239151E-2</v>
      </c>
      <c r="BG311" s="86">
        <v>-3.654070571064949E-2</v>
      </c>
      <c r="BH311" s="86">
        <v>-3.7110980600118637E-2</v>
      </c>
      <c r="BI311" s="86">
        <v>-5.6400947272777557E-2</v>
      </c>
      <c r="BJ311" s="86">
        <v>-7.4838444590568542E-2</v>
      </c>
      <c r="BK311" s="86">
        <v>-5.4413110017776489E-2</v>
      </c>
      <c r="BL311" s="86">
        <v>-6.3118845224380493E-2</v>
      </c>
      <c r="BM311" s="86">
        <v>-6.0633476823568344E-2</v>
      </c>
      <c r="BN311" s="86">
        <v>-4.7483824193477631E-2</v>
      </c>
      <c r="BO311" s="86">
        <v>-5.8575302362442017E-2</v>
      </c>
      <c r="BP311" s="86">
        <v>-6.7901335656642914E-2</v>
      </c>
      <c r="BQ311" s="86">
        <v>-7.1363329887390137E-2</v>
      </c>
      <c r="BR311" s="86">
        <v>-7.3066666722297668E-2</v>
      </c>
      <c r="BS311" s="86">
        <v>-6.5177910029888153E-2</v>
      </c>
      <c r="BT311" s="86">
        <v>-5.8061599731445313E-2</v>
      </c>
      <c r="BU311" s="86">
        <v>-2.7877133339643478E-2</v>
      </c>
      <c r="BV311" s="86">
        <v>-2.3672904819250107E-2</v>
      </c>
      <c r="BW311" s="86">
        <v>-5.6954207830131054E-3</v>
      </c>
      <c r="BX311" s="86">
        <v>-9.6424752846360207E-3</v>
      </c>
      <c r="BY311" s="86">
        <v>5.8874222449958324E-3</v>
      </c>
      <c r="BZ311" s="86">
        <v>-7.3563233017921448E-3</v>
      </c>
      <c r="CA311" s="86">
        <v>-4.4970415532588959E-2</v>
      </c>
      <c r="CB311" s="86">
        <v>-3.9115585386753082E-2</v>
      </c>
      <c r="CC311" s="86">
        <v>-3.2282661646604538E-2</v>
      </c>
      <c r="CD311" s="86">
        <v>-3.4672718495130539E-2</v>
      </c>
      <c r="CE311" s="86">
        <v>-2.4187836796045303E-2</v>
      </c>
      <c r="CF311" s="86">
        <v>-2.4628959596157074E-2</v>
      </c>
      <c r="CG311" s="86">
        <v>-4.3517280369997025E-2</v>
      </c>
      <c r="CH311" s="86">
        <v>-6.130165234208107E-2</v>
      </c>
      <c r="CI311" s="86">
        <v>-4.003569483757019E-2</v>
      </c>
      <c r="CJ311" s="86">
        <v>-4.8146206885576248E-2</v>
      </c>
      <c r="CK311" s="86">
        <v>-4.7816086560487747E-2</v>
      </c>
      <c r="CL311" s="86">
        <v>-3.3848382532596588E-2</v>
      </c>
      <c r="CM311" s="86">
        <v>-4.5248076319694519E-2</v>
      </c>
      <c r="CN311" s="86">
        <v>-5.4097190499305725E-2</v>
      </c>
      <c r="CO311" s="86">
        <v>-5.7322550565004349E-2</v>
      </c>
      <c r="CP311" s="86">
        <v>-5.9045068919658661E-2</v>
      </c>
      <c r="CQ311" s="86">
        <v>-5.0592381507158279E-2</v>
      </c>
      <c r="CR311" s="86">
        <v>-4.3376091867685318E-2</v>
      </c>
      <c r="CS311" s="86">
        <v>-1.4046790078282356E-2</v>
      </c>
      <c r="CT311" s="86">
        <v>-9.7388625144958496E-3</v>
      </c>
      <c r="CU311" s="86">
        <v>9.1514186933636665E-3</v>
      </c>
      <c r="CV311" s="86">
        <v>5.0209243781864643E-3</v>
      </c>
      <c r="CW311" s="86">
        <v>2.0764989778399467E-2</v>
      </c>
      <c r="CX311" s="86">
        <v>7.3224524967372417E-3</v>
      </c>
      <c r="CY311" s="86">
        <v>-3.0032148584723473E-2</v>
      </c>
      <c r="CZ311" s="86">
        <v>-2.564425952732563E-2</v>
      </c>
      <c r="DA311" s="86">
        <v>-1.916351355612278E-2</v>
      </c>
      <c r="DB311" s="86">
        <v>-2.1653994917869568E-2</v>
      </c>
      <c r="DC311" s="86">
        <v>-1.1834967881441116E-2</v>
      </c>
      <c r="DD311" s="86">
        <v>-1.2146937660872936E-2</v>
      </c>
      <c r="DE311" s="86">
        <v>-3.0633615329861641E-2</v>
      </c>
      <c r="DF311" s="86">
        <v>-4.7764852643013E-2</v>
      </c>
      <c r="DG311" s="86">
        <v>-2.5658277794718742E-2</v>
      </c>
      <c r="DH311" s="86">
        <v>-3.3173568546772003E-2</v>
      </c>
      <c r="DI311" s="86">
        <v>-3.4998700022697449E-2</v>
      </c>
      <c r="DJ311" s="86">
        <v>-2.0212944597005844E-2</v>
      </c>
      <c r="DK311" s="86">
        <v>-3.1920850276947021E-2</v>
      </c>
      <c r="DL311" s="86">
        <v>-4.0293041616678238E-2</v>
      </c>
      <c r="DM311" s="86">
        <v>-4.3281774967908859E-2</v>
      </c>
      <c r="DN311" s="86">
        <v>-4.5023474842309952E-2</v>
      </c>
      <c r="DO311" s="86">
        <v>-3.6006856709718704E-2</v>
      </c>
      <c r="DP311" s="86">
        <v>-2.8690582141280174E-2</v>
      </c>
      <c r="DQ311" s="86">
        <v>-2.164492616429925E-4</v>
      </c>
      <c r="DR311" s="86">
        <v>4.195178858935833E-3</v>
      </c>
      <c r="DS311" s="86">
        <v>2.3998256772756577E-2</v>
      </c>
      <c r="DT311" s="86">
        <v>1.9684324041008949E-2</v>
      </c>
      <c r="DU311" s="86">
        <v>3.5642560571432114E-2</v>
      </c>
      <c r="DV311" s="86">
        <v>2.2001227363944054E-2</v>
      </c>
      <c r="DW311" s="86">
        <v>-1.5093883499503136E-2</v>
      </c>
      <c r="DX311" s="86">
        <v>-1.2172934599220753E-2</v>
      </c>
      <c r="DY311" s="86">
        <v>-2.2155162878334522E-4</v>
      </c>
      <c r="DZ311" s="86">
        <v>-2.8570264112204313E-3</v>
      </c>
      <c r="EA311" s="86">
        <v>6.0006142593920231E-3</v>
      </c>
      <c r="EB311" s="86">
        <v>5.8751213364303112E-3</v>
      </c>
      <c r="EC311" s="86">
        <v>-1.2031649239361286E-2</v>
      </c>
      <c r="ED311" s="86">
        <v>-2.8219865635037422E-2</v>
      </c>
      <c r="EE311" s="86">
        <v>-4.899569321423769E-3</v>
      </c>
      <c r="EF311" s="86">
        <v>-1.1555456556379795E-2</v>
      </c>
      <c r="EG311" s="86">
        <v>-1.6492424532771111E-2</v>
      </c>
      <c r="EH311" s="86">
        <v>-5.2553735440596938E-4</v>
      </c>
      <c r="EI311" s="86">
        <v>-1.2678452767431736E-2</v>
      </c>
      <c r="EJ311" s="86">
        <v>-2.0362047478556633E-2</v>
      </c>
      <c r="EK311" s="86">
        <v>-2.3009130731225014E-2</v>
      </c>
      <c r="EL311" s="86">
        <v>-2.4778524413704872E-2</v>
      </c>
      <c r="EM311" s="86">
        <v>-1.4947668649256229E-2</v>
      </c>
      <c r="EN311" s="86">
        <v>-7.487037219107151E-3</v>
      </c>
      <c r="EO311" s="86">
        <v>1.9752366468310356E-2</v>
      </c>
      <c r="EP311" s="86">
        <v>2.4313721805810928E-2</v>
      </c>
      <c r="EQ311" s="86">
        <v>4.5434735715389252E-2</v>
      </c>
      <c r="ER311" s="86">
        <v>4.0855944156646729E-2</v>
      </c>
      <c r="ES311" s="86">
        <v>5.7123400270938873E-2</v>
      </c>
      <c r="ET311" s="86">
        <v>4.3195046484470367E-2</v>
      </c>
      <c r="EU311" s="86">
        <v>6.4746011048555374E-3</v>
      </c>
      <c r="EV311" s="86">
        <v>7.277520839124918E-3</v>
      </c>
      <c r="EW311" s="86">
        <v>57.920093536376953</v>
      </c>
      <c r="EX311" s="86">
        <v>56.998008728027344</v>
      </c>
      <c r="EY311" s="86">
        <v>56.301792144775391</v>
      </c>
      <c r="EZ311" s="86">
        <v>55.683025360107422</v>
      </c>
      <c r="FA311" s="86">
        <v>55.177955627441406</v>
      </c>
      <c r="FB311" s="86">
        <v>54.675666809082031</v>
      </c>
      <c r="FC311" s="86">
        <v>54.825588226318359</v>
      </c>
      <c r="FD311" s="86">
        <v>56.793197631835938</v>
      </c>
      <c r="FE311" s="86">
        <v>59.418594360351563</v>
      </c>
      <c r="FF311" s="86">
        <v>62.158840179443359</v>
      </c>
      <c r="FG311" s="86">
        <v>64.662544250488281</v>
      </c>
      <c r="FH311" s="86">
        <v>67.137428283691406</v>
      </c>
      <c r="FI311" s="86">
        <v>69.277633666992188</v>
      </c>
      <c r="FJ311" s="86">
        <v>71.048027038574219</v>
      </c>
      <c r="FK311" s="86">
        <v>72.334991455078125</v>
      </c>
      <c r="FL311" s="86">
        <v>73.16033935546875</v>
      </c>
      <c r="FM311" s="86">
        <v>73.130538940429688</v>
      </c>
      <c r="FN311" s="86">
        <v>71.731552124023438</v>
      </c>
      <c r="FO311" s="86">
        <v>69.851387023925781</v>
      </c>
      <c r="FP311" s="86">
        <v>66.986801147460938</v>
      </c>
      <c r="FQ311" s="86">
        <v>64.273780822753906</v>
      </c>
      <c r="FR311" s="86">
        <v>62.471370697021484</v>
      </c>
      <c r="FS311" s="86">
        <v>61.018871307373047</v>
      </c>
      <c r="FT311" s="86">
        <v>59.775863647460938</v>
      </c>
      <c r="FU311" s="86">
        <v>1.9873347133398056E-2</v>
      </c>
      <c r="FV311" s="86">
        <v>2.4218373000621796E-2</v>
      </c>
      <c r="FW311" s="86">
        <v>2.0310331135988235E-2</v>
      </c>
      <c r="FX311" s="86">
        <v>522.727294921875</v>
      </c>
      <c r="FY311" s="86">
        <v>1</v>
      </c>
    </row>
    <row r="312" spans="1:181" x14ac:dyDescent="0.25">
      <c r="A312" t="s">
        <v>186</v>
      </c>
      <c r="B312" t="s">
        <v>244</v>
      </c>
      <c r="C312" t="s">
        <v>194</v>
      </c>
      <c r="D312" t="s">
        <v>202</v>
      </c>
      <c r="E312" t="s">
        <v>206</v>
      </c>
      <c r="F312" t="s">
        <v>1</v>
      </c>
      <c r="G312" t="s">
        <v>1</v>
      </c>
      <c r="H312" s="86">
        <v>13937</v>
      </c>
      <c r="I312" s="86">
        <v>0.76235145330429077</v>
      </c>
      <c r="J312" s="86">
        <v>0.68906623125076294</v>
      </c>
      <c r="K312" s="86">
        <v>0.65819388628005981</v>
      </c>
      <c r="L312" s="86">
        <v>0.65126287937164307</v>
      </c>
      <c r="M312" s="86">
        <v>0.64894479513168335</v>
      </c>
      <c r="N312" s="86">
        <v>0.68292349576950073</v>
      </c>
      <c r="O312" s="86">
        <v>0.78151392936706543</v>
      </c>
      <c r="P312" s="86">
        <v>0.8739616870880127</v>
      </c>
      <c r="Q312" s="86">
        <v>0.8521420955657959</v>
      </c>
      <c r="R312" s="86">
        <v>0.85363036394119263</v>
      </c>
      <c r="S312" s="86">
        <v>0.87409871816635132</v>
      </c>
      <c r="T312" s="86">
        <v>0.86522269248962402</v>
      </c>
      <c r="U312" s="86">
        <v>0.85729008913040161</v>
      </c>
      <c r="V312" s="86">
        <v>0.84036403894424438</v>
      </c>
      <c r="W312" s="86">
        <v>0.83101266622543335</v>
      </c>
      <c r="X312" s="86">
        <v>0.85097181797027588</v>
      </c>
      <c r="Y312" s="86">
        <v>0.88862138986587524</v>
      </c>
      <c r="Z312" s="86">
        <v>0.94546347856521606</v>
      </c>
      <c r="AA312" s="86">
        <v>1.0071501731872559</v>
      </c>
      <c r="AB312" s="86">
        <v>1.0540362596511841</v>
      </c>
      <c r="AC312" s="86">
        <v>1.1074196100234985</v>
      </c>
      <c r="AD312" s="86">
        <v>1.1174956560134888</v>
      </c>
      <c r="AE312" s="86">
        <v>0.99397522211074829</v>
      </c>
      <c r="AF312" s="86">
        <v>0.86521720886230469</v>
      </c>
      <c r="AG312" s="86">
        <v>-0.16291508078575134</v>
      </c>
      <c r="AH312" s="86">
        <v>-0.17638008296489716</v>
      </c>
      <c r="AI312" s="86">
        <v>-0.16243214905261993</v>
      </c>
      <c r="AJ312" s="86">
        <v>-0.14911821484565735</v>
      </c>
      <c r="AK312" s="86">
        <v>-0.15680086612701416</v>
      </c>
      <c r="AL312" s="86">
        <v>-0.1702904999256134</v>
      </c>
      <c r="AM312" s="86">
        <v>-0.18226732313632965</v>
      </c>
      <c r="AN312" s="86">
        <v>-0.18447071313858032</v>
      </c>
      <c r="AO312" s="86">
        <v>-0.19145214557647705</v>
      </c>
      <c r="AP312" s="86">
        <v>-0.1468978226184845</v>
      </c>
      <c r="AQ312" s="86">
        <v>-0.11313488334417343</v>
      </c>
      <c r="AR312" s="86">
        <v>-0.11133282631635666</v>
      </c>
      <c r="AS312" s="86">
        <v>-0.11207681894302368</v>
      </c>
      <c r="AT312" s="86">
        <v>-0.1178644523024559</v>
      </c>
      <c r="AU312" s="86">
        <v>-0.12443338334560394</v>
      </c>
      <c r="AV312" s="86">
        <v>-0.10434900224208832</v>
      </c>
      <c r="AW312" s="86">
        <v>-6.3039228320121765E-2</v>
      </c>
      <c r="AX312" s="86">
        <v>-6.8903528153896332E-2</v>
      </c>
      <c r="AY312" s="86">
        <v>-5.3536225110292435E-2</v>
      </c>
      <c r="AZ312" s="86">
        <v>-4.0118854492902756E-2</v>
      </c>
      <c r="BA312" s="86">
        <v>-4.2243655771017075E-2</v>
      </c>
      <c r="BB312" s="86">
        <v>-8.9287519454956055E-2</v>
      </c>
      <c r="BC312" s="86">
        <v>-0.13832013309001923</v>
      </c>
      <c r="BD312" s="86">
        <v>-0.14385500550270081</v>
      </c>
      <c r="BE312" s="86">
        <v>-0.13661043345928192</v>
      </c>
      <c r="BF312" s="86">
        <v>-0.15026228129863739</v>
      </c>
      <c r="BG312" s="86">
        <v>-0.13797619938850403</v>
      </c>
      <c r="BH312" s="86">
        <v>-0.1247406005859375</v>
      </c>
      <c r="BI312" s="86">
        <v>-0.13224424421787262</v>
      </c>
      <c r="BJ312" s="86">
        <v>-0.14434096217155457</v>
      </c>
      <c r="BK312" s="86">
        <v>-0.15526077151298523</v>
      </c>
      <c r="BL312" s="86">
        <v>-0.15577036142349243</v>
      </c>
      <c r="BM312" s="86">
        <v>-0.16306863725185394</v>
      </c>
      <c r="BN312" s="86">
        <v>-0.12171952426433563</v>
      </c>
      <c r="BO312" s="86">
        <v>-8.9647218585014343E-2</v>
      </c>
      <c r="BP312" s="86">
        <v>-8.9435167610645294E-2</v>
      </c>
      <c r="BQ312" s="86">
        <v>-8.9824333786964417E-2</v>
      </c>
      <c r="BR312" s="86">
        <v>-9.4948068261146545E-2</v>
      </c>
      <c r="BS312" s="86">
        <v>-0.10177725553512573</v>
      </c>
      <c r="BT312" s="86">
        <v>-8.1353679299354553E-2</v>
      </c>
      <c r="BU312" s="86">
        <v>-3.960520401597023E-2</v>
      </c>
      <c r="BV312" s="86">
        <v>-4.6872492879629135E-2</v>
      </c>
      <c r="BW312" s="86">
        <v>-2.9570931568741798E-2</v>
      </c>
      <c r="BX312" s="86">
        <v>-1.5450200997292995E-2</v>
      </c>
      <c r="BY312" s="86">
        <v>-1.6271071508526802E-2</v>
      </c>
      <c r="BZ312" s="86">
        <v>-6.4083009958267212E-2</v>
      </c>
      <c r="CA312" s="86">
        <v>-0.11206559836864471</v>
      </c>
      <c r="CB312" s="86">
        <v>-0.11753848940134048</v>
      </c>
      <c r="CC312" s="86">
        <v>-0.11839191615581512</v>
      </c>
      <c r="CD312" s="86">
        <v>-0.13217315077781677</v>
      </c>
      <c r="CE312" s="86">
        <v>-0.12103807181119919</v>
      </c>
      <c r="CF312" s="86">
        <v>-0.10785673558712006</v>
      </c>
      <c r="CG312" s="86">
        <v>-0.11523641645908356</v>
      </c>
      <c r="CH312" s="86">
        <v>-0.12636837363243103</v>
      </c>
      <c r="CI312" s="86">
        <v>-0.13655610382556915</v>
      </c>
      <c r="CJ312" s="86">
        <v>-0.13589261472225189</v>
      </c>
      <c r="CK312" s="86">
        <v>-0.14341029524803162</v>
      </c>
      <c r="CL312" s="86">
        <v>-0.10428112745285034</v>
      </c>
      <c r="CM312" s="86">
        <v>-7.3379725217819214E-2</v>
      </c>
      <c r="CN312" s="86">
        <v>-7.4268907308578491E-2</v>
      </c>
      <c r="CO312" s="86">
        <v>-7.4412323534488678E-2</v>
      </c>
      <c r="CP312" s="86">
        <v>-7.9076245427131653E-2</v>
      </c>
      <c r="CQ312" s="86">
        <v>-8.6085706949234009E-2</v>
      </c>
      <c r="CR312" s="86">
        <v>-6.5427184104919434E-2</v>
      </c>
      <c r="CS312" s="86">
        <v>-2.3374870419502258E-2</v>
      </c>
      <c r="CT312" s="86">
        <v>-3.1613864004611969E-2</v>
      </c>
      <c r="CU312" s="86">
        <v>-1.2972643598914146E-2</v>
      </c>
      <c r="CV312" s="86">
        <v>1.6352349193766713E-3</v>
      </c>
      <c r="CW312" s="86">
        <v>1.7174603417515755E-3</v>
      </c>
      <c r="CX312" s="86">
        <v>-4.6626448631286621E-2</v>
      </c>
      <c r="CY312" s="86">
        <v>-9.3881808221340179E-2</v>
      </c>
      <c r="CZ312" s="86">
        <v>-9.931173175573349E-2</v>
      </c>
      <c r="DA312" s="86">
        <v>-0.10017339885234833</v>
      </c>
      <c r="DB312" s="86">
        <v>-0.11408402770757675</v>
      </c>
      <c r="DC312" s="86">
        <v>-0.10409995913505554</v>
      </c>
      <c r="DD312" s="86">
        <v>-9.0972870588302612E-2</v>
      </c>
      <c r="DE312" s="86">
        <v>-9.8228588700294495E-2</v>
      </c>
      <c r="DF312" s="86">
        <v>-0.1083957850933075</v>
      </c>
      <c r="DG312" s="86">
        <v>-0.11785144358873367</v>
      </c>
      <c r="DH312" s="86">
        <v>-0.11601483821868896</v>
      </c>
      <c r="DI312" s="86">
        <v>-0.12375194579362869</v>
      </c>
      <c r="DJ312" s="86">
        <v>-8.6842723190784454E-2</v>
      </c>
      <c r="DK312" s="86">
        <v>-5.7112239301204681E-2</v>
      </c>
      <c r="DL312" s="86">
        <v>-5.9102650731801987E-2</v>
      </c>
      <c r="DM312" s="86">
        <v>-5.9000317007303238E-2</v>
      </c>
      <c r="DN312" s="86">
        <v>-6.320442259311676E-2</v>
      </c>
      <c r="DO312" s="86">
        <v>-7.0394143462181091E-2</v>
      </c>
      <c r="DP312" s="86">
        <v>-4.9500692635774612E-2</v>
      </c>
      <c r="DQ312" s="86">
        <v>-7.14453449472785E-3</v>
      </c>
      <c r="DR312" s="86">
        <v>-1.6355236992239952E-2</v>
      </c>
      <c r="DS312" s="86">
        <v>3.6256464663892984E-3</v>
      </c>
      <c r="DT312" s="86">
        <v>1.872066967189312E-2</v>
      </c>
      <c r="DU312" s="86">
        <v>1.9705992192029953E-2</v>
      </c>
      <c r="DV312" s="86">
        <v>-2.916988730430603E-2</v>
      </c>
      <c r="DW312" s="86">
        <v>-7.5698003172874451E-2</v>
      </c>
      <c r="DX312" s="86">
        <v>-8.1084974110126495E-2</v>
      </c>
      <c r="DY312" s="86">
        <v>-7.3868751525878906E-2</v>
      </c>
      <c r="DZ312" s="86">
        <v>-8.7966196238994598E-2</v>
      </c>
      <c r="EA312" s="86">
        <v>-7.9644002020359039E-2</v>
      </c>
      <c r="EB312" s="86">
        <v>-6.6595256328582764E-2</v>
      </c>
      <c r="EC312" s="86">
        <v>-7.3671974241733551E-2</v>
      </c>
      <c r="ED312" s="86">
        <v>-8.2446224987506866E-2</v>
      </c>
      <c r="EE312" s="86">
        <v>-9.0844877064228058E-2</v>
      </c>
      <c r="EF312" s="86">
        <v>-8.7314486503601074E-2</v>
      </c>
      <c r="EG312" s="86">
        <v>-9.5368437469005585E-2</v>
      </c>
      <c r="EH312" s="86">
        <v>-6.1664439737796783E-2</v>
      </c>
      <c r="EI312" s="86">
        <v>-3.3624567091464996E-2</v>
      </c>
      <c r="EJ312" s="86">
        <v>-3.7204988300800323E-2</v>
      </c>
      <c r="EK312" s="86">
        <v>-3.6747820675373077E-2</v>
      </c>
      <c r="EL312" s="86">
        <v>-4.0288034826517105E-2</v>
      </c>
      <c r="EM312" s="86">
        <v>-4.7738015651702881E-2</v>
      </c>
      <c r="EN312" s="86">
        <v>-2.65053641051054E-2</v>
      </c>
      <c r="EO312" s="86">
        <v>1.6289491206407547E-2</v>
      </c>
      <c r="EP312" s="86">
        <v>5.6757968850433826E-3</v>
      </c>
      <c r="EQ312" s="86">
        <v>2.7590937912464142E-2</v>
      </c>
      <c r="ER312" s="86">
        <v>4.3389327824115753E-2</v>
      </c>
      <c r="ES312" s="86">
        <v>4.5678574591875076E-2</v>
      </c>
      <c r="ET312" s="86">
        <v>-3.9653833955526352E-3</v>
      </c>
      <c r="EU312" s="86">
        <v>-4.9443472176790237E-2</v>
      </c>
      <c r="EV312" s="86">
        <v>-5.4768439382314682E-2</v>
      </c>
      <c r="EW312" s="86">
        <v>56.076324462890625</v>
      </c>
      <c r="EX312" s="86">
        <v>55.398689270019531</v>
      </c>
      <c r="EY312" s="86">
        <v>54.8948974609375</v>
      </c>
      <c r="EZ312" s="86">
        <v>54.445350646972656</v>
      </c>
      <c r="FA312" s="86">
        <v>54.06951904296875</v>
      </c>
      <c r="FB312" s="86">
        <v>53.733783721923828</v>
      </c>
      <c r="FC312" s="86">
        <v>53.942298889160156</v>
      </c>
      <c r="FD312" s="86">
        <v>55.966209411621094</v>
      </c>
      <c r="FE312" s="86">
        <v>58.431102752685547</v>
      </c>
      <c r="FF312" s="86">
        <v>61.107067108154297</v>
      </c>
      <c r="FG312" s="86">
        <v>63.519992828369141</v>
      </c>
      <c r="FH312" s="86">
        <v>65.803482055664063</v>
      </c>
      <c r="FI312" s="86">
        <v>67.714866638183594</v>
      </c>
      <c r="FJ312" s="86">
        <v>69.288337707519531</v>
      </c>
      <c r="FK312" s="86">
        <v>70.279975891113281</v>
      </c>
      <c r="FL312" s="86">
        <v>70.728912353515625</v>
      </c>
      <c r="FM312" s="86">
        <v>70.391632080078125</v>
      </c>
      <c r="FN312" s="86">
        <v>68.897651672363281</v>
      </c>
      <c r="FO312" s="86">
        <v>66.707954406738281</v>
      </c>
      <c r="FP312" s="86">
        <v>63.796173095703125</v>
      </c>
      <c r="FQ312" s="86">
        <v>61.200519561767578</v>
      </c>
      <c r="FR312" s="86">
        <v>59.659328460693359</v>
      </c>
      <c r="FS312" s="86">
        <v>58.442733764648438</v>
      </c>
      <c r="FT312" s="86">
        <v>57.419490814208984</v>
      </c>
      <c r="FU312" s="86">
        <v>2.4251338094472885E-2</v>
      </c>
      <c r="FV312" s="86">
        <v>2.8003359213471413E-2</v>
      </c>
      <c r="FW312" s="86">
        <v>2.6061421260237694E-2</v>
      </c>
      <c r="FX312" s="86">
        <v>1271.8636474609375</v>
      </c>
      <c r="FY312" s="86">
        <v>1</v>
      </c>
    </row>
    <row r="313" spans="1:181" x14ac:dyDescent="0.25">
      <c r="A313" t="s">
        <v>186</v>
      </c>
      <c r="B313" t="s">
        <v>244</v>
      </c>
      <c r="C313" t="s">
        <v>194</v>
      </c>
      <c r="D313" t="s">
        <v>202</v>
      </c>
      <c r="E313" t="s">
        <v>206</v>
      </c>
      <c r="F313" t="s">
        <v>178</v>
      </c>
      <c r="G313" t="s">
        <v>1</v>
      </c>
      <c r="H313" s="86">
        <v>7204</v>
      </c>
      <c r="I313" s="86">
        <v>0.77821129560470581</v>
      </c>
      <c r="J313" s="86">
        <v>0.72552758455276489</v>
      </c>
      <c r="K313" s="86">
        <v>0.69904553890228271</v>
      </c>
      <c r="L313" s="86">
        <v>0.68224310874938965</v>
      </c>
      <c r="M313" s="86">
        <v>0.66445916891098022</v>
      </c>
      <c r="N313" s="86">
        <v>0.69436740875244141</v>
      </c>
      <c r="O313" s="86">
        <v>0.79133856296539307</v>
      </c>
      <c r="P313" s="86">
        <v>0.87042319774627686</v>
      </c>
      <c r="Q313" s="86">
        <v>0.84313827753067017</v>
      </c>
      <c r="R313" s="86">
        <v>0.82936662435531616</v>
      </c>
      <c r="S313" s="86">
        <v>0.82030791044235229</v>
      </c>
      <c r="T313" s="86">
        <v>0.82755875587463379</v>
      </c>
      <c r="U313" s="86">
        <v>0.83151501417160034</v>
      </c>
      <c r="V313" s="86">
        <v>0.81630444526672363</v>
      </c>
      <c r="W313" s="86">
        <v>0.79600107669830322</v>
      </c>
      <c r="X313" s="86">
        <v>0.81909817457199097</v>
      </c>
      <c r="Y313" s="86">
        <v>0.83218520879745483</v>
      </c>
      <c r="Z313" s="86">
        <v>0.90504980087280273</v>
      </c>
      <c r="AA313" s="86">
        <v>0.97316324710845947</v>
      </c>
      <c r="AB313" s="86">
        <v>1.0330220460891724</v>
      </c>
      <c r="AC313" s="86">
        <v>1.0966101884841919</v>
      </c>
      <c r="AD313" s="86">
        <v>1.1107709407806396</v>
      </c>
      <c r="AE313" s="86">
        <v>1.0052388906478882</v>
      </c>
      <c r="AF313" s="86">
        <v>0.88079828023910522</v>
      </c>
      <c r="AG313" s="86">
        <v>-0.13945277035236359</v>
      </c>
      <c r="AH313" s="86">
        <v>-0.13839004933834076</v>
      </c>
      <c r="AI313" s="86">
        <v>-0.12883636355400085</v>
      </c>
      <c r="AJ313" s="86">
        <v>-0.12693957984447479</v>
      </c>
      <c r="AK313" s="86">
        <v>-0.13989840447902679</v>
      </c>
      <c r="AL313" s="86">
        <v>-0.14543807506561279</v>
      </c>
      <c r="AM313" s="86">
        <v>-0.13056744635105133</v>
      </c>
      <c r="AN313" s="86">
        <v>-0.14080342650413513</v>
      </c>
      <c r="AO313" s="86">
        <v>-0.14244669675827026</v>
      </c>
      <c r="AP313" s="86">
        <v>-0.11091646552085876</v>
      </c>
      <c r="AQ313" s="86">
        <v>-9.254850447177887E-2</v>
      </c>
      <c r="AR313" s="86">
        <v>-8.6214825510978699E-2</v>
      </c>
      <c r="AS313" s="86">
        <v>-7.1143031120300293E-2</v>
      </c>
      <c r="AT313" s="86">
        <v>-5.9897016733884811E-2</v>
      </c>
      <c r="AU313" s="86">
        <v>-6.1616972088813782E-2</v>
      </c>
      <c r="AV313" s="86">
        <v>-3.4009620547294617E-2</v>
      </c>
      <c r="AW313" s="86">
        <v>1.6514930175617337E-3</v>
      </c>
      <c r="AX313" s="86">
        <v>1.0693348944187164E-2</v>
      </c>
      <c r="AY313" s="86">
        <v>4.96286666020751E-3</v>
      </c>
      <c r="AZ313" s="86">
        <v>1.8880000337958336E-2</v>
      </c>
      <c r="BA313" s="86">
        <v>8.719494566321373E-3</v>
      </c>
      <c r="BB313" s="86">
        <v>-4.5871809124946594E-2</v>
      </c>
      <c r="BC313" s="86">
        <v>-0.10090179741382599</v>
      </c>
      <c r="BD313" s="86">
        <v>-0.1183980405330658</v>
      </c>
      <c r="BE313" s="86">
        <v>-0.10883822292089462</v>
      </c>
      <c r="BF313" s="86">
        <v>-0.10826367139816284</v>
      </c>
      <c r="BG313" s="86">
        <v>-9.9518917500972748E-2</v>
      </c>
      <c r="BH313" s="86">
        <v>-9.6645362675189972E-2</v>
      </c>
      <c r="BI313" s="86">
        <v>-0.11030961573123932</v>
      </c>
      <c r="BJ313" s="86">
        <v>-0.11259245872497559</v>
      </c>
      <c r="BK313" s="86">
        <v>-9.7339704632759094E-2</v>
      </c>
      <c r="BL313" s="86">
        <v>-0.10725408792495728</v>
      </c>
      <c r="BM313" s="86">
        <v>-0.11010569334030151</v>
      </c>
      <c r="BN313" s="86">
        <v>-8.4247007966041565E-2</v>
      </c>
      <c r="BO313" s="86">
        <v>-6.7754931747913361E-2</v>
      </c>
      <c r="BP313" s="86">
        <v>-6.2675304710865021E-2</v>
      </c>
      <c r="BQ313" s="86">
        <v>-4.8074331134557724E-2</v>
      </c>
      <c r="BR313" s="86">
        <v>-3.632311150431633E-2</v>
      </c>
      <c r="BS313" s="86">
        <v>-3.7944816052913666E-2</v>
      </c>
      <c r="BT313" s="86">
        <v>-1.1332795955240726E-2</v>
      </c>
      <c r="BU313" s="86">
        <v>2.3555809631943703E-2</v>
      </c>
      <c r="BV313" s="86">
        <v>3.2630302011966705E-2</v>
      </c>
      <c r="BW313" s="86">
        <v>3.2923217862844467E-2</v>
      </c>
      <c r="BX313" s="86">
        <v>4.9362625926733017E-2</v>
      </c>
      <c r="BY313" s="86">
        <v>4.1251562535762787E-2</v>
      </c>
      <c r="BZ313" s="86">
        <v>-1.2910733930766582E-2</v>
      </c>
      <c r="CA313" s="86">
        <v>-6.8753495812416077E-2</v>
      </c>
      <c r="CB313" s="86">
        <v>-8.7517000734806061E-2</v>
      </c>
      <c r="CC313" s="86">
        <v>-8.763469010591507E-2</v>
      </c>
      <c r="CD313" s="86">
        <v>-8.7398245930671692E-2</v>
      </c>
      <c r="CE313" s="86">
        <v>-7.9213753342628479E-2</v>
      </c>
      <c r="CF313" s="86">
        <v>-7.5663678348064423E-2</v>
      </c>
      <c r="CG313" s="86">
        <v>-8.981650322675705E-2</v>
      </c>
      <c r="CH313" s="86">
        <v>-8.9843697845935822E-2</v>
      </c>
      <c r="CI313" s="86">
        <v>-7.4326254427433014E-2</v>
      </c>
      <c r="CJ313" s="86">
        <v>-8.4017924964427948E-2</v>
      </c>
      <c r="CK313" s="86">
        <v>-8.7706416845321655E-2</v>
      </c>
      <c r="CL313" s="86">
        <v>-6.577581912279129E-2</v>
      </c>
      <c r="CM313" s="86">
        <v>-5.058298259973526E-2</v>
      </c>
      <c r="CN313" s="86">
        <v>-4.6371899545192719E-2</v>
      </c>
      <c r="CO313" s="86">
        <v>-3.2097019255161285E-2</v>
      </c>
      <c r="CP313" s="86">
        <v>-1.999589242041111E-2</v>
      </c>
      <c r="CQ313" s="86">
        <v>-2.154955267906189E-2</v>
      </c>
      <c r="CR313" s="86">
        <v>4.3731015175580978E-3</v>
      </c>
      <c r="CS313" s="86">
        <v>3.8726668804883957E-2</v>
      </c>
      <c r="CT313" s="86">
        <v>4.7823768109083176E-2</v>
      </c>
      <c r="CU313" s="86">
        <v>5.2288472652435303E-2</v>
      </c>
      <c r="CV313" s="86">
        <v>7.0474795997142792E-2</v>
      </c>
      <c r="CW313" s="86">
        <v>6.3783168792724609E-2</v>
      </c>
      <c r="CX313" s="86">
        <v>9.9180079996585846E-3</v>
      </c>
      <c r="CY313" s="86">
        <v>-4.6487674117088318E-2</v>
      </c>
      <c r="CZ313" s="86">
        <v>-6.6128887236118317E-2</v>
      </c>
      <c r="DA313" s="86">
        <v>-6.6431149840354919E-2</v>
      </c>
      <c r="DB313" s="86">
        <v>-6.6532805562019348E-2</v>
      </c>
      <c r="DC313" s="86">
        <v>-5.8908585458993912E-2</v>
      </c>
      <c r="DD313" s="86">
        <v>-5.4681990295648575E-2</v>
      </c>
      <c r="DE313" s="86">
        <v>-6.9323398172855377E-2</v>
      </c>
      <c r="DF313" s="86">
        <v>-6.7094936966896057E-2</v>
      </c>
      <c r="DG313" s="86">
        <v>-5.1312811672687531E-2</v>
      </c>
      <c r="DH313" s="86">
        <v>-6.0781762003898621E-2</v>
      </c>
      <c r="DI313" s="86">
        <v>-6.53071328997612E-2</v>
      </c>
      <c r="DJ313" s="86">
        <v>-4.7304634004831314E-2</v>
      </c>
      <c r="DK313" s="86">
        <v>-3.3411026000976563E-2</v>
      </c>
      <c r="DL313" s="86">
        <v>-3.0068498104810715E-2</v>
      </c>
      <c r="DM313" s="86">
        <v>-1.6119701787829399E-2</v>
      </c>
      <c r="DN313" s="86">
        <v>-3.6686742678284645E-3</v>
      </c>
      <c r="DO313" s="86">
        <v>-5.1542893052101135E-3</v>
      </c>
      <c r="DP313" s="86">
        <v>2.0078999921679497E-2</v>
      </c>
      <c r="DQ313" s="86">
        <v>5.3897533565759659E-2</v>
      </c>
      <c r="DR313" s="86">
        <v>6.3017234206199646E-2</v>
      </c>
      <c r="DS313" s="86">
        <v>7.165372371673584E-2</v>
      </c>
      <c r="DT313" s="86">
        <v>9.1586977243423462E-2</v>
      </c>
      <c r="DU313" s="86">
        <v>8.6314775049686432E-2</v>
      </c>
      <c r="DV313" s="86">
        <v>3.2746750861406326E-2</v>
      </c>
      <c r="DW313" s="86">
        <v>-2.4221863597631454E-2</v>
      </c>
      <c r="DX313" s="86">
        <v>-4.4740773737430573E-2</v>
      </c>
      <c r="DY313" s="86">
        <v>-3.5816621035337448E-2</v>
      </c>
      <c r="DZ313" s="86">
        <v>-3.6406427621841431E-2</v>
      </c>
      <c r="EA313" s="86">
        <v>-2.9591156169772148E-2</v>
      </c>
      <c r="EB313" s="86">
        <v>-2.4387767538428307E-2</v>
      </c>
      <c r="EC313" s="86">
        <v>-3.9734605699777603E-2</v>
      </c>
      <c r="ED313" s="86">
        <v>-3.4249331802129745E-2</v>
      </c>
      <c r="EE313" s="86">
        <v>-1.8085049465298653E-2</v>
      </c>
      <c r="EF313" s="86">
        <v>-2.7232430875301361E-2</v>
      </c>
      <c r="EG313" s="86">
        <v>-3.2966133207082748E-2</v>
      </c>
      <c r="EH313" s="86">
        <v>-2.0635176450014114E-2</v>
      </c>
      <c r="EI313" s="86">
        <v>-8.6174514144659042E-3</v>
      </c>
      <c r="EJ313" s="86">
        <v>-6.5289768390357494E-3</v>
      </c>
      <c r="EK313" s="86">
        <v>6.9490009918808937E-3</v>
      </c>
      <c r="EL313" s="86">
        <v>1.990523561835289E-2</v>
      </c>
      <c r="EM313" s="86">
        <v>1.8517868593335152E-2</v>
      </c>
      <c r="EN313" s="86">
        <v>4.2755823582410812E-2</v>
      </c>
      <c r="EO313" s="86">
        <v>7.5801841914653778E-2</v>
      </c>
      <c r="EP313" s="86">
        <v>8.495417982339859E-2</v>
      </c>
      <c r="EQ313" s="86">
        <v>9.9614083766937256E-2</v>
      </c>
      <c r="ER313" s="86">
        <v>0.1220695897936821</v>
      </c>
      <c r="ES313" s="86">
        <v>0.1188468411564827</v>
      </c>
      <c r="ET313" s="86">
        <v>6.5707825124263763E-2</v>
      </c>
      <c r="EU313" s="86">
        <v>7.9264380037784576E-3</v>
      </c>
      <c r="EV313" s="86">
        <v>-1.3859735801815987E-2</v>
      </c>
      <c r="EW313" s="86">
        <v>55.6405029296875</v>
      </c>
      <c r="EX313" s="86">
        <v>55.30426025390625</v>
      </c>
      <c r="EY313" s="86">
        <v>55.054828643798828</v>
      </c>
      <c r="EZ313" s="86">
        <v>54.782451629638672</v>
      </c>
      <c r="FA313" s="86">
        <v>54.544948577880859</v>
      </c>
      <c r="FB313" s="86">
        <v>54.357536315917969</v>
      </c>
      <c r="FC313" s="86">
        <v>54.512969970703125</v>
      </c>
      <c r="FD313" s="86">
        <v>56.033401489257813</v>
      </c>
      <c r="FE313" s="86">
        <v>58.069015502929688</v>
      </c>
      <c r="FF313" s="86">
        <v>60.229843139648438</v>
      </c>
      <c r="FG313" s="86">
        <v>62.458385467529297</v>
      </c>
      <c r="FH313" s="86">
        <v>64.347824096679688</v>
      </c>
      <c r="FI313" s="86">
        <v>65.983741760253906</v>
      </c>
      <c r="FJ313" s="86">
        <v>67.188987731933594</v>
      </c>
      <c r="FK313" s="86">
        <v>67.651947021484375</v>
      </c>
      <c r="FL313" s="86">
        <v>67.6513671875</v>
      </c>
      <c r="FM313" s="86">
        <v>66.76727294921875</v>
      </c>
      <c r="FN313" s="86">
        <v>65.011367797851563</v>
      </c>
      <c r="FO313" s="86">
        <v>62.740039825439453</v>
      </c>
      <c r="FP313" s="86">
        <v>60.276138305664063</v>
      </c>
      <c r="FQ313" s="86">
        <v>58.437602996826172</v>
      </c>
      <c r="FR313" s="86">
        <v>57.537216186523438</v>
      </c>
      <c r="FS313" s="86">
        <v>56.809043884277344</v>
      </c>
      <c r="FT313" s="86">
        <v>56.196865081787109</v>
      </c>
      <c r="FU313" s="86">
        <v>2.7402475476264954E-2</v>
      </c>
      <c r="FV313" s="86">
        <v>3.152751550078392E-2</v>
      </c>
      <c r="FW313" s="86">
        <v>2.995053306221962E-2</v>
      </c>
      <c r="FX313" s="86">
        <v>777.90911865234375</v>
      </c>
      <c r="FY313" s="86">
        <v>1</v>
      </c>
    </row>
    <row r="314" spans="1:181" x14ac:dyDescent="0.25">
      <c r="A314" t="s">
        <v>186</v>
      </c>
      <c r="B314" t="s">
        <v>244</v>
      </c>
      <c r="C314" t="s">
        <v>194</v>
      </c>
      <c r="D314" t="s">
        <v>202</v>
      </c>
      <c r="E314" t="s">
        <v>206</v>
      </c>
      <c r="F314" t="s">
        <v>179</v>
      </c>
      <c r="G314" t="s">
        <v>1</v>
      </c>
      <c r="H314" s="86">
        <v>1306</v>
      </c>
      <c r="I314" s="86"/>
      <c r="J314" s="86"/>
      <c r="K314" s="86"/>
      <c r="L314" s="86"/>
      <c r="M314" s="86"/>
      <c r="N314" s="86"/>
      <c r="O314" s="86"/>
      <c r="P314" s="86"/>
      <c r="Q314" s="86"/>
      <c r="R314" s="86"/>
      <c r="S314" s="86"/>
      <c r="T314" s="86"/>
      <c r="U314" s="86"/>
      <c r="V314" s="86"/>
      <c r="W314" s="86"/>
      <c r="X314" s="86"/>
      <c r="Y314" s="86"/>
      <c r="Z314" s="86"/>
      <c r="AA314" s="86"/>
      <c r="AB314" s="86"/>
      <c r="AC314" s="86"/>
      <c r="AD314" s="86"/>
      <c r="AE314" s="86"/>
      <c r="AF314" s="86"/>
      <c r="AG314" s="86"/>
      <c r="AH314" s="86"/>
      <c r="AI314" s="86"/>
      <c r="AJ314" s="86"/>
      <c r="AK314" s="86"/>
      <c r="AL314" s="86"/>
      <c r="AM314" s="86"/>
      <c r="AN314" s="86"/>
      <c r="AO314" s="86"/>
      <c r="AP314" s="86"/>
      <c r="AQ314" s="86"/>
      <c r="AR314" s="86"/>
      <c r="AS314" s="86"/>
      <c r="AT314" s="86"/>
      <c r="AU314" s="86"/>
      <c r="AV314" s="86"/>
      <c r="AW314" s="86"/>
      <c r="AX314" s="86"/>
      <c r="AY314" s="86"/>
      <c r="AZ314" s="86"/>
      <c r="BA314" s="86"/>
      <c r="BB314" s="86"/>
      <c r="BC314" s="86"/>
      <c r="BD314" s="86"/>
      <c r="BE314" s="86"/>
      <c r="BF314" s="86"/>
      <c r="BG314" s="86"/>
      <c r="BH314" s="86"/>
      <c r="BI314" s="86"/>
      <c r="BJ314" s="86"/>
      <c r="BK314" s="86"/>
      <c r="BL314" s="86"/>
      <c r="BM314" s="86"/>
      <c r="BN314" s="86"/>
      <c r="BO314" s="86"/>
      <c r="BP314" s="86"/>
      <c r="BQ314" s="86"/>
      <c r="BR314" s="86"/>
      <c r="BS314" s="86"/>
      <c r="BT314" s="86"/>
      <c r="BU314" s="86"/>
      <c r="BV314" s="86"/>
      <c r="BW314" s="86"/>
      <c r="BX314" s="86"/>
      <c r="BY314" s="86"/>
      <c r="BZ314" s="86"/>
      <c r="CA314" s="86"/>
      <c r="CB314" s="86"/>
      <c r="CC314" s="86"/>
      <c r="CD314" s="86"/>
      <c r="CE314" s="86"/>
      <c r="CF314" s="86"/>
      <c r="CG314" s="86"/>
      <c r="CH314" s="86"/>
      <c r="CI314" s="86"/>
      <c r="CJ314" s="86"/>
      <c r="CK314" s="86"/>
      <c r="CL314" s="86"/>
      <c r="CM314" s="86"/>
      <c r="CN314" s="86"/>
      <c r="CO314" s="86"/>
      <c r="CP314" s="86"/>
      <c r="CQ314" s="86"/>
      <c r="CR314" s="86"/>
      <c r="CS314" s="86"/>
      <c r="CT314" s="86"/>
      <c r="CU314" s="86"/>
      <c r="CV314" s="86"/>
      <c r="CW314" s="86"/>
      <c r="CX314" s="86"/>
      <c r="CY314" s="86"/>
      <c r="CZ314" s="86"/>
      <c r="DA314" s="86"/>
      <c r="DB314" s="86"/>
      <c r="DC314" s="86"/>
      <c r="DD314" s="86"/>
      <c r="DE314" s="86"/>
      <c r="DF314" s="86"/>
      <c r="DG314" s="86"/>
      <c r="DH314" s="86"/>
      <c r="DI314" s="86"/>
      <c r="DJ314" s="86"/>
      <c r="DK314" s="86"/>
      <c r="DL314" s="86"/>
      <c r="DM314" s="86"/>
      <c r="DN314" s="86"/>
      <c r="DO314" s="86"/>
      <c r="DP314" s="86"/>
      <c r="DQ314" s="86"/>
      <c r="DR314" s="86"/>
      <c r="DS314" s="86"/>
      <c r="DT314" s="86"/>
      <c r="DU314" s="86"/>
      <c r="DV314" s="86"/>
      <c r="DW314" s="86"/>
      <c r="DX314" s="86"/>
      <c r="DY314" s="86"/>
      <c r="DZ314" s="86"/>
      <c r="EA314" s="86"/>
      <c r="EB314" s="86"/>
      <c r="EC314" s="86"/>
      <c r="ED314" s="86"/>
      <c r="EE314" s="86"/>
      <c r="EF314" s="86"/>
      <c r="EG314" s="86"/>
      <c r="EH314" s="86"/>
      <c r="EI314" s="86"/>
      <c r="EJ314" s="86"/>
      <c r="EK314" s="86"/>
      <c r="EL314" s="86"/>
      <c r="EM314" s="86"/>
      <c r="EN314" s="86"/>
      <c r="EO314" s="86"/>
      <c r="EP314" s="86"/>
      <c r="EQ314" s="86"/>
      <c r="ER314" s="86"/>
      <c r="ES314" s="86"/>
      <c r="ET314" s="86"/>
      <c r="EU314" s="86"/>
      <c r="EV314" s="86"/>
      <c r="EW314" s="86"/>
      <c r="EX314" s="86"/>
      <c r="EY314" s="86"/>
      <c r="EZ314" s="86"/>
      <c r="FA314" s="86"/>
      <c r="FB314" s="86"/>
      <c r="FC314" s="86"/>
      <c r="FD314" s="86"/>
      <c r="FE314" s="86"/>
      <c r="FF314" s="86"/>
      <c r="FG314" s="86"/>
      <c r="FH314" s="86"/>
      <c r="FI314" s="86"/>
      <c r="FJ314" s="86"/>
      <c r="FK314" s="86"/>
      <c r="FL314" s="86"/>
      <c r="FM314" s="86"/>
      <c r="FN314" s="86"/>
      <c r="FO314" s="86"/>
      <c r="FP314" s="86"/>
      <c r="FQ314" s="86"/>
      <c r="FR314" s="86"/>
      <c r="FS314" s="86"/>
      <c r="FT314" s="86"/>
      <c r="FU314" s="86"/>
      <c r="FV314" s="86"/>
      <c r="FW314" s="86"/>
      <c r="FX314" s="86">
        <v>69.863639831542969</v>
      </c>
      <c r="FY314" s="86">
        <v>0</v>
      </c>
    </row>
    <row r="315" spans="1:181" x14ac:dyDescent="0.25">
      <c r="A315" t="s">
        <v>186</v>
      </c>
      <c r="B315" t="s">
        <v>244</v>
      </c>
      <c r="C315" t="s">
        <v>194</v>
      </c>
      <c r="D315" t="s">
        <v>202</v>
      </c>
      <c r="E315" t="s">
        <v>206</v>
      </c>
      <c r="F315" t="s">
        <v>180</v>
      </c>
      <c r="G315" t="s">
        <v>1</v>
      </c>
      <c r="H315" s="86">
        <v>285</v>
      </c>
      <c r="I315" s="86"/>
      <c r="J315" s="86"/>
      <c r="K315" s="86"/>
      <c r="L315" s="86"/>
      <c r="M315" s="86"/>
      <c r="N315" s="86"/>
      <c r="O315" s="86"/>
      <c r="P315" s="86"/>
      <c r="Q315" s="86"/>
      <c r="R315" s="86"/>
      <c r="S315" s="86"/>
      <c r="T315" s="86"/>
      <c r="U315" s="86"/>
      <c r="V315" s="86"/>
      <c r="W315" s="86"/>
      <c r="X315" s="86"/>
      <c r="Y315" s="86"/>
      <c r="Z315" s="86"/>
      <c r="AA315" s="86"/>
      <c r="AB315" s="86"/>
      <c r="AC315" s="86"/>
      <c r="AD315" s="86"/>
      <c r="AE315" s="86"/>
      <c r="AF315" s="86"/>
      <c r="AG315" s="86"/>
      <c r="AH315" s="86"/>
      <c r="AI315" s="86"/>
      <c r="AJ315" s="86"/>
      <c r="AK315" s="86"/>
      <c r="AL315" s="86"/>
      <c r="AM315" s="86"/>
      <c r="AN315" s="86"/>
      <c r="AO315" s="86"/>
      <c r="AP315" s="86"/>
      <c r="AQ315" s="86"/>
      <c r="AR315" s="86"/>
      <c r="AS315" s="86"/>
      <c r="AT315" s="86"/>
      <c r="AU315" s="86"/>
      <c r="AV315" s="86"/>
      <c r="AW315" s="86"/>
      <c r="AX315" s="86"/>
      <c r="AY315" s="86"/>
      <c r="AZ315" s="86"/>
      <c r="BA315" s="86"/>
      <c r="BB315" s="86"/>
      <c r="BC315" s="86"/>
      <c r="BD315" s="86"/>
      <c r="BE315" s="86"/>
      <c r="BF315" s="86"/>
      <c r="BG315" s="86"/>
      <c r="BH315" s="86"/>
      <c r="BI315" s="86"/>
      <c r="BJ315" s="86"/>
      <c r="BK315" s="86"/>
      <c r="BL315" s="86"/>
      <c r="BM315" s="86"/>
      <c r="BN315" s="86"/>
      <c r="BO315" s="86"/>
      <c r="BP315" s="86"/>
      <c r="BQ315" s="86"/>
      <c r="BR315" s="86"/>
      <c r="BS315" s="86"/>
      <c r="BT315" s="86"/>
      <c r="BU315" s="86"/>
      <c r="BV315" s="86"/>
      <c r="BW315" s="86"/>
      <c r="BX315" s="86"/>
      <c r="BY315" s="86"/>
      <c r="BZ315" s="86"/>
      <c r="CA315" s="86"/>
      <c r="CB315" s="86"/>
      <c r="CC315" s="86"/>
      <c r="CD315" s="86"/>
      <c r="CE315" s="86"/>
      <c r="CF315" s="86"/>
      <c r="CG315" s="86"/>
      <c r="CH315" s="86"/>
      <c r="CI315" s="86"/>
      <c r="CJ315" s="86"/>
      <c r="CK315" s="86"/>
      <c r="CL315" s="86"/>
      <c r="CM315" s="86"/>
      <c r="CN315" s="86"/>
      <c r="CO315" s="86"/>
      <c r="CP315" s="86"/>
      <c r="CQ315" s="86"/>
      <c r="CR315" s="86"/>
      <c r="CS315" s="86"/>
      <c r="CT315" s="86"/>
      <c r="CU315" s="86"/>
      <c r="CV315" s="86"/>
      <c r="CW315" s="86"/>
      <c r="CX315" s="86"/>
      <c r="CY315" s="86"/>
      <c r="CZ315" s="86"/>
      <c r="DA315" s="86"/>
      <c r="DB315" s="86"/>
      <c r="DC315" s="86"/>
      <c r="DD315" s="86"/>
      <c r="DE315" s="86"/>
      <c r="DF315" s="86"/>
      <c r="DG315" s="86"/>
      <c r="DH315" s="86"/>
      <c r="DI315" s="86"/>
      <c r="DJ315" s="86"/>
      <c r="DK315" s="86"/>
      <c r="DL315" s="86"/>
      <c r="DM315" s="86"/>
      <c r="DN315" s="86"/>
      <c r="DO315" s="86"/>
      <c r="DP315" s="86"/>
      <c r="DQ315" s="86"/>
      <c r="DR315" s="86"/>
      <c r="DS315" s="86"/>
      <c r="DT315" s="86"/>
      <c r="DU315" s="86"/>
      <c r="DV315" s="86"/>
      <c r="DW315" s="86"/>
      <c r="DX315" s="86"/>
      <c r="DY315" s="86"/>
      <c r="DZ315" s="86"/>
      <c r="EA315" s="86"/>
      <c r="EB315" s="86"/>
      <c r="EC315" s="86"/>
      <c r="ED315" s="86"/>
      <c r="EE315" s="86"/>
      <c r="EF315" s="86"/>
      <c r="EG315" s="86"/>
      <c r="EH315" s="86"/>
      <c r="EI315" s="86"/>
      <c r="EJ315" s="86"/>
      <c r="EK315" s="86"/>
      <c r="EL315" s="86"/>
      <c r="EM315" s="86"/>
      <c r="EN315" s="86"/>
      <c r="EO315" s="86"/>
      <c r="EP315" s="86"/>
      <c r="EQ315" s="86"/>
      <c r="ER315" s="86"/>
      <c r="ES315" s="86"/>
      <c r="ET315" s="86"/>
      <c r="EU315" s="86"/>
      <c r="EV315" s="86"/>
      <c r="EW315" s="86"/>
      <c r="EX315" s="86"/>
      <c r="EY315" s="86"/>
      <c r="EZ315" s="86"/>
      <c r="FA315" s="86"/>
      <c r="FB315" s="86"/>
      <c r="FC315" s="86"/>
      <c r="FD315" s="86"/>
      <c r="FE315" s="86"/>
      <c r="FF315" s="86"/>
      <c r="FG315" s="86"/>
      <c r="FH315" s="86"/>
      <c r="FI315" s="86"/>
      <c r="FJ315" s="86"/>
      <c r="FK315" s="86"/>
      <c r="FL315" s="86"/>
      <c r="FM315" s="86"/>
      <c r="FN315" s="86"/>
      <c r="FO315" s="86"/>
      <c r="FP315" s="86"/>
      <c r="FQ315" s="86"/>
      <c r="FR315" s="86"/>
      <c r="FS315" s="86"/>
      <c r="FT315" s="86"/>
      <c r="FU315" s="86"/>
      <c r="FV315" s="86"/>
      <c r="FW315" s="86"/>
      <c r="FX315" s="86">
        <v>38.227272033691406</v>
      </c>
      <c r="FY315" s="86">
        <v>0</v>
      </c>
    </row>
    <row r="316" spans="1:181" x14ac:dyDescent="0.25">
      <c r="A316" t="s">
        <v>186</v>
      </c>
      <c r="B316" t="s">
        <v>244</v>
      </c>
      <c r="C316" t="s">
        <v>194</v>
      </c>
      <c r="D316" t="s">
        <v>202</v>
      </c>
      <c r="E316" t="s">
        <v>206</v>
      </c>
      <c r="F316" t="s">
        <v>181</v>
      </c>
      <c r="G316" t="s">
        <v>1</v>
      </c>
      <c r="H316" s="86">
        <v>477</v>
      </c>
      <c r="I316" s="86"/>
      <c r="J316" s="86"/>
      <c r="K316" s="86"/>
      <c r="L316" s="86"/>
      <c r="M316" s="86"/>
      <c r="N316" s="86"/>
      <c r="O316" s="86"/>
      <c r="P316" s="86"/>
      <c r="Q316" s="86"/>
      <c r="R316" s="86"/>
      <c r="S316" s="86"/>
      <c r="T316" s="86"/>
      <c r="U316" s="86"/>
      <c r="V316" s="86"/>
      <c r="W316" s="86"/>
      <c r="X316" s="86"/>
      <c r="Y316" s="86"/>
      <c r="Z316" s="86"/>
      <c r="AA316" s="86"/>
      <c r="AB316" s="86"/>
      <c r="AC316" s="86"/>
      <c r="AD316" s="86"/>
      <c r="AE316" s="86"/>
      <c r="AF316" s="86"/>
      <c r="AG316" s="86"/>
      <c r="AH316" s="86"/>
      <c r="AI316" s="86"/>
      <c r="AJ316" s="86"/>
      <c r="AK316" s="86"/>
      <c r="AL316" s="86"/>
      <c r="AM316" s="86"/>
      <c r="AN316" s="86"/>
      <c r="AO316" s="86"/>
      <c r="AP316" s="86"/>
      <c r="AQ316" s="86"/>
      <c r="AR316" s="86"/>
      <c r="AS316" s="86"/>
      <c r="AT316" s="86"/>
      <c r="AU316" s="86"/>
      <c r="AV316" s="86"/>
      <c r="AW316" s="86"/>
      <c r="AX316" s="86"/>
      <c r="AY316" s="86"/>
      <c r="AZ316" s="86"/>
      <c r="BA316" s="86"/>
      <c r="BB316" s="86"/>
      <c r="BC316" s="86"/>
      <c r="BD316" s="86"/>
      <c r="BE316" s="86"/>
      <c r="BF316" s="86"/>
      <c r="BG316" s="86"/>
      <c r="BH316" s="86"/>
      <c r="BI316" s="86"/>
      <c r="BJ316" s="86"/>
      <c r="BK316" s="86"/>
      <c r="BL316" s="86"/>
      <c r="BM316" s="86"/>
      <c r="BN316" s="86"/>
      <c r="BO316" s="86"/>
      <c r="BP316" s="86"/>
      <c r="BQ316" s="86"/>
      <c r="BR316" s="86"/>
      <c r="BS316" s="86"/>
      <c r="BT316" s="86"/>
      <c r="BU316" s="86"/>
      <c r="BV316" s="86"/>
      <c r="BW316" s="86"/>
      <c r="BX316" s="86"/>
      <c r="BY316" s="86"/>
      <c r="BZ316" s="86"/>
      <c r="CA316" s="86"/>
      <c r="CB316" s="86"/>
      <c r="CC316" s="86"/>
      <c r="CD316" s="86"/>
      <c r="CE316" s="86"/>
      <c r="CF316" s="86"/>
      <c r="CG316" s="86"/>
      <c r="CH316" s="86"/>
      <c r="CI316" s="86"/>
      <c r="CJ316" s="86"/>
      <c r="CK316" s="86"/>
      <c r="CL316" s="86"/>
      <c r="CM316" s="86"/>
      <c r="CN316" s="86"/>
      <c r="CO316" s="86"/>
      <c r="CP316" s="86"/>
      <c r="CQ316" s="86"/>
      <c r="CR316" s="86"/>
      <c r="CS316" s="86"/>
      <c r="CT316" s="86"/>
      <c r="CU316" s="86"/>
      <c r="CV316" s="86"/>
      <c r="CW316" s="86"/>
      <c r="CX316" s="86"/>
      <c r="CY316" s="86"/>
      <c r="CZ316" s="86"/>
      <c r="DA316" s="86"/>
      <c r="DB316" s="86"/>
      <c r="DC316" s="86"/>
      <c r="DD316" s="86"/>
      <c r="DE316" s="86"/>
      <c r="DF316" s="86"/>
      <c r="DG316" s="86"/>
      <c r="DH316" s="86"/>
      <c r="DI316" s="86"/>
      <c r="DJ316" s="86"/>
      <c r="DK316" s="86"/>
      <c r="DL316" s="86"/>
      <c r="DM316" s="86"/>
      <c r="DN316" s="86"/>
      <c r="DO316" s="86"/>
      <c r="DP316" s="86"/>
      <c r="DQ316" s="86"/>
      <c r="DR316" s="86"/>
      <c r="DS316" s="86"/>
      <c r="DT316" s="86"/>
      <c r="DU316" s="86"/>
      <c r="DV316" s="86"/>
      <c r="DW316" s="86"/>
      <c r="DX316" s="86"/>
      <c r="DY316" s="86"/>
      <c r="DZ316" s="86"/>
      <c r="EA316" s="86"/>
      <c r="EB316" s="86"/>
      <c r="EC316" s="86"/>
      <c r="ED316" s="86"/>
      <c r="EE316" s="86"/>
      <c r="EF316" s="86"/>
      <c r="EG316" s="86"/>
      <c r="EH316" s="86"/>
      <c r="EI316" s="86"/>
      <c r="EJ316" s="86"/>
      <c r="EK316" s="86"/>
      <c r="EL316" s="86"/>
      <c r="EM316" s="86"/>
      <c r="EN316" s="86"/>
      <c r="EO316" s="86"/>
      <c r="EP316" s="86"/>
      <c r="EQ316" s="86"/>
      <c r="ER316" s="86"/>
      <c r="ES316" s="86"/>
      <c r="ET316" s="86"/>
      <c r="EU316" s="86"/>
      <c r="EV316" s="86"/>
      <c r="EW316" s="86"/>
      <c r="EX316" s="86"/>
      <c r="EY316" s="86"/>
      <c r="EZ316" s="86"/>
      <c r="FA316" s="86"/>
      <c r="FB316" s="86"/>
      <c r="FC316" s="86"/>
      <c r="FD316" s="86"/>
      <c r="FE316" s="86"/>
      <c r="FF316" s="86"/>
      <c r="FG316" s="86"/>
      <c r="FH316" s="86"/>
      <c r="FI316" s="86"/>
      <c r="FJ316" s="86"/>
      <c r="FK316" s="86"/>
      <c r="FL316" s="86"/>
      <c r="FM316" s="86"/>
      <c r="FN316" s="86"/>
      <c r="FO316" s="86"/>
      <c r="FP316" s="86"/>
      <c r="FQ316" s="86"/>
      <c r="FR316" s="86"/>
      <c r="FS316" s="86"/>
      <c r="FT316" s="86"/>
      <c r="FU316" s="86"/>
      <c r="FV316" s="86"/>
      <c r="FW316" s="86"/>
      <c r="FX316" s="86">
        <v>22.181818008422852</v>
      </c>
      <c r="FY316" s="86">
        <v>0</v>
      </c>
    </row>
    <row r="317" spans="1:181" x14ac:dyDescent="0.25">
      <c r="A317" t="s">
        <v>186</v>
      </c>
      <c r="B317" t="s">
        <v>244</v>
      </c>
      <c r="C317" t="s">
        <v>194</v>
      </c>
      <c r="D317" t="s">
        <v>202</v>
      </c>
      <c r="E317" t="s">
        <v>206</v>
      </c>
      <c r="F317" t="s">
        <v>182</v>
      </c>
      <c r="G317" t="s">
        <v>1</v>
      </c>
      <c r="H317" s="86">
        <v>1284</v>
      </c>
      <c r="I317" s="86">
        <v>0.65568715333938599</v>
      </c>
      <c r="J317" s="86">
        <v>0.58069688081741333</v>
      </c>
      <c r="K317" s="86">
        <v>0.54347562789916992</v>
      </c>
      <c r="L317" s="86">
        <v>0.55094462633132935</v>
      </c>
      <c r="M317" s="86">
        <v>0.54932409524917603</v>
      </c>
      <c r="N317" s="86">
        <v>0.64153099060058594</v>
      </c>
      <c r="O317" s="86">
        <v>0.78057557344436646</v>
      </c>
      <c r="P317" s="86">
        <v>0.93178457021713257</v>
      </c>
      <c r="Q317" s="86">
        <v>0.90580183267593384</v>
      </c>
      <c r="R317" s="86">
        <v>0.92702919244766235</v>
      </c>
      <c r="S317" s="86">
        <v>0.95548540353775024</v>
      </c>
      <c r="T317" s="86">
        <v>0.91417372226715088</v>
      </c>
      <c r="U317" s="86">
        <v>0.81367981433868408</v>
      </c>
      <c r="V317" s="86">
        <v>0.78509992361068726</v>
      </c>
      <c r="W317" s="86">
        <v>0.79633212089538574</v>
      </c>
      <c r="X317" s="86">
        <v>0.82680213451385498</v>
      </c>
      <c r="Y317" s="86">
        <v>0.83930468559265137</v>
      </c>
      <c r="Z317" s="86">
        <v>0.87624549865722656</v>
      </c>
      <c r="AA317" s="86">
        <v>0.9600556492805481</v>
      </c>
      <c r="AB317" s="86">
        <v>0.96900284290313721</v>
      </c>
      <c r="AC317" s="86">
        <v>1.0436985492706299</v>
      </c>
      <c r="AD317" s="86">
        <v>1.0205574035644531</v>
      </c>
      <c r="AE317" s="86">
        <v>0.91358673572540283</v>
      </c>
      <c r="AF317" s="86">
        <v>0.77896338701248169</v>
      </c>
      <c r="AG317" s="86">
        <v>-0.23720093071460724</v>
      </c>
      <c r="AH317" s="86">
        <v>-0.22517091035842896</v>
      </c>
      <c r="AI317" s="86">
        <v>-0.23426069319248199</v>
      </c>
      <c r="AJ317" s="86">
        <v>-0.22900138795375824</v>
      </c>
      <c r="AK317" s="86">
        <v>-0.24668511748313904</v>
      </c>
      <c r="AL317" s="86">
        <v>-0.19905653595924377</v>
      </c>
      <c r="AM317" s="86">
        <v>-0.21399170160293579</v>
      </c>
      <c r="AN317" s="86">
        <v>-0.1916375607252121</v>
      </c>
      <c r="AO317" s="86">
        <v>-0.18465198576450348</v>
      </c>
      <c r="AP317" s="86">
        <v>-0.10263525694608688</v>
      </c>
      <c r="AQ317" s="86">
        <v>-9.125431627035141E-2</v>
      </c>
      <c r="AR317" s="86">
        <v>-0.12249426543712616</v>
      </c>
      <c r="AS317" s="86">
        <v>-0.16194567084312439</v>
      </c>
      <c r="AT317" s="86">
        <v>-0.18277738988399506</v>
      </c>
      <c r="AU317" s="86">
        <v>-0.15591481328010559</v>
      </c>
      <c r="AV317" s="86">
        <v>-0.11928781121969223</v>
      </c>
      <c r="AW317" s="86">
        <v>-0.1039820984005928</v>
      </c>
      <c r="AX317" s="86">
        <v>-0.16228026151657104</v>
      </c>
      <c r="AY317" s="86">
        <v>-0.11889419704675674</v>
      </c>
      <c r="AZ317" s="86">
        <v>-0.14842639863491058</v>
      </c>
      <c r="BA317" s="86">
        <v>-9.7570694983005524E-2</v>
      </c>
      <c r="BB317" s="86">
        <v>-0.17875607311725616</v>
      </c>
      <c r="BC317" s="86">
        <v>-0.17286434769630432</v>
      </c>
      <c r="BD317" s="86">
        <v>-0.21629370748996735</v>
      </c>
      <c r="BE317" s="86">
        <v>-0.17796000838279724</v>
      </c>
      <c r="BF317" s="86">
        <v>-0.16762593388557434</v>
      </c>
      <c r="BG317" s="86">
        <v>-0.17670083045959473</v>
      </c>
      <c r="BH317" s="86">
        <v>-0.17161135375499725</v>
      </c>
      <c r="BI317" s="86">
        <v>-0.18926656246185303</v>
      </c>
      <c r="BJ317" s="86">
        <v>-0.14138837158679962</v>
      </c>
      <c r="BK317" s="86">
        <v>-0.15437661111354828</v>
      </c>
      <c r="BL317" s="86">
        <v>-0.13026684522628784</v>
      </c>
      <c r="BM317" s="86">
        <v>-0.12475534528493881</v>
      </c>
      <c r="BN317" s="86">
        <v>-5.4150946438312531E-2</v>
      </c>
      <c r="BO317" s="86">
        <v>-4.2813830077648163E-2</v>
      </c>
      <c r="BP317" s="86">
        <v>-7.2937898337841034E-2</v>
      </c>
      <c r="BQ317" s="86">
        <v>-0.12083407491445541</v>
      </c>
      <c r="BR317" s="86">
        <v>-0.14022587239742279</v>
      </c>
      <c r="BS317" s="86">
        <v>-0.11114967614412308</v>
      </c>
      <c r="BT317" s="86">
        <v>-7.5706079602241516E-2</v>
      </c>
      <c r="BU317" s="86">
        <v>-5.9271514415740967E-2</v>
      </c>
      <c r="BV317" s="86">
        <v>-0.10852012783288956</v>
      </c>
      <c r="BW317" s="86">
        <v>-6.4176596701145172E-2</v>
      </c>
      <c r="BX317" s="86">
        <v>-9.4671696424484253E-2</v>
      </c>
      <c r="BY317" s="86">
        <v>-4.5650038868188858E-2</v>
      </c>
      <c r="BZ317" s="86">
        <v>-0.11580175161361694</v>
      </c>
      <c r="CA317" s="86">
        <v>-0.11215253174304962</v>
      </c>
      <c r="CB317" s="86">
        <v>-0.15250137448310852</v>
      </c>
      <c r="CC317" s="86">
        <v>-0.1369299441576004</v>
      </c>
      <c r="CD317" s="86">
        <v>-0.12777043879032135</v>
      </c>
      <c r="CE317" s="86">
        <v>-0.13683506846427917</v>
      </c>
      <c r="CF317" s="86">
        <v>-0.13186317682266235</v>
      </c>
      <c r="CG317" s="86">
        <v>-0.14949862658977509</v>
      </c>
      <c r="CH317" s="86">
        <v>-0.10144760459661484</v>
      </c>
      <c r="CI317" s="86">
        <v>-0.11308738589286804</v>
      </c>
      <c r="CJ317" s="86">
        <v>-8.7761647999286652E-2</v>
      </c>
      <c r="CK317" s="86">
        <v>-8.3271101117134094E-2</v>
      </c>
      <c r="CL317" s="86">
        <v>-2.0570864900946617E-2</v>
      </c>
      <c r="CM317" s="86">
        <v>-9.2640956863760948E-3</v>
      </c>
      <c r="CN317" s="86">
        <v>-3.8615308701992035E-2</v>
      </c>
      <c r="CO317" s="86">
        <v>-9.2360317707061768E-2</v>
      </c>
      <c r="CP317" s="86">
        <v>-0.11075481772422791</v>
      </c>
      <c r="CQ317" s="86">
        <v>-8.0145485699176788E-2</v>
      </c>
      <c r="CR317" s="86">
        <v>-4.5521494001150131E-2</v>
      </c>
      <c r="CS317" s="86">
        <v>-2.8305104002356529E-2</v>
      </c>
      <c r="CT317" s="86">
        <v>-7.1286045014858246E-2</v>
      </c>
      <c r="CU317" s="86">
        <v>-2.6279352605342865E-2</v>
      </c>
      <c r="CV317" s="86">
        <v>-5.7441361248493195E-2</v>
      </c>
      <c r="CW317" s="86">
        <v>-9.689955972135067E-3</v>
      </c>
      <c r="CX317" s="86">
        <v>-7.2199784219264984E-2</v>
      </c>
      <c r="CY317" s="86">
        <v>-7.0103712379932404E-2</v>
      </c>
      <c r="CZ317" s="86">
        <v>-0.10831901431083679</v>
      </c>
      <c r="DA317" s="86">
        <v>-9.5899865031242371E-2</v>
      </c>
      <c r="DB317" s="86">
        <v>-8.7914943695068359E-2</v>
      </c>
      <c r="DC317" s="86">
        <v>-9.6969291567802429E-2</v>
      </c>
      <c r="DD317" s="86">
        <v>-9.2115014791488647E-2</v>
      </c>
      <c r="DE317" s="86">
        <v>-0.10973070561885834</v>
      </c>
      <c r="DF317" s="86">
        <v>-6.1506818979978561E-2</v>
      </c>
      <c r="DG317" s="86">
        <v>-7.1798160672187805E-2</v>
      </c>
      <c r="DH317" s="86">
        <v>-4.5256465673446655E-2</v>
      </c>
      <c r="DI317" s="86">
        <v>-4.1786860674619675E-2</v>
      </c>
      <c r="DJ317" s="86">
        <v>1.3009216636419296E-2</v>
      </c>
      <c r="DK317" s="86">
        <v>2.4285638704895973E-2</v>
      </c>
      <c r="DL317" s="86">
        <v>-4.2927153408527374E-3</v>
      </c>
      <c r="DM317" s="86">
        <v>-6.3886553049087524E-2</v>
      </c>
      <c r="DN317" s="86">
        <v>-8.128376305103302E-2</v>
      </c>
      <c r="DO317" s="86">
        <v>-4.9141302704811096E-2</v>
      </c>
      <c r="DP317" s="86">
        <v>-1.5336916781961918E-2</v>
      </c>
      <c r="DQ317" s="86">
        <v>2.6613103691488504E-3</v>
      </c>
      <c r="DR317" s="86">
        <v>-3.4051947295665741E-2</v>
      </c>
      <c r="DS317" s="86">
        <v>1.1617890559136868E-2</v>
      </c>
      <c r="DT317" s="86">
        <v>-2.0211022347211838E-2</v>
      </c>
      <c r="DU317" s="86">
        <v>2.6270126923918724E-2</v>
      </c>
      <c r="DV317" s="86">
        <v>-2.8597820550203323E-2</v>
      </c>
      <c r="DW317" s="86">
        <v>-2.8054891154170036E-2</v>
      </c>
      <c r="DX317" s="86">
        <v>-6.4136646687984467E-2</v>
      </c>
      <c r="DY317" s="86">
        <v>-3.665895015001297E-2</v>
      </c>
      <c r="DZ317" s="86">
        <v>-3.0369950458407402E-2</v>
      </c>
      <c r="EA317" s="86">
        <v>-3.9409447461366653E-2</v>
      </c>
      <c r="EB317" s="86">
        <v>-3.4724980592727661E-2</v>
      </c>
      <c r="EC317" s="86">
        <v>-5.2312124520540237E-2</v>
      </c>
      <c r="ED317" s="86">
        <v>-3.8386797532439232E-3</v>
      </c>
      <c r="EE317" s="86">
        <v>-1.2183076702058315E-2</v>
      </c>
      <c r="EF317" s="86">
        <v>1.6114262863993645E-2</v>
      </c>
      <c r="EG317" s="86">
        <v>1.8109787255525589E-2</v>
      </c>
      <c r="EH317" s="86">
        <v>6.1493527144193649E-2</v>
      </c>
      <c r="EI317" s="86">
        <v>7.2726130485534668E-2</v>
      </c>
      <c r="EJ317" s="86">
        <v>4.5263655483722687E-2</v>
      </c>
      <c r="EK317" s="86">
        <v>-2.2774964570999146E-2</v>
      </c>
      <c r="EL317" s="86">
        <v>-3.8732234388589859E-2</v>
      </c>
      <c r="EM317" s="86">
        <v>-4.3761748820543289E-3</v>
      </c>
      <c r="EN317" s="86">
        <v>2.8244819492101669E-2</v>
      </c>
      <c r="EO317" s="86">
        <v>4.7371894121170044E-2</v>
      </c>
      <c r="EP317" s="86">
        <v>1.9708173349499702E-2</v>
      </c>
      <c r="EQ317" s="86">
        <v>6.6335484385490417E-2</v>
      </c>
      <c r="ER317" s="86">
        <v>3.3543676137924194E-2</v>
      </c>
      <c r="ES317" s="86">
        <v>7.8190773725509644E-2</v>
      </c>
      <c r="ET317" s="86">
        <v>3.4356497228145599E-2</v>
      </c>
      <c r="EU317" s="86">
        <v>3.2656926661729813E-2</v>
      </c>
      <c r="EV317" s="86">
        <v>-3.443304740358144E-4</v>
      </c>
      <c r="EW317" s="86">
        <v>53.361175537109375</v>
      </c>
      <c r="EX317" s="86">
        <v>52.66241455078125</v>
      </c>
      <c r="EY317" s="86">
        <v>52.030067443847656</v>
      </c>
      <c r="EZ317" s="86">
        <v>51.622173309326172</v>
      </c>
      <c r="FA317" s="86">
        <v>51.358245849609375</v>
      </c>
      <c r="FB317" s="86">
        <v>51.041973114013672</v>
      </c>
      <c r="FC317" s="86">
        <v>51.406024932861328</v>
      </c>
      <c r="FD317" s="86">
        <v>53.305313110351563</v>
      </c>
      <c r="FE317" s="86">
        <v>55.710166931152344</v>
      </c>
      <c r="FF317" s="86">
        <v>58.745258331298828</v>
      </c>
      <c r="FG317" s="86">
        <v>61.729412078857422</v>
      </c>
      <c r="FH317" s="86">
        <v>64.778694152832031</v>
      </c>
      <c r="FI317" s="86">
        <v>66.787361145019531</v>
      </c>
      <c r="FJ317" s="86">
        <v>68.671401977539063</v>
      </c>
      <c r="FK317" s="86">
        <v>69.750465393066406</v>
      </c>
      <c r="FL317" s="86">
        <v>69.572914123535156</v>
      </c>
      <c r="FM317" s="86">
        <v>68.382659912109375</v>
      </c>
      <c r="FN317" s="86">
        <v>66.449913024902344</v>
      </c>
      <c r="FO317" s="86">
        <v>63.945278167724609</v>
      </c>
      <c r="FP317" s="86">
        <v>61.048835754394531</v>
      </c>
      <c r="FQ317" s="86">
        <v>58.214855194091797</v>
      </c>
      <c r="FR317" s="86">
        <v>56.629684448242188</v>
      </c>
      <c r="FS317" s="86">
        <v>55.150604248046875</v>
      </c>
      <c r="FT317" s="86">
        <v>54.421886444091797</v>
      </c>
      <c r="FU317" s="86">
        <v>5.8082066476345062E-2</v>
      </c>
      <c r="FV317" s="86">
        <v>6.0906592756509781E-2</v>
      </c>
      <c r="FW317" s="86">
        <v>6.0476124286651611E-2</v>
      </c>
      <c r="FX317" s="86">
        <v>115.59091186523438</v>
      </c>
      <c r="FY317" s="86">
        <v>1</v>
      </c>
    </row>
    <row r="318" spans="1:181" x14ac:dyDescent="0.25">
      <c r="A318" t="s">
        <v>186</v>
      </c>
      <c r="B318" t="s">
        <v>244</v>
      </c>
      <c r="C318" t="s">
        <v>194</v>
      </c>
      <c r="D318" t="s">
        <v>202</v>
      </c>
      <c r="E318" t="s">
        <v>206</v>
      </c>
      <c r="F318" t="s">
        <v>183</v>
      </c>
      <c r="G318" t="s">
        <v>1</v>
      </c>
      <c r="H318" s="86">
        <v>1792</v>
      </c>
      <c r="I318" s="86">
        <v>0.7537837028503418</v>
      </c>
      <c r="J318" s="86">
        <v>0.68076717853546143</v>
      </c>
      <c r="K318" s="86">
        <v>0.63438498973846436</v>
      </c>
      <c r="L318" s="86">
        <v>0.60564529895782471</v>
      </c>
      <c r="M318" s="86">
        <v>0.58690756559371948</v>
      </c>
      <c r="N318" s="86">
        <v>0.60985344648361206</v>
      </c>
      <c r="O318" s="86">
        <v>0.74130749702453613</v>
      </c>
      <c r="P318" s="86">
        <v>0.82994699478149414</v>
      </c>
      <c r="Q318" s="86">
        <v>0.8278161883354187</v>
      </c>
      <c r="R318" s="86">
        <v>0.80439358949661255</v>
      </c>
      <c r="S318" s="86">
        <v>0.90463173389434814</v>
      </c>
      <c r="T318" s="86">
        <v>0.85156792402267456</v>
      </c>
      <c r="U318" s="86">
        <v>0.85619431734085083</v>
      </c>
      <c r="V318" s="86">
        <v>0.82896006107330322</v>
      </c>
      <c r="W318" s="86">
        <v>0.85942977666854858</v>
      </c>
      <c r="X318" s="86">
        <v>0.91121917963027954</v>
      </c>
      <c r="Y318" s="86">
        <v>1.0297547578811646</v>
      </c>
      <c r="Z318" s="86">
        <v>1.0962964296340942</v>
      </c>
      <c r="AA318" s="86">
        <v>1.2003592252731323</v>
      </c>
      <c r="AB318" s="86">
        <v>1.224459171295166</v>
      </c>
      <c r="AC318" s="86">
        <v>1.2794911861419678</v>
      </c>
      <c r="AD318" s="86">
        <v>1.2206963300704956</v>
      </c>
      <c r="AE318" s="86">
        <v>1.0304234027862549</v>
      </c>
      <c r="AF318" s="86">
        <v>0.90177232027053833</v>
      </c>
      <c r="AG318" s="86">
        <v>-0.57255852222442627</v>
      </c>
      <c r="AH318" s="86">
        <v>-0.56577789783477783</v>
      </c>
      <c r="AI318" s="86">
        <v>-0.55610275268554688</v>
      </c>
      <c r="AJ318" s="86">
        <v>-0.5719488263130188</v>
      </c>
      <c r="AK318" s="86">
        <v>-0.59643328189849854</v>
      </c>
      <c r="AL318" s="86">
        <v>-0.63444441556930542</v>
      </c>
      <c r="AM318" s="86">
        <v>-0.63645857572555542</v>
      </c>
      <c r="AN318" s="86">
        <v>-0.67712533473968506</v>
      </c>
      <c r="AO318" s="86">
        <v>-0.63719099760055542</v>
      </c>
      <c r="AP318" s="86">
        <v>-0.59225189685821533</v>
      </c>
      <c r="AQ318" s="86">
        <v>-0.40396770834922791</v>
      </c>
      <c r="AR318" s="86">
        <v>-0.480335533618927</v>
      </c>
      <c r="AS318" s="86">
        <v>-0.53022176027297974</v>
      </c>
      <c r="AT318" s="86">
        <v>-0.56597179174423218</v>
      </c>
      <c r="AU318" s="86">
        <v>-0.57068389654159546</v>
      </c>
      <c r="AV318" s="86">
        <v>-0.52938061952590942</v>
      </c>
      <c r="AW318" s="86">
        <v>-0.43040445446968079</v>
      </c>
      <c r="AX318" s="86">
        <v>-0.42552405595779419</v>
      </c>
      <c r="AY318" s="86">
        <v>-0.31126877665519714</v>
      </c>
      <c r="AZ318" s="86">
        <v>-0.24100890755653381</v>
      </c>
      <c r="BA318" s="86">
        <v>-0.27105629444122314</v>
      </c>
      <c r="BB318" s="86">
        <v>-0.40729859471321106</v>
      </c>
      <c r="BC318" s="86">
        <v>-0.50834941864013672</v>
      </c>
      <c r="BD318" s="86">
        <v>-0.4962158203125</v>
      </c>
      <c r="BE318" s="86">
        <v>-0.45074832439422607</v>
      </c>
      <c r="BF318" s="86">
        <v>-0.44675430655479431</v>
      </c>
      <c r="BG318" s="86">
        <v>-0.44141918420791626</v>
      </c>
      <c r="BH318" s="86">
        <v>-0.45825192332267761</v>
      </c>
      <c r="BI318" s="86">
        <v>-0.48165541887283325</v>
      </c>
      <c r="BJ318" s="86">
        <v>-0.52086186408996582</v>
      </c>
      <c r="BK318" s="86">
        <v>-0.51308703422546387</v>
      </c>
      <c r="BL318" s="86">
        <v>-0.54134881496429443</v>
      </c>
      <c r="BM318" s="86">
        <v>-0.49944368004798889</v>
      </c>
      <c r="BN318" s="86">
        <v>-0.46784719824790955</v>
      </c>
      <c r="BO318" s="86">
        <v>-0.29475757479667664</v>
      </c>
      <c r="BP318" s="86">
        <v>-0.36918723583221436</v>
      </c>
      <c r="BQ318" s="86">
        <v>-0.41414424777030945</v>
      </c>
      <c r="BR318" s="86">
        <v>-0.44446867704391479</v>
      </c>
      <c r="BS318" s="86">
        <v>-0.456756591796875</v>
      </c>
      <c r="BT318" s="86">
        <v>-0.41950652003288269</v>
      </c>
      <c r="BU318" s="86">
        <v>-0.32086250185966492</v>
      </c>
      <c r="BV318" s="86">
        <v>-0.32945126295089722</v>
      </c>
      <c r="BW318" s="86">
        <v>-0.22310590744018555</v>
      </c>
      <c r="BX318" s="86">
        <v>-0.16383607685565948</v>
      </c>
      <c r="BY318" s="86">
        <v>-0.18009547889232635</v>
      </c>
      <c r="BZ318" s="86">
        <v>-0.30822461843490601</v>
      </c>
      <c r="CA318" s="86">
        <v>-0.39095324277877808</v>
      </c>
      <c r="CB318" s="86">
        <v>-0.37144967913627625</v>
      </c>
      <c r="CC318" s="86">
        <v>-0.36638298630714417</v>
      </c>
      <c r="CD318" s="86">
        <v>-0.36431896686553955</v>
      </c>
      <c r="CE318" s="86">
        <v>-0.36198964715003967</v>
      </c>
      <c r="CF318" s="86">
        <v>-0.37950584292411804</v>
      </c>
      <c r="CG318" s="86">
        <v>-0.40216061472892761</v>
      </c>
      <c r="CH318" s="86">
        <v>-0.44219499826431274</v>
      </c>
      <c r="CI318" s="86">
        <v>-0.42764025926589966</v>
      </c>
      <c r="CJ318" s="86">
        <v>-0.44731044769287109</v>
      </c>
      <c r="CK318" s="86">
        <v>-0.40404033660888672</v>
      </c>
      <c r="CL318" s="86">
        <v>-0.38168486952781677</v>
      </c>
      <c r="CM318" s="86">
        <v>-0.21911898255348206</v>
      </c>
      <c r="CN318" s="86">
        <v>-0.29220622777938843</v>
      </c>
      <c r="CO318" s="86">
        <v>-0.33374938368797302</v>
      </c>
      <c r="CP318" s="86">
        <v>-0.36031597852706909</v>
      </c>
      <c r="CQ318" s="86">
        <v>-0.37785080075263977</v>
      </c>
      <c r="CR318" s="86">
        <v>-0.3434080183506012</v>
      </c>
      <c r="CS318" s="86">
        <v>-0.24499411880970001</v>
      </c>
      <c r="CT318" s="86">
        <v>-0.2629115879535675</v>
      </c>
      <c r="CU318" s="86">
        <v>-0.16204456984996796</v>
      </c>
      <c r="CV318" s="86">
        <v>-0.11038641631603241</v>
      </c>
      <c r="CW318" s="86">
        <v>-0.11709628999233246</v>
      </c>
      <c r="CX318" s="86">
        <v>-0.23960623145103455</v>
      </c>
      <c r="CY318" s="86">
        <v>-0.30964502692222595</v>
      </c>
      <c r="CZ318" s="86">
        <v>-0.28503707051277161</v>
      </c>
      <c r="DA318" s="86">
        <v>-0.28201764822006226</v>
      </c>
      <c r="DB318" s="86">
        <v>-0.2818835973739624</v>
      </c>
      <c r="DC318" s="86">
        <v>-0.28256011009216309</v>
      </c>
      <c r="DD318" s="86">
        <v>-0.30075973272323608</v>
      </c>
      <c r="DE318" s="86">
        <v>-0.32266581058502197</v>
      </c>
      <c r="DF318" s="86">
        <v>-0.36352810263633728</v>
      </c>
      <c r="DG318" s="86">
        <v>-0.34219345450401306</v>
      </c>
      <c r="DH318" s="86">
        <v>-0.35327205061912537</v>
      </c>
      <c r="DI318" s="86">
        <v>-0.30863699316978455</v>
      </c>
      <c r="DJ318" s="86">
        <v>-0.295522540807724</v>
      </c>
      <c r="DK318" s="86">
        <v>-0.14348037540912628</v>
      </c>
      <c r="DL318" s="86">
        <v>-0.21522526443004608</v>
      </c>
      <c r="DM318" s="86">
        <v>-0.25335446000099182</v>
      </c>
      <c r="DN318" s="86">
        <v>-0.27616330981254578</v>
      </c>
      <c r="DO318" s="86">
        <v>-0.29894503951072693</v>
      </c>
      <c r="DP318" s="86">
        <v>-0.26730957627296448</v>
      </c>
      <c r="DQ318" s="86">
        <v>-0.16912573575973511</v>
      </c>
      <c r="DR318" s="86">
        <v>-0.19637188315391541</v>
      </c>
      <c r="DS318" s="86">
        <v>-0.10098323971033096</v>
      </c>
      <c r="DT318" s="86">
        <v>-5.6936763226985931E-2</v>
      </c>
      <c r="DU318" s="86">
        <v>-5.4097112268209457E-2</v>
      </c>
      <c r="DV318" s="86">
        <v>-0.17098788917064667</v>
      </c>
      <c r="DW318" s="86">
        <v>-0.22833681106567383</v>
      </c>
      <c r="DX318" s="86">
        <v>-0.19862443208694458</v>
      </c>
      <c r="DY318" s="86">
        <v>-0.16020743548870087</v>
      </c>
      <c r="DZ318" s="86">
        <v>-0.16286006569862366</v>
      </c>
      <c r="EA318" s="86">
        <v>-0.16787649691104889</v>
      </c>
      <c r="EB318" s="86">
        <v>-0.18706288933753967</v>
      </c>
      <c r="EC318" s="86">
        <v>-0.20788796246051788</v>
      </c>
      <c r="ED318" s="86">
        <v>-0.24994558095932007</v>
      </c>
      <c r="EE318" s="86">
        <v>-0.21882185339927673</v>
      </c>
      <c r="EF318" s="86">
        <v>-0.21749551594257355</v>
      </c>
      <c r="EG318" s="86">
        <v>-0.17088964581489563</v>
      </c>
      <c r="EH318" s="86">
        <v>-0.17111779749393463</v>
      </c>
      <c r="EI318" s="86">
        <v>-3.4270238131284714E-2</v>
      </c>
      <c r="EJ318" s="86">
        <v>-0.10407694429159164</v>
      </c>
      <c r="EK318" s="86">
        <v>-0.13727699220180511</v>
      </c>
      <c r="EL318" s="86">
        <v>-0.15466022491455078</v>
      </c>
      <c r="EM318" s="86">
        <v>-0.18501763045787811</v>
      </c>
      <c r="EN318" s="86">
        <v>-0.15743544697761536</v>
      </c>
      <c r="EO318" s="86">
        <v>-5.958382785320282E-2</v>
      </c>
      <c r="EP318" s="86">
        <v>-0.10029912739992142</v>
      </c>
      <c r="EQ318" s="86">
        <v>-1.2820367701351643E-2</v>
      </c>
      <c r="ER318" s="86">
        <v>2.0236054435372353E-2</v>
      </c>
      <c r="ES318" s="86">
        <v>3.6863703280687332E-2</v>
      </c>
      <c r="ET318" s="86">
        <v>-7.1913875639438629E-2</v>
      </c>
      <c r="EU318" s="86">
        <v>-0.11094065755605698</v>
      </c>
      <c r="EV318" s="86">
        <v>-7.3858298361301422E-2</v>
      </c>
      <c r="EW318" s="86">
        <v>57.530746459960938</v>
      </c>
      <c r="EX318" s="86">
        <v>56.595497131347656</v>
      </c>
      <c r="EY318" s="86">
        <v>55.660713195800781</v>
      </c>
      <c r="EZ318" s="86">
        <v>54.977832794189453</v>
      </c>
      <c r="FA318" s="86">
        <v>54.257400512695313</v>
      </c>
      <c r="FB318" s="86">
        <v>53.773612976074219</v>
      </c>
      <c r="FC318" s="86">
        <v>54.292041778564453</v>
      </c>
      <c r="FD318" s="86">
        <v>57.097892761230469</v>
      </c>
      <c r="FE318" s="86">
        <v>60.078716278076172</v>
      </c>
      <c r="FF318" s="86">
        <v>63.181255340576172</v>
      </c>
      <c r="FG318" s="86">
        <v>66.0635986328125</v>
      </c>
      <c r="FH318" s="86">
        <v>68.734970092773438</v>
      </c>
      <c r="FI318" s="86">
        <v>71.10296630859375</v>
      </c>
      <c r="FJ318" s="86">
        <v>72.981285095214844</v>
      </c>
      <c r="FK318" s="86">
        <v>74.615074157714844</v>
      </c>
      <c r="FL318" s="86">
        <v>75.448745727539063</v>
      </c>
      <c r="FM318" s="86">
        <v>75.610748291015625</v>
      </c>
      <c r="FN318" s="86">
        <v>74.696403503417969</v>
      </c>
      <c r="FO318" s="86">
        <v>72.728157043457031</v>
      </c>
      <c r="FP318" s="86">
        <v>68.739158630371094</v>
      </c>
      <c r="FQ318" s="86">
        <v>65.323204040527344</v>
      </c>
      <c r="FR318" s="86">
        <v>63.471702575683594</v>
      </c>
      <c r="FS318" s="86">
        <v>61.583705902099609</v>
      </c>
      <c r="FT318" s="86">
        <v>60.061271667480469</v>
      </c>
      <c r="FU318" s="86">
        <v>0.11669354885816574</v>
      </c>
      <c r="FV318" s="86">
        <v>0.10438254475593567</v>
      </c>
      <c r="FW318" s="86">
        <v>0.12910349667072296</v>
      </c>
      <c r="FX318" s="86">
        <v>131.04545593261719</v>
      </c>
      <c r="FY318" s="86">
        <v>1</v>
      </c>
    </row>
    <row r="319" spans="1:181" x14ac:dyDescent="0.25">
      <c r="A319" t="s">
        <v>186</v>
      </c>
      <c r="B319" t="s">
        <v>244</v>
      </c>
      <c r="C319" t="s">
        <v>194</v>
      </c>
      <c r="D319" t="s">
        <v>202</v>
      </c>
      <c r="E319" t="s">
        <v>206</v>
      </c>
      <c r="F319" t="s">
        <v>184</v>
      </c>
      <c r="G319" t="s">
        <v>1</v>
      </c>
      <c r="H319" s="86">
        <v>1093</v>
      </c>
      <c r="I319" s="86"/>
      <c r="J319" s="86"/>
      <c r="K319" s="86"/>
      <c r="L319" s="86"/>
      <c r="M319" s="86"/>
      <c r="N319" s="86"/>
      <c r="O319" s="86"/>
      <c r="P319" s="86"/>
      <c r="Q319" s="86"/>
      <c r="R319" s="86"/>
      <c r="S319" s="86"/>
      <c r="T319" s="86"/>
      <c r="U319" s="86"/>
      <c r="V319" s="86"/>
      <c r="W319" s="86"/>
      <c r="X319" s="86"/>
      <c r="Y319" s="86"/>
      <c r="Z319" s="86"/>
      <c r="AA319" s="86"/>
      <c r="AB319" s="86"/>
      <c r="AC319" s="86"/>
      <c r="AD319" s="86"/>
      <c r="AE319" s="86"/>
      <c r="AF319" s="86"/>
      <c r="AG319" s="86"/>
      <c r="AH319" s="86"/>
      <c r="AI319" s="86"/>
      <c r="AJ319" s="86"/>
      <c r="AK319" s="86"/>
      <c r="AL319" s="86"/>
      <c r="AM319" s="86"/>
      <c r="AN319" s="86"/>
      <c r="AO319" s="86"/>
      <c r="AP319" s="86"/>
      <c r="AQ319" s="86"/>
      <c r="AR319" s="86"/>
      <c r="AS319" s="86"/>
      <c r="AT319" s="86"/>
      <c r="AU319" s="86"/>
      <c r="AV319" s="86"/>
      <c r="AW319" s="86"/>
      <c r="AX319" s="86"/>
      <c r="AY319" s="86"/>
      <c r="AZ319" s="86"/>
      <c r="BA319" s="86"/>
      <c r="BB319" s="86"/>
      <c r="BC319" s="86"/>
      <c r="BD319" s="86"/>
      <c r="BE319" s="86"/>
      <c r="BF319" s="86"/>
      <c r="BG319" s="86"/>
      <c r="BH319" s="86"/>
      <c r="BI319" s="86"/>
      <c r="BJ319" s="86"/>
      <c r="BK319" s="86"/>
      <c r="BL319" s="86"/>
      <c r="BM319" s="86"/>
      <c r="BN319" s="86"/>
      <c r="BO319" s="86"/>
      <c r="BP319" s="86"/>
      <c r="BQ319" s="86"/>
      <c r="BR319" s="86"/>
      <c r="BS319" s="86"/>
      <c r="BT319" s="86"/>
      <c r="BU319" s="86"/>
      <c r="BV319" s="86"/>
      <c r="BW319" s="86"/>
      <c r="BX319" s="86"/>
      <c r="BY319" s="86"/>
      <c r="BZ319" s="86"/>
      <c r="CA319" s="86"/>
      <c r="CB319" s="86"/>
      <c r="CC319" s="86"/>
      <c r="CD319" s="86"/>
      <c r="CE319" s="86"/>
      <c r="CF319" s="86"/>
      <c r="CG319" s="86"/>
      <c r="CH319" s="86"/>
      <c r="CI319" s="86"/>
      <c r="CJ319" s="86"/>
      <c r="CK319" s="86"/>
      <c r="CL319" s="86"/>
      <c r="CM319" s="86"/>
      <c r="CN319" s="86"/>
      <c r="CO319" s="86"/>
      <c r="CP319" s="86"/>
      <c r="CQ319" s="86"/>
      <c r="CR319" s="86"/>
      <c r="CS319" s="86"/>
      <c r="CT319" s="86"/>
      <c r="CU319" s="86"/>
      <c r="CV319" s="86"/>
      <c r="CW319" s="86"/>
      <c r="CX319" s="86"/>
      <c r="CY319" s="86"/>
      <c r="CZ319" s="86"/>
      <c r="DA319" s="86"/>
      <c r="DB319" s="86"/>
      <c r="DC319" s="86"/>
      <c r="DD319" s="86"/>
      <c r="DE319" s="86"/>
      <c r="DF319" s="86"/>
      <c r="DG319" s="86"/>
      <c r="DH319" s="86"/>
      <c r="DI319" s="86"/>
      <c r="DJ319" s="86"/>
      <c r="DK319" s="86"/>
      <c r="DL319" s="86"/>
      <c r="DM319" s="86"/>
      <c r="DN319" s="86"/>
      <c r="DO319" s="86"/>
      <c r="DP319" s="86"/>
      <c r="DQ319" s="86"/>
      <c r="DR319" s="86"/>
      <c r="DS319" s="86"/>
      <c r="DT319" s="86"/>
      <c r="DU319" s="86"/>
      <c r="DV319" s="86"/>
      <c r="DW319" s="86"/>
      <c r="DX319" s="86"/>
      <c r="DY319" s="86"/>
      <c r="DZ319" s="86"/>
      <c r="EA319" s="86"/>
      <c r="EB319" s="86"/>
      <c r="EC319" s="86"/>
      <c r="ED319" s="86"/>
      <c r="EE319" s="86"/>
      <c r="EF319" s="86"/>
      <c r="EG319" s="86"/>
      <c r="EH319" s="86"/>
      <c r="EI319" s="86"/>
      <c r="EJ319" s="86"/>
      <c r="EK319" s="86"/>
      <c r="EL319" s="86"/>
      <c r="EM319" s="86"/>
      <c r="EN319" s="86"/>
      <c r="EO319" s="86"/>
      <c r="EP319" s="86"/>
      <c r="EQ319" s="86"/>
      <c r="ER319" s="86"/>
      <c r="ES319" s="86"/>
      <c r="ET319" s="86"/>
      <c r="EU319" s="86"/>
      <c r="EV319" s="86"/>
      <c r="EW319" s="86"/>
      <c r="EX319" s="86"/>
      <c r="EY319" s="86"/>
      <c r="EZ319" s="86"/>
      <c r="FA319" s="86"/>
      <c r="FB319" s="86"/>
      <c r="FC319" s="86"/>
      <c r="FD319" s="86"/>
      <c r="FE319" s="86"/>
      <c r="FF319" s="86"/>
      <c r="FG319" s="86"/>
      <c r="FH319" s="86"/>
      <c r="FI319" s="86"/>
      <c r="FJ319" s="86"/>
      <c r="FK319" s="86"/>
      <c r="FL319" s="86"/>
      <c r="FM319" s="86"/>
      <c r="FN319" s="86"/>
      <c r="FO319" s="86"/>
      <c r="FP319" s="86"/>
      <c r="FQ319" s="86"/>
      <c r="FR319" s="86"/>
      <c r="FS319" s="86"/>
      <c r="FT319" s="86"/>
      <c r="FU319" s="86"/>
      <c r="FV319" s="86"/>
      <c r="FW319" s="86"/>
      <c r="FX319" s="86">
        <v>82.727272033691406</v>
      </c>
      <c r="FY319" s="86">
        <v>0</v>
      </c>
    </row>
    <row r="320" spans="1:181" x14ac:dyDescent="0.25">
      <c r="A320" t="s">
        <v>186</v>
      </c>
      <c r="B320" t="s">
        <v>244</v>
      </c>
      <c r="C320" t="s">
        <v>194</v>
      </c>
      <c r="D320" t="s">
        <v>202</v>
      </c>
      <c r="E320" t="s">
        <v>206</v>
      </c>
      <c r="F320" t="s">
        <v>185</v>
      </c>
      <c r="G320" t="s">
        <v>1</v>
      </c>
      <c r="H320" s="86">
        <v>496</v>
      </c>
      <c r="I320" s="86"/>
      <c r="J320" s="86"/>
      <c r="K320" s="86"/>
      <c r="L320" s="86"/>
      <c r="M320" s="86"/>
      <c r="N320" s="86"/>
      <c r="O320" s="86"/>
      <c r="P320" s="86"/>
      <c r="Q320" s="86"/>
      <c r="R320" s="86"/>
      <c r="S320" s="86"/>
      <c r="T320" s="86"/>
      <c r="U320" s="86"/>
      <c r="V320" s="86"/>
      <c r="W320" s="86"/>
      <c r="X320" s="86"/>
      <c r="Y320" s="86"/>
      <c r="Z320" s="86"/>
      <c r="AA320" s="86"/>
      <c r="AB320" s="86"/>
      <c r="AC320" s="86"/>
      <c r="AD320" s="86"/>
      <c r="AE320" s="86"/>
      <c r="AF320" s="86"/>
      <c r="AG320" s="86"/>
      <c r="AH320" s="86"/>
      <c r="AI320" s="86"/>
      <c r="AJ320" s="86"/>
      <c r="AK320" s="86"/>
      <c r="AL320" s="86"/>
      <c r="AM320" s="86"/>
      <c r="AN320" s="86"/>
      <c r="AO320" s="86"/>
      <c r="AP320" s="86"/>
      <c r="AQ320" s="86"/>
      <c r="AR320" s="86"/>
      <c r="AS320" s="86"/>
      <c r="AT320" s="86"/>
      <c r="AU320" s="86"/>
      <c r="AV320" s="86"/>
      <c r="AW320" s="86"/>
      <c r="AX320" s="86"/>
      <c r="AY320" s="86"/>
      <c r="AZ320" s="86"/>
      <c r="BA320" s="86"/>
      <c r="BB320" s="86"/>
      <c r="BC320" s="86"/>
      <c r="BD320" s="86"/>
      <c r="BE320" s="86"/>
      <c r="BF320" s="86"/>
      <c r="BG320" s="86"/>
      <c r="BH320" s="86"/>
      <c r="BI320" s="86"/>
      <c r="BJ320" s="86"/>
      <c r="BK320" s="86"/>
      <c r="BL320" s="86"/>
      <c r="BM320" s="86"/>
      <c r="BN320" s="86"/>
      <c r="BO320" s="86"/>
      <c r="BP320" s="86"/>
      <c r="BQ320" s="86"/>
      <c r="BR320" s="86"/>
      <c r="BS320" s="86"/>
      <c r="BT320" s="86"/>
      <c r="BU320" s="86"/>
      <c r="BV320" s="86"/>
      <c r="BW320" s="86"/>
      <c r="BX320" s="86"/>
      <c r="BY320" s="86"/>
      <c r="BZ320" s="86"/>
      <c r="CA320" s="86"/>
      <c r="CB320" s="86"/>
      <c r="CC320" s="86"/>
      <c r="CD320" s="86"/>
      <c r="CE320" s="86"/>
      <c r="CF320" s="86"/>
      <c r="CG320" s="86"/>
      <c r="CH320" s="86"/>
      <c r="CI320" s="86"/>
      <c r="CJ320" s="86"/>
      <c r="CK320" s="86"/>
      <c r="CL320" s="86"/>
      <c r="CM320" s="86"/>
      <c r="CN320" s="86"/>
      <c r="CO320" s="86"/>
      <c r="CP320" s="86"/>
      <c r="CQ320" s="86"/>
      <c r="CR320" s="86"/>
      <c r="CS320" s="86"/>
      <c r="CT320" s="86"/>
      <c r="CU320" s="86"/>
      <c r="CV320" s="86"/>
      <c r="CW320" s="86"/>
      <c r="CX320" s="86"/>
      <c r="CY320" s="86"/>
      <c r="CZ320" s="86"/>
      <c r="DA320" s="86"/>
      <c r="DB320" s="86"/>
      <c r="DC320" s="86"/>
      <c r="DD320" s="86"/>
      <c r="DE320" s="86"/>
      <c r="DF320" s="86"/>
      <c r="DG320" s="86"/>
      <c r="DH320" s="86"/>
      <c r="DI320" s="86"/>
      <c r="DJ320" s="86"/>
      <c r="DK320" s="86"/>
      <c r="DL320" s="86"/>
      <c r="DM320" s="86"/>
      <c r="DN320" s="86"/>
      <c r="DO320" s="86"/>
      <c r="DP320" s="86"/>
      <c r="DQ320" s="86"/>
      <c r="DR320" s="86"/>
      <c r="DS320" s="86"/>
      <c r="DT320" s="86"/>
      <c r="DU320" s="86"/>
      <c r="DV320" s="86"/>
      <c r="DW320" s="86"/>
      <c r="DX320" s="86"/>
      <c r="DY320" s="86"/>
      <c r="DZ320" s="86"/>
      <c r="EA320" s="86"/>
      <c r="EB320" s="86"/>
      <c r="EC320" s="86"/>
      <c r="ED320" s="86"/>
      <c r="EE320" s="86"/>
      <c r="EF320" s="86"/>
      <c r="EG320" s="86"/>
      <c r="EH320" s="86"/>
      <c r="EI320" s="86"/>
      <c r="EJ320" s="86"/>
      <c r="EK320" s="86"/>
      <c r="EL320" s="86"/>
      <c r="EM320" s="86"/>
      <c r="EN320" s="86"/>
      <c r="EO320" s="86"/>
      <c r="EP320" s="86"/>
      <c r="EQ320" s="86"/>
      <c r="ER320" s="86"/>
      <c r="ES320" s="86"/>
      <c r="ET320" s="86"/>
      <c r="EU320" s="86"/>
      <c r="EV320" s="86"/>
      <c r="EW320" s="86"/>
      <c r="EX320" s="86"/>
      <c r="EY320" s="86"/>
      <c r="EZ320" s="86"/>
      <c r="FA320" s="86"/>
      <c r="FB320" s="86"/>
      <c r="FC320" s="86"/>
      <c r="FD320" s="86"/>
      <c r="FE320" s="86"/>
      <c r="FF320" s="86"/>
      <c r="FG320" s="86"/>
      <c r="FH320" s="86"/>
      <c r="FI320" s="86"/>
      <c r="FJ320" s="86"/>
      <c r="FK320" s="86"/>
      <c r="FL320" s="86"/>
      <c r="FM320" s="86"/>
      <c r="FN320" s="86"/>
      <c r="FO320" s="86"/>
      <c r="FP320" s="86"/>
      <c r="FQ320" s="86"/>
      <c r="FR320" s="86"/>
      <c r="FS320" s="86"/>
      <c r="FT320" s="86"/>
      <c r="FU320" s="86"/>
      <c r="FV320" s="86"/>
      <c r="FW320" s="86"/>
      <c r="FX320" s="86">
        <v>34.318180084228516</v>
      </c>
      <c r="FY320" s="86">
        <v>0</v>
      </c>
    </row>
    <row r="321" spans="1:181" x14ac:dyDescent="0.25">
      <c r="A321" t="s">
        <v>186</v>
      </c>
      <c r="B321" t="s">
        <v>244</v>
      </c>
      <c r="C321" t="s">
        <v>194</v>
      </c>
      <c r="D321" t="s">
        <v>202</v>
      </c>
      <c r="E321" t="s">
        <v>207</v>
      </c>
      <c r="F321" t="s">
        <v>1</v>
      </c>
      <c r="G321" t="s">
        <v>198</v>
      </c>
      <c r="H321" s="86">
        <v>12144</v>
      </c>
      <c r="I321" s="86">
        <v>1.0415269136428833</v>
      </c>
      <c r="J321" s="86">
        <v>0.93326181173324585</v>
      </c>
      <c r="K321" s="86">
        <v>0.86130595207214355</v>
      </c>
      <c r="L321" s="86">
        <v>0.82891935110092163</v>
      </c>
      <c r="M321" s="86">
        <v>0.81245040893554688</v>
      </c>
      <c r="N321" s="86">
        <v>0.81850939989089966</v>
      </c>
      <c r="O321" s="86">
        <v>0.88207477331161499</v>
      </c>
      <c r="P321" s="86">
        <v>0.95961391925811768</v>
      </c>
      <c r="Q321" s="86">
        <v>1.0067974328994751</v>
      </c>
      <c r="R321" s="86">
        <v>1.0416252613067627</v>
      </c>
      <c r="S321" s="86">
        <v>1.1275497674942017</v>
      </c>
      <c r="T321" s="86">
        <v>1.1666711568832397</v>
      </c>
      <c r="U321" s="86">
        <v>1.2260422706604004</v>
      </c>
      <c r="V321" s="86">
        <v>1.2733744382858276</v>
      </c>
      <c r="W321" s="86">
        <v>1.332362174987793</v>
      </c>
      <c r="X321" s="86">
        <v>1.3860154151916504</v>
      </c>
      <c r="Y321" s="86">
        <v>1.4321672916412354</v>
      </c>
      <c r="Z321" s="86">
        <v>1.5013177394866943</v>
      </c>
      <c r="AA321" s="86">
        <v>1.5321136713027954</v>
      </c>
      <c r="AB321" s="86">
        <v>1.5033911466598511</v>
      </c>
      <c r="AC321" s="86">
        <v>1.4629876613616943</v>
      </c>
      <c r="AD321" s="86">
        <v>1.4630637168884277</v>
      </c>
      <c r="AE321" s="86">
        <v>1.3518450260162354</v>
      </c>
      <c r="AF321" s="86">
        <v>1.1649132966995239</v>
      </c>
      <c r="AG321" s="86">
        <v>-0.13514013588428497</v>
      </c>
      <c r="AH321" s="86">
        <v>-0.14474059641361237</v>
      </c>
      <c r="AI321" s="86">
        <v>-0.15030983090400696</v>
      </c>
      <c r="AJ321" s="86">
        <v>-0.14736133813858032</v>
      </c>
      <c r="AK321" s="86">
        <v>-0.14480464160442352</v>
      </c>
      <c r="AL321" s="86">
        <v>-0.17812985181808472</v>
      </c>
      <c r="AM321" s="86">
        <v>-0.1753571480512619</v>
      </c>
      <c r="AN321" s="86">
        <v>-0.18509119749069214</v>
      </c>
      <c r="AO321" s="86">
        <v>-0.15903572738170624</v>
      </c>
      <c r="AP321" s="86">
        <v>-9.4938136637210846E-2</v>
      </c>
      <c r="AQ321" s="86">
        <v>-1.5601964667439461E-2</v>
      </c>
      <c r="AR321" s="86">
        <v>-1.500594150274992E-2</v>
      </c>
      <c r="AS321" s="86">
        <v>-6.757012102752924E-3</v>
      </c>
      <c r="AT321" s="86">
        <v>-7.5747659429907799E-3</v>
      </c>
      <c r="AU321" s="86">
        <v>-4.21404984081164E-4</v>
      </c>
      <c r="AV321" s="86">
        <v>3.2082833349704742E-2</v>
      </c>
      <c r="AW321" s="86">
        <v>6.8474806845188141E-2</v>
      </c>
      <c r="AX321" s="86">
        <v>7.7746324241161346E-2</v>
      </c>
      <c r="AY321" s="86">
        <v>7.8826457262039185E-2</v>
      </c>
      <c r="AZ321" s="86">
        <v>6.0578662902116776E-2</v>
      </c>
      <c r="BA321" s="86">
        <v>5.0202105194330215E-2</v>
      </c>
      <c r="BB321" s="86">
        <v>-1.0874258354306221E-2</v>
      </c>
      <c r="BC321" s="86">
        <v>-9.7475267946720123E-2</v>
      </c>
      <c r="BD321" s="86">
        <v>-0.14195904135704041</v>
      </c>
      <c r="BE321" s="86">
        <v>-8.1893593072891235E-2</v>
      </c>
      <c r="BF321" s="86">
        <v>-9.3288064002990723E-2</v>
      </c>
      <c r="BG321" s="86">
        <v>-0.10000823438167572</v>
      </c>
      <c r="BH321" s="86">
        <v>-9.7657173871994019E-2</v>
      </c>
      <c r="BI321" s="86">
        <v>-9.4892874360084534E-2</v>
      </c>
      <c r="BJ321" s="86">
        <v>-0.12531760334968567</v>
      </c>
      <c r="BK321" s="86">
        <v>-0.12310001999139786</v>
      </c>
      <c r="BL321" s="86">
        <v>-0.13383811712265015</v>
      </c>
      <c r="BM321" s="86">
        <v>-0.10925834625959396</v>
      </c>
      <c r="BN321" s="86">
        <v>-4.8645690083503723E-2</v>
      </c>
      <c r="BO321" s="86">
        <v>2.4294644594192505E-2</v>
      </c>
      <c r="BP321" s="86">
        <v>2.5457451120018959E-2</v>
      </c>
      <c r="BQ321" s="86">
        <v>3.5193614661693573E-2</v>
      </c>
      <c r="BR321" s="86">
        <v>3.5985149443149567E-2</v>
      </c>
      <c r="BS321" s="86">
        <v>4.4979557394981384E-2</v>
      </c>
      <c r="BT321" s="86">
        <v>7.8324154019355774E-2</v>
      </c>
      <c r="BU321" s="86">
        <v>0.11527314037084579</v>
      </c>
      <c r="BV321" s="86">
        <v>0.12807929515838623</v>
      </c>
      <c r="BW321" s="86">
        <v>0.1280924528837204</v>
      </c>
      <c r="BX321" s="86">
        <v>0.10730782151222229</v>
      </c>
      <c r="BY321" s="86">
        <v>9.5481999218463898E-2</v>
      </c>
      <c r="BZ321" s="86">
        <v>3.2501686364412308E-2</v>
      </c>
      <c r="CA321" s="86">
        <v>-4.5736595988273621E-2</v>
      </c>
      <c r="CB321" s="86">
        <v>-8.9796736836433411E-2</v>
      </c>
      <c r="CC321" s="86">
        <v>-4.5015200972557068E-2</v>
      </c>
      <c r="CD321" s="86">
        <v>-5.7652190327644348E-2</v>
      </c>
      <c r="CE321" s="86">
        <v>-6.5169490873813629E-2</v>
      </c>
      <c r="CF321" s="86">
        <v>-6.323222815990448E-2</v>
      </c>
      <c r="CG321" s="86">
        <v>-6.032412126660347E-2</v>
      </c>
      <c r="CH321" s="86">
        <v>-8.8739991188049316E-2</v>
      </c>
      <c r="CI321" s="86">
        <v>-8.6906895041465759E-2</v>
      </c>
      <c r="CJ321" s="86">
        <v>-9.8340399563312531E-2</v>
      </c>
      <c r="CK321" s="86">
        <v>-7.4782676994800568E-2</v>
      </c>
      <c r="CL321" s="86">
        <v>-1.6583690419793129E-2</v>
      </c>
      <c r="CM321" s="86">
        <v>5.1926914602518082E-2</v>
      </c>
      <c r="CN321" s="86">
        <v>5.3482275456190109E-2</v>
      </c>
      <c r="CO321" s="86">
        <v>6.424848735332489E-2</v>
      </c>
      <c r="CP321" s="86">
        <v>6.6154614090919495E-2</v>
      </c>
      <c r="CQ321" s="86">
        <v>7.642412930727005E-2</v>
      </c>
      <c r="CR321" s="86">
        <v>0.11035075038671494</v>
      </c>
      <c r="CS321" s="86">
        <v>0.14768552780151367</v>
      </c>
      <c r="CT321" s="86">
        <v>0.16293975710868835</v>
      </c>
      <c r="CU321" s="86">
        <v>0.16221390664577484</v>
      </c>
      <c r="CV321" s="86">
        <v>0.13967229425907135</v>
      </c>
      <c r="CW321" s="86">
        <v>0.12684272229671478</v>
      </c>
      <c r="CX321" s="86">
        <v>6.254374235868454E-2</v>
      </c>
      <c r="CY321" s="86">
        <v>-9.9025461822748184E-3</v>
      </c>
      <c r="CZ321" s="86">
        <v>-5.3669296205043793E-2</v>
      </c>
      <c r="DA321" s="86">
        <v>-8.136809803545475E-3</v>
      </c>
      <c r="DB321" s="86">
        <v>-2.2016320377588272E-2</v>
      </c>
      <c r="DC321" s="86">
        <v>-3.0330751091241837E-2</v>
      </c>
      <c r="DD321" s="86">
        <v>-2.8807274997234344E-2</v>
      </c>
      <c r="DE321" s="86">
        <v>-2.5755375623703003E-2</v>
      </c>
      <c r="DF321" s="86">
        <v>-5.2162397652864456E-2</v>
      </c>
      <c r="DG321" s="86">
        <v>-5.0713777542114258E-2</v>
      </c>
      <c r="DH321" s="86">
        <v>-6.2842682003974915E-2</v>
      </c>
      <c r="DI321" s="86">
        <v>-4.030701145529747E-2</v>
      </c>
      <c r="DJ321" s="86">
        <v>1.5478312037885189E-2</v>
      </c>
      <c r="DK321" s="86">
        <v>7.9559184610843658E-2</v>
      </c>
      <c r="DL321" s="86">
        <v>8.1507094204425812E-2</v>
      </c>
      <c r="DM321" s="86">
        <v>9.3303367495536804E-2</v>
      </c>
      <c r="DN321" s="86">
        <v>9.6324078738689423E-2</v>
      </c>
      <c r="DO321" s="86">
        <v>0.10786869376897812</v>
      </c>
      <c r="DP321" s="86">
        <v>0.1423773467540741</v>
      </c>
      <c r="DQ321" s="86">
        <v>0.18009790778160095</v>
      </c>
      <c r="DR321" s="86">
        <v>0.19780021905899048</v>
      </c>
      <c r="DS321" s="86">
        <v>0.19633536040782928</v>
      </c>
      <c r="DT321" s="86">
        <v>0.17203676700592041</v>
      </c>
      <c r="DU321" s="86">
        <v>0.15820345282554626</v>
      </c>
      <c r="DV321" s="86">
        <v>9.258577972650528E-2</v>
      </c>
      <c r="DW321" s="86">
        <v>2.5931501761078835E-2</v>
      </c>
      <c r="DX321" s="86">
        <v>-1.7541849985718727E-2</v>
      </c>
      <c r="DY321" s="86">
        <v>4.5109733939170837E-2</v>
      </c>
      <c r="DZ321" s="86">
        <v>2.9436215758323669E-2</v>
      </c>
      <c r="EA321" s="86">
        <v>1.9970858469605446E-2</v>
      </c>
      <c r="EB321" s="86">
        <v>2.0896883681416512E-2</v>
      </c>
      <c r="EC321" s="86">
        <v>2.4156404659152031E-2</v>
      </c>
      <c r="ED321" s="86">
        <v>6.4985157223418355E-4</v>
      </c>
      <c r="EE321" s="86">
        <v>1.5433483058586717E-3</v>
      </c>
      <c r="EF321" s="86">
        <v>-1.1589610017836094E-2</v>
      </c>
      <c r="EG321" s="86">
        <v>9.4703789800405502E-3</v>
      </c>
      <c r="EH321" s="86">
        <v>6.1770748347043991E-2</v>
      </c>
      <c r="EI321" s="86">
        <v>0.11945579946041107</v>
      </c>
      <c r="EJ321" s="86">
        <v>0.12197049707174301</v>
      </c>
      <c r="EK321" s="86">
        <v>0.13525398075580597</v>
      </c>
      <c r="EL321" s="86">
        <v>0.13988399505615234</v>
      </c>
      <c r="EM321" s="86">
        <v>0.15326964855194092</v>
      </c>
      <c r="EN321" s="86">
        <v>0.18861867487430573</v>
      </c>
      <c r="EO321" s="86">
        <v>0.2268962562084198</v>
      </c>
      <c r="EP321" s="86">
        <v>0.24813321232795715</v>
      </c>
      <c r="EQ321" s="86">
        <v>0.2456013411283493</v>
      </c>
      <c r="ER321" s="86">
        <v>0.21876592934131622</v>
      </c>
      <c r="ES321" s="86">
        <v>0.20348332822322845</v>
      </c>
      <c r="ET321" s="86">
        <v>0.13596172630786896</v>
      </c>
      <c r="EU321" s="86">
        <v>7.7670179307460785E-2</v>
      </c>
      <c r="EV321" s="86">
        <v>3.4620441496372223E-2</v>
      </c>
      <c r="EW321" s="86">
        <v>65.575897216796875</v>
      </c>
      <c r="EX321" s="86">
        <v>65.586189270019531</v>
      </c>
      <c r="EY321" s="86">
        <v>64.387985229492188</v>
      </c>
      <c r="EZ321" s="86">
        <v>63.345787048339844</v>
      </c>
      <c r="FA321" s="86">
        <v>62.581024169921875</v>
      </c>
      <c r="FB321" s="86">
        <v>61.959636688232422</v>
      </c>
      <c r="FC321" s="86">
        <v>61.155330657958984</v>
      </c>
      <c r="FD321" s="86">
        <v>61.911617279052734</v>
      </c>
      <c r="FE321" s="86">
        <v>64.960922241210938</v>
      </c>
      <c r="FF321" s="86">
        <v>68.715156555175781</v>
      </c>
      <c r="FG321" s="86">
        <v>72.150093078613281</v>
      </c>
      <c r="FH321" s="86">
        <v>75.317947387695313</v>
      </c>
      <c r="FI321" s="86">
        <v>78.524154663085938</v>
      </c>
      <c r="FJ321" s="86">
        <v>81.21270751953125</v>
      </c>
      <c r="FK321" s="86">
        <v>83.195770263671875</v>
      </c>
      <c r="FL321" s="86">
        <v>84.409881591796875</v>
      </c>
      <c r="FM321" s="86">
        <v>84.923347473144531</v>
      </c>
      <c r="FN321" s="86">
        <v>84.344024658203125</v>
      </c>
      <c r="FO321" s="86">
        <v>82.671897888183594</v>
      </c>
      <c r="FP321" s="86">
        <v>80.333419799804688</v>
      </c>
      <c r="FQ321" s="86">
        <v>76.318016052246094</v>
      </c>
      <c r="FR321" s="86">
        <v>71.979377746582031</v>
      </c>
      <c r="FS321" s="86">
        <v>69.402099609375</v>
      </c>
      <c r="FT321" s="86">
        <v>67.425849914550781</v>
      </c>
      <c r="FU321" s="86">
        <v>5.17604760825634E-2</v>
      </c>
      <c r="FV321" s="86">
        <v>5.8461107313632965E-2</v>
      </c>
      <c r="FW321" s="86">
        <v>5.4090764373540878E-2</v>
      </c>
      <c r="FX321" s="86">
        <v>833.29998779296875</v>
      </c>
      <c r="FY321" s="86">
        <v>1</v>
      </c>
    </row>
    <row r="322" spans="1:181" x14ac:dyDescent="0.25">
      <c r="A322" t="s">
        <v>186</v>
      </c>
      <c r="B322" t="s">
        <v>244</v>
      </c>
      <c r="C322" t="s">
        <v>194</v>
      </c>
      <c r="D322" t="s">
        <v>202</v>
      </c>
      <c r="E322" t="s">
        <v>207</v>
      </c>
      <c r="F322" t="s">
        <v>1</v>
      </c>
      <c r="G322" t="s">
        <v>200</v>
      </c>
      <c r="H322" s="86">
        <v>2634</v>
      </c>
      <c r="I322" s="86">
        <v>0.85820460319519043</v>
      </c>
      <c r="J322" s="86">
        <v>0.76273190975189209</v>
      </c>
      <c r="K322" s="86">
        <v>0.69407278299331665</v>
      </c>
      <c r="L322" s="86">
        <v>0.641529381275177</v>
      </c>
      <c r="M322" s="86">
        <v>0.59186911582946777</v>
      </c>
      <c r="N322" s="86">
        <v>0.58887654542922974</v>
      </c>
      <c r="O322" s="86">
        <v>0.65419429540634155</v>
      </c>
      <c r="P322" s="86">
        <v>0.72159409523010254</v>
      </c>
      <c r="Q322" s="86">
        <v>0.76564079523086548</v>
      </c>
      <c r="R322" s="86">
        <v>0.83659970760345459</v>
      </c>
      <c r="S322" s="86">
        <v>0.90189963579177856</v>
      </c>
      <c r="T322" s="86">
        <v>0.99560701847076416</v>
      </c>
      <c r="U322" s="86">
        <v>1.1134123802185059</v>
      </c>
      <c r="V322" s="86">
        <v>1.2199171781539917</v>
      </c>
      <c r="W322" s="86">
        <v>1.3128843307495117</v>
      </c>
      <c r="X322" s="86">
        <v>1.4285188913345337</v>
      </c>
      <c r="Y322" s="86">
        <v>1.4978122711181641</v>
      </c>
      <c r="Z322" s="86">
        <v>1.5485576391220093</v>
      </c>
      <c r="AA322" s="86">
        <v>1.5541160106658936</v>
      </c>
      <c r="AB322" s="86">
        <v>1.465294361114502</v>
      </c>
      <c r="AC322" s="86">
        <v>1.3717837333679199</v>
      </c>
      <c r="AD322" s="86">
        <v>1.3316651582717896</v>
      </c>
      <c r="AE322" s="86">
        <v>1.1772098541259766</v>
      </c>
      <c r="AF322" s="86">
        <v>1.0064365863800049</v>
      </c>
      <c r="AG322" s="86">
        <v>-7.8339003026485443E-2</v>
      </c>
      <c r="AH322" s="86">
        <v>-7.9146809875965118E-2</v>
      </c>
      <c r="AI322" s="86">
        <v>-7.4528194963932037E-2</v>
      </c>
      <c r="AJ322" s="86">
        <v>-8.0716840922832489E-2</v>
      </c>
      <c r="AK322" s="86">
        <v>-0.11328533291816711</v>
      </c>
      <c r="AL322" s="86">
        <v>-0.11872201412916183</v>
      </c>
      <c r="AM322" s="86">
        <v>-0.11647613346576691</v>
      </c>
      <c r="AN322" s="86">
        <v>-0.11672864854335785</v>
      </c>
      <c r="AO322" s="86">
        <v>-0.11661253124475479</v>
      </c>
      <c r="AP322" s="86">
        <v>-8.8282451033592224E-2</v>
      </c>
      <c r="AQ322" s="86">
        <v>-5.7048037648200989E-2</v>
      </c>
      <c r="AR322" s="86">
        <v>-5.1167894154787064E-2</v>
      </c>
      <c r="AS322" s="86">
        <v>-5.2584446966648102E-2</v>
      </c>
      <c r="AT322" s="86">
        <v>-5.302077904343605E-2</v>
      </c>
      <c r="AU322" s="86">
        <v>-6.2574058771133423E-2</v>
      </c>
      <c r="AV322" s="86">
        <v>-6.0897815972566605E-2</v>
      </c>
      <c r="AW322" s="86">
        <v>-4.4705081731081009E-2</v>
      </c>
      <c r="AX322" s="86">
        <v>-1.5308395028114319E-2</v>
      </c>
      <c r="AY322" s="86">
        <v>2.0026134327054024E-2</v>
      </c>
      <c r="AZ322" s="86">
        <v>9.1178091242909431E-3</v>
      </c>
      <c r="BA322" s="86">
        <v>2.1272613957989961E-4</v>
      </c>
      <c r="BB322" s="86">
        <v>-1.9135875627398491E-2</v>
      </c>
      <c r="BC322" s="86">
        <v>-6.3462451100349426E-2</v>
      </c>
      <c r="BD322" s="86">
        <v>-4.4546816498041153E-2</v>
      </c>
      <c r="BE322" s="86">
        <v>-5.2509967237710953E-2</v>
      </c>
      <c r="BF322" s="86">
        <v>-5.4318070411682129E-2</v>
      </c>
      <c r="BG322" s="86">
        <v>-5.0156641751527786E-2</v>
      </c>
      <c r="BH322" s="86">
        <v>-5.6931700557470322E-2</v>
      </c>
      <c r="BI322" s="86">
        <v>-8.8492438197135925E-2</v>
      </c>
      <c r="BJ322" s="86">
        <v>-9.4171449542045593E-2</v>
      </c>
      <c r="BK322" s="86">
        <v>-9.0858541429042816E-2</v>
      </c>
      <c r="BL322" s="86">
        <v>-9.0672507882118225E-2</v>
      </c>
      <c r="BM322" s="86">
        <v>-9.0313024818897247E-2</v>
      </c>
      <c r="BN322" s="86">
        <v>-6.2751799821853638E-2</v>
      </c>
      <c r="BO322" s="86">
        <v>-3.5236544907093048E-2</v>
      </c>
      <c r="BP322" s="86">
        <v>-2.7412587776780128E-2</v>
      </c>
      <c r="BQ322" s="86">
        <v>-2.7230648323893547E-2</v>
      </c>
      <c r="BR322" s="86">
        <v>-2.6222238317131996E-2</v>
      </c>
      <c r="BS322" s="86">
        <v>-3.5228848457336426E-2</v>
      </c>
      <c r="BT322" s="86">
        <v>-3.0280677601695061E-2</v>
      </c>
      <c r="BU322" s="86">
        <v>-1.5257209539413452E-2</v>
      </c>
      <c r="BV322" s="86">
        <v>1.457313634455204E-2</v>
      </c>
      <c r="BW322" s="86">
        <v>5.0884291529655457E-2</v>
      </c>
      <c r="BX322" s="86">
        <v>3.7208691239356995E-2</v>
      </c>
      <c r="BY322" s="86">
        <v>2.5707870721817017E-2</v>
      </c>
      <c r="BZ322" s="86">
        <v>6.2853377312421799E-3</v>
      </c>
      <c r="CA322" s="86">
        <v>-3.5159815102815628E-2</v>
      </c>
      <c r="CB322" s="86">
        <v>-1.7364626750349998E-2</v>
      </c>
      <c r="CC322" s="86">
        <v>-3.4620855003595352E-2</v>
      </c>
      <c r="CD322" s="86">
        <v>-3.7121757864952087E-2</v>
      </c>
      <c r="CE322" s="86">
        <v>-3.3276978880167007E-2</v>
      </c>
      <c r="CF322" s="86">
        <v>-4.0458187460899353E-2</v>
      </c>
      <c r="CG322" s="86">
        <v>-7.1320950984954834E-2</v>
      </c>
      <c r="CH322" s="86">
        <v>-7.7167801558971405E-2</v>
      </c>
      <c r="CI322" s="86">
        <v>-7.3115870356559753E-2</v>
      </c>
      <c r="CJ322" s="86">
        <v>-7.2626098990440369E-2</v>
      </c>
      <c r="CK322" s="86">
        <v>-7.2098076343536377E-2</v>
      </c>
      <c r="CL322" s="86">
        <v>-4.506935179233551E-2</v>
      </c>
      <c r="CM322" s="86">
        <v>-2.0129971206188202E-2</v>
      </c>
      <c r="CN322" s="86">
        <v>-1.0959734208881855E-2</v>
      </c>
      <c r="CO322" s="86">
        <v>-9.6706785261631012E-3</v>
      </c>
      <c r="CP322" s="86">
        <v>-7.6616480946540833E-3</v>
      </c>
      <c r="CQ322" s="86">
        <v>-1.6289640218019485E-2</v>
      </c>
      <c r="CR322" s="86">
        <v>-9.0753426775336266E-3</v>
      </c>
      <c r="CS322" s="86">
        <v>5.1382947713136673E-3</v>
      </c>
      <c r="CT322" s="86">
        <v>3.5268992185592651E-2</v>
      </c>
      <c r="CU322" s="86">
        <v>7.2256557643413544E-2</v>
      </c>
      <c r="CV322" s="86">
        <v>5.6664347648620605E-2</v>
      </c>
      <c r="CW322" s="86">
        <v>4.3365724384784698E-2</v>
      </c>
      <c r="CX322" s="86">
        <v>2.389199286699295E-2</v>
      </c>
      <c r="CY322" s="86">
        <v>-1.5557495877146721E-2</v>
      </c>
      <c r="CZ322" s="86">
        <v>1.461674110032618E-3</v>
      </c>
      <c r="DA322" s="86">
        <v>-1.6731740906834602E-2</v>
      </c>
      <c r="DB322" s="86">
        <v>-1.9925445318222046E-2</v>
      </c>
      <c r="DC322" s="86">
        <v>-1.639731228351593E-2</v>
      </c>
      <c r="DD322" s="86">
        <v>-2.3984674364328384E-2</v>
      </c>
      <c r="DE322" s="86">
        <v>-5.4149463772773743E-2</v>
      </c>
      <c r="DF322" s="86">
        <v>-6.0164153575897217E-2</v>
      </c>
      <c r="DG322" s="86">
        <v>-5.5373206734657288E-2</v>
      </c>
      <c r="DH322" s="86">
        <v>-5.4579690098762512E-2</v>
      </c>
      <c r="DI322" s="86">
        <v>-5.3883127868175507E-2</v>
      </c>
      <c r="DJ322" s="86">
        <v>-2.7386901900172234E-2</v>
      </c>
      <c r="DK322" s="86">
        <v>-5.0233970396220684E-3</v>
      </c>
      <c r="DL322" s="86">
        <v>5.4931202903389931E-3</v>
      </c>
      <c r="DM322" s="86">
        <v>7.8892884775996208E-3</v>
      </c>
      <c r="DN322" s="86">
        <v>1.089894212782383E-2</v>
      </c>
      <c r="DO322" s="86">
        <v>2.6495684869587421E-3</v>
      </c>
      <c r="DP322" s="86">
        <v>1.2129993177950382E-2</v>
      </c>
      <c r="DQ322" s="86">
        <v>2.5533799082040787E-2</v>
      </c>
      <c r="DR322" s="86">
        <v>5.5964846163988113E-2</v>
      </c>
      <c r="DS322" s="86">
        <v>9.3628816306591034E-2</v>
      </c>
      <c r="DT322" s="86">
        <v>7.6119996607303619E-2</v>
      </c>
      <c r="DU322" s="86">
        <v>6.1023581773042679E-2</v>
      </c>
      <c r="DV322" s="86">
        <v>4.1498646140098572E-2</v>
      </c>
      <c r="DW322" s="86">
        <v>4.044822882860899E-3</v>
      </c>
      <c r="DX322" s="86">
        <v>2.0287975668907166E-2</v>
      </c>
      <c r="DY322" s="86">
        <v>9.0972958132624626E-3</v>
      </c>
      <c r="DZ322" s="86">
        <v>4.903299268335104E-3</v>
      </c>
      <c r="EA322" s="86">
        <v>7.9742437228560448E-3</v>
      </c>
      <c r="EB322" s="86">
        <v>-1.9953696755692363E-4</v>
      </c>
      <c r="EC322" s="86">
        <v>-2.9356563463807106E-2</v>
      </c>
      <c r="ED322" s="86">
        <v>-3.5613592714071274E-2</v>
      </c>
      <c r="EE322" s="86">
        <v>-2.9755610972642899E-2</v>
      </c>
      <c r="EF322" s="86">
        <v>-2.8523547574877739E-2</v>
      </c>
      <c r="EG322" s="86">
        <v>-2.7583625167608261E-2</v>
      </c>
      <c r="EH322" s="86">
        <v>-1.8562530167400837E-3</v>
      </c>
      <c r="EI322" s="86">
        <v>1.6788097098469734E-2</v>
      </c>
      <c r="EJ322" s="86">
        <v>2.9248427599668503E-2</v>
      </c>
      <c r="EK322" s="86">
        <v>3.3243089914321899E-2</v>
      </c>
      <c r="EL322" s="86">
        <v>3.7697490304708481E-2</v>
      </c>
      <c r="EM322" s="86">
        <v>2.9994774609804153E-2</v>
      </c>
      <c r="EN322" s="86">
        <v>4.2747128754854202E-2</v>
      </c>
      <c r="EO322" s="86">
        <v>5.4981667548418045E-2</v>
      </c>
      <c r="EP322" s="86">
        <v>8.5846371948719025E-2</v>
      </c>
      <c r="EQ322" s="86">
        <v>0.12448697537183762</v>
      </c>
      <c r="ER322" s="86">
        <v>0.10421087592840195</v>
      </c>
      <c r="ES322" s="86">
        <v>8.6518727242946625E-2</v>
      </c>
      <c r="ET322" s="86">
        <v>6.6919855773448944E-2</v>
      </c>
      <c r="EU322" s="86">
        <v>3.2347455620765686E-2</v>
      </c>
      <c r="EV322" s="86">
        <v>4.7470167279243469E-2</v>
      </c>
      <c r="EW322" s="86">
        <v>70.245414733886719</v>
      </c>
      <c r="EX322" s="86">
        <v>70.003555297851563</v>
      </c>
      <c r="EY322" s="86">
        <v>68.465950012207031</v>
      </c>
      <c r="EZ322" s="86">
        <v>67.178169250488281</v>
      </c>
      <c r="FA322" s="86">
        <v>66.126762390136719</v>
      </c>
      <c r="FB322" s="86">
        <v>65.175140380859375</v>
      </c>
      <c r="FC322" s="86">
        <v>64.13916015625</v>
      </c>
      <c r="FD322" s="86">
        <v>65.051353454589844</v>
      </c>
      <c r="FE322" s="86">
        <v>68.239524841308594</v>
      </c>
      <c r="FF322" s="86">
        <v>72.109748840332031</v>
      </c>
      <c r="FG322" s="86">
        <v>75.833198547363281</v>
      </c>
      <c r="FH322" s="86">
        <v>79.324348449707031</v>
      </c>
      <c r="FI322" s="86">
        <v>82.675239562988281</v>
      </c>
      <c r="FJ322" s="86">
        <v>85.533775329589844</v>
      </c>
      <c r="FK322" s="86">
        <v>87.673858642578125</v>
      </c>
      <c r="FL322" s="86">
        <v>89.121894836425781</v>
      </c>
      <c r="FM322" s="86">
        <v>89.922439575195313</v>
      </c>
      <c r="FN322" s="86">
        <v>89.758415222167969</v>
      </c>
      <c r="FO322" s="86">
        <v>88.42822265625</v>
      </c>
      <c r="FP322" s="86">
        <v>86.315155029296875</v>
      </c>
      <c r="FQ322" s="86">
        <v>82.689422607421875</v>
      </c>
      <c r="FR322" s="86">
        <v>78.394416809082031</v>
      </c>
      <c r="FS322" s="86">
        <v>75.101737976074219</v>
      </c>
      <c r="FT322" s="86">
        <v>72.607620239257813</v>
      </c>
      <c r="FU322" s="86">
        <v>2.5820896029472351E-2</v>
      </c>
      <c r="FV322" s="86">
        <v>3.4495390951633453E-2</v>
      </c>
      <c r="FW322" s="86">
        <v>2.631351538002491E-2</v>
      </c>
      <c r="FX322" s="86">
        <v>534.79998779296875</v>
      </c>
      <c r="FY322" s="86">
        <v>1</v>
      </c>
    </row>
    <row r="323" spans="1:181" x14ac:dyDescent="0.25">
      <c r="A323" t="s">
        <v>186</v>
      </c>
      <c r="B323" t="s">
        <v>244</v>
      </c>
      <c r="C323" t="s">
        <v>194</v>
      </c>
      <c r="D323" t="s">
        <v>202</v>
      </c>
      <c r="E323" t="s">
        <v>207</v>
      </c>
      <c r="F323" t="s">
        <v>1</v>
      </c>
      <c r="G323" t="s">
        <v>1</v>
      </c>
      <c r="H323" s="86">
        <v>14778</v>
      </c>
      <c r="I323" s="86">
        <v>1.0088518857955933</v>
      </c>
      <c r="J323" s="86">
        <v>0.9028668999671936</v>
      </c>
      <c r="K323" s="86">
        <v>0.83149868249893188</v>
      </c>
      <c r="L323" s="86">
        <v>0.79551941156387329</v>
      </c>
      <c r="M323" s="86">
        <v>0.77313441038131714</v>
      </c>
      <c r="N323" s="86">
        <v>0.77758008241653442</v>
      </c>
      <c r="O323" s="86">
        <v>0.8414577841758728</v>
      </c>
      <c r="P323" s="86">
        <v>0.91718989610671997</v>
      </c>
      <c r="Q323" s="86">
        <v>0.9638141393661499</v>
      </c>
      <c r="R323" s="86">
        <v>1.0050818920135498</v>
      </c>
      <c r="S323" s="86">
        <v>1.0873303413391113</v>
      </c>
      <c r="T323" s="86">
        <v>1.136181116104126</v>
      </c>
      <c r="U323" s="86">
        <v>1.2059673070907593</v>
      </c>
      <c r="V323" s="86">
        <v>1.2638462781906128</v>
      </c>
      <c r="W323" s="86">
        <v>1.3288904428482056</v>
      </c>
      <c r="X323" s="86">
        <v>1.3935912847518921</v>
      </c>
      <c r="Y323" s="86">
        <v>1.4438676834106445</v>
      </c>
      <c r="Z323" s="86">
        <v>1.5097377300262451</v>
      </c>
      <c r="AA323" s="86">
        <v>1.5360352993011475</v>
      </c>
      <c r="AB323" s="86">
        <v>1.496600866317749</v>
      </c>
      <c r="AC323" s="86">
        <v>1.4467316865921021</v>
      </c>
      <c r="AD323" s="86">
        <v>1.439643383026123</v>
      </c>
      <c r="AE323" s="86">
        <v>1.3207182884216309</v>
      </c>
      <c r="AF323" s="86">
        <v>1.1366667747497559</v>
      </c>
      <c r="AG323" s="86">
        <v>-0.11763257533311844</v>
      </c>
      <c r="AH323" s="86">
        <v>-0.12594977021217346</v>
      </c>
      <c r="AI323" s="86">
        <v>-0.12983541190624237</v>
      </c>
      <c r="AJ323" s="86">
        <v>-0.12867853045463562</v>
      </c>
      <c r="AK323" s="86">
        <v>-0.13210883736610413</v>
      </c>
      <c r="AL323" s="86">
        <v>-0.16050702333450317</v>
      </c>
      <c r="AM323" s="86">
        <v>-0.15754358470439911</v>
      </c>
      <c r="AN323" s="86">
        <v>-0.16547772288322449</v>
      </c>
      <c r="AO323" s="86">
        <v>-0.14399327337741852</v>
      </c>
      <c r="AP323" s="86">
        <v>-8.6508661508560181E-2</v>
      </c>
      <c r="AQ323" s="86">
        <v>-1.679779589176178E-2</v>
      </c>
      <c r="AR323" s="86">
        <v>-1.4739202335476875E-2</v>
      </c>
      <c r="AS323" s="86">
        <v>-7.7755358070135117E-3</v>
      </c>
      <c r="AT323" s="86">
        <v>-8.1272730603814125E-3</v>
      </c>
      <c r="AU323" s="86">
        <v>-3.7863072939217091E-3</v>
      </c>
      <c r="AV323" s="86">
        <v>2.4087022989988327E-2</v>
      </c>
      <c r="AW323" s="86">
        <v>5.6582387536764145E-2</v>
      </c>
      <c r="AX323" s="86">
        <v>6.9597221910953522E-2</v>
      </c>
      <c r="AY323" s="86">
        <v>7.702597975730896E-2</v>
      </c>
      <c r="AZ323" s="86">
        <v>5.9330824762582779E-2</v>
      </c>
      <c r="BA323" s="86">
        <v>4.8515670001506805E-2</v>
      </c>
      <c r="BB323" s="86">
        <v>-5.1630791276693344E-3</v>
      </c>
      <c r="BC323" s="86">
        <v>-8.3379186689853668E-2</v>
      </c>
      <c r="BD323" s="86">
        <v>-0.11685799062252045</v>
      </c>
      <c r="BE323" s="86">
        <v>-7.3635071516036987E-2</v>
      </c>
      <c r="BF323" s="86">
        <v>-8.3437062799930573E-2</v>
      </c>
      <c r="BG323" s="86">
        <v>-8.8271841406822205E-2</v>
      </c>
      <c r="BH323" s="86">
        <v>-8.7614104151725769E-2</v>
      </c>
      <c r="BI323" s="86">
        <v>-9.0855866670608521E-2</v>
      </c>
      <c r="BJ323" s="86">
        <v>-0.11688788235187531</v>
      </c>
      <c r="BK323" s="86">
        <v>-0.11435860395431519</v>
      </c>
      <c r="BL323" s="86">
        <v>-0.12310461699962616</v>
      </c>
      <c r="BM323" s="86">
        <v>-0.10282038897275925</v>
      </c>
      <c r="BN323" s="86">
        <v>-4.8196084797382355E-2</v>
      </c>
      <c r="BO323" s="86">
        <v>1.6217412427067757E-2</v>
      </c>
      <c r="BP323" s="86">
        <v>1.8780572339892387E-2</v>
      </c>
      <c r="BQ323" s="86">
        <v>2.6992825791239738E-2</v>
      </c>
      <c r="BR323" s="86">
        <v>2.7985893189907074E-2</v>
      </c>
      <c r="BS323" s="86">
        <v>3.3839501440525055E-2</v>
      </c>
      <c r="BT323" s="86">
        <v>6.247624009847641E-2</v>
      </c>
      <c r="BU323" s="86">
        <v>9.53960120677948E-2</v>
      </c>
      <c r="BV323" s="86">
        <v>0.11130044609308243</v>
      </c>
      <c r="BW323" s="86">
        <v>0.11788278818130493</v>
      </c>
      <c r="BX323" s="86">
        <v>9.8056107759475708E-2</v>
      </c>
      <c r="BY323" s="86">
        <v>8.6001425981521606E-2</v>
      </c>
      <c r="BZ323" s="86">
        <v>3.0768459662795067E-2</v>
      </c>
      <c r="CA323" s="86">
        <v>-4.0564082562923431E-2</v>
      </c>
      <c r="CB323" s="86">
        <v>-7.3720060288906097E-2</v>
      </c>
      <c r="CC323" s="86">
        <v>-4.3162532150745392E-2</v>
      </c>
      <c r="CD323" s="86">
        <v>-5.3992889821529388E-2</v>
      </c>
      <c r="CE323" s="86">
        <v>-5.9485036879777908E-2</v>
      </c>
      <c r="CF323" s="86">
        <v>-5.9173025190830231E-2</v>
      </c>
      <c r="CG323" s="86">
        <v>-6.2284175306558609E-2</v>
      </c>
      <c r="CH323" s="86">
        <v>-8.6677394807338715E-2</v>
      </c>
      <c r="CI323" s="86">
        <v>-8.4448806941509247E-2</v>
      </c>
      <c r="CJ323" s="86">
        <v>-9.3757130205631256E-2</v>
      </c>
      <c r="CK323" s="86">
        <v>-7.4304178357124329E-2</v>
      </c>
      <c r="CL323" s="86">
        <v>-2.1660914644598961E-2</v>
      </c>
      <c r="CM323" s="86">
        <v>3.9083648473024368E-2</v>
      </c>
      <c r="CN323" s="86">
        <v>4.1996266692876816E-2</v>
      </c>
      <c r="CO323" s="86">
        <v>5.1073286682367325E-2</v>
      </c>
      <c r="CP323" s="86">
        <v>5.2997764199972153E-2</v>
      </c>
      <c r="CQ323" s="86">
        <v>5.9899017214775085E-2</v>
      </c>
      <c r="CR323" s="86">
        <v>8.9064493775367737E-2</v>
      </c>
      <c r="CS323" s="86">
        <v>0.12227819859981537</v>
      </c>
      <c r="CT323" s="86">
        <v>0.14018398523330688</v>
      </c>
      <c r="CU323" s="86">
        <v>0.14618009328842163</v>
      </c>
      <c r="CV323" s="86">
        <v>0.12487713247537613</v>
      </c>
      <c r="CW323" s="86">
        <v>0.11196395009756088</v>
      </c>
      <c r="CX323" s="86">
        <v>5.5654529482126236E-2</v>
      </c>
      <c r="CY323" s="86">
        <v>-1.0910471901297569E-2</v>
      </c>
      <c r="CZ323" s="86">
        <v>-4.3842863291501999E-2</v>
      </c>
      <c r="DA323" s="86">
        <v>-1.2689996510744095E-2</v>
      </c>
      <c r="DB323" s="86">
        <v>-2.4548720568418503E-2</v>
      </c>
      <c r="DC323" s="86">
        <v>-3.0698228627443314E-2</v>
      </c>
      <c r="DD323" s="86">
        <v>-3.0731938779354095E-2</v>
      </c>
      <c r="DE323" s="86">
        <v>-3.3712491393089294E-2</v>
      </c>
      <c r="DF323" s="86">
        <v>-5.6466903537511826E-2</v>
      </c>
      <c r="DG323" s="86">
        <v>-5.4539021104574203E-2</v>
      </c>
      <c r="DH323" s="86">
        <v>-6.4409643411636353E-2</v>
      </c>
      <c r="DI323" s="86">
        <v>-4.578796774148941E-2</v>
      </c>
      <c r="DJ323" s="86">
        <v>4.8742550425231457E-3</v>
      </c>
      <c r="DK323" s="86">
        <v>6.1949882656335831E-2</v>
      </c>
      <c r="DL323" s="86">
        <v>6.5211966633796692E-2</v>
      </c>
      <c r="DM323" s="86">
        <v>7.5153745710849762E-2</v>
      </c>
      <c r="DN323" s="86">
        <v>7.8009627759456635E-2</v>
      </c>
      <c r="DO323" s="86">
        <v>8.5958525538444519E-2</v>
      </c>
      <c r="DP323" s="86">
        <v>0.11565274745225906</v>
      </c>
      <c r="DQ323" s="86">
        <v>0.14916040003299713</v>
      </c>
      <c r="DR323" s="86">
        <v>0.16906751692295074</v>
      </c>
      <c r="DS323" s="86">
        <v>0.17447739839553833</v>
      </c>
      <c r="DT323" s="86">
        <v>0.15169814229011536</v>
      </c>
      <c r="DU323" s="86">
        <v>0.13792647421360016</v>
      </c>
      <c r="DV323" s="86">
        <v>8.0540604889392853E-2</v>
      </c>
      <c r="DW323" s="86">
        <v>1.8743138760328293E-2</v>
      </c>
      <c r="DX323" s="86">
        <v>-1.3965669088065624E-2</v>
      </c>
      <c r="DY323" s="86">
        <v>3.1307511031627655E-2</v>
      </c>
      <c r="DZ323" s="86">
        <v>1.7963986843824387E-2</v>
      </c>
      <c r="EA323" s="86">
        <v>1.0865348391234875E-2</v>
      </c>
      <c r="EB323" s="86">
        <v>1.0332474485039711E-2</v>
      </c>
      <c r="EC323" s="86">
        <v>7.5404839590191841E-3</v>
      </c>
      <c r="ED323" s="86">
        <v>-1.2847753241658211E-2</v>
      </c>
      <c r="EE323" s="86">
        <v>-1.1354031972587109E-2</v>
      </c>
      <c r="EF323" s="86">
        <v>-2.2036539390683174E-2</v>
      </c>
      <c r="EG323" s="86">
        <v>-4.6150819398462772E-3</v>
      </c>
      <c r="EH323" s="86">
        <v>4.318682849407196E-2</v>
      </c>
      <c r="EI323" s="86">
        <v>9.4965092837810516E-2</v>
      </c>
      <c r="EJ323" s="86">
        <v>9.8731733858585358E-2</v>
      </c>
      <c r="EK323" s="86">
        <v>0.10992211103439331</v>
      </c>
      <c r="EL323" s="86">
        <v>0.11412279307842255</v>
      </c>
      <c r="EM323" s="86">
        <v>0.12358433753252029</v>
      </c>
      <c r="EN323" s="86">
        <v>0.15404197573661804</v>
      </c>
      <c r="EO323" s="86">
        <v>0.18797403573989868</v>
      </c>
      <c r="EP323" s="86">
        <v>0.21077074110507965</v>
      </c>
      <c r="EQ323" s="86">
        <v>0.2153342217206955</v>
      </c>
      <c r="ER323" s="86">
        <v>0.19042342901229858</v>
      </c>
      <c r="ES323" s="86">
        <v>0.17541222274303436</v>
      </c>
      <c r="ET323" s="86">
        <v>0.11647214740514755</v>
      </c>
      <c r="EU323" s="86">
        <v>6.1558246612548828E-2</v>
      </c>
      <c r="EV323" s="86">
        <v>2.9172258451581001E-2</v>
      </c>
      <c r="EW323" s="86">
        <v>66.282241821289063</v>
      </c>
      <c r="EX323" s="86">
        <v>66.244338989257813</v>
      </c>
      <c r="EY323" s="86">
        <v>64.981338500976563</v>
      </c>
      <c r="EZ323" s="86">
        <v>63.890834808349609</v>
      </c>
      <c r="FA323" s="86">
        <v>63.082717895507813</v>
      </c>
      <c r="FB323" s="86">
        <v>62.401317596435547</v>
      </c>
      <c r="FC323" s="86">
        <v>61.573089599609375</v>
      </c>
      <c r="FD323" s="86">
        <v>62.351264953613281</v>
      </c>
      <c r="FE323" s="86">
        <v>65.4324951171875</v>
      </c>
      <c r="FF323" s="86">
        <v>69.234710693359375</v>
      </c>
      <c r="FG323" s="86">
        <v>72.727516174316406</v>
      </c>
      <c r="FH323" s="86">
        <v>75.974853515625</v>
      </c>
      <c r="FI323" s="86">
        <v>79.243659973144531</v>
      </c>
      <c r="FJ323" s="86">
        <v>81.993522644042969</v>
      </c>
      <c r="FK323" s="86">
        <v>84.031791687011719</v>
      </c>
      <c r="FL323" s="86">
        <v>85.335411071777344</v>
      </c>
      <c r="FM323" s="86">
        <v>85.929725646972656</v>
      </c>
      <c r="FN323" s="86">
        <v>85.410354614257813</v>
      </c>
      <c r="FO323" s="86">
        <v>83.765815734863281</v>
      </c>
      <c r="FP323" s="86">
        <v>81.428276062011719</v>
      </c>
      <c r="FQ323" s="86">
        <v>77.448234558105469</v>
      </c>
      <c r="FR323" s="86">
        <v>73.059814453125</v>
      </c>
      <c r="FS323" s="86">
        <v>70.312057495117188</v>
      </c>
      <c r="FT323" s="86">
        <v>68.212104797363281</v>
      </c>
      <c r="FU323" s="86">
        <v>4.2783055454492569E-2</v>
      </c>
      <c r="FV323" s="86">
        <v>4.8432964831590652E-2</v>
      </c>
      <c r="FW323" s="86">
        <v>4.4696487486362457E-2</v>
      </c>
      <c r="FX323" s="86">
        <v>1368.0999755859375</v>
      </c>
      <c r="FY323" s="86">
        <v>1</v>
      </c>
    </row>
    <row r="324" spans="1:181" x14ac:dyDescent="0.25">
      <c r="A324" t="s">
        <v>186</v>
      </c>
      <c r="B324" t="s">
        <v>244</v>
      </c>
      <c r="C324" t="s">
        <v>194</v>
      </c>
      <c r="D324" t="s">
        <v>202</v>
      </c>
      <c r="E324" t="s">
        <v>207</v>
      </c>
      <c r="F324" t="s">
        <v>178</v>
      </c>
      <c r="G324" t="s">
        <v>1</v>
      </c>
      <c r="H324" s="86">
        <v>7652</v>
      </c>
      <c r="I324" s="86">
        <v>0.84898149967193604</v>
      </c>
      <c r="J324" s="86">
        <v>0.76459765434265137</v>
      </c>
      <c r="K324" s="86">
        <v>0.71094191074371338</v>
      </c>
      <c r="L324" s="86">
        <v>0.67927032709121704</v>
      </c>
      <c r="M324" s="86">
        <v>0.6597486138343811</v>
      </c>
      <c r="N324" s="86">
        <v>0.66839921474456787</v>
      </c>
      <c r="O324" s="86">
        <v>0.74493616819381714</v>
      </c>
      <c r="P324" s="86">
        <v>0.79469329118728638</v>
      </c>
      <c r="Q324" s="86">
        <v>0.8142741322517395</v>
      </c>
      <c r="R324" s="86">
        <v>0.84480142593383789</v>
      </c>
      <c r="S324" s="86">
        <v>0.89462512731552124</v>
      </c>
      <c r="T324" s="86">
        <v>0.930855393409729</v>
      </c>
      <c r="U324" s="86">
        <v>0.97709965705871582</v>
      </c>
      <c r="V324" s="86">
        <v>0.99360769987106323</v>
      </c>
      <c r="W324" s="86">
        <v>1.0192725658416748</v>
      </c>
      <c r="X324" s="86">
        <v>1.0687905550003052</v>
      </c>
      <c r="Y324" s="86">
        <v>1.1066924333572388</v>
      </c>
      <c r="Z324" s="86">
        <v>1.1502050161361694</v>
      </c>
      <c r="AA324" s="86">
        <v>1.2100664377212524</v>
      </c>
      <c r="AB324" s="86">
        <v>1.2185053825378418</v>
      </c>
      <c r="AC324" s="86">
        <v>1.2085069417953491</v>
      </c>
      <c r="AD324" s="86">
        <v>1.2155778408050537</v>
      </c>
      <c r="AE324" s="86">
        <v>1.1089048385620117</v>
      </c>
      <c r="AF324" s="86">
        <v>0.95098477602005005</v>
      </c>
      <c r="AG324" s="86">
        <v>-0.11757702380418777</v>
      </c>
      <c r="AH324" s="86">
        <v>-0.12435784190893173</v>
      </c>
      <c r="AI324" s="86">
        <v>-0.13093513250350952</v>
      </c>
      <c r="AJ324" s="86">
        <v>-0.13895997405052185</v>
      </c>
      <c r="AK324" s="86">
        <v>-0.14717976748943329</v>
      </c>
      <c r="AL324" s="86">
        <v>-0.16273078322410583</v>
      </c>
      <c r="AM324" s="86">
        <v>-0.14623749256134033</v>
      </c>
      <c r="AN324" s="86">
        <v>-0.16038699448108673</v>
      </c>
      <c r="AO324" s="86">
        <v>-0.15816159546375275</v>
      </c>
      <c r="AP324" s="86">
        <v>-0.11263997107744217</v>
      </c>
      <c r="AQ324" s="86">
        <v>-7.2616934776306152E-2</v>
      </c>
      <c r="AR324" s="86">
        <v>-7.7285215258598328E-2</v>
      </c>
      <c r="AS324" s="86">
        <v>-5.0394382327795029E-2</v>
      </c>
      <c r="AT324" s="86">
        <v>-4.7817658632993698E-2</v>
      </c>
      <c r="AU324" s="86">
        <v>-4.1577577590942383E-2</v>
      </c>
      <c r="AV324" s="86">
        <v>-4.6942494809627533E-3</v>
      </c>
      <c r="AW324" s="86">
        <v>2.572345919907093E-2</v>
      </c>
      <c r="AX324" s="86">
        <v>2.7512727305293083E-2</v>
      </c>
      <c r="AY324" s="86">
        <v>4.6055696904659271E-2</v>
      </c>
      <c r="AZ324" s="86">
        <v>5.5617276579141617E-2</v>
      </c>
      <c r="BA324" s="86">
        <v>4.6880323439836502E-2</v>
      </c>
      <c r="BB324" s="86">
        <v>-2.3540075868368149E-2</v>
      </c>
      <c r="BC324" s="86">
        <v>-7.5553998351097107E-2</v>
      </c>
      <c r="BD324" s="86">
        <v>-0.1183597669005394</v>
      </c>
      <c r="BE324" s="86">
        <v>-8.8520266115665436E-2</v>
      </c>
      <c r="BF324" s="86">
        <v>-9.6109993755817413E-2</v>
      </c>
      <c r="BG324" s="86">
        <v>-0.10345591604709625</v>
      </c>
      <c r="BH324" s="86">
        <v>-0.10821263492107391</v>
      </c>
      <c r="BI324" s="86">
        <v>-0.1161048635840416</v>
      </c>
      <c r="BJ324" s="86">
        <v>-0.12922006845474243</v>
      </c>
      <c r="BK324" s="86">
        <v>-0.11431941390037537</v>
      </c>
      <c r="BL324" s="86">
        <v>-0.12885864078998566</v>
      </c>
      <c r="BM324" s="86">
        <v>-0.12713256478309631</v>
      </c>
      <c r="BN324" s="86">
        <v>-8.6012810468673706E-2</v>
      </c>
      <c r="BO324" s="86">
        <v>-4.650835320353508E-2</v>
      </c>
      <c r="BP324" s="86">
        <v>-5.1868308335542679E-2</v>
      </c>
      <c r="BQ324" s="86">
        <v>-2.4549918249249458E-2</v>
      </c>
      <c r="BR324" s="86">
        <v>-2.1083090454339981E-2</v>
      </c>
      <c r="BS324" s="86">
        <v>-1.5966819599270821E-2</v>
      </c>
      <c r="BT324" s="86">
        <v>1.9343648105859756E-2</v>
      </c>
      <c r="BU324" s="86">
        <v>4.9547638744115829E-2</v>
      </c>
      <c r="BV324" s="86">
        <v>5.0982262939214706E-2</v>
      </c>
      <c r="BW324" s="86">
        <v>7.4462912976741791E-2</v>
      </c>
      <c r="BX324" s="86">
        <v>8.6373500525951385E-2</v>
      </c>
      <c r="BY324" s="86">
        <v>7.7180139720439911E-2</v>
      </c>
      <c r="BZ324" s="86">
        <v>6.2862751074135303E-3</v>
      </c>
      <c r="CA324" s="86">
        <v>-4.5235630124807358E-2</v>
      </c>
      <c r="CB324" s="86">
        <v>-8.8634885847568512E-2</v>
      </c>
      <c r="CC324" s="86">
        <v>-6.8395644426345825E-2</v>
      </c>
      <c r="CD324" s="86">
        <v>-7.6545625925064087E-2</v>
      </c>
      <c r="CE324" s="86">
        <v>-8.442389965057373E-2</v>
      </c>
      <c r="CF324" s="86">
        <v>-8.6917109787464142E-2</v>
      </c>
      <c r="CG324" s="86">
        <v>-9.4582468271255493E-2</v>
      </c>
      <c r="CH324" s="86">
        <v>-0.10601068288087845</v>
      </c>
      <c r="CI324" s="86">
        <v>-9.2213056981563568E-2</v>
      </c>
      <c r="CJ324" s="86">
        <v>-0.10702219605445862</v>
      </c>
      <c r="CK324" s="86">
        <v>-0.10564194619655609</v>
      </c>
      <c r="CL324" s="86">
        <v>-6.7570924758911133E-2</v>
      </c>
      <c r="CM324" s="86">
        <v>-2.8425626456737518E-2</v>
      </c>
      <c r="CN324" s="86">
        <v>-3.4264639019966125E-2</v>
      </c>
      <c r="CO324" s="86">
        <v>-6.6501228138804436E-3</v>
      </c>
      <c r="CP324" s="86">
        <v>-2.5668118614703417E-3</v>
      </c>
      <c r="CQ324" s="86">
        <v>1.7711127875372767E-3</v>
      </c>
      <c r="CR324" s="86">
        <v>3.5992223769426346E-2</v>
      </c>
      <c r="CS324" s="86">
        <v>6.6048197448253632E-2</v>
      </c>
      <c r="CT324" s="86">
        <v>6.7237198352813721E-2</v>
      </c>
      <c r="CU324" s="86">
        <v>9.4137668609619141E-2</v>
      </c>
      <c r="CV324" s="86">
        <v>0.10767516493797302</v>
      </c>
      <c r="CW324" s="86">
        <v>9.8165690898895264E-2</v>
      </c>
      <c r="CX324" s="86">
        <v>2.6943914592266083E-2</v>
      </c>
      <c r="CY324" s="86">
        <v>-2.4237222969532013E-2</v>
      </c>
      <c r="CZ324" s="86">
        <v>-6.8047530949115753E-2</v>
      </c>
      <c r="DA324" s="86">
        <v>-4.8271022737026215E-2</v>
      </c>
      <c r="DB324" s="86">
        <v>-5.698125809431076E-2</v>
      </c>
      <c r="DC324" s="86">
        <v>-6.5391875803470612E-2</v>
      </c>
      <c r="DD324" s="86">
        <v>-6.5621592104434967E-2</v>
      </c>
      <c r="DE324" s="86">
        <v>-7.3060072958469391E-2</v>
      </c>
      <c r="DF324" s="86">
        <v>-8.2801267504692078E-2</v>
      </c>
      <c r="DG324" s="86">
        <v>-7.010670006275177E-2</v>
      </c>
      <c r="DH324" s="86">
        <v>-8.518575131893158E-2</v>
      </c>
      <c r="DI324" s="86">
        <v>-8.4151342511177063E-2</v>
      </c>
      <c r="DJ324" s="86">
        <v>-4.9129035323858261E-2</v>
      </c>
      <c r="DK324" s="86">
        <v>-1.0342899709939957E-2</v>
      </c>
      <c r="DL324" s="86">
        <v>-1.6660969704389572E-2</v>
      </c>
      <c r="DM324" s="86">
        <v>1.1249673552811146E-2</v>
      </c>
      <c r="DN324" s="86">
        <v>1.5949467197060585E-2</v>
      </c>
      <c r="DO324" s="86">
        <v>1.9509045407176018E-2</v>
      </c>
      <c r="DP324" s="86">
        <v>5.2640795707702637E-2</v>
      </c>
      <c r="DQ324" s="86">
        <v>8.2548752427101135E-2</v>
      </c>
      <c r="DR324" s="86">
        <v>8.349212259054184E-2</v>
      </c>
      <c r="DS324" s="86">
        <v>0.11381242424249649</v>
      </c>
      <c r="DT324" s="86">
        <v>0.12897682189941406</v>
      </c>
      <c r="DU324" s="86">
        <v>0.11915124952793121</v>
      </c>
      <c r="DV324" s="86">
        <v>4.7601550817489624E-2</v>
      </c>
      <c r="DW324" s="86">
        <v>-3.2388132531195879E-3</v>
      </c>
      <c r="DX324" s="86">
        <v>-4.7460164874792099E-2</v>
      </c>
      <c r="DY324" s="86">
        <v>-1.9214263185858727E-2</v>
      </c>
      <c r="DZ324" s="86">
        <v>-2.8733415529131889E-2</v>
      </c>
      <c r="EA324" s="86">
        <v>-3.7912659347057343E-2</v>
      </c>
      <c r="EB324" s="86">
        <v>-3.4874238073825836E-2</v>
      </c>
      <c r="EC324" s="86">
        <v>-4.1985161602497101E-2</v>
      </c>
      <c r="ED324" s="86">
        <v>-4.9290582537651062E-2</v>
      </c>
      <c r="EE324" s="86">
        <v>-3.81886325776577E-2</v>
      </c>
      <c r="EF324" s="86">
        <v>-5.3657408803701401E-2</v>
      </c>
      <c r="EG324" s="86">
        <v>-5.3122300654649734E-2</v>
      </c>
      <c r="EH324" s="86">
        <v>-2.2501878440380096E-2</v>
      </c>
      <c r="EI324" s="86">
        <v>1.5765687450766563E-2</v>
      </c>
      <c r="EJ324" s="86">
        <v>8.7559325620532036E-3</v>
      </c>
      <c r="EK324" s="86">
        <v>3.7094134837388992E-2</v>
      </c>
      <c r="EL324" s="86">
        <v>4.2684033513069153E-2</v>
      </c>
      <c r="EM324" s="86">
        <v>4.511980339884758E-2</v>
      </c>
      <c r="EN324" s="86">
        <v>7.6678700745105743E-2</v>
      </c>
      <c r="EO324" s="86">
        <v>0.10637293010950089</v>
      </c>
      <c r="EP324" s="86">
        <v>0.10696166008710861</v>
      </c>
      <c r="EQ324" s="86">
        <v>0.14221963286399841</v>
      </c>
      <c r="ER324" s="86">
        <v>0.15973307192325592</v>
      </c>
      <c r="ES324" s="86">
        <v>0.14945106208324432</v>
      </c>
      <c r="ET324" s="86">
        <v>7.7427901327610016E-2</v>
      </c>
      <c r="EU324" s="86">
        <v>2.707955427467823E-2</v>
      </c>
      <c r="EV324" s="86">
        <v>-1.7735285684466362E-2</v>
      </c>
      <c r="EW324" s="86">
        <v>62.616546630859375</v>
      </c>
      <c r="EX324" s="86">
        <v>63.035915374755859</v>
      </c>
      <c r="EY324" s="86">
        <v>62.218196868896484</v>
      </c>
      <c r="EZ324" s="86">
        <v>61.479686737060547</v>
      </c>
      <c r="FA324" s="86">
        <v>61.029144287109375</v>
      </c>
      <c r="FB324" s="86">
        <v>60.580986022949219</v>
      </c>
      <c r="FC324" s="86">
        <v>60.078460693359375</v>
      </c>
      <c r="FD324" s="86">
        <v>60.60882568359375</v>
      </c>
      <c r="FE324" s="86">
        <v>62.993106842041016</v>
      </c>
      <c r="FF324" s="86">
        <v>66.279541015625</v>
      </c>
      <c r="FG324" s="86">
        <v>69.409736633300781</v>
      </c>
      <c r="FH324" s="86">
        <v>72.313583374023438</v>
      </c>
      <c r="FI324" s="86">
        <v>75.125328063964844</v>
      </c>
      <c r="FJ324" s="86">
        <v>77.55078125</v>
      </c>
      <c r="FK324" s="86">
        <v>79.299293518066406</v>
      </c>
      <c r="FL324" s="86">
        <v>80.128196716308594</v>
      </c>
      <c r="FM324" s="86">
        <v>80.232795715332031</v>
      </c>
      <c r="FN324" s="86">
        <v>79.145736694335938</v>
      </c>
      <c r="FO324" s="86">
        <v>77.098274230957031</v>
      </c>
      <c r="FP324" s="86">
        <v>74.218032836914063</v>
      </c>
      <c r="FQ324" s="86">
        <v>70.681427001953125</v>
      </c>
      <c r="FR324" s="86">
        <v>67.218124389648438</v>
      </c>
      <c r="FS324" s="86">
        <v>65.144767761230469</v>
      </c>
      <c r="FT324" s="86">
        <v>63.840682983398438</v>
      </c>
      <c r="FU324" s="86">
        <v>2.6228368282318115E-2</v>
      </c>
      <c r="FV324" s="86">
        <v>3.1100058928132057E-2</v>
      </c>
      <c r="FW324" s="86">
        <v>2.9146241024136543E-2</v>
      </c>
      <c r="FX324" s="86">
        <v>840.95001220703125</v>
      </c>
      <c r="FY324" s="86">
        <v>1</v>
      </c>
    </row>
    <row r="325" spans="1:181" x14ac:dyDescent="0.25">
      <c r="A325" t="s">
        <v>186</v>
      </c>
      <c r="B325" t="s">
        <v>244</v>
      </c>
      <c r="C325" t="s">
        <v>194</v>
      </c>
      <c r="D325" t="s">
        <v>202</v>
      </c>
      <c r="E325" t="s">
        <v>207</v>
      </c>
      <c r="F325" t="s">
        <v>179</v>
      </c>
      <c r="G325" t="s">
        <v>1</v>
      </c>
      <c r="H325" s="86">
        <v>1364</v>
      </c>
      <c r="I325" s="86"/>
      <c r="J325" s="86"/>
      <c r="K325" s="86"/>
      <c r="L325" s="86"/>
      <c r="M325" s="86"/>
      <c r="N325" s="86"/>
      <c r="O325" s="86"/>
      <c r="P325" s="86"/>
      <c r="Q325" s="86"/>
      <c r="R325" s="86"/>
      <c r="S325" s="86"/>
      <c r="T325" s="86"/>
      <c r="U325" s="86"/>
      <c r="V325" s="86"/>
      <c r="W325" s="86"/>
      <c r="X325" s="86"/>
      <c r="Y325" s="86"/>
      <c r="Z325" s="86"/>
      <c r="AA325" s="86"/>
      <c r="AB325" s="86"/>
      <c r="AC325" s="86"/>
      <c r="AD325" s="86"/>
      <c r="AE325" s="86"/>
      <c r="AF325" s="86"/>
      <c r="AG325" s="86"/>
      <c r="AH325" s="86"/>
      <c r="AI325" s="86"/>
      <c r="AJ325" s="86"/>
      <c r="AK325" s="86"/>
      <c r="AL325" s="86"/>
      <c r="AM325" s="86"/>
      <c r="AN325" s="86"/>
      <c r="AO325" s="86"/>
      <c r="AP325" s="86"/>
      <c r="AQ325" s="86"/>
      <c r="AR325" s="86"/>
      <c r="AS325" s="86"/>
      <c r="AT325" s="86"/>
      <c r="AU325" s="86"/>
      <c r="AV325" s="86"/>
      <c r="AW325" s="86"/>
      <c r="AX325" s="86"/>
      <c r="AY325" s="86"/>
      <c r="AZ325" s="86"/>
      <c r="BA325" s="86"/>
      <c r="BB325" s="86"/>
      <c r="BC325" s="86"/>
      <c r="BD325" s="86"/>
      <c r="BE325" s="86"/>
      <c r="BF325" s="86"/>
      <c r="BG325" s="86"/>
      <c r="BH325" s="86"/>
      <c r="BI325" s="86"/>
      <c r="BJ325" s="86"/>
      <c r="BK325" s="86"/>
      <c r="BL325" s="86"/>
      <c r="BM325" s="86"/>
      <c r="BN325" s="86"/>
      <c r="BO325" s="86"/>
      <c r="BP325" s="86"/>
      <c r="BQ325" s="86"/>
      <c r="BR325" s="86"/>
      <c r="BS325" s="86"/>
      <c r="BT325" s="86"/>
      <c r="BU325" s="86"/>
      <c r="BV325" s="86"/>
      <c r="BW325" s="86"/>
      <c r="BX325" s="86"/>
      <c r="BY325" s="86"/>
      <c r="BZ325" s="86"/>
      <c r="CA325" s="86"/>
      <c r="CB325" s="86"/>
      <c r="CC325" s="86"/>
      <c r="CD325" s="86"/>
      <c r="CE325" s="86"/>
      <c r="CF325" s="86"/>
      <c r="CG325" s="86"/>
      <c r="CH325" s="86"/>
      <c r="CI325" s="86"/>
      <c r="CJ325" s="86"/>
      <c r="CK325" s="86"/>
      <c r="CL325" s="86"/>
      <c r="CM325" s="86"/>
      <c r="CN325" s="86"/>
      <c r="CO325" s="86"/>
      <c r="CP325" s="86"/>
      <c r="CQ325" s="86"/>
      <c r="CR325" s="86"/>
      <c r="CS325" s="86"/>
      <c r="CT325" s="86"/>
      <c r="CU325" s="86"/>
      <c r="CV325" s="86"/>
      <c r="CW325" s="86"/>
      <c r="CX325" s="86"/>
      <c r="CY325" s="86"/>
      <c r="CZ325" s="86"/>
      <c r="DA325" s="86"/>
      <c r="DB325" s="86"/>
      <c r="DC325" s="86"/>
      <c r="DD325" s="86"/>
      <c r="DE325" s="86"/>
      <c r="DF325" s="86"/>
      <c r="DG325" s="86"/>
      <c r="DH325" s="86"/>
      <c r="DI325" s="86"/>
      <c r="DJ325" s="86"/>
      <c r="DK325" s="86"/>
      <c r="DL325" s="86"/>
      <c r="DM325" s="86"/>
      <c r="DN325" s="86"/>
      <c r="DO325" s="86"/>
      <c r="DP325" s="86"/>
      <c r="DQ325" s="86"/>
      <c r="DR325" s="86"/>
      <c r="DS325" s="86"/>
      <c r="DT325" s="86"/>
      <c r="DU325" s="86"/>
      <c r="DV325" s="86"/>
      <c r="DW325" s="86"/>
      <c r="DX325" s="86"/>
      <c r="DY325" s="86"/>
      <c r="DZ325" s="86"/>
      <c r="EA325" s="86"/>
      <c r="EB325" s="86"/>
      <c r="EC325" s="86"/>
      <c r="ED325" s="86"/>
      <c r="EE325" s="86"/>
      <c r="EF325" s="86"/>
      <c r="EG325" s="86"/>
      <c r="EH325" s="86"/>
      <c r="EI325" s="86"/>
      <c r="EJ325" s="86"/>
      <c r="EK325" s="86"/>
      <c r="EL325" s="86"/>
      <c r="EM325" s="86"/>
      <c r="EN325" s="86"/>
      <c r="EO325" s="86"/>
      <c r="EP325" s="86"/>
      <c r="EQ325" s="86"/>
      <c r="ER325" s="86"/>
      <c r="ES325" s="86"/>
      <c r="ET325" s="86"/>
      <c r="EU325" s="86"/>
      <c r="EV325" s="86"/>
      <c r="EW325" s="86"/>
      <c r="EX325" s="86"/>
      <c r="EY325" s="86"/>
      <c r="EZ325" s="86"/>
      <c r="FA325" s="86"/>
      <c r="FB325" s="86"/>
      <c r="FC325" s="86"/>
      <c r="FD325" s="86"/>
      <c r="FE325" s="86"/>
      <c r="FF325" s="86"/>
      <c r="FG325" s="86"/>
      <c r="FH325" s="86"/>
      <c r="FI325" s="86"/>
      <c r="FJ325" s="86"/>
      <c r="FK325" s="86"/>
      <c r="FL325" s="86"/>
      <c r="FM325" s="86"/>
      <c r="FN325" s="86"/>
      <c r="FO325" s="86"/>
      <c r="FP325" s="86"/>
      <c r="FQ325" s="86"/>
      <c r="FR325" s="86"/>
      <c r="FS325" s="86"/>
      <c r="FT325" s="86"/>
      <c r="FU325" s="86"/>
      <c r="FV325" s="86"/>
      <c r="FW325" s="86"/>
      <c r="FX325" s="86">
        <v>71.449996948242188</v>
      </c>
      <c r="FY325" s="86">
        <v>0</v>
      </c>
    </row>
    <row r="326" spans="1:181" x14ac:dyDescent="0.25">
      <c r="A326" t="s">
        <v>186</v>
      </c>
      <c r="B326" t="s">
        <v>244</v>
      </c>
      <c r="C326" t="s">
        <v>194</v>
      </c>
      <c r="D326" t="s">
        <v>202</v>
      </c>
      <c r="E326" t="s">
        <v>207</v>
      </c>
      <c r="F326" t="s">
        <v>180</v>
      </c>
      <c r="G326" t="s">
        <v>1</v>
      </c>
      <c r="H326" s="86">
        <v>306</v>
      </c>
      <c r="I326" s="86"/>
      <c r="J326" s="86"/>
      <c r="K326" s="86"/>
      <c r="L326" s="86"/>
      <c r="M326" s="86"/>
      <c r="N326" s="86"/>
      <c r="O326" s="86"/>
      <c r="P326" s="86"/>
      <c r="Q326" s="86"/>
      <c r="R326" s="86"/>
      <c r="S326" s="86"/>
      <c r="T326" s="86"/>
      <c r="U326" s="86"/>
      <c r="V326" s="86"/>
      <c r="W326" s="86"/>
      <c r="X326" s="86"/>
      <c r="Y326" s="86"/>
      <c r="Z326" s="86"/>
      <c r="AA326" s="86"/>
      <c r="AB326" s="86"/>
      <c r="AC326" s="86"/>
      <c r="AD326" s="86"/>
      <c r="AE326" s="86"/>
      <c r="AF326" s="86"/>
      <c r="AG326" s="86"/>
      <c r="AH326" s="86"/>
      <c r="AI326" s="86"/>
      <c r="AJ326" s="86"/>
      <c r="AK326" s="86"/>
      <c r="AL326" s="86"/>
      <c r="AM326" s="86"/>
      <c r="AN326" s="86"/>
      <c r="AO326" s="86"/>
      <c r="AP326" s="86"/>
      <c r="AQ326" s="86"/>
      <c r="AR326" s="86"/>
      <c r="AS326" s="86"/>
      <c r="AT326" s="86"/>
      <c r="AU326" s="86"/>
      <c r="AV326" s="86"/>
      <c r="AW326" s="86"/>
      <c r="AX326" s="86"/>
      <c r="AY326" s="86"/>
      <c r="AZ326" s="86"/>
      <c r="BA326" s="86"/>
      <c r="BB326" s="86"/>
      <c r="BC326" s="86"/>
      <c r="BD326" s="86"/>
      <c r="BE326" s="86"/>
      <c r="BF326" s="86"/>
      <c r="BG326" s="86"/>
      <c r="BH326" s="86"/>
      <c r="BI326" s="86"/>
      <c r="BJ326" s="86"/>
      <c r="BK326" s="86"/>
      <c r="BL326" s="86"/>
      <c r="BM326" s="86"/>
      <c r="BN326" s="86"/>
      <c r="BO326" s="86"/>
      <c r="BP326" s="86"/>
      <c r="BQ326" s="86"/>
      <c r="BR326" s="86"/>
      <c r="BS326" s="86"/>
      <c r="BT326" s="86"/>
      <c r="BU326" s="86"/>
      <c r="BV326" s="86"/>
      <c r="BW326" s="86"/>
      <c r="BX326" s="86"/>
      <c r="BY326" s="86"/>
      <c r="BZ326" s="86"/>
      <c r="CA326" s="86"/>
      <c r="CB326" s="86"/>
      <c r="CC326" s="86"/>
      <c r="CD326" s="86"/>
      <c r="CE326" s="86"/>
      <c r="CF326" s="86"/>
      <c r="CG326" s="86"/>
      <c r="CH326" s="86"/>
      <c r="CI326" s="86"/>
      <c r="CJ326" s="86"/>
      <c r="CK326" s="86"/>
      <c r="CL326" s="86"/>
      <c r="CM326" s="86"/>
      <c r="CN326" s="86"/>
      <c r="CO326" s="86"/>
      <c r="CP326" s="86"/>
      <c r="CQ326" s="86"/>
      <c r="CR326" s="86"/>
      <c r="CS326" s="86"/>
      <c r="CT326" s="86"/>
      <c r="CU326" s="86"/>
      <c r="CV326" s="86"/>
      <c r="CW326" s="86"/>
      <c r="CX326" s="86"/>
      <c r="CY326" s="86"/>
      <c r="CZ326" s="86"/>
      <c r="DA326" s="86"/>
      <c r="DB326" s="86"/>
      <c r="DC326" s="86"/>
      <c r="DD326" s="86"/>
      <c r="DE326" s="86"/>
      <c r="DF326" s="86"/>
      <c r="DG326" s="86"/>
      <c r="DH326" s="86"/>
      <c r="DI326" s="86"/>
      <c r="DJ326" s="86"/>
      <c r="DK326" s="86"/>
      <c r="DL326" s="86"/>
      <c r="DM326" s="86"/>
      <c r="DN326" s="86"/>
      <c r="DO326" s="86"/>
      <c r="DP326" s="86"/>
      <c r="DQ326" s="86"/>
      <c r="DR326" s="86"/>
      <c r="DS326" s="86"/>
      <c r="DT326" s="86"/>
      <c r="DU326" s="86"/>
      <c r="DV326" s="86"/>
      <c r="DW326" s="86"/>
      <c r="DX326" s="86"/>
      <c r="DY326" s="86"/>
      <c r="DZ326" s="86"/>
      <c r="EA326" s="86"/>
      <c r="EB326" s="86"/>
      <c r="EC326" s="86"/>
      <c r="ED326" s="86"/>
      <c r="EE326" s="86"/>
      <c r="EF326" s="86"/>
      <c r="EG326" s="86"/>
      <c r="EH326" s="86"/>
      <c r="EI326" s="86"/>
      <c r="EJ326" s="86"/>
      <c r="EK326" s="86"/>
      <c r="EL326" s="86"/>
      <c r="EM326" s="86"/>
      <c r="EN326" s="86"/>
      <c r="EO326" s="86"/>
      <c r="EP326" s="86"/>
      <c r="EQ326" s="86"/>
      <c r="ER326" s="86"/>
      <c r="ES326" s="86"/>
      <c r="ET326" s="86"/>
      <c r="EU326" s="86"/>
      <c r="EV326" s="86"/>
      <c r="EW326" s="86"/>
      <c r="EX326" s="86"/>
      <c r="EY326" s="86"/>
      <c r="EZ326" s="86"/>
      <c r="FA326" s="86"/>
      <c r="FB326" s="86"/>
      <c r="FC326" s="86"/>
      <c r="FD326" s="86"/>
      <c r="FE326" s="86"/>
      <c r="FF326" s="86"/>
      <c r="FG326" s="86"/>
      <c r="FH326" s="86"/>
      <c r="FI326" s="86"/>
      <c r="FJ326" s="86"/>
      <c r="FK326" s="86"/>
      <c r="FL326" s="86"/>
      <c r="FM326" s="86"/>
      <c r="FN326" s="86"/>
      <c r="FO326" s="86"/>
      <c r="FP326" s="86"/>
      <c r="FQ326" s="86"/>
      <c r="FR326" s="86"/>
      <c r="FS326" s="86"/>
      <c r="FT326" s="86"/>
      <c r="FU326" s="86"/>
      <c r="FV326" s="86"/>
      <c r="FW326" s="86"/>
      <c r="FX326" s="86">
        <v>42.200000762939453</v>
      </c>
      <c r="FY326" s="86">
        <v>0</v>
      </c>
    </row>
    <row r="327" spans="1:181" x14ac:dyDescent="0.25">
      <c r="A327" t="s">
        <v>186</v>
      </c>
      <c r="B327" t="s">
        <v>244</v>
      </c>
      <c r="C327" t="s">
        <v>194</v>
      </c>
      <c r="D327" t="s">
        <v>202</v>
      </c>
      <c r="E327" t="s">
        <v>207</v>
      </c>
      <c r="F327" t="s">
        <v>181</v>
      </c>
      <c r="G327" t="s">
        <v>1</v>
      </c>
      <c r="H327" s="86">
        <v>494</v>
      </c>
      <c r="I327" s="86"/>
      <c r="J327" s="86"/>
      <c r="K327" s="86"/>
      <c r="L327" s="86"/>
      <c r="M327" s="86"/>
      <c r="N327" s="86"/>
      <c r="O327" s="86"/>
      <c r="P327" s="86"/>
      <c r="Q327" s="86"/>
      <c r="R327" s="86"/>
      <c r="S327" s="86"/>
      <c r="T327" s="86"/>
      <c r="U327" s="86"/>
      <c r="V327" s="86"/>
      <c r="W327" s="86"/>
      <c r="X327" s="86"/>
      <c r="Y327" s="86"/>
      <c r="Z327" s="86"/>
      <c r="AA327" s="86"/>
      <c r="AB327" s="86"/>
      <c r="AC327" s="86"/>
      <c r="AD327" s="86"/>
      <c r="AE327" s="86"/>
      <c r="AF327" s="86"/>
      <c r="AG327" s="86"/>
      <c r="AH327" s="86"/>
      <c r="AI327" s="86"/>
      <c r="AJ327" s="86"/>
      <c r="AK327" s="86"/>
      <c r="AL327" s="86"/>
      <c r="AM327" s="86"/>
      <c r="AN327" s="86"/>
      <c r="AO327" s="86"/>
      <c r="AP327" s="86"/>
      <c r="AQ327" s="86"/>
      <c r="AR327" s="86"/>
      <c r="AS327" s="86"/>
      <c r="AT327" s="86"/>
      <c r="AU327" s="86"/>
      <c r="AV327" s="86"/>
      <c r="AW327" s="86"/>
      <c r="AX327" s="86"/>
      <c r="AY327" s="86"/>
      <c r="AZ327" s="86"/>
      <c r="BA327" s="86"/>
      <c r="BB327" s="86"/>
      <c r="BC327" s="86"/>
      <c r="BD327" s="86"/>
      <c r="BE327" s="86"/>
      <c r="BF327" s="86"/>
      <c r="BG327" s="86"/>
      <c r="BH327" s="86"/>
      <c r="BI327" s="86"/>
      <c r="BJ327" s="86"/>
      <c r="BK327" s="86"/>
      <c r="BL327" s="86"/>
      <c r="BM327" s="86"/>
      <c r="BN327" s="86"/>
      <c r="BO327" s="86"/>
      <c r="BP327" s="86"/>
      <c r="BQ327" s="86"/>
      <c r="BR327" s="86"/>
      <c r="BS327" s="86"/>
      <c r="BT327" s="86"/>
      <c r="BU327" s="86"/>
      <c r="BV327" s="86"/>
      <c r="BW327" s="86"/>
      <c r="BX327" s="86"/>
      <c r="BY327" s="86"/>
      <c r="BZ327" s="86"/>
      <c r="CA327" s="86"/>
      <c r="CB327" s="86"/>
      <c r="CC327" s="86"/>
      <c r="CD327" s="86"/>
      <c r="CE327" s="86"/>
      <c r="CF327" s="86"/>
      <c r="CG327" s="86"/>
      <c r="CH327" s="86"/>
      <c r="CI327" s="86"/>
      <c r="CJ327" s="86"/>
      <c r="CK327" s="86"/>
      <c r="CL327" s="86"/>
      <c r="CM327" s="86"/>
      <c r="CN327" s="86"/>
      <c r="CO327" s="86"/>
      <c r="CP327" s="86"/>
      <c r="CQ327" s="86"/>
      <c r="CR327" s="86"/>
      <c r="CS327" s="86"/>
      <c r="CT327" s="86"/>
      <c r="CU327" s="86"/>
      <c r="CV327" s="86"/>
      <c r="CW327" s="86"/>
      <c r="CX327" s="86"/>
      <c r="CY327" s="86"/>
      <c r="CZ327" s="86"/>
      <c r="DA327" s="86"/>
      <c r="DB327" s="86"/>
      <c r="DC327" s="86"/>
      <c r="DD327" s="86"/>
      <c r="DE327" s="86"/>
      <c r="DF327" s="86"/>
      <c r="DG327" s="86"/>
      <c r="DH327" s="86"/>
      <c r="DI327" s="86"/>
      <c r="DJ327" s="86"/>
      <c r="DK327" s="86"/>
      <c r="DL327" s="86"/>
      <c r="DM327" s="86"/>
      <c r="DN327" s="86"/>
      <c r="DO327" s="86"/>
      <c r="DP327" s="86"/>
      <c r="DQ327" s="86"/>
      <c r="DR327" s="86"/>
      <c r="DS327" s="86"/>
      <c r="DT327" s="86"/>
      <c r="DU327" s="86"/>
      <c r="DV327" s="86"/>
      <c r="DW327" s="86"/>
      <c r="DX327" s="86"/>
      <c r="DY327" s="86"/>
      <c r="DZ327" s="86"/>
      <c r="EA327" s="86"/>
      <c r="EB327" s="86"/>
      <c r="EC327" s="86"/>
      <c r="ED327" s="86"/>
      <c r="EE327" s="86"/>
      <c r="EF327" s="86"/>
      <c r="EG327" s="86"/>
      <c r="EH327" s="86"/>
      <c r="EI327" s="86"/>
      <c r="EJ327" s="86"/>
      <c r="EK327" s="86"/>
      <c r="EL327" s="86"/>
      <c r="EM327" s="86"/>
      <c r="EN327" s="86"/>
      <c r="EO327" s="86"/>
      <c r="EP327" s="86"/>
      <c r="EQ327" s="86"/>
      <c r="ER327" s="86"/>
      <c r="ES327" s="86"/>
      <c r="ET327" s="86"/>
      <c r="EU327" s="86"/>
      <c r="EV327" s="86"/>
      <c r="EW327" s="86"/>
      <c r="EX327" s="86"/>
      <c r="EY327" s="86"/>
      <c r="EZ327" s="86"/>
      <c r="FA327" s="86"/>
      <c r="FB327" s="86"/>
      <c r="FC327" s="86"/>
      <c r="FD327" s="86"/>
      <c r="FE327" s="86"/>
      <c r="FF327" s="86"/>
      <c r="FG327" s="86"/>
      <c r="FH327" s="86"/>
      <c r="FI327" s="86"/>
      <c r="FJ327" s="86"/>
      <c r="FK327" s="86"/>
      <c r="FL327" s="86"/>
      <c r="FM327" s="86"/>
      <c r="FN327" s="86"/>
      <c r="FO327" s="86"/>
      <c r="FP327" s="86"/>
      <c r="FQ327" s="86"/>
      <c r="FR327" s="86"/>
      <c r="FS327" s="86"/>
      <c r="FT327" s="86"/>
      <c r="FU327" s="86"/>
      <c r="FV327" s="86"/>
      <c r="FW327" s="86"/>
      <c r="FX327" s="86">
        <v>23</v>
      </c>
      <c r="FY327" s="86">
        <v>0</v>
      </c>
    </row>
    <row r="328" spans="1:181" x14ac:dyDescent="0.25">
      <c r="A328" t="s">
        <v>186</v>
      </c>
      <c r="B328" t="s">
        <v>244</v>
      </c>
      <c r="C328" t="s">
        <v>194</v>
      </c>
      <c r="D328" t="s">
        <v>202</v>
      </c>
      <c r="E328" t="s">
        <v>207</v>
      </c>
      <c r="F328" t="s">
        <v>182</v>
      </c>
      <c r="G328" t="s">
        <v>1</v>
      </c>
      <c r="H328" s="86">
        <v>1344</v>
      </c>
      <c r="I328" s="86">
        <v>0.81620436906814575</v>
      </c>
      <c r="J328" s="86">
        <v>0.72310000658035278</v>
      </c>
      <c r="K328" s="86">
        <v>0.66513949632644653</v>
      </c>
      <c r="L328" s="86">
        <v>0.6456141471862793</v>
      </c>
      <c r="M328" s="86">
        <v>0.64073020219802856</v>
      </c>
      <c r="N328" s="86">
        <v>0.7097286581993103</v>
      </c>
      <c r="O328" s="86">
        <v>0.7559438943862915</v>
      </c>
      <c r="P328" s="86">
        <v>0.81238645315170288</v>
      </c>
      <c r="Q328" s="86">
        <v>0.84353113174438477</v>
      </c>
      <c r="R328" s="86">
        <v>0.90194797515869141</v>
      </c>
      <c r="S328" s="86">
        <v>0.93181228637695313</v>
      </c>
      <c r="T328" s="86">
        <v>0.97472608089447021</v>
      </c>
      <c r="U328" s="86">
        <v>0.96756190061569214</v>
      </c>
      <c r="V328" s="86">
        <v>0.99004745483398438</v>
      </c>
      <c r="W328" s="86">
        <v>1.0338799953460693</v>
      </c>
      <c r="X328" s="86">
        <v>1.0421292781829834</v>
      </c>
      <c r="Y328" s="86">
        <v>1.0976256132125854</v>
      </c>
      <c r="Z328" s="86">
        <v>1.2055817842483521</v>
      </c>
      <c r="AA328" s="86">
        <v>1.2291684150695801</v>
      </c>
      <c r="AB328" s="86">
        <v>1.1664130687713623</v>
      </c>
      <c r="AC328" s="86">
        <v>1.2116774320602417</v>
      </c>
      <c r="AD328" s="86">
        <v>1.1917853355407715</v>
      </c>
      <c r="AE328" s="86">
        <v>1.0683523416519165</v>
      </c>
      <c r="AF328" s="86">
        <v>0.91792070865631104</v>
      </c>
      <c r="AG328" s="86">
        <v>-0.13357684016227722</v>
      </c>
      <c r="AH328" s="86">
        <v>-0.12358596920967102</v>
      </c>
      <c r="AI328" s="86">
        <v>-0.13243293762207031</v>
      </c>
      <c r="AJ328" s="86">
        <v>-0.14021626114845276</v>
      </c>
      <c r="AK328" s="86">
        <v>-0.12831856310367584</v>
      </c>
      <c r="AL328" s="86">
        <v>-0.1034938171505928</v>
      </c>
      <c r="AM328" s="86">
        <v>-0.13230562210083008</v>
      </c>
      <c r="AN328" s="86">
        <v>-0.19980637729167938</v>
      </c>
      <c r="AO328" s="86">
        <v>-0.21159826219081879</v>
      </c>
      <c r="AP328" s="86">
        <v>-7.6671980321407318E-2</v>
      </c>
      <c r="AQ328" s="86">
        <v>-7.3445670306682587E-2</v>
      </c>
      <c r="AR328" s="86">
        <v>-5.0839312374591827E-2</v>
      </c>
      <c r="AS328" s="86">
        <v>-6.2979459762573242E-2</v>
      </c>
      <c r="AT328" s="86">
        <v>-6.0521934181451797E-2</v>
      </c>
      <c r="AU328" s="86">
        <v>-2.7133254334330559E-2</v>
      </c>
      <c r="AV328" s="86">
        <v>-6.3831917941570282E-2</v>
      </c>
      <c r="AW328" s="86">
        <v>-3.7044130265712738E-2</v>
      </c>
      <c r="AX328" s="86">
        <v>-1.6684757545590401E-2</v>
      </c>
      <c r="AY328" s="86">
        <v>2.3746434599161148E-2</v>
      </c>
      <c r="AZ328" s="86">
        <v>-2.3397497832775116E-2</v>
      </c>
      <c r="BA328" s="86">
        <v>-9.4358436763286591E-3</v>
      </c>
      <c r="BB328" s="86">
        <v>-0.11812195926904678</v>
      </c>
      <c r="BC328" s="86">
        <v>-0.13013716042041779</v>
      </c>
      <c r="BD328" s="86">
        <v>-0.14283947646617889</v>
      </c>
      <c r="BE328" s="86">
        <v>-7.4179917573928833E-2</v>
      </c>
      <c r="BF328" s="86">
        <v>-7.00254887342453E-2</v>
      </c>
      <c r="BG328" s="86">
        <v>-8.121202141046524E-2</v>
      </c>
      <c r="BH328" s="86">
        <v>-8.9095823466777802E-2</v>
      </c>
      <c r="BI328" s="86">
        <v>-7.727186381816864E-2</v>
      </c>
      <c r="BJ328" s="86">
        <v>-5.1074240356683731E-2</v>
      </c>
      <c r="BK328" s="86">
        <v>-7.8943662345409393E-2</v>
      </c>
      <c r="BL328" s="86">
        <v>-0.14447884261608124</v>
      </c>
      <c r="BM328" s="86">
        <v>-0.1480252593755722</v>
      </c>
      <c r="BN328" s="86">
        <v>-3.4924473613500595E-2</v>
      </c>
      <c r="BO328" s="86">
        <v>-2.9288148507475853E-2</v>
      </c>
      <c r="BP328" s="86">
        <v>-5.1283198408782482E-3</v>
      </c>
      <c r="BQ328" s="86">
        <v>-1.9456943497061729E-2</v>
      </c>
      <c r="BR328" s="86">
        <v>-1.769695058465004E-2</v>
      </c>
      <c r="BS328" s="86">
        <v>1.5876967459917068E-2</v>
      </c>
      <c r="BT328" s="86">
        <v>-1.7521932721138E-2</v>
      </c>
      <c r="BU328" s="86">
        <v>7.9925628378987312E-3</v>
      </c>
      <c r="BV328" s="86">
        <v>3.5651326179504395E-2</v>
      </c>
      <c r="BW328" s="86">
        <v>7.5346074998378754E-2</v>
      </c>
      <c r="BX328" s="86">
        <v>2.9921028763055801E-2</v>
      </c>
      <c r="BY328" s="86">
        <v>5.7307898998260498E-2</v>
      </c>
      <c r="BZ328" s="86">
        <v>-5.3902477025985718E-2</v>
      </c>
      <c r="CA328" s="86">
        <v>-6.922120600938797E-2</v>
      </c>
      <c r="CB328" s="86">
        <v>-8.0048121511936188E-2</v>
      </c>
      <c r="CC328" s="86">
        <v>-3.3041778951883316E-2</v>
      </c>
      <c r="CD328" s="86">
        <v>-3.2929655164480209E-2</v>
      </c>
      <c r="CE328" s="86">
        <v>-4.5736569911241531E-2</v>
      </c>
      <c r="CF328" s="86">
        <v>-5.3689971566200256E-2</v>
      </c>
      <c r="CG328" s="86">
        <v>-4.1917074471712112E-2</v>
      </c>
      <c r="CH328" s="86">
        <v>-1.4768597669899464E-2</v>
      </c>
      <c r="CI328" s="86">
        <v>-4.198533296585083E-2</v>
      </c>
      <c r="CJ328" s="86">
        <v>-0.10615913569927216</v>
      </c>
      <c r="CK328" s="86">
        <v>-0.10399477928876877</v>
      </c>
      <c r="CL328" s="86">
        <v>-6.0102799907326698E-3</v>
      </c>
      <c r="CM328" s="86">
        <v>1.2952174292877316E-3</v>
      </c>
      <c r="CN328" s="86">
        <v>2.6530973613262177E-2</v>
      </c>
      <c r="CO328" s="86">
        <v>1.0686615481972694E-2</v>
      </c>
      <c r="CP328" s="86">
        <v>1.1963506229221821E-2</v>
      </c>
      <c r="CQ328" s="86">
        <v>4.5665714889764786E-2</v>
      </c>
      <c r="CR328" s="86">
        <v>1.4552222564816475E-2</v>
      </c>
      <c r="CS328" s="86">
        <v>3.9184842258691788E-2</v>
      </c>
      <c r="CT328" s="86">
        <v>7.1899138391017914E-2</v>
      </c>
      <c r="CU328" s="86">
        <v>0.11108383536338806</v>
      </c>
      <c r="CV328" s="86">
        <v>6.6849276423454285E-2</v>
      </c>
      <c r="CW328" s="86">
        <v>0.10353440791368484</v>
      </c>
      <c r="CX328" s="86">
        <v>-9.4242524355649948E-3</v>
      </c>
      <c r="CY328" s="86">
        <v>-2.7031002566218376E-2</v>
      </c>
      <c r="CZ328" s="86">
        <v>-3.6559015512466431E-2</v>
      </c>
      <c r="DA328" s="86">
        <v>8.0963559448719025E-3</v>
      </c>
      <c r="DB328" s="86">
        <v>4.1661746799945831E-3</v>
      </c>
      <c r="DC328" s="86">
        <v>-1.0261118412017822E-2</v>
      </c>
      <c r="DD328" s="86">
        <v>-1.8284115940332413E-2</v>
      </c>
      <c r="DE328" s="86">
        <v>-6.5622865222394466E-3</v>
      </c>
      <c r="DF328" s="86">
        <v>2.1537045016884804E-2</v>
      </c>
      <c r="DG328" s="86">
        <v>-5.0269984640181065E-3</v>
      </c>
      <c r="DH328" s="86">
        <v>-6.7839436233043671E-2</v>
      </c>
      <c r="DI328" s="86">
        <v>-5.9964314103126526E-2</v>
      </c>
      <c r="DJ328" s="86">
        <v>2.2903915494680405E-2</v>
      </c>
      <c r="DK328" s="86">
        <v>3.1878583133220673E-2</v>
      </c>
      <c r="DL328" s="86">
        <v>5.8190271258354187E-2</v>
      </c>
      <c r="DM328" s="86">
        <v>4.0830180048942566E-2</v>
      </c>
      <c r="DN328" s="86">
        <v>4.1623964905738831E-2</v>
      </c>
      <c r="DO328" s="86">
        <v>7.5454458594322205E-2</v>
      </c>
      <c r="DP328" s="86">
        <v>4.662637785077095E-2</v>
      </c>
      <c r="DQ328" s="86">
        <v>7.037711888551712E-2</v>
      </c>
      <c r="DR328" s="86">
        <v>0.10814693570137024</v>
      </c>
      <c r="DS328" s="86">
        <v>0.14682157337665558</v>
      </c>
      <c r="DT328" s="86">
        <v>0.10377752780914307</v>
      </c>
      <c r="DU328" s="86">
        <v>0.14976093173027039</v>
      </c>
      <c r="DV328" s="86">
        <v>3.5053972154855728E-2</v>
      </c>
      <c r="DW328" s="86">
        <v>1.5159200876951218E-2</v>
      </c>
      <c r="DX328" s="86">
        <v>6.930091418325901E-3</v>
      </c>
      <c r="DY328" s="86">
        <v>6.7493289709091187E-2</v>
      </c>
      <c r="DZ328" s="86">
        <v>5.7726666331291199E-2</v>
      </c>
      <c r="EA328" s="86">
        <v>4.095979779958725E-2</v>
      </c>
      <c r="EB328" s="86">
        <v>3.2836318016052246E-2</v>
      </c>
      <c r="EC328" s="86">
        <v>4.4484410434961319E-2</v>
      </c>
      <c r="ED328" s="86">
        <v>7.3956623673439026E-2</v>
      </c>
      <c r="EE328" s="86">
        <v>4.8334959894418716E-2</v>
      </c>
      <c r="EF328" s="86">
        <v>-1.2511883862316608E-2</v>
      </c>
      <c r="EG328" s="86">
        <v>3.6086952313780785E-3</v>
      </c>
      <c r="EH328" s="86">
        <v>6.4651422202587128E-2</v>
      </c>
      <c r="EI328" s="86">
        <v>7.6036110520362854E-2</v>
      </c>
      <c r="EJ328" s="86">
        <v>0.10390126705169678</v>
      </c>
      <c r="EK328" s="86">
        <v>8.4352694451808929E-2</v>
      </c>
      <c r="EL328" s="86">
        <v>8.4448948502540588E-2</v>
      </c>
      <c r="EM328" s="86">
        <v>0.11846468597650528</v>
      </c>
      <c r="EN328" s="86">
        <v>9.293636679649353E-2</v>
      </c>
      <c r="EO328" s="86">
        <v>0.11541380733251572</v>
      </c>
      <c r="EP328" s="86">
        <v>0.16048301756381989</v>
      </c>
      <c r="EQ328" s="86">
        <v>0.19842122495174408</v>
      </c>
      <c r="ER328" s="86">
        <v>0.15709605813026428</v>
      </c>
      <c r="ES328" s="86">
        <v>0.21650467813014984</v>
      </c>
      <c r="ET328" s="86">
        <v>9.9273458123207092E-2</v>
      </c>
      <c r="EU328" s="86">
        <v>7.6075159013271332E-2</v>
      </c>
      <c r="EV328" s="86">
        <v>6.9721445441246033E-2</v>
      </c>
      <c r="EW328" s="86">
        <v>61.284969329833984</v>
      </c>
      <c r="EX328" s="86">
        <v>60.506980895996094</v>
      </c>
      <c r="EY328" s="86">
        <v>59.110195159912109</v>
      </c>
      <c r="EZ328" s="86">
        <v>58.320587158203125</v>
      </c>
      <c r="FA328" s="86">
        <v>57.301639556884766</v>
      </c>
      <c r="FB328" s="86">
        <v>56.276863098144531</v>
      </c>
      <c r="FC328" s="86">
        <v>55.628768920898438</v>
      </c>
      <c r="FD328" s="86">
        <v>56.65826416015625</v>
      </c>
      <c r="FE328" s="86">
        <v>60.183425903320313</v>
      </c>
      <c r="FF328" s="86">
        <v>64.598655700683594</v>
      </c>
      <c r="FG328" s="86">
        <v>68.971267700195313</v>
      </c>
      <c r="FH328" s="86">
        <v>73.326492309570313</v>
      </c>
      <c r="FI328" s="86">
        <v>77.323928833007813</v>
      </c>
      <c r="FJ328" s="86">
        <v>80.424003601074219</v>
      </c>
      <c r="FK328" s="86">
        <v>82.305007934570313</v>
      </c>
      <c r="FL328" s="86">
        <v>83.34442138671875</v>
      </c>
      <c r="FM328" s="86">
        <v>83.891067504882813</v>
      </c>
      <c r="FN328" s="86">
        <v>83.134811401367188</v>
      </c>
      <c r="FO328" s="86">
        <v>81.410614013671875</v>
      </c>
      <c r="FP328" s="86">
        <v>78.389923095703125</v>
      </c>
      <c r="FQ328" s="86">
        <v>74.044692993164063</v>
      </c>
      <c r="FR328" s="86">
        <v>68.846969604492188</v>
      </c>
      <c r="FS328" s="86">
        <v>65.298019409179688</v>
      </c>
      <c r="FT328" s="86">
        <v>63.128799438476563</v>
      </c>
      <c r="FU328" s="86">
        <v>5.367303267121315E-2</v>
      </c>
      <c r="FV328" s="86">
        <v>6.0122154653072357E-2</v>
      </c>
      <c r="FW328" s="86">
        <v>5.5340871214866638E-2</v>
      </c>
      <c r="FX328" s="86">
        <v>127.80000305175781</v>
      </c>
      <c r="FY328" s="86">
        <v>1</v>
      </c>
    </row>
    <row r="329" spans="1:181" x14ac:dyDescent="0.25">
      <c r="A329" t="s">
        <v>186</v>
      </c>
      <c r="B329" t="s">
        <v>244</v>
      </c>
      <c r="C329" t="s">
        <v>194</v>
      </c>
      <c r="D329" t="s">
        <v>202</v>
      </c>
      <c r="E329" t="s">
        <v>207</v>
      </c>
      <c r="F329" t="s">
        <v>183</v>
      </c>
      <c r="G329" t="s">
        <v>1</v>
      </c>
      <c r="H329" s="86">
        <v>1926</v>
      </c>
      <c r="I329" s="86">
        <v>1.2278348207473755</v>
      </c>
      <c r="J329" s="86">
        <v>1.1225560903549194</v>
      </c>
      <c r="K329" s="86">
        <v>1.030250072479248</v>
      </c>
      <c r="L329" s="86">
        <v>0.97903704643249512</v>
      </c>
      <c r="M329" s="86">
        <v>0.93081110715866089</v>
      </c>
      <c r="N329" s="86">
        <v>0.84727233648300171</v>
      </c>
      <c r="O329" s="86">
        <v>0.93513941764831543</v>
      </c>
      <c r="P329" s="86">
        <v>1.0104073286056519</v>
      </c>
      <c r="Q329" s="86">
        <v>1.1164889335632324</v>
      </c>
      <c r="R329" s="86">
        <v>1.0802053213119507</v>
      </c>
      <c r="S329" s="86">
        <v>1.2019685506820679</v>
      </c>
      <c r="T329" s="86">
        <v>1.2205774784088135</v>
      </c>
      <c r="U329" s="86">
        <v>1.3461799621582031</v>
      </c>
      <c r="V329" s="86">
        <v>1.4372564554214478</v>
      </c>
      <c r="W329" s="86">
        <v>1.5182496309280396</v>
      </c>
      <c r="X329" s="86">
        <v>1.581579327583313</v>
      </c>
      <c r="Y329" s="86">
        <v>1.6740016937255859</v>
      </c>
      <c r="Z329" s="86">
        <v>1.851728081703186</v>
      </c>
      <c r="AA329" s="86">
        <v>1.897294282913208</v>
      </c>
      <c r="AB329" s="86">
        <v>1.8594846725463867</v>
      </c>
      <c r="AC329" s="86">
        <v>1.7686113119125366</v>
      </c>
      <c r="AD329" s="86">
        <v>1.7159712314605713</v>
      </c>
      <c r="AE329" s="86">
        <v>1.5668791532516479</v>
      </c>
      <c r="AF329" s="86">
        <v>1.3838428258895874</v>
      </c>
      <c r="AG329" s="86">
        <v>-0.77477353811264038</v>
      </c>
      <c r="AH329" s="86">
        <v>-0.74190378189086914</v>
      </c>
      <c r="AI329" s="86">
        <v>-0.74451416730880737</v>
      </c>
      <c r="AJ329" s="86">
        <v>-0.74667465686798096</v>
      </c>
      <c r="AK329" s="86">
        <v>-0.75287747383117676</v>
      </c>
      <c r="AL329" s="86">
        <v>-0.86693018674850464</v>
      </c>
      <c r="AM329" s="86">
        <v>-0.82398468255996704</v>
      </c>
      <c r="AN329" s="86">
        <v>-0.7961498498916626</v>
      </c>
      <c r="AO329" s="86">
        <v>-0.61856061220169067</v>
      </c>
      <c r="AP329" s="86">
        <v>-0.55021089315414429</v>
      </c>
      <c r="AQ329" s="86">
        <v>-0.15372487902641296</v>
      </c>
      <c r="AR329" s="86">
        <v>-0.22185486555099487</v>
      </c>
      <c r="AS329" s="86">
        <v>-0.23847438395023346</v>
      </c>
      <c r="AT329" s="86">
        <v>-0.23436476290225983</v>
      </c>
      <c r="AU329" s="86">
        <v>-0.319813072681427</v>
      </c>
      <c r="AV329" s="86">
        <v>-0.29489997029304504</v>
      </c>
      <c r="AW329" s="86">
        <v>-0.2693507969379425</v>
      </c>
      <c r="AX329" s="86">
        <v>-0.254670649766922</v>
      </c>
      <c r="AY329" s="86">
        <v>-0.27394834160804749</v>
      </c>
      <c r="AZ329" s="86">
        <v>-0.2688448429107666</v>
      </c>
      <c r="BA329" s="86">
        <v>-0.24591831862926483</v>
      </c>
      <c r="BB329" s="86">
        <v>-0.36595752835273743</v>
      </c>
      <c r="BC329" s="86">
        <v>-0.78907960653305054</v>
      </c>
      <c r="BD329" s="86">
        <v>-0.77985835075378418</v>
      </c>
      <c r="BE329" s="86">
        <v>-0.55360591411590576</v>
      </c>
      <c r="BF329" s="86">
        <v>-0.52364981174468994</v>
      </c>
      <c r="BG329" s="86">
        <v>-0.52878046035766602</v>
      </c>
      <c r="BH329" s="86">
        <v>-0.53244626522064209</v>
      </c>
      <c r="BI329" s="86">
        <v>-0.53603827953338623</v>
      </c>
      <c r="BJ329" s="86">
        <v>-0.64165836572647095</v>
      </c>
      <c r="BK329" s="86">
        <v>-0.60529065132141113</v>
      </c>
      <c r="BL329" s="86">
        <v>-0.58532732725143433</v>
      </c>
      <c r="BM329" s="86">
        <v>-0.42072185873985291</v>
      </c>
      <c r="BN329" s="86">
        <v>-0.36850237846374512</v>
      </c>
      <c r="BO329" s="86">
        <v>-7.2630695998668671E-2</v>
      </c>
      <c r="BP329" s="86">
        <v>-0.13326635956764221</v>
      </c>
      <c r="BQ329" s="86">
        <v>-0.15166893601417542</v>
      </c>
      <c r="BR329" s="86">
        <v>-0.14710108935832977</v>
      </c>
      <c r="BS329" s="86">
        <v>-0.22140114009380341</v>
      </c>
      <c r="BT329" s="86">
        <v>-0.19876390695571899</v>
      </c>
      <c r="BU329" s="86">
        <v>-0.17252694070339203</v>
      </c>
      <c r="BV329" s="86">
        <v>-0.11188799142837524</v>
      </c>
      <c r="BW329" s="86">
        <v>-0.14733986556529999</v>
      </c>
      <c r="BX329" s="86">
        <v>-0.16965323686599731</v>
      </c>
      <c r="BY329" s="86">
        <v>-0.15684960782527924</v>
      </c>
      <c r="BZ329" s="86">
        <v>-0.26727548241615295</v>
      </c>
      <c r="CA329" s="86">
        <v>-0.57696753740310669</v>
      </c>
      <c r="CB329" s="86">
        <v>-0.56703382730484009</v>
      </c>
      <c r="CC329" s="86">
        <v>-0.40042585134506226</v>
      </c>
      <c r="CD329" s="86">
        <v>-0.37248769402503967</v>
      </c>
      <c r="CE329" s="86">
        <v>-0.37936398386955261</v>
      </c>
      <c r="CF329" s="86">
        <v>-0.38407230377197266</v>
      </c>
      <c r="CG329" s="86">
        <v>-0.38585615158081055</v>
      </c>
      <c r="CH329" s="86">
        <v>-0.48563578724861145</v>
      </c>
      <c r="CI329" s="86">
        <v>-0.45382377505302429</v>
      </c>
      <c r="CJ329" s="86">
        <v>-0.43931230902671814</v>
      </c>
      <c r="CK329" s="86">
        <v>-0.28369936347007751</v>
      </c>
      <c r="CL329" s="86">
        <v>-0.2426515519618988</v>
      </c>
      <c r="CM329" s="86">
        <v>-1.6465112566947937E-2</v>
      </c>
      <c r="CN329" s="86">
        <v>-7.1910232305526733E-2</v>
      </c>
      <c r="CO329" s="86">
        <v>-9.1547735035419464E-2</v>
      </c>
      <c r="CP329" s="86">
        <v>-8.6662538349628448E-2</v>
      </c>
      <c r="CQ329" s="86">
        <v>-0.153241366147995</v>
      </c>
      <c r="CR329" s="86">
        <v>-0.13218036293983459</v>
      </c>
      <c r="CS329" s="86">
        <v>-0.10546703636646271</v>
      </c>
      <c r="CT329" s="86">
        <v>-1.2997153215110302E-2</v>
      </c>
      <c r="CU329" s="86">
        <v>-5.965123325586319E-2</v>
      </c>
      <c r="CV329" s="86">
        <v>-0.10095345973968506</v>
      </c>
      <c r="CW329" s="86">
        <v>-9.5160894095897675E-2</v>
      </c>
      <c r="CX329" s="86">
        <v>-0.1989285945892334</v>
      </c>
      <c r="CY329" s="86">
        <v>-0.43005940318107605</v>
      </c>
      <c r="CZ329" s="86">
        <v>-0.41963225603103638</v>
      </c>
      <c r="DA329" s="86">
        <v>-0.24724583327770233</v>
      </c>
      <c r="DB329" s="86">
        <v>-0.22132565081119537</v>
      </c>
      <c r="DC329" s="86">
        <v>-0.22994746267795563</v>
      </c>
      <c r="DD329" s="86">
        <v>-0.23569834232330322</v>
      </c>
      <c r="DE329" s="86">
        <v>-0.23567399382591248</v>
      </c>
      <c r="DF329" s="86">
        <v>-0.32961320877075195</v>
      </c>
      <c r="DG329" s="86">
        <v>-0.30235689878463745</v>
      </c>
      <c r="DH329" s="86">
        <v>-0.29329732060432434</v>
      </c>
      <c r="DI329" s="86">
        <v>-0.14667683839797974</v>
      </c>
      <c r="DJ329" s="86">
        <v>-0.11680075526237488</v>
      </c>
      <c r="DK329" s="86">
        <v>3.9700474590063095E-2</v>
      </c>
      <c r="DL329" s="86">
        <v>-1.0554106906056404E-2</v>
      </c>
      <c r="DM329" s="86">
        <v>-3.1426537781953812E-2</v>
      </c>
      <c r="DN329" s="86">
        <v>-2.6223981752991676E-2</v>
      </c>
      <c r="DO329" s="86">
        <v>-8.5081577301025391E-2</v>
      </c>
      <c r="DP329" s="86">
        <v>-6.5596796572208405E-2</v>
      </c>
      <c r="DQ329" s="86">
        <v>-3.8407132029533386E-2</v>
      </c>
      <c r="DR329" s="86">
        <v>8.5893683135509491E-2</v>
      </c>
      <c r="DS329" s="86">
        <v>2.8037400916218758E-2</v>
      </c>
      <c r="DT329" s="86">
        <v>-3.2253678888082504E-2</v>
      </c>
      <c r="DU329" s="86">
        <v>-3.347218781709671E-2</v>
      </c>
      <c r="DV329" s="86">
        <v>-0.13058170676231384</v>
      </c>
      <c r="DW329" s="86">
        <v>-0.28315126895904541</v>
      </c>
      <c r="DX329" s="86">
        <v>-0.27223068475723267</v>
      </c>
      <c r="DY329" s="86">
        <v>-2.607819065451622E-2</v>
      </c>
      <c r="DZ329" s="86">
        <v>-3.0716340988874435E-3</v>
      </c>
      <c r="EA329" s="86">
        <v>-1.4213732443749905E-2</v>
      </c>
      <c r="EB329" s="86">
        <v>-2.1469922736287117E-2</v>
      </c>
      <c r="EC329" s="86">
        <v>-1.8834836781024933E-2</v>
      </c>
      <c r="ED329" s="86">
        <v>-0.10434140264987946</v>
      </c>
      <c r="EE329" s="86">
        <v>-8.3662807941436768E-2</v>
      </c>
      <c r="EF329" s="86">
        <v>-8.2474842667579651E-2</v>
      </c>
      <c r="EG329" s="86">
        <v>5.1161888986825943E-2</v>
      </c>
      <c r="EH329" s="86">
        <v>6.490781158208847E-2</v>
      </c>
      <c r="EI329" s="86">
        <v>0.12079465389251709</v>
      </c>
      <c r="EJ329" s="86">
        <v>7.8034400939941406E-2</v>
      </c>
      <c r="EK329" s="86">
        <v>5.5378925055265427E-2</v>
      </c>
      <c r="EL329" s="86">
        <v>6.1039697378873825E-2</v>
      </c>
      <c r="EM329" s="86">
        <v>1.3330333866178989E-2</v>
      </c>
      <c r="EN329" s="86">
        <v>3.0539274215698242E-2</v>
      </c>
      <c r="EO329" s="86">
        <v>5.841672420501709E-2</v>
      </c>
      <c r="EP329" s="86">
        <v>0.22867634892463684</v>
      </c>
      <c r="EQ329" s="86">
        <v>0.15464586019515991</v>
      </c>
      <c r="ER329" s="86">
        <v>6.6937893629074097E-2</v>
      </c>
      <c r="ES329" s="86">
        <v>5.5596500635147095E-2</v>
      </c>
      <c r="ET329" s="86">
        <v>-3.1899653375148773E-2</v>
      </c>
      <c r="EU329" s="86">
        <v>-7.1039259433746338E-2</v>
      </c>
      <c r="EV329" s="86">
        <v>-5.9406191110610962E-2</v>
      </c>
      <c r="EW329" s="86">
        <v>70.251266479492188</v>
      </c>
      <c r="EX329" s="86">
        <v>70.049064636230469</v>
      </c>
      <c r="EY329" s="86">
        <v>68.512069702148438</v>
      </c>
      <c r="EZ329" s="86">
        <v>67.021492004394531</v>
      </c>
      <c r="FA329" s="86">
        <v>66.01251220703125</v>
      </c>
      <c r="FB329" s="86">
        <v>65.114471435546875</v>
      </c>
      <c r="FC329" s="86">
        <v>63.964954376220703</v>
      </c>
      <c r="FD329" s="86">
        <v>65.322944641113281</v>
      </c>
      <c r="FE329" s="86">
        <v>68.953926086425781</v>
      </c>
      <c r="FF329" s="86">
        <v>72.7330322265625</v>
      </c>
      <c r="FG329" s="86">
        <v>76.259231567382813</v>
      </c>
      <c r="FH329" s="86">
        <v>79.749229431152344</v>
      </c>
      <c r="FI329" s="86">
        <v>83.022117614746094</v>
      </c>
      <c r="FJ329" s="86">
        <v>85.752349853515625</v>
      </c>
      <c r="FK329" s="86">
        <v>87.744758605957031</v>
      </c>
      <c r="FL329" s="86">
        <v>89.297714233398438</v>
      </c>
      <c r="FM329" s="86">
        <v>90.018951416015625</v>
      </c>
      <c r="FN329" s="86">
        <v>90.072402954101563</v>
      </c>
      <c r="FO329" s="86">
        <v>88.891395568847656</v>
      </c>
      <c r="FP329" s="86">
        <v>87.247200012207031</v>
      </c>
      <c r="FQ329" s="86">
        <v>83.263114929199219</v>
      </c>
      <c r="FR329" s="86">
        <v>78.869926452636719</v>
      </c>
      <c r="FS329" s="86">
        <v>75.348068237304688</v>
      </c>
      <c r="FT329" s="86">
        <v>72.581222534179688</v>
      </c>
      <c r="FU329" s="86">
        <v>0.16550259292125702</v>
      </c>
      <c r="FV329" s="86">
        <v>0.13115248084068298</v>
      </c>
      <c r="FW329" s="86">
        <v>0.19231472909450531</v>
      </c>
      <c r="FX329" s="86">
        <v>135.94999694824219</v>
      </c>
      <c r="FY329" s="86">
        <v>1</v>
      </c>
    </row>
    <row r="330" spans="1:181" x14ac:dyDescent="0.25">
      <c r="A330" t="s">
        <v>186</v>
      </c>
      <c r="B330" t="s">
        <v>244</v>
      </c>
      <c r="C330" t="s">
        <v>194</v>
      </c>
      <c r="D330" t="s">
        <v>202</v>
      </c>
      <c r="E330" t="s">
        <v>207</v>
      </c>
      <c r="F330" t="s">
        <v>184</v>
      </c>
      <c r="G330" t="s">
        <v>1</v>
      </c>
      <c r="H330" s="86">
        <v>1167</v>
      </c>
      <c r="I330" s="86"/>
      <c r="J330" s="86"/>
      <c r="K330" s="86"/>
      <c r="L330" s="86"/>
      <c r="M330" s="86"/>
      <c r="N330" s="86"/>
      <c r="O330" s="86"/>
      <c r="P330" s="86"/>
      <c r="Q330" s="86"/>
      <c r="R330" s="86"/>
      <c r="S330" s="86"/>
      <c r="T330" s="86"/>
      <c r="U330" s="86"/>
      <c r="V330" s="86"/>
      <c r="W330" s="86"/>
      <c r="X330" s="86"/>
      <c r="Y330" s="86"/>
      <c r="Z330" s="86"/>
      <c r="AA330" s="86"/>
      <c r="AB330" s="86"/>
      <c r="AC330" s="86"/>
      <c r="AD330" s="86"/>
      <c r="AE330" s="86"/>
      <c r="AF330" s="86"/>
      <c r="AG330" s="86"/>
      <c r="AH330" s="86"/>
      <c r="AI330" s="86"/>
      <c r="AJ330" s="86"/>
      <c r="AK330" s="86"/>
      <c r="AL330" s="86"/>
      <c r="AM330" s="86"/>
      <c r="AN330" s="86"/>
      <c r="AO330" s="86"/>
      <c r="AP330" s="86"/>
      <c r="AQ330" s="86"/>
      <c r="AR330" s="86"/>
      <c r="AS330" s="86"/>
      <c r="AT330" s="86"/>
      <c r="AU330" s="86"/>
      <c r="AV330" s="86"/>
      <c r="AW330" s="86"/>
      <c r="AX330" s="86"/>
      <c r="AY330" s="86"/>
      <c r="AZ330" s="86"/>
      <c r="BA330" s="86"/>
      <c r="BB330" s="86"/>
      <c r="BC330" s="86"/>
      <c r="BD330" s="86"/>
      <c r="BE330" s="86"/>
      <c r="BF330" s="86"/>
      <c r="BG330" s="86"/>
      <c r="BH330" s="86"/>
      <c r="BI330" s="86"/>
      <c r="BJ330" s="86"/>
      <c r="BK330" s="86"/>
      <c r="BL330" s="86"/>
      <c r="BM330" s="86"/>
      <c r="BN330" s="86"/>
      <c r="BO330" s="86"/>
      <c r="BP330" s="86"/>
      <c r="BQ330" s="86"/>
      <c r="BR330" s="86"/>
      <c r="BS330" s="86"/>
      <c r="BT330" s="86"/>
      <c r="BU330" s="86"/>
      <c r="BV330" s="86"/>
      <c r="BW330" s="86"/>
      <c r="BX330" s="86"/>
      <c r="BY330" s="86"/>
      <c r="BZ330" s="86"/>
      <c r="CA330" s="86"/>
      <c r="CB330" s="86"/>
      <c r="CC330" s="86"/>
      <c r="CD330" s="86"/>
      <c r="CE330" s="86"/>
      <c r="CF330" s="86"/>
      <c r="CG330" s="86"/>
      <c r="CH330" s="86"/>
      <c r="CI330" s="86"/>
      <c r="CJ330" s="86"/>
      <c r="CK330" s="86"/>
      <c r="CL330" s="86"/>
      <c r="CM330" s="86"/>
      <c r="CN330" s="86"/>
      <c r="CO330" s="86"/>
      <c r="CP330" s="86"/>
      <c r="CQ330" s="86"/>
      <c r="CR330" s="86"/>
      <c r="CS330" s="86"/>
      <c r="CT330" s="86"/>
      <c r="CU330" s="86"/>
      <c r="CV330" s="86"/>
      <c r="CW330" s="86"/>
      <c r="CX330" s="86"/>
      <c r="CY330" s="86"/>
      <c r="CZ330" s="86"/>
      <c r="DA330" s="86"/>
      <c r="DB330" s="86"/>
      <c r="DC330" s="86"/>
      <c r="DD330" s="86"/>
      <c r="DE330" s="86"/>
      <c r="DF330" s="86"/>
      <c r="DG330" s="86"/>
      <c r="DH330" s="86"/>
      <c r="DI330" s="86"/>
      <c r="DJ330" s="86"/>
      <c r="DK330" s="86"/>
      <c r="DL330" s="86"/>
      <c r="DM330" s="86"/>
      <c r="DN330" s="86"/>
      <c r="DO330" s="86"/>
      <c r="DP330" s="86"/>
      <c r="DQ330" s="86"/>
      <c r="DR330" s="86"/>
      <c r="DS330" s="86"/>
      <c r="DT330" s="86"/>
      <c r="DU330" s="86"/>
      <c r="DV330" s="86"/>
      <c r="DW330" s="86"/>
      <c r="DX330" s="86"/>
      <c r="DY330" s="86"/>
      <c r="DZ330" s="86"/>
      <c r="EA330" s="86"/>
      <c r="EB330" s="86"/>
      <c r="EC330" s="86"/>
      <c r="ED330" s="86"/>
      <c r="EE330" s="86"/>
      <c r="EF330" s="86"/>
      <c r="EG330" s="86"/>
      <c r="EH330" s="86"/>
      <c r="EI330" s="86"/>
      <c r="EJ330" s="86"/>
      <c r="EK330" s="86"/>
      <c r="EL330" s="86"/>
      <c r="EM330" s="86"/>
      <c r="EN330" s="86"/>
      <c r="EO330" s="86"/>
      <c r="EP330" s="86"/>
      <c r="EQ330" s="86"/>
      <c r="ER330" s="86"/>
      <c r="ES330" s="86"/>
      <c r="ET330" s="86"/>
      <c r="EU330" s="86"/>
      <c r="EV330" s="86"/>
      <c r="EW330" s="86"/>
      <c r="EX330" s="86"/>
      <c r="EY330" s="86"/>
      <c r="EZ330" s="86"/>
      <c r="FA330" s="86"/>
      <c r="FB330" s="86"/>
      <c r="FC330" s="86"/>
      <c r="FD330" s="86"/>
      <c r="FE330" s="86"/>
      <c r="FF330" s="86"/>
      <c r="FG330" s="86"/>
      <c r="FH330" s="86"/>
      <c r="FI330" s="86"/>
      <c r="FJ330" s="86"/>
      <c r="FK330" s="86"/>
      <c r="FL330" s="86"/>
      <c r="FM330" s="86"/>
      <c r="FN330" s="86"/>
      <c r="FO330" s="86"/>
      <c r="FP330" s="86"/>
      <c r="FQ330" s="86"/>
      <c r="FR330" s="86"/>
      <c r="FS330" s="86"/>
      <c r="FT330" s="86"/>
      <c r="FU330" s="86"/>
      <c r="FV330" s="86"/>
      <c r="FW330" s="86"/>
      <c r="FX330" s="86">
        <v>91.099998474121094</v>
      </c>
      <c r="FY330" s="86">
        <v>0</v>
      </c>
    </row>
    <row r="331" spans="1:181" x14ac:dyDescent="0.25">
      <c r="A331" t="s">
        <v>186</v>
      </c>
      <c r="B331" t="s">
        <v>244</v>
      </c>
      <c r="C331" t="s">
        <v>194</v>
      </c>
      <c r="D331" t="s">
        <v>202</v>
      </c>
      <c r="E331" t="s">
        <v>207</v>
      </c>
      <c r="F331" t="s">
        <v>185</v>
      </c>
      <c r="G331" t="s">
        <v>1</v>
      </c>
      <c r="H331" s="86">
        <v>525</v>
      </c>
      <c r="I331" s="86"/>
      <c r="J331" s="86"/>
      <c r="K331" s="86"/>
      <c r="L331" s="86"/>
      <c r="M331" s="86"/>
      <c r="N331" s="86"/>
      <c r="O331" s="86"/>
      <c r="P331" s="86"/>
      <c r="Q331" s="86"/>
      <c r="R331" s="86"/>
      <c r="S331" s="86"/>
      <c r="T331" s="86"/>
      <c r="U331" s="86"/>
      <c r="V331" s="86"/>
      <c r="W331" s="86"/>
      <c r="X331" s="86"/>
      <c r="Y331" s="86"/>
      <c r="Z331" s="86"/>
      <c r="AA331" s="86"/>
      <c r="AB331" s="86"/>
      <c r="AC331" s="86"/>
      <c r="AD331" s="86"/>
      <c r="AE331" s="86"/>
      <c r="AF331" s="86"/>
      <c r="AG331" s="86"/>
      <c r="AH331" s="86"/>
      <c r="AI331" s="86"/>
      <c r="AJ331" s="86"/>
      <c r="AK331" s="86"/>
      <c r="AL331" s="86"/>
      <c r="AM331" s="86"/>
      <c r="AN331" s="86"/>
      <c r="AO331" s="86"/>
      <c r="AP331" s="86"/>
      <c r="AQ331" s="86"/>
      <c r="AR331" s="86"/>
      <c r="AS331" s="86"/>
      <c r="AT331" s="86"/>
      <c r="AU331" s="86"/>
      <c r="AV331" s="86"/>
      <c r="AW331" s="86"/>
      <c r="AX331" s="86"/>
      <c r="AY331" s="86"/>
      <c r="AZ331" s="86"/>
      <c r="BA331" s="86"/>
      <c r="BB331" s="86"/>
      <c r="BC331" s="86"/>
      <c r="BD331" s="86"/>
      <c r="BE331" s="86"/>
      <c r="BF331" s="86"/>
      <c r="BG331" s="86"/>
      <c r="BH331" s="86"/>
      <c r="BI331" s="86"/>
      <c r="BJ331" s="86"/>
      <c r="BK331" s="86"/>
      <c r="BL331" s="86"/>
      <c r="BM331" s="86"/>
      <c r="BN331" s="86"/>
      <c r="BO331" s="86"/>
      <c r="BP331" s="86"/>
      <c r="BQ331" s="86"/>
      <c r="BR331" s="86"/>
      <c r="BS331" s="86"/>
      <c r="BT331" s="86"/>
      <c r="BU331" s="86"/>
      <c r="BV331" s="86"/>
      <c r="BW331" s="86"/>
      <c r="BX331" s="86"/>
      <c r="BY331" s="86"/>
      <c r="BZ331" s="86"/>
      <c r="CA331" s="86"/>
      <c r="CB331" s="86"/>
      <c r="CC331" s="86"/>
      <c r="CD331" s="86"/>
      <c r="CE331" s="86"/>
      <c r="CF331" s="86"/>
      <c r="CG331" s="86"/>
      <c r="CH331" s="86"/>
      <c r="CI331" s="86"/>
      <c r="CJ331" s="86"/>
      <c r="CK331" s="86"/>
      <c r="CL331" s="86"/>
      <c r="CM331" s="86"/>
      <c r="CN331" s="86"/>
      <c r="CO331" s="86"/>
      <c r="CP331" s="86"/>
      <c r="CQ331" s="86"/>
      <c r="CR331" s="86"/>
      <c r="CS331" s="86"/>
      <c r="CT331" s="86"/>
      <c r="CU331" s="86"/>
      <c r="CV331" s="86"/>
      <c r="CW331" s="86"/>
      <c r="CX331" s="86"/>
      <c r="CY331" s="86"/>
      <c r="CZ331" s="86"/>
      <c r="DA331" s="86"/>
      <c r="DB331" s="86"/>
      <c r="DC331" s="86"/>
      <c r="DD331" s="86"/>
      <c r="DE331" s="86"/>
      <c r="DF331" s="86"/>
      <c r="DG331" s="86"/>
      <c r="DH331" s="86"/>
      <c r="DI331" s="86"/>
      <c r="DJ331" s="86"/>
      <c r="DK331" s="86"/>
      <c r="DL331" s="86"/>
      <c r="DM331" s="86"/>
      <c r="DN331" s="86"/>
      <c r="DO331" s="86"/>
      <c r="DP331" s="86"/>
      <c r="DQ331" s="86"/>
      <c r="DR331" s="86"/>
      <c r="DS331" s="86"/>
      <c r="DT331" s="86"/>
      <c r="DU331" s="86"/>
      <c r="DV331" s="86"/>
      <c r="DW331" s="86"/>
      <c r="DX331" s="86"/>
      <c r="DY331" s="86"/>
      <c r="DZ331" s="86"/>
      <c r="EA331" s="86"/>
      <c r="EB331" s="86"/>
      <c r="EC331" s="86"/>
      <c r="ED331" s="86"/>
      <c r="EE331" s="86"/>
      <c r="EF331" s="86"/>
      <c r="EG331" s="86"/>
      <c r="EH331" s="86"/>
      <c r="EI331" s="86"/>
      <c r="EJ331" s="86"/>
      <c r="EK331" s="86"/>
      <c r="EL331" s="86"/>
      <c r="EM331" s="86"/>
      <c r="EN331" s="86"/>
      <c r="EO331" s="86"/>
      <c r="EP331" s="86"/>
      <c r="EQ331" s="86"/>
      <c r="ER331" s="86"/>
      <c r="ES331" s="86"/>
      <c r="ET331" s="86"/>
      <c r="EU331" s="86"/>
      <c r="EV331" s="86"/>
      <c r="EW331" s="86"/>
      <c r="EX331" s="86"/>
      <c r="EY331" s="86"/>
      <c r="EZ331" s="86"/>
      <c r="FA331" s="86"/>
      <c r="FB331" s="86"/>
      <c r="FC331" s="86"/>
      <c r="FD331" s="86"/>
      <c r="FE331" s="86"/>
      <c r="FF331" s="86"/>
      <c r="FG331" s="86"/>
      <c r="FH331" s="86"/>
      <c r="FI331" s="86"/>
      <c r="FJ331" s="86"/>
      <c r="FK331" s="86"/>
      <c r="FL331" s="86"/>
      <c r="FM331" s="86"/>
      <c r="FN331" s="86"/>
      <c r="FO331" s="86"/>
      <c r="FP331" s="86"/>
      <c r="FQ331" s="86"/>
      <c r="FR331" s="86"/>
      <c r="FS331" s="86"/>
      <c r="FT331" s="86"/>
      <c r="FU331" s="86"/>
      <c r="FV331" s="86"/>
      <c r="FW331" s="86"/>
      <c r="FX331" s="86">
        <v>35.650001525878906</v>
      </c>
      <c r="FY331" s="86">
        <v>0</v>
      </c>
    </row>
    <row r="332" spans="1:181" x14ac:dyDescent="0.25">
      <c r="A332" t="s">
        <v>186</v>
      </c>
      <c r="B332" t="s">
        <v>244</v>
      </c>
      <c r="C332" t="s">
        <v>194</v>
      </c>
      <c r="D332" t="s">
        <v>202</v>
      </c>
      <c r="E332" t="s">
        <v>208</v>
      </c>
      <c r="F332" t="s">
        <v>1</v>
      </c>
      <c r="G332" t="s">
        <v>198</v>
      </c>
      <c r="H332" s="86">
        <v>13099</v>
      </c>
      <c r="I332" s="86">
        <v>0.9895748496055603</v>
      </c>
      <c r="J332" s="86">
        <v>0.87929439544677734</v>
      </c>
      <c r="K332" s="86">
        <v>0.82380980253219604</v>
      </c>
      <c r="L332" s="86">
        <v>0.7895209789276123</v>
      </c>
      <c r="M332" s="86">
        <v>0.76764887571334839</v>
      </c>
      <c r="N332" s="86">
        <v>0.74039411544799805</v>
      </c>
      <c r="O332" s="86">
        <v>0.80458003282546997</v>
      </c>
      <c r="P332" s="86">
        <v>0.88257229328155518</v>
      </c>
      <c r="Q332" s="86">
        <v>0.93051284551620483</v>
      </c>
      <c r="R332" s="86">
        <v>0.98894941806793213</v>
      </c>
      <c r="S332" s="86">
        <v>1.062793493270874</v>
      </c>
      <c r="T332" s="86">
        <v>1.0970466136932373</v>
      </c>
      <c r="U332" s="86">
        <v>1.1531105041503906</v>
      </c>
      <c r="V332" s="86">
        <v>1.2197228670120239</v>
      </c>
      <c r="W332" s="86">
        <v>1.290313720703125</v>
      </c>
      <c r="X332" s="86">
        <v>1.3829927444458008</v>
      </c>
      <c r="Y332" s="86">
        <v>1.4388903379440308</v>
      </c>
      <c r="Z332" s="86">
        <v>1.5311763286590576</v>
      </c>
      <c r="AA332" s="86">
        <v>1.5371681451797485</v>
      </c>
      <c r="AB332" s="86">
        <v>1.4988791942596436</v>
      </c>
      <c r="AC332" s="86">
        <v>1.442448616027832</v>
      </c>
      <c r="AD332" s="86">
        <v>1.4274551868438721</v>
      </c>
      <c r="AE332" s="86">
        <v>1.3065007925033569</v>
      </c>
      <c r="AF332" s="86">
        <v>1.130915641784668</v>
      </c>
      <c r="AG332" s="86">
        <v>-0.11266791820526123</v>
      </c>
      <c r="AH332" s="86">
        <v>-0.13094890117645264</v>
      </c>
      <c r="AI332" s="86">
        <v>-0.11679545789957047</v>
      </c>
      <c r="AJ332" s="86">
        <v>-0.12152416259050369</v>
      </c>
      <c r="AK332" s="86">
        <v>-0.13348372280597687</v>
      </c>
      <c r="AL332" s="86">
        <v>-0.19883696734905243</v>
      </c>
      <c r="AM332" s="86">
        <v>-0.18199735879898071</v>
      </c>
      <c r="AN332" s="86">
        <v>-0.18143078684806824</v>
      </c>
      <c r="AO332" s="86">
        <v>-0.17566506564617157</v>
      </c>
      <c r="AP332" s="86">
        <v>-9.2329889535903931E-2</v>
      </c>
      <c r="AQ332" s="86">
        <v>-6.0726538300514221E-2</v>
      </c>
      <c r="AR332" s="86">
        <v>-8.3153113722801208E-2</v>
      </c>
      <c r="AS332" s="86">
        <v>-7.6820634305477142E-2</v>
      </c>
      <c r="AT332" s="86">
        <v>-4.9868438392877579E-2</v>
      </c>
      <c r="AU332" s="86">
        <v>-2.6693841442465782E-2</v>
      </c>
      <c r="AV332" s="86">
        <v>2.9529072344303131E-4</v>
      </c>
      <c r="AW332" s="86">
        <v>3.3513419330120087E-2</v>
      </c>
      <c r="AX332" s="86">
        <v>7.136622816324234E-2</v>
      </c>
      <c r="AY332" s="86">
        <v>4.9103111028671265E-2</v>
      </c>
      <c r="AZ332" s="86">
        <v>1.672385074198246E-2</v>
      </c>
      <c r="BA332" s="86">
        <v>5.6237457320094109E-3</v>
      </c>
      <c r="BB332" s="86">
        <v>-6.6938064992427826E-2</v>
      </c>
      <c r="BC332" s="86">
        <v>-0.10484866052865982</v>
      </c>
      <c r="BD332" s="86">
        <v>-0.12660521268844604</v>
      </c>
      <c r="BE332" s="86">
        <v>-8.1082642078399658E-2</v>
      </c>
      <c r="BF332" s="86">
        <v>-0.10052872449159622</v>
      </c>
      <c r="BG332" s="86">
        <v>-8.6958952248096466E-2</v>
      </c>
      <c r="BH332" s="86">
        <v>-9.2010661959648132E-2</v>
      </c>
      <c r="BI332" s="86">
        <v>-0.10329088568687439</v>
      </c>
      <c r="BJ332" s="86">
        <v>-0.15851175785064697</v>
      </c>
      <c r="BK332" s="86">
        <v>-0.14645624160766602</v>
      </c>
      <c r="BL332" s="86">
        <v>-0.14458100497722626</v>
      </c>
      <c r="BM332" s="86">
        <v>-0.13869652152061462</v>
      </c>
      <c r="BN332" s="86">
        <v>-5.9775147587060928E-2</v>
      </c>
      <c r="BO332" s="86">
        <v>-2.7275042608380318E-2</v>
      </c>
      <c r="BP332" s="86">
        <v>-4.9090765416622162E-2</v>
      </c>
      <c r="BQ332" s="86">
        <v>-4.1641570627689362E-2</v>
      </c>
      <c r="BR332" s="86">
        <v>-1.2433776631951332E-2</v>
      </c>
      <c r="BS332" s="86">
        <v>1.1894388124346733E-2</v>
      </c>
      <c r="BT332" s="86">
        <v>4.1195832192897797E-2</v>
      </c>
      <c r="BU332" s="86">
        <v>7.6188549399375916E-2</v>
      </c>
      <c r="BV332" s="86">
        <v>0.10636318475008011</v>
      </c>
      <c r="BW332" s="86">
        <v>8.651433140039444E-2</v>
      </c>
      <c r="BX332" s="86">
        <v>5.390746146440506E-2</v>
      </c>
      <c r="BY332" s="86">
        <v>4.2511913925409317E-2</v>
      </c>
      <c r="BZ332" s="86">
        <v>-3.1211137771606445E-2</v>
      </c>
      <c r="CA332" s="86">
        <v>-6.816556304693222E-2</v>
      </c>
      <c r="CB332" s="86">
        <v>-9.278271347284317E-2</v>
      </c>
      <c r="CC332" s="86">
        <v>-5.9206757694482803E-2</v>
      </c>
      <c r="CD332" s="86">
        <v>-7.9459801316261292E-2</v>
      </c>
      <c r="CE332" s="86">
        <v>-6.6294275224208832E-2</v>
      </c>
      <c r="CF332" s="86">
        <v>-7.1569688618183136E-2</v>
      </c>
      <c r="CG332" s="86">
        <v>-8.2379400730133057E-2</v>
      </c>
      <c r="CH332" s="86">
        <v>-0.13058264553546906</v>
      </c>
      <c r="CI332" s="86">
        <v>-0.12184054404497147</v>
      </c>
      <c r="CJ332" s="86">
        <v>-0.11905894428491592</v>
      </c>
      <c r="CK332" s="86">
        <v>-0.11309220641851425</v>
      </c>
      <c r="CL332" s="86">
        <v>-3.7227831780910492E-2</v>
      </c>
      <c r="CM332" s="86">
        <v>-4.1066356934607029E-3</v>
      </c>
      <c r="CN332" s="86">
        <v>-2.5499289855360985E-2</v>
      </c>
      <c r="CO332" s="86">
        <v>-1.7276661470532417E-2</v>
      </c>
      <c r="CP332" s="86">
        <v>1.3493357226252556E-2</v>
      </c>
      <c r="CQ332" s="86">
        <v>3.8620475679636002E-2</v>
      </c>
      <c r="CR332" s="86">
        <v>6.9523423910140991E-2</v>
      </c>
      <c r="CS332" s="86">
        <v>0.10574521869421005</v>
      </c>
      <c r="CT332" s="86">
        <v>0.13060198724269867</v>
      </c>
      <c r="CU332" s="86">
        <v>0.11242522299289703</v>
      </c>
      <c r="CV332" s="86">
        <v>7.9660721123218536E-2</v>
      </c>
      <c r="CW332" s="86">
        <v>6.8060547113418579E-2</v>
      </c>
      <c r="CX332" s="86">
        <v>-6.4667742699384689E-3</v>
      </c>
      <c r="CY332" s="86">
        <v>-4.2758960276842117E-2</v>
      </c>
      <c r="CZ332" s="86">
        <v>-6.9357350468635559E-2</v>
      </c>
      <c r="DA332" s="86">
        <v>-3.7330888211727142E-2</v>
      </c>
      <c r="DB332" s="86">
        <v>-5.8390885591506958E-2</v>
      </c>
      <c r="DC332" s="86">
        <v>-4.5629601925611496E-2</v>
      </c>
      <c r="DD332" s="86">
        <v>-5.1128722727298737E-2</v>
      </c>
      <c r="DE332" s="86">
        <v>-6.1467930674552917E-2</v>
      </c>
      <c r="DF332" s="86">
        <v>-0.10265354067087173</v>
      </c>
      <c r="DG332" s="86">
        <v>-9.722486138343811E-2</v>
      </c>
      <c r="DH332" s="86">
        <v>-9.3536898493766785E-2</v>
      </c>
      <c r="DI332" s="86">
        <v>-8.748791366815567E-2</v>
      </c>
      <c r="DJ332" s="86">
        <v>-1.4680515043437481E-2</v>
      </c>
      <c r="DK332" s="86">
        <v>1.9061772152781487E-2</v>
      </c>
      <c r="DL332" s="86">
        <v>-1.9078109180554748E-3</v>
      </c>
      <c r="DM332" s="86">
        <v>7.0882500149309635E-3</v>
      </c>
      <c r="DN332" s="86">
        <v>3.9420489221811295E-2</v>
      </c>
      <c r="DO332" s="86">
        <v>6.5346568822860718E-2</v>
      </c>
      <c r="DP332" s="86">
        <v>9.7851015627384186E-2</v>
      </c>
      <c r="DQ332" s="86">
        <v>0.13530188798904419</v>
      </c>
      <c r="DR332" s="86">
        <v>0.15484076738357544</v>
      </c>
      <c r="DS332" s="86">
        <v>0.13833612203598022</v>
      </c>
      <c r="DT332" s="86">
        <v>0.10541397333145142</v>
      </c>
      <c r="DU332" s="86">
        <v>9.360918402671814E-2</v>
      </c>
      <c r="DV332" s="86">
        <v>1.8277589231729507E-2</v>
      </c>
      <c r="DW332" s="86">
        <v>-1.7352357506752014E-2</v>
      </c>
      <c r="DX332" s="86">
        <v>-4.5931994915008545E-2</v>
      </c>
      <c r="DY332" s="86">
        <v>-5.7455981150269508E-3</v>
      </c>
      <c r="DZ332" s="86">
        <v>-2.7970710769295692E-2</v>
      </c>
      <c r="EA332" s="86">
        <v>-1.5793090686202049E-2</v>
      </c>
      <c r="EB332" s="86">
        <v>-2.161521278321743E-2</v>
      </c>
      <c r="EC332" s="86">
        <v>-3.1275086104869843E-2</v>
      </c>
      <c r="ED332" s="86">
        <v>-6.232834979891777E-2</v>
      </c>
      <c r="EE332" s="86">
        <v>-6.1683736741542816E-2</v>
      </c>
      <c r="EF332" s="86">
        <v>-5.6687101721763611E-2</v>
      </c>
      <c r="EG332" s="86">
        <v>-5.0519369542598724E-2</v>
      </c>
      <c r="EH332" s="86">
        <v>1.7874225974082947E-2</v>
      </c>
      <c r="EI332" s="86">
        <v>5.2513271570205688E-2</v>
      </c>
      <c r="EJ332" s="86">
        <v>3.2154537737369537E-2</v>
      </c>
      <c r="EK332" s="86">
        <v>4.2267315089702606E-2</v>
      </c>
      <c r="EL332" s="86">
        <v>7.685515284538269E-2</v>
      </c>
      <c r="EM332" s="86">
        <v>0.10393480211496353</v>
      </c>
      <c r="EN332" s="86">
        <v>0.1387515664100647</v>
      </c>
      <c r="EO332" s="86">
        <v>0.17797702550888062</v>
      </c>
      <c r="EP332" s="86">
        <v>0.1898377388715744</v>
      </c>
      <c r="EQ332" s="86">
        <v>0.175747349858284</v>
      </c>
      <c r="ER332" s="86">
        <v>0.14259758591651917</v>
      </c>
      <c r="ES332" s="86">
        <v>0.13049733638763428</v>
      </c>
      <c r="ET332" s="86">
        <v>5.4004520177841187E-2</v>
      </c>
      <c r="EU332" s="86">
        <v>1.9330741837620735E-2</v>
      </c>
      <c r="EV332" s="86">
        <v>-1.2109504081308842E-2</v>
      </c>
      <c r="EW332" s="86">
        <v>65.742820739746094</v>
      </c>
      <c r="EX332" s="86">
        <v>64.954887390136719</v>
      </c>
      <c r="EY332" s="86">
        <v>63.847114562988281</v>
      </c>
      <c r="EZ332" s="86">
        <v>62.957427978515625</v>
      </c>
      <c r="FA332" s="86">
        <v>62.219524383544922</v>
      </c>
      <c r="FB332" s="86">
        <v>61.670806884765625</v>
      </c>
      <c r="FC332" s="86">
        <v>60.941383361816406</v>
      </c>
      <c r="FD332" s="86">
        <v>61.469860076904297</v>
      </c>
      <c r="FE332" s="86">
        <v>64.281463623046875</v>
      </c>
      <c r="FF332" s="86">
        <v>67.961563110351563</v>
      </c>
      <c r="FG332" s="86">
        <v>71.777786254882813</v>
      </c>
      <c r="FH332" s="86">
        <v>75.252731323242188</v>
      </c>
      <c r="FI332" s="86">
        <v>78.587074279785156</v>
      </c>
      <c r="FJ332" s="86">
        <v>81.38714599609375</v>
      </c>
      <c r="FK332" s="86">
        <v>83.518409729003906</v>
      </c>
      <c r="FL332" s="86">
        <v>84.761917114257813</v>
      </c>
      <c r="FM332" s="86">
        <v>85.337364196777344</v>
      </c>
      <c r="FN332" s="86">
        <v>84.798042297363281</v>
      </c>
      <c r="FO332" s="86">
        <v>83.315071105957031</v>
      </c>
      <c r="FP332" s="86">
        <v>80.782798767089844</v>
      </c>
      <c r="FQ332" s="86">
        <v>76.613365173339844</v>
      </c>
      <c r="FR332" s="86">
        <v>71.884071350097656</v>
      </c>
      <c r="FS332" s="86">
        <v>69.233436584472656</v>
      </c>
      <c r="FT332" s="86">
        <v>67.28369140625</v>
      </c>
      <c r="FU332" s="86">
        <v>3.5152778029441833E-2</v>
      </c>
      <c r="FV332" s="86">
        <v>4.468579962849617E-2</v>
      </c>
      <c r="FW332" s="86">
        <v>3.6355689167976379E-2</v>
      </c>
      <c r="FX332" s="86">
        <v>865.04547119140625</v>
      </c>
      <c r="FY332" s="86">
        <v>1</v>
      </c>
    </row>
    <row r="333" spans="1:181" x14ac:dyDescent="0.25">
      <c r="A333" t="s">
        <v>186</v>
      </c>
      <c r="B333" t="s">
        <v>244</v>
      </c>
      <c r="C333" t="s">
        <v>194</v>
      </c>
      <c r="D333" t="s">
        <v>202</v>
      </c>
      <c r="E333" t="s">
        <v>208</v>
      </c>
      <c r="F333" t="s">
        <v>1</v>
      </c>
      <c r="G333" t="s">
        <v>200</v>
      </c>
      <c r="H333" s="86">
        <v>2996</v>
      </c>
      <c r="I333" s="86">
        <v>0.89115095138549805</v>
      </c>
      <c r="J333" s="86">
        <v>0.76733267307281494</v>
      </c>
      <c r="K333" s="86">
        <v>0.712738037109375</v>
      </c>
      <c r="L333" s="86">
        <v>0.64700537919998169</v>
      </c>
      <c r="M333" s="86">
        <v>0.61016654968261719</v>
      </c>
      <c r="N333" s="86">
        <v>0.58874994516372681</v>
      </c>
      <c r="O333" s="86">
        <v>0.64289706945419312</v>
      </c>
      <c r="P333" s="86">
        <v>0.71442109346389771</v>
      </c>
      <c r="Q333" s="86">
        <v>0.73765671253204346</v>
      </c>
      <c r="R333" s="86">
        <v>0.83168137073516846</v>
      </c>
      <c r="S333" s="86">
        <v>0.93413823843002319</v>
      </c>
      <c r="T333" s="86">
        <v>1.0681768655776978</v>
      </c>
      <c r="U333" s="86">
        <v>1.1981316804885864</v>
      </c>
      <c r="V333" s="86">
        <v>1.3202430009841919</v>
      </c>
      <c r="W333" s="86">
        <v>1.4365432262420654</v>
      </c>
      <c r="X333" s="86">
        <v>1.5713126659393311</v>
      </c>
      <c r="Y333" s="86">
        <v>1.6885650157928467</v>
      </c>
      <c r="Z333" s="86">
        <v>1.7211322784423828</v>
      </c>
      <c r="AA333" s="86">
        <v>1.6973602771759033</v>
      </c>
      <c r="AB333" s="86">
        <v>1.5876444578170776</v>
      </c>
      <c r="AC333" s="86">
        <v>1.4743776321411133</v>
      </c>
      <c r="AD333" s="86">
        <v>1.4125893115997314</v>
      </c>
      <c r="AE333" s="86">
        <v>1.2406153678894043</v>
      </c>
      <c r="AF333" s="86">
        <v>1.0451192855834961</v>
      </c>
      <c r="AG333" s="86">
        <v>-8.9476302266120911E-2</v>
      </c>
      <c r="AH333" s="86">
        <v>-0.11090216040611267</v>
      </c>
      <c r="AI333" s="86">
        <v>-0.1033913716673851</v>
      </c>
      <c r="AJ333" s="86">
        <v>-0.11666414141654968</v>
      </c>
      <c r="AK333" s="86">
        <v>-0.12150727212429047</v>
      </c>
      <c r="AL333" s="86">
        <v>-0.12907314300537109</v>
      </c>
      <c r="AM333" s="86">
        <v>-0.11903584748506546</v>
      </c>
      <c r="AN333" s="86">
        <v>-0.10882483422756195</v>
      </c>
      <c r="AO333" s="86">
        <v>-0.1399749219417572</v>
      </c>
      <c r="AP333" s="86">
        <v>-9.3422524631023407E-2</v>
      </c>
      <c r="AQ333" s="86">
        <v>-5.4908983409404755E-2</v>
      </c>
      <c r="AR333" s="86">
        <v>-3.6625690758228302E-2</v>
      </c>
      <c r="AS333" s="86">
        <v>-3.9296261966228485E-2</v>
      </c>
      <c r="AT333" s="86">
        <v>-3.2523076981306076E-2</v>
      </c>
      <c r="AU333" s="86">
        <v>-3.4252546727657318E-2</v>
      </c>
      <c r="AV333" s="86">
        <v>-2.6284171268343925E-2</v>
      </c>
      <c r="AW333" s="86">
        <v>2.4090347811579704E-2</v>
      </c>
      <c r="AX333" s="86">
        <v>4.628584161400795E-2</v>
      </c>
      <c r="AY333" s="86">
        <v>3.7536971271038055E-2</v>
      </c>
      <c r="AZ333" s="86">
        <v>2.162763848900795E-2</v>
      </c>
      <c r="BA333" s="86">
        <v>8.4513863548636436E-3</v>
      </c>
      <c r="BB333" s="86">
        <v>-1.4863993041217327E-2</v>
      </c>
      <c r="BC333" s="86">
        <v>-4.8500176519155502E-2</v>
      </c>
      <c r="BD333" s="86">
        <v>-7.6766930520534515E-2</v>
      </c>
      <c r="BE333" s="86">
        <v>-6.0819618403911591E-2</v>
      </c>
      <c r="BF333" s="86">
        <v>-8.4411643445491791E-2</v>
      </c>
      <c r="BG333" s="86">
        <v>-7.7195689082145691E-2</v>
      </c>
      <c r="BH333" s="86">
        <v>-9.078698605298996E-2</v>
      </c>
      <c r="BI333" s="86">
        <v>-9.5773503184318542E-2</v>
      </c>
      <c r="BJ333" s="86">
        <v>-0.10379444062709808</v>
      </c>
      <c r="BK333" s="86">
        <v>-9.2925079166889191E-2</v>
      </c>
      <c r="BL333" s="86">
        <v>-8.1911936402320862E-2</v>
      </c>
      <c r="BM333" s="86">
        <v>-0.11378821730613708</v>
      </c>
      <c r="BN333" s="86">
        <v>-6.8390928208827972E-2</v>
      </c>
      <c r="BO333" s="86">
        <v>-3.0685735866427422E-2</v>
      </c>
      <c r="BP333" s="86">
        <v>-9.6103642135858536E-3</v>
      </c>
      <c r="BQ333" s="86">
        <v>-9.5664924010634422E-3</v>
      </c>
      <c r="BR333" s="86">
        <v>-2.1770887542515993E-3</v>
      </c>
      <c r="BS333" s="86">
        <v>-2.1156026050448418E-3</v>
      </c>
      <c r="BT333" s="86">
        <v>6.4444742165505886E-3</v>
      </c>
      <c r="BU333" s="86">
        <v>5.7446617633104324E-2</v>
      </c>
      <c r="BV333" s="86">
        <v>7.9543411731719971E-2</v>
      </c>
      <c r="BW333" s="86">
        <v>7.0733770728111267E-2</v>
      </c>
      <c r="BX333" s="86">
        <v>5.4139606654644012E-2</v>
      </c>
      <c r="BY333" s="86">
        <v>3.8352791219949722E-2</v>
      </c>
      <c r="BZ333" s="86">
        <v>1.456940732896328E-2</v>
      </c>
      <c r="CA333" s="86">
        <v>-1.7863249406218529E-2</v>
      </c>
      <c r="CB333" s="86">
        <v>-4.6932045370340347E-2</v>
      </c>
      <c r="CC333" s="86">
        <v>-4.0972080081701279E-2</v>
      </c>
      <c r="CD333" s="86">
        <v>-6.6064395010471344E-2</v>
      </c>
      <c r="CE333" s="86">
        <v>-5.9052638709545135E-2</v>
      </c>
      <c r="CF333" s="86">
        <v>-7.2864562273025513E-2</v>
      </c>
      <c r="CG333" s="86">
        <v>-7.7950365841388702E-2</v>
      </c>
      <c r="CH333" s="86">
        <v>-8.6286470293998718E-2</v>
      </c>
      <c r="CI333" s="86">
        <v>-7.4840851128101349E-2</v>
      </c>
      <c r="CJ333" s="86">
        <v>-6.3272148370742798E-2</v>
      </c>
      <c r="CK333" s="86">
        <v>-9.565136581659317E-2</v>
      </c>
      <c r="CL333" s="86">
        <v>-5.1054127514362335E-2</v>
      </c>
      <c r="CM333" s="86">
        <v>-1.3908787630498409E-2</v>
      </c>
      <c r="CN333" s="86">
        <v>9.1003682464361191E-3</v>
      </c>
      <c r="CO333" s="86">
        <v>1.1024252511560917E-2</v>
      </c>
      <c r="CP333" s="86">
        <v>1.8840448930859566E-2</v>
      </c>
      <c r="CQ333" s="86">
        <v>2.0142346620559692E-2</v>
      </c>
      <c r="CR333" s="86">
        <v>2.9112234711647034E-2</v>
      </c>
      <c r="CS333" s="86">
        <v>8.0549068748950958E-2</v>
      </c>
      <c r="CT333" s="86">
        <v>0.10257750004529953</v>
      </c>
      <c r="CU333" s="86">
        <v>9.3725763261318207E-2</v>
      </c>
      <c r="CV333" s="86">
        <v>7.6657302677631378E-2</v>
      </c>
      <c r="CW333" s="86">
        <v>5.90624138712883E-2</v>
      </c>
      <c r="CX333" s="86">
        <v>3.4954890608787537E-2</v>
      </c>
      <c r="CY333" s="86">
        <v>3.3557929564267397E-3</v>
      </c>
      <c r="CZ333" s="86">
        <v>-2.626848965883255E-2</v>
      </c>
      <c r="DA333" s="86">
        <v>-2.1124549210071564E-2</v>
      </c>
      <c r="DB333" s="86">
        <v>-4.77171391248703E-2</v>
      </c>
      <c r="DC333" s="86">
        <v>-4.0909592062234879E-2</v>
      </c>
      <c r="DD333" s="86">
        <v>-5.494212731719017E-2</v>
      </c>
      <c r="DE333" s="86">
        <v>-6.0127239674329758E-2</v>
      </c>
      <c r="DF333" s="86">
        <v>-6.8778499960899353E-2</v>
      </c>
      <c r="DG333" s="86">
        <v>-5.6756611913442612E-2</v>
      </c>
      <c r="DH333" s="86">
        <v>-4.4632364064455032E-2</v>
      </c>
      <c r="DI333" s="86">
        <v>-7.7514529228210449E-2</v>
      </c>
      <c r="DJ333" s="86">
        <v>-3.37173230946064E-2</v>
      </c>
      <c r="DK333" s="86">
        <v>2.8681601397693157E-3</v>
      </c>
      <c r="DL333" s="86">
        <v>2.7811102569103241E-2</v>
      </c>
      <c r="DM333" s="86">
        <v>3.1615000218153E-2</v>
      </c>
      <c r="DN333" s="86">
        <v>3.9857987314462662E-2</v>
      </c>
      <c r="DO333" s="86">
        <v>4.2400293052196503E-2</v>
      </c>
      <c r="DP333" s="86">
        <v>5.1779992878437042E-2</v>
      </c>
      <c r="DQ333" s="86">
        <v>0.10365152359008789</v>
      </c>
      <c r="DR333" s="86">
        <v>0.1256115734577179</v>
      </c>
      <c r="DS333" s="86">
        <v>0.11671777069568634</v>
      </c>
      <c r="DT333" s="86">
        <v>9.917498379945755E-2</v>
      </c>
      <c r="DU333" s="86">
        <v>7.9772032797336578E-2</v>
      </c>
      <c r="DV333" s="86">
        <v>5.5340375751256943E-2</v>
      </c>
      <c r="DW333" s="86">
        <v>2.4574834853410721E-2</v>
      </c>
      <c r="DX333" s="86">
        <v>-5.6049348786473274E-3</v>
      </c>
      <c r="DY333" s="86">
        <v>7.5321388430893421E-3</v>
      </c>
      <c r="DZ333" s="86">
        <v>-2.1226624026894569E-2</v>
      </c>
      <c r="EA333" s="86">
        <v>-1.4713908545672894E-2</v>
      </c>
      <c r="EB333" s="86">
        <v>-2.9064984992146492E-2</v>
      </c>
      <c r="EC333" s="86">
        <v>-3.4393470734357834E-2</v>
      </c>
      <c r="ED333" s="86">
        <v>-4.3499782681465149E-2</v>
      </c>
      <c r="EE333" s="86">
        <v>-3.064584918320179E-2</v>
      </c>
      <c r="EF333" s="86">
        <v>-1.7719471827149391E-2</v>
      </c>
      <c r="EG333" s="86">
        <v>-5.1327820867300034E-2</v>
      </c>
      <c r="EH333" s="86">
        <v>-8.685731329023838E-3</v>
      </c>
      <c r="EI333" s="86">
        <v>2.7091408148407936E-2</v>
      </c>
      <c r="EJ333" s="86">
        <v>5.4826423525810242E-2</v>
      </c>
      <c r="EK333" s="86">
        <v>6.1344761401414871E-2</v>
      </c>
      <c r="EL333" s="86">
        <v>7.0203967392444611E-2</v>
      </c>
      <c r="EM333" s="86">
        <v>7.4537239968776703E-2</v>
      </c>
      <c r="EN333" s="86">
        <v>8.4508635103702545E-2</v>
      </c>
      <c r="EO333" s="86">
        <v>0.13700780272483826</v>
      </c>
      <c r="EP333" s="86">
        <v>0.15886914730072021</v>
      </c>
      <c r="EQ333" s="86">
        <v>0.14991456270217896</v>
      </c>
      <c r="ER333" s="86">
        <v>0.13168695569038391</v>
      </c>
      <c r="ES333" s="86">
        <v>0.10967344045639038</v>
      </c>
      <c r="ET333" s="86">
        <v>8.477378636598587E-2</v>
      </c>
      <c r="EU333" s="86">
        <v>5.5211760103702545E-2</v>
      </c>
      <c r="EV333" s="86">
        <v>2.4229953065514565E-2</v>
      </c>
      <c r="EW333" s="86">
        <v>71.704307556152344</v>
      </c>
      <c r="EX333" s="86">
        <v>70.528755187988281</v>
      </c>
      <c r="EY333" s="86">
        <v>68.963424682617188</v>
      </c>
      <c r="EZ333" s="86">
        <v>67.745872497558594</v>
      </c>
      <c r="FA333" s="86">
        <v>66.569297790527344</v>
      </c>
      <c r="FB333" s="86">
        <v>65.742408752441406</v>
      </c>
      <c r="FC333" s="86">
        <v>64.723907470703125</v>
      </c>
      <c r="FD333" s="86">
        <v>65.213432312011719</v>
      </c>
      <c r="FE333" s="86">
        <v>68.286659240722656</v>
      </c>
      <c r="FF333" s="86">
        <v>72.272598266601563</v>
      </c>
      <c r="FG333" s="86">
        <v>76.242767333984375</v>
      </c>
      <c r="FH333" s="86">
        <v>80.001243591308594</v>
      </c>
      <c r="FI333" s="86">
        <v>83.256690979003906</v>
      </c>
      <c r="FJ333" s="86">
        <v>86.181419372558594</v>
      </c>
      <c r="FK333" s="86">
        <v>88.425773620605469</v>
      </c>
      <c r="FL333" s="86">
        <v>90.039436340332031</v>
      </c>
      <c r="FM333" s="86">
        <v>90.849990844726563</v>
      </c>
      <c r="FN333" s="86">
        <v>90.730079650878906</v>
      </c>
      <c r="FO333" s="86">
        <v>89.589370727539063</v>
      </c>
      <c r="FP333" s="86">
        <v>87.268875122070313</v>
      </c>
      <c r="FQ333" s="86">
        <v>83.562110900878906</v>
      </c>
      <c r="FR333" s="86">
        <v>79.276687622070313</v>
      </c>
      <c r="FS333" s="86">
        <v>76.184669494628906</v>
      </c>
      <c r="FT333" s="86">
        <v>73.846099853515625</v>
      </c>
      <c r="FU333" s="86">
        <v>2.8859555721282959E-2</v>
      </c>
      <c r="FV333" s="86">
        <v>3.9560925215482712E-2</v>
      </c>
      <c r="FW333" s="86">
        <v>2.8882658109068871E-2</v>
      </c>
      <c r="FX333" s="86">
        <v>544.81817626953125</v>
      </c>
      <c r="FY333" s="86">
        <v>1</v>
      </c>
    </row>
    <row r="334" spans="1:181" x14ac:dyDescent="0.25">
      <c r="A334" t="s">
        <v>186</v>
      </c>
      <c r="B334" t="s">
        <v>244</v>
      </c>
      <c r="C334" t="s">
        <v>194</v>
      </c>
      <c r="D334" t="s">
        <v>202</v>
      </c>
      <c r="E334" t="s">
        <v>208</v>
      </c>
      <c r="F334" t="s">
        <v>1</v>
      </c>
      <c r="G334" t="s">
        <v>1</v>
      </c>
      <c r="H334" s="86">
        <v>16095</v>
      </c>
      <c r="I334" s="86">
        <v>0.97125369310379028</v>
      </c>
      <c r="J334" s="86">
        <v>0.85845333337783813</v>
      </c>
      <c r="K334" s="86">
        <v>0.80313444137573242</v>
      </c>
      <c r="L334" s="86">
        <v>0.76299244165420532</v>
      </c>
      <c r="M334" s="86">
        <v>0.73833435773849487</v>
      </c>
      <c r="N334" s="86">
        <v>0.71216636896133423</v>
      </c>
      <c r="O334" s="86">
        <v>0.77448362112045288</v>
      </c>
      <c r="P334" s="86">
        <v>0.8512718677520752</v>
      </c>
      <c r="Q334" s="86">
        <v>0.89461362361907959</v>
      </c>
      <c r="R334" s="86">
        <v>0.95967477560043335</v>
      </c>
      <c r="S334" s="86">
        <v>1.0388450622558594</v>
      </c>
      <c r="T334" s="86">
        <v>1.0916725397109985</v>
      </c>
      <c r="U334" s="86">
        <v>1.1614910364151001</v>
      </c>
      <c r="V334" s="86">
        <v>1.2384341955184937</v>
      </c>
      <c r="W334" s="86">
        <v>1.3175336122512817</v>
      </c>
      <c r="X334" s="86">
        <v>1.418047308921814</v>
      </c>
      <c r="Y334" s="86">
        <v>1.4853661060333252</v>
      </c>
      <c r="Z334" s="86">
        <v>1.5665357112884521</v>
      </c>
      <c r="AA334" s="86">
        <v>1.5669872760772705</v>
      </c>
      <c r="AB334" s="86">
        <v>1.5154023170471191</v>
      </c>
      <c r="AC334" s="86">
        <v>1.4483920335769653</v>
      </c>
      <c r="AD334" s="86">
        <v>1.4246881008148193</v>
      </c>
      <c r="AE334" s="86">
        <v>1.2942365407943726</v>
      </c>
      <c r="AF334" s="86">
        <v>1.1149450540542603</v>
      </c>
      <c r="AG334" s="86">
        <v>-0.1002490445971489</v>
      </c>
      <c r="AH334" s="86">
        <v>-0.11969407647848129</v>
      </c>
      <c r="AI334" s="86">
        <v>-0.10686743259429932</v>
      </c>
      <c r="AJ334" s="86">
        <v>-0.11327588558197021</v>
      </c>
      <c r="AK334" s="86">
        <v>-0.12392938882112503</v>
      </c>
      <c r="AL334" s="86">
        <v>-0.17845432460308075</v>
      </c>
      <c r="AM334" s="86">
        <v>-0.16273710131645203</v>
      </c>
      <c r="AN334" s="86">
        <v>-0.16013951599597931</v>
      </c>
      <c r="AO334" s="86">
        <v>-0.16143494844436646</v>
      </c>
      <c r="AP334" s="86">
        <v>-8.5334829986095428E-2</v>
      </c>
      <c r="AQ334" s="86">
        <v>-5.2639398723840714E-2</v>
      </c>
      <c r="AR334" s="86">
        <v>-6.674637645483017E-2</v>
      </c>
      <c r="AS334" s="86">
        <v>-6.1365731060504913E-2</v>
      </c>
      <c r="AT334" s="86">
        <v>-3.7957500666379929E-2</v>
      </c>
      <c r="AU334" s="86">
        <v>-1.8931282684206963E-2</v>
      </c>
      <c r="AV334" s="86">
        <v>4.7235488891601563E-3</v>
      </c>
      <c r="AW334" s="86">
        <v>4.1336830705404282E-2</v>
      </c>
      <c r="AX334" s="86">
        <v>7.6050437986850739E-2</v>
      </c>
      <c r="AY334" s="86">
        <v>5.635872483253479E-2</v>
      </c>
      <c r="AZ334" s="86">
        <v>2.6865921914577484E-2</v>
      </c>
      <c r="BA334" s="86">
        <v>1.4705130830407143E-2</v>
      </c>
      <c r="BB334" s="86">
        <v>-4.8837307840585709E-2</v>
      </c>
      <c r="BC334" s="86">
        <v>-8.562064915895462E-2</v>
      </c>
      <c r="BD334" s="86">
        <v>-0.10886684060096741</v>
      </c>
      <c r="BE334" s="86">
        <v>-7.399556040763855E-2</v>
      </c>
      <c r="BF334" s="86">
        <v>-9.4450175762176514E-2</v>
      </c>
      <c r="BG334" s="86">
        <v>-8.2100071012973785E-2</v>
      </c>
      <c r="BH334" s="86">
        <v>-8.8777922093868256E-2</v>
      </c>
      <c r="BI334" s="86">
        <v>-9.8894238471984863E-2</v>
      </c>
      <c r="BJ334" s="86">
        <v>-0.14529983699321747</v>
      </c>
      <c r="BK334" s="86">
        <v>-0.13340625166893005</v>
      </c>
      <c r="BL334" s="86">
        <v>-0.12973357737064362</v>
      </c>
      <c r="BM334" s="86">
        <v>-0.13095559179782867</v>
      </c>
      <c r="BN334" s="86">
        <v>-5.8433383703231812E-2</v>
      </c>
      <c r="BO334" s="86">
        <v>-2.5043848901987076E-2</v>
      </c>
      <c r="BP334" s="86">
        <v>-3.857213631272316E-2</v>
      </c>
      <c r="BQ334" s="86">
        <v>-3.2205134630203247E-2</v>
      </c>
      <c r="BR334" s="86">
        <v>-6.9718668237328529E-3</v>
      </c>
      <c r="BS334" s="86">
        <v>1.3038616627454758E-2</v>
      </c>
      <c r="BT334" s="86">
        <v>3.856358677148819E-2</v>
      </c>
      <c r="BU334" s="86">
        <v>7.6618865132331848E-2</v>
      </c>
      <c r="BV334" s="86">
        <v>0.10519792139530182</v>
      </c>
      <c r="BW334" s="86">
        <v>8.742678165435791E-2</v>
      </c>
      <c r="BX334" s="86">
        <v>5.7727210223674774E-2</v>
      </c>
      <c r="BY334" s="86">
        <v>4.5238364487886429E-2</v>
      </c>
      <c r="BZ334" s="86">
        <v>-1.9249072298407555E-2</v>
      </c>
      <c r="CA334" s="86">
        <v>-5.5226106196641922E-2</v>
      </c>
      <c r="CB334" s="86">
        <v>-8.0785572528839111E-2</v>
      </c>
      <c r="CC334" s="86">
        <v>-5.5812470614910126E-2</v>
      </c>
      <c r="CD334" s="86">
        <v>-7.6966315507888794E-2</v>
      </c>
      <c r="CE334" s="86">
        <v>-6.4946278929710388E-2</v>
      </c>
      <c r="CF334" s="86">
        <v>-7.1810714900493622E-2</v>
      </c>
      <c r="CG334" s="86">
        <v>-8.1554964184761047E-2</v>
      </c>
      <c r="CH334" s="86">
        <v>-0.12233713269233704</v>
      </c>
      <c r="CI334" s="86">
        <v>-0.11309180408716202</v>
      </c>
      <c r="CJ334" s="86">
        <v>-0.10867451876401901</v>
      </c>
      <c r="CK334" s="86">
        <v>-0.10984569042921066</v>
      </c>
      <c r="CL334" s="86">
        <v>-3.9801523089408875E-2</v>
      </c>
      <c r="CM334" s="86">
        <v>-5.9312544763088226E-3</v>
      </c>
      <c r="CN334" s="86">
        <v>-1.9058743491768837E-2</v>
      </c>
      <c r="CO334" s="86">
        <v>-1.200859434902668E-2</v>
      </c>
      <c r="CP334" s="86">
        <v>1.4488689601421356E-2</v>
      </c>
      <c r="CQ334" s="86">
        <v>3.5180874168872833E-2</v>
      </c>
      <c r="CR334" s="86">
        <v>6.2001090496778488E-2</v>
      </c>
      <c r="CS334" s="86">
        <v>0.1010550931096077</v>
      </c>
      <c r="CT334" s="86">
        <v>0.12538537383079529</v>
      </c>
      <c r="CU334" s="86">
        <v>0.10894442349672318</v>
      </c>
      <c r="CV334" s="86">
        <v>7.9101651906967163E-2</v>
      </c>
      <c r="CW334" s="86">
        <v>6.638558954000473E-2</v>
      </c>
      <c r="CX334" s="86">
        <v>1.243652543053031E-3</v>
      </c>
      <c r="CY334" s="86">
        <v>-3.4174937754869461E-2</v>
      </c>
      <c r="CZ334" s="86">
        <v>-6.1336584389209747E-2</v>
      </c>
      <c r="DA334" s="86">
        <v>-3.7629388272762299E-2</v>
      </c>
      <c r="DB334" s="86">
        <v>-5.9482462704181671E-2</v>
      </c>
      <c r="DC334" s="86">
        <v>-4.7792483121156693E-2</v>
      </c>
      <c r="DD334" s="86">
        <v>-5.4843511432409286E-2</v>
      </c>
      <c r="DE334" s="86">
        <v>-6.4215697348117828E-2</v>
      </c>
      <c r="DF334" s="86">
        <v>-9.9374443292617798E-2</v>
      </c>
      <c r="DG334" s="86">
        <v>-9.2777349054813385E-2</v>
      </c>
      <c r="DH334" s="86">
        <v>-8.7615467607975006E-2</v>
      </c>
      <c r="DI334" s="86">
        <v>-8.8735781610012054E-2</v>
      </c>
      <c r="DJ334" s="86">
        <v>-2.1169662475585938E-2</v>
      </c>
      <c r="DK334" s="86">
        <v>1.3181339949369431E-2</v>
      </c>
      <c r="DL334" s="86">
        <v>4.5464886352419853E-4</v>
      </c>
      <c r="DM334" s="86">
        <v>8.1879477947950363E-3</v>
      </c>
      <c r="DN334" s="86">
        <v>3.5949248820543289E-2</v>
      </c>
      <c r="DO334" s="86">
        <v>5.732312798500061E-2</v>
      </c>
      <c r="DP334" s="86">
        <v>8.5438594222068787E-2</v>
      </c>
      <c r="DQ334" s="86">
        <v>0.12549132108688354</v>
      </c>
      <c r="DR334" s="86">
        <v>0.14557284116744995</v>
      </c>
      <c r="DS334" s="86">
        <v>0.13046206533908844</v>
      </c>
      <c r="DT334" s="86">
        <v>0.10047608613967896</v>
      </c>
      <c r="DU334" s="86">
        <v>8.7532810866832733E-2</v>
      </c>
      <c r="DV334" s="86">
        <v>2.1736375987529755E-2</v>
      </c>
      <c r="DW334" s="86">
        <v>-1.3123769313097E-2</v>
      </c>
      <c r="DX334" s="86">
        <v>-4.1887592524290085E-2</v>
      </c>
      <c r="DY334" s="86">
        <v>-1.1375901289284229E-2</v>
      </c>
      <c r="DZ334" s="86">
        <v>-3.4238550812005997E-2</v>
      </c>
      <c r="EA334" s="86">
        <v>-2.3025130853056908E-2</v>
      </c>
      <c r="EB334" s="86">
        <v>-3.0345560982823372E-2</v>
      </c>
      <c r="EC334" s="86">
        <v>-3.9180532097816467E-2</v>
      </c>
      <c r="ED334" s="86">
        <v>-6.6219963133335114E-2</v>
      </c>
      <c r="EE334" s="86">
        <v>-6.3446506857872009E-2</v>
      </c>
      <c r="EF334" s="86">
        <v>-5.7209528982639313E-2</v>
      </c>
      <c r="EG334" s="86">
        <v>-5.8256428688764572E-2</v>
      </c>
      <c r="EH334" s="86">
        <v>5.7317852042615414E-3</v>
      </c>
      <c r="EI334" s="86">
        <v>4.0776889771223068E-2</v>
      </c>
      <c r="EJ334" s="86">
        <v>2.8628889471292496E-2</v>
      </c>
      <c r="EK334" s="86">
        <v>3.734854981303215E-2</v>
      </c>
      <c r="EL334" s="86">
        <v>6.6934883594512939E-2</v>
      </c>
      <c r="EM334" s="86">
        <v>8.9293025434017181E-2</v>
      </c>
      <c r="EN334" s="86">
        <v>0.11927863955497742</v>
      </c>
      <c r="EO334" s="86">
        <v>0.16077333688735962</v>
      </c>
      <c r="EP334" s="86">
        <v>0.17472031712532043</v>
      </c>
      <c r="EQ334" s="86">
        <v>0.16153012216091156</v>
      </c>
      <c r="ER334" s="86">
        <v>0.13133735954761505</v>
      </c>
      <c r="ES334" s="86">
        <v>0.11806605011224747</v>
      </c>
      <c r="ET334" s="86">
        <v>5.1324613392353058E-2</v>
      </c>
      <c r="EU334" s="86">
        <v>1.7270771786570549E-2</v>
      </c>
      <c r="EV334" s="86">
        <v>-1.3806333765387535E-2</v>
      </c>
      <c r="EW334" s="86">
        <v>66.74993896484375</v>
      </c>
      <c r="EX334" s="86">
        <v>65.8792724609375</v>
      </c>
      <c r="EY334" s="86">
        <v>64.69384765625</v>
      </c>
      <c r="EZ334" s="86">
        <v>63.726055145263672</v>
      </c>
      <c r="FA334" s="86">
        <v>62.899078369140625</v>
      </c>
      <c r="FB334" s="86">
        <v>62.283885955810547</v>
      </c>
      <c r="FC334" s="86">
        <v>61.510749816894531</v>
      </c>
      <c r="FD334" s="86">
        <v>62.034404754638672</v>
      </c>
      <c r="FE334" s="86">
        <v>64.899971008300781</v>
      </c>
      <c r="FF334" s="86">
        <v>68.670310974121094</v>
      </c>
      <c r="FG334" s="86">
        <v>72.531967163085938</v>
      </c>
      <c r="FH334" s="86">
        <v>76.095535278320313</v>
      </c>
      <c r="FI334" s="86">
        <v>79.466377258300781</v>
      </c>
      <c r="FJ334" s="86">
        <v>82.336051940917969</v>
      </c>
      <c r="FK334" s="86">
        <v>84.527374267578125</v>
      </c>
      <c r="FL334" s="86">
        <v>85.879158020019531</v>
      </c>
      <c r="FM334" s="86">
        <v>86.529335021972656</v>
      </c>
      <c r="FN334" s="86">
        <v>86.038192749023438</v>
      </c>
      <c r="FO334" s="86">
        <v>84.599617004394531</v>
      </c>
      <c r="FP334" s="86">
        <v>82.052925109863281</v>
      </c>
      <c r="FQ334" s="86">
        <v>77.938011169433594</v>
      </c>
      <c r="FR334" s="86">
        <v>73.21588134765625</v>
      </c>
      <c r="FS334" s="86">
        <v>70.438583374023438</v>
      </c>
      <c r="FT334" s="86">
        <v>68.396324157714844</v>
      </c>
      <c r="FU334" s="86">
        <v>2.9109269380569458E-2</v>
      </c>
      <c r="FV334" s="86">
        <v>3.7105850875377655E-2</v>
      </c>
      <c r="FW334" s="86">
        <v>3.0072759836912155E-2</v>
      </c>
      <c r="FX334" s="86">
        <v>1409.8636474609375</v>
      </c>
      <c r="FY334" s="86">
        <v>1</v>
      </c>
    </row>
    <row r="335" spans="1:181" x14ac:dyDescent="0.25">
      <c r="A335" t="s">
        <v>186</v>
      </c>
      <c r="B335" t="s">
        <v>244</v>
      </c>
      <c r="C335" t="s">
        <v>194</v>
      </c>
      <c r="D335" t="s">
        <v>202</v>
      </c>
      <c r="E335" t="s">
        <v>208</v>
      </c>
      <c r="F335" t="s">
        <v>178</v>
      </c>
      <c r="G335" t="s">
        <v>1</v>
      </c>
      <c r="H335" s="86">
        <v>8357</v>
      </c>
      <c r="I335" s="86">
        <v>0.83695292472839355</v>
      </c>
      <c r="J335" s="86">
        <v>0.75482600927352905</v>
      </c>
      <c r="K335" s="86">
        <v>0.71310889720916748</v>
      </c>
      <c r="L335" s="86">
        <v>0.68592995405197144</v>
      </c>
      <c r="M335" s="86">
        <v>0.67008233070373535</v>
      </c>
      <c r="N335" s="86">
        <v>0.6530492901802063</v>
      </c>
      <c r="O335" s="86">
        <v>0.70723813772201538</v>
      </c>
      <c r="P335" s="86">
        <v>0.78005683422088623</v>
      </c>
      <c r="Q335" s="86">
        <v>0.80624061822891235</v>
      </c>
      <c r="R335" s="86">
        <v>0.81629317998886108</v>
      </c>
      <c r="S335" s="86">
        <v>0.86964082717895508</v>
      </c>
      <c r="T335" s="86">
        <v>0.88974177837371826</v>
      </c>
      <c r="U335" s="86">
        <v>0.92096239328384399</v>
      </c>
      <c r="V335" s="86">
        <v>0.94215893745422363</v>
      </c>
      <c r="W335" s="86">
        <v>0.97120887041091919</v>
      </c>
      <c r="X335" s="86">
        <v>1.0333385467529297</v>
      </c>
      <c r="Y335" s="86">
        <v>1.0690139532089233</v>
      </c>
      <c r="Z335" s="86">
        <v>1.1214382648468018</v>
      </c>
      <c r="AA335" s="86">
        <v>1.1555536985397339</v>
      </c>
      <c r="AB335" s="86">
        <v>1.1770268678665161</v>
      </c>
      <c r="AC335" s="86">
        <v>1.1693521738052368</v>
      </c>
      <c r="AD335" s="86">
        <v>1.1898727416992188</v>
      </c>
      <c r="AE335" s="86">
        <v>1.0891733169555664</v>
      </c>
      <c r="AF335" s="86">
        <v>0.93869012594223022</v>
      </c>
      <c r="AG335" s="86">
        <v>-0.13620322942733765</v>
      </c>
      <c r="AH335" s="86">
        <v>-0.14798624813556671</v>
      </c>
      <c r="AI335" s="86">
        <v>-0.13471734523773193</v>
      </c>
      <c r="AJ335" s="86">
        <v>-0.13979366421699524</v>
      </c>
      <c r="AK335" s="86">
        <v>-0.14649437367916107</v>
      </c>
      <c r="AL335" s="86">
        <v>-0.17831158638000488</v>
      </c>
      <c r="AM335" s="86">
        <v>-0.18135969340801239</v>
      </c>
      <c r="AN335" s="86">
        <v>-0.16593047976493835</v>
      </c>
      <c r="AO335" s="86">
        <v>-0.15931150317192078</v>
      </c>
      <c r="AP335" s="86">
        <v>-9.8657414317131042E-2</v>
      </c>
      <c r="AQ335" s="86">
        <v>-5.5138234049081802E-2</v>
      </c>
      <c r="AR335" s="86">
        <v>-7.3129773139953613E-2</v>
      </c>
      <c r="AS335" s="86">
        <v>-6.091172993183136E-2</v>
      </c>
      <c r="AT335" s="86">
        <v>-4.017716646194458E-2</v>
      </c>
      <c r="AU335" s="86">
        <v>-2.1080248057842255E-2</v>
      </c>
      <c r="AV335" s="86">
        <v>-2.0302333869040012E-3</v>
      </c>
      <c r="AW335" s="86">
        <v>9.2708021402359009E-3</v>
      </c>
      <c r="AX335" s="86">
        <v>1.6282703727483749E-2</v>
      </c>
      <c r="AY335" s="86">
        <v>8.1334542483091354E-3</v>
      </c>
      <c r="AZ335" s="86">
        <v>3.3028032630681992E-2</v>
      </c>
      <c r="BA335" s="86">
        <v>3.1692728400230408E-2</v>
      </c>
      <c r="BB335" s="86">
        <v>-4.2181897908449173E-2</v>
      </c>
      <c r="BC335" s="86">
        <v>-0.10140261054039001</v>
      </c>
      <c r="BD335" s="86">
        <v>-0.1457524299621582</v>
      </c>
      <c r="BE335" s="86">
        <v>-0.10388250648975372</v>
      </c>
      <c r="BF335" s="86">
        <v>-0.11605766415596008</v>
      </c>
      <c r="BG335" s="86">
        <v>-0.10265898704528809</v>
      </c>
      <c r="BH335" s="86">
        <v>-0.10789778828620911</v>
      </c>
      <c r="BI335" s="86">
        <v>-0.11387810111045837</v>
      </c>
      <c r="BJ335" s="86">
        <v>-0.14128437638282776</v>
      </c>
      <c r="BK335" s="86">
        <v>-0.14471013844013214</v>
      </c>
      <c r="BL335" s="86">
        <v>-0.13084402680397034</v>
      </c>
      <c r="BM335" s="86">
        <v>-0.12508043646812439</v>
      </c>
      <c r="BN335" s="86">
        <v>-7.4309289455413818E-2</v>
      </c>
      <c r="BO335" s="86">
        <v>-3.2684214413166046E-2</v>
      </c>
      <c r="BP335" s="86">
        <v>-5.0594530999660492E-2</v>
      </c>
      <c r="BQ335" s="86">
        <v>-3.7345483899116516E-2</v>
      </c>
      <c r="BR335" s="86">
        <v>-1.5145709738135338E-2</v>
      </c>
      <c r="BS335" s="86">
        <v>5.3072799928486347E-3</v>
      </c>
      <c r="BT335" s="86">
        <v>2.3163303732872009E-2</v>
      </c>
      <c r="BU335" s="86">
        <v>3.6853574216365814E-2</v>
      </c>
      <c r="BV335" s="86">
        <v>4.5254673808813095E-2</v>
      </c>
      <c r="BW335" s="86">
        <v>4.1664287447929382E-2</v>
      </c>
      <c r="BX335" s="86">
        <v>6.6289372742176056E-2</v>
      </c>
      <c r="BY335" s="86">
        <v>6.3833974301815033E-2</v>
      </c>
      <c r="BZ335" s="86">
        <v>-1.0065495036542416E-2</v>
      </c>
      <c r="CA335" s="86">
        <v>-6.8287871778011322E-2</v>
      </c>
      <c r="CB335" s="86">
        <v>-0.11264856904745102</v>
      </c>
      <c r="CC335" s="86">
        <v>-8.1497266888618469E-2</v>
      </c>
      <c r="CD335" s="86">
        <v>-9.3944020569324493E-2</v>
      </c>
      <c r="CE335" s="86">
        <v>-8.0455489456653595E-2</v>
      </c>
      <c r="CF335" s="86">
        <v>-8.5806809365749359E-2</v>
      </c>
      <c r="CG335" s="86">
        <v>-9.1288156807422638E-2</v>
      </c>
      <c r="CH335" s="86">
        <v>-0.11563944071531296</v>
      </c>
      <c r="CI335" s="86">
        <v>-0.11932675540447235</v>
      </c>
      <c r="CJ335" s="86">
        <v>-0.10654325038194656</v>
      </c>
      <c r="CK335" s="86">
        <v>-0.10137211531400681</v>
      </c>
      <c r="CL335" s="86">
        <v>-5.744585394859314E-2</v>
      </c>
      <c r="CM335" s="86">
        <v>-1.7132628709077835E-2</v>
      </c>
      <c r="CN335" s="86">
        <v>-3.4986689686775208E-2</v>
      </c>
      <c r="CO335" s="86">
        <v>-2.1023569628596306E-2</v>
      </c>
      <c r="CP335" s="86">
        <v>2.1909999195486307E-3</v>
      </c>
      <c r="CQ335" s="86">
        <v>2.3583201691508293E-2</v>
      </c>
      <c r="CR335" s="86">
        <v>4.0612269192934036E-2</v>
      </c>
      <c r="CS335" s="86">
        <v>5.5957313627004623E-2</v>
      </c>
      <c r="CT335" s="86">
        <v>6.5320573747158051E-2</v>
      </c>
      <c r="CU335" s="86">
        <v>6.4887635409832001E-2</v>
      </c>
      <c r="CV335" s="86">
        <v>8.9326076209545135E-2</v>
      </c>
      <c r="CW335" s="86">
        <v>8.609490841627121E-2</v>
      </c>
      <c r="CX335" s="86">
        <v>1.2178225442767143E-2</v>
      </c>
      <c r="CY335" s="86">
        <v>-4.5352708548307419E-2</v>
      </c>
      <c r="CZ335" s="86">
        <v>-8.9720919728279114E-2</v>
      </c>
      <c r="DA335" s="86">
        <v>-5.9112023562192917E-2</v>
      </c>
      <c r="DB335" s="86">
        <v>-7.1830376982688904E-2</v>
      </c>
      <c r="DC335" s="86">
        <v>-5.825197696685791E-2</v>
      </c>
      <c r="DD335" s="86">
        <v>-6.3715830445289612E-2</v>
      </c>
      <c r="DE335" s="86">
        <v>-6.8698227405548096E-2</v>
      </c>
      <c r="DF335" s="86">
        <v>-8.9994505047798157E-2</v>
      </c>
      <c r="DG335" s="86">
        <v>-9.3943372368812561E-2</v>
      </c>
      <c r="DH335" s="86">
        <v>-8.2242466509342194E-2</v>
      </c>
      <c r="DI335" s="86">
        <v>-7.7663779258728027E-2</v>
      </c>
      <c r="DJ335" s="86">
        <v>-4.0582418441772461E-2</v>
      </c>
      <c r="DK335" s="86">
        <v>-1.5810426557436585E-3</v>
      </c>
      <c r="DL335" s="86">
        <v>-1.9378846511244774E-2</v>
      </c>
      <c r="DM335" s="86">
        <v>-4.7016562893986702E-3</v>
      </c>
      <c r="DN335" s="86">
        <v>1.9527709111571312E-2</v>
      </c>
      <c r="DO335" s="86">
        <v>4.1859123855829239E-2</v>
      </c>
      <c r="DP335" s="86">
        <v>5.8061234652996063E-2</v>
      </c>
      <c r="DQ335" s="86">
        <v>7.5061053037643433E-2</v>
      </c>
      <c r="DR335" s="86">
        <v>8.5386469960212708E-2</v>
      </c>
      <c r="DS335" s="86">
        <v>8.8110998272895813E-2</v>
      </c>
      <c r="DT335" s="86">
        <v>0.11236277222633362</v>
      </c>
      <c r="DU335" s="86">
        <v>0.10835582762956619</v>
      </c>
      <c r="DV335" s="86">
        <v>3.4421946853399277E-2</v>
      </c>
      <c r="DW335" s="86">
        <v>-2.2417539730668068E-2</v>
      </c>
      <c r="DX335" s="86">
        <v>-6.6793270409107208E-2</v>
      </c>
      <c r="DY335" s="86">
        <v>-2.67912857234478E-2</v>
      </c>
      <c r="DZ335" s="86">
        <v>-3.9901796728372574E-2</v>
      </c>
      <c r="EA335" s="86">
        <v>-2.6193641126155853E-2</v>
      </c>
      <c r="EB335" s="86">
        <v>-3.1819965690374374E-2</v>
      </c>
      <c r="EC335" s="86">
        <v>-3.6081939935684204E-2</v>
      </c>
      <c r="ED335" s="86">
        <v>-5.2967295050621033E-2</v>
      </c>
      <c r="EE335" s="86">
        <v>-5.7293806225061417E-2</v>
      </c>
      <c r="EF335" s="86">
        <v>-4.7156013548374176E-2</v>
      </c>
      <c r="EG335" s="86">
        <v>-4.3432727456092834E-2</v>
      </c>
      <c r="EH335" s="86">
        <v>-1.6234299167990685E-2</v>
      </c>
      <c r="EI335" s="86">
        <v>2.0872976630926132E-2</v>
      </c>
      <c r="EJ335" s="86">
        <v>3.1563988886773586E-3</v>
      </c>
      <c r="EK335" s="86">
        <v>1.8864594399929047E-2</v>
      </c>
      <c r="EL335" s="86">
        <v>4.4559165835380554E-2</v>
      </c>
      <c r="EM335" s="86">
        <v>6.8246647715568542E-2</v>
      </c>
      <c r="EN335" s="86">
        <v>8.3254776895046234E-2</v>
      </c>
      <c r="EO335" s="86">
        <v>0.10264382511377335</v>
      </c>
      <c r="EP335" s="86">
        <v>0.11435844004154205</v>
      </c>
      <c r="EQ335" s="86">
        <v>0.12164182960987091</v>
      </c>
      <c r="ER335" s="86">
        <v>0.14562411606311798</v>
      </c>
      <c r="ES335" s="86">
        <v>0.14049708843231201</v>
      </c>
      <c r="ET335" s="86">
        <v>6.6538348793983459E-2</v>
      </c>
      <c r="EU335" s="86">
        <v>1.069719810038805E-2</v>
      </c>
      <c r="EV335" s="86">
        <v>-3.3689394593238831E-2</v>
      </c>
      <c r="EW335" s="86">
        <v>61.620613098144531</v>
      </c>
      <c r="EX335" s="86">
        <v>61.426044464111328</v>
      </c>
      <c r="EY335" s="86">
        <v>60.763343811035156</v>
      </c>
      <c r="EZ335" s="86">
        <v>60.220619201660156</v>
      </c>
      <c r="FA335" s="86">
        <v>59.715999603271484</v>
      </c>
      <c r="FB335" s="86">
        <v>59.441097259521484</v>
      </c>
      <c r="FC335" s="86">
        <v>59.052867889404297</v>
      </c>
      <c r="FD335" s="86">
        <v>59.437114715576172</v>
      </c>
      <c r="FE335" s="86">
        <v>61.32574462890625</v>
      </c>
      <c r="FF335" s="86">
        <v>64.105186462402344</v>
      </c>
      <c r="FG335" s="86">
        <v>67.220848083496094</v>
      </c>
      <c r="FH335" s="86">
        <v>70.198654174804688</v>
      </c>
      <c r="FI335" s="86">
        <v>73.149543762207031</v>
      </c>
      <c r="FJ335" s="86">
        <v>75.582862854003906</v>
      </c>
      <c r="FK335" s="86">
        <v>77.243095397949219</v>
      </c>
      <c r="FL335" s="86">
        <v>78.118080139160156</v>
      </c>
      <c r="FM335" s="86">
        <v>78.356521606445313</v>
      </c>
      <c r="FN335" s="86">
        <v>77.324409484863281</v>
      </c>
      <c r="FO335" s="86">
        <v>75.499252319335938</v>
      </c>
      <c r="FP335" s="86">
        <v>72.673675537109375</v>
      </c>
      <c r="FQ335" s="86">
        <v>69.020195007324219</v>
      </c>
      <c r="FR335" s="86">
        <v>65.678428649902344</v>
      </c>
      <c r="FS335" s="86">
        <v>63.760879516601563</v>
      </c>
      <c r="FT335" s="86">
        <v>62.587318420410156</v>
      </c>
      <c r="FU335" s="86">
        <v>2.9005102813243866E-2</v>
      </c>
      <c r="FV335" s="86">
        <v>3.6682929843664169E-2</v>
      </c>
      <c r="FW335" s="86">
        <v>3.2033294439315796E-2</v>
      </c>
      <c r="FX335" s="86">
        <v>870.6363525390625</v>
      </c>
      <c r="FY335" s="86">
        <v>1</v>
      </c>
    </row>
    <row r="336" spans="1:181" x14ac:dyDescent="0.25">
      <c r="A336" t="s">
        <v>186</v>
      </c>
      <c r="B336" t="s">
        <v>244</v>
      </c>
      <c r="C336" t="s">
        <v>194</v>
      </c>
      <c r="D336" t="s">
        <v>202</v>
      </c>
      <c r="E336" t="s">
        <v>208</v>
      </c>
      <c r="F336" t="s">
        <v>179</v>
      </c>
      <c r="G336" t="s">
        <v>1</v>
      </c>
      <c r="H336" s="86">
        <v>1480</v>
      </c>
      <c r="I336" s="86"/>
      <c r="J336" s="86"/>
      <c r="K336" s="86"/>
      <c r="L336" s="86"/>
      <c r="M336" s="86"/>
      <c r="N336" s="86"/>
      <c r="O336" s="86"/>
      <c r="P336" s="86"/>
      <c r="Q336" s="86"/>
      <c r="R336" s="86"/>
      <c r="S336" s="86"/>
      <c r="T336" s="86"/>
      <c r="U336" s="86"/>
      <c r="V336" s="86"/>
      <c r="W336" s="86"/>
      <c r="X336" s="86"/>
      <c r="Y336" s="86"/>
      <c r="Z336" s="86"/>
      <c r="AA336" s="86"/>
      <c r="AB336" s="86"/>
      <c r="AC336" s="86"/>
      <c r="AD336" s="86"/>
      <c r="AE336" s="86"/>
      <c r="AF336" s="86"/>
      <c r="AG336" s="86"/>
      <c r="AH336" s="86"/>
      <c r="AI336" s="86"/>
      <c r="AJ336" s="86"/>
      <c r="AK336" s="86"/>
      <c r="AL336" s="86"/>
      <c r="AM336" s="86"/>
      <c r="AN336" s="86"/>
      <c r="AO336" s="86"/>
      <c r="AP336" s="86"/>
      <c r="AQ336" s="86"/>
      <c r="AR336" s="86"/>
      <c r="AS336" s="86"/>
      <c r="AT336" s="86"/>
      <c r="AU336" s="86"/>
      <c r="AV336" s="86"/>
      <c r="AW336" s="86"/>
      <c r="AX336" s="86"/>
      <c r="AY336" s="86"/>
      <c r="AZ336" s="86"/>
      <c r="BA336" s="86"/>
      <c r="BB336" s="86"/>
      <c r="BC336" s="86"/>
      <c r="BD336" s="86"/>
      <c r="BE336" s="86"/>
      <c r="BF336" s="86"/>
      <c r="BG336" s="86"/>
      <c r="BH336" s="86"/>
      <c r="BI336" s="86"/>
      <c r="BJ336" s="86"/>
      <c r="BK336" s="86"/>
      <c r="BL336" s="86"/>
      <c r="BM336" s="86"/>
      <c r="BN336" s="86"/>
      <c r="BO336" s="86"/>
      <c r="BP336" s="86"/>
      <c r="BQ336" s="86"/>
      <c r="BR336" s="86"/>
      <c r="BS336" s="86"/>
      <c r="BT336" s="86"/>
      <c r="BU336" s="86"/>
      <c r="BV336" s="86"/>
      <c r="BW336" s="86"/>
      <c r="BX336" s="86"/>
      <c r="BY336" s="86"/>
      <c r="BZ336" s="86"/>
      <c r="CA336" s="86"/>
      <c r="CB336" s="86"/>
      <c r="CC336" s="86"/>
      <c r="CD336" s="86"/>
      <c r="CE336" s="86"/>
      <c r="CF336" s="86"/>
      <c r="CG336" s="86"/>
      <c r="CH336" s="86"/>
      <c r="CI336" s="86"/>
      <c r="CJ336" s="86"/>
      <c r="CK336" s="86"/>
      <c r="CL336" s="86"/>
      <c r="CM336" s="86"/>
      <c r="CN336" s="86"/>
      <c r="CO336" s="86"/>
      <c r="CP336" s="86"/>
      <c r="CQ336" s="86"/>
      <c r="CR336" s="86"/>
      <c r="CS336" s="86"/>
      <c r="CT336" s="86"/>
      <c r="CU336" s="86"/>
      <c r="CV336" s="86"/>
      <c r="CW336" s="86"/>
      <c r="CX336" s="86"/>
      <c r="CY336" s="86"/>
      <c r="CZ336" s="86"/>
      <c r="DA336" s="86"/>
      <c r="DB336" s="86"/>
      <c r="DC336" s="86"/>
      <c r="DD336" s="86"/>
      <c r="DE336" s="86"/>
      <c r="DF336" s="86"/>
      <c r="DG336" s="86"/>
      <c r="DH336" s="86"/>
      <c r="DI336" s="86"/>
      <c r="DJ336" s="86"/>
      <c r="DK336" s="86"/>
      <c r="DL336" s="86"/>
      <c r="DM336" s="86"/>
      <c r="DN336" s="86"/>
      <c r="DO336" s="86"/>
      <c r="DP336" s="86"/>
      <c r="DQ336" s="86"/>
      <c r="DR336" s="86"/>
      <c r="DS336" s="86"/>
      <c r="DT336" s="86"/>
      <c r="DU336" s="86"/>
      <c r="DV336" s="86"/>
      <c r="DW336" s="86"/>
      <c r="DX336" s="86"/>
      <c r="DY336" s="86"/>
      <c r="DZ336" s="86"/>
      <c r="EA336" s="86"/>
      <c r="EB336" s="86"/>
      <c r="EC336" s="86"/>
      <c r="ED336" s="86"/>
      <c r="EE336" s="86"/>
      <c r="EF336" s="86"/>
      <c r="EG336" s="86"/>
      <c r="EH336" s="86"/>
      <c r="EI336" s="86"/>
      <c r="EJ336" s="86"/>
      <c r="EK336" s="86"/>
      <c r="EL336" s="86"/>
      <c r="EM336" s="86"/>
      <c r="EN336" s="86"/>
      <c r="EO336" s="86"/>
      <c r="EP336" s="86"/>
      <c r="EQ336" s="86"/>
      <c r="ER336" s="86"/>
      <c r="ES336" s="86"/>
      <c r="ET336" s="86"/>
      <c r="EU336" s="86"/>
      <c r="EV336" s="86"/>
      <c r="EW336" s="86"/>
      <c r="EX336" s="86"/>
      <c r="EY336" s="86"/>
      <c r="EZ336" s="86"/>
      <c r="FA336" s="86"/>
      <c r="FB336" s="86"/>
      <c r="FC336" s="86"/>
      <c r="FD336" s="86"/>
      <c r="FE336" s="86"/>
      <c r="FF336" s="86"/>
      <c r="FG336" s="86"/>
      <c r="FH336" s="86"/>
      <c r="FI336" s="86"/>
      <c r="FJ336" s="86"/>
      <c r="FK336" s="86"/>
      <c r="FL336" s="86"/>
      <c r="FM336" s="86"/>
      <c r="FN336" s="86"/>
      <c r="FO336" s="86"/>
      <c r="FP336" s="86"/>
      <c r="FQ336" s="86"/>
      <c r="FR336" s="86"/>
      <c r="FS336" s="86"/>
      <c r="FT336" s="86"/>
      <c r="FU336" s="86"/>
      <c r="FV336" s="86"/>
      <c r="FW336" s="86"/>
      <c r="FX336" s="86">
        <v>73.863639831542969</v>
      </c>
      <c r="FY336" s="86">
        <v>0</v>
      </c>
    </row>
    <row r="337" spans="1:181" x14ac:dyDescent="0.25">
      <c r="A337" t="s">
        <v>186</v>
      </c>
      <c r="B337" t="s">
        <v>244</v>
      </c>
      <c r="C337" t="s">
        <v>194</v>
      </c>
      <c r="D337" t="s">
        <v>202</v>
      </c>
      <c r="E337" t="s">
        <v>208</v>
      </c>
      <c r="F337" t="s">
        <v>180</v>
      </c>
      <c r="G337" t="s">
        <v>1</v>
      </c>
      <c r="H337" s="86">
        <v>334</v>
      </c>
      <c r="I337" s="86"/>
      <c r="J337" s="86"/>
      <c r="K337" s="86"/>
      <c r="L337" s="86"/>
      <c r="M337" s="86"/>
      <c r="N337" s="86"/>
      <c r="O337" s="86"/>
      <c r="P337" s="86"/>
      <c r="Q337" s="86"/>
      <c r="R337" s="86"/>
      <c r="S337" s="86"/>
      <c r="T337" s="86"/>
      <c r="U337" s="86"/>
      <c r="V337" s="86"/>
      <c r="W337" s="86"/>
      <c r="X337" s="86"/>
      <c r="Y337" s="86"/>
      <c r="Z337" s="86"/>
      <c r="AA337" s="86"/>
      <c r="AB337" s="86"/>
      <c r="AC337" s="86"/>
      <c r="AD337" s="86"/>
      <c r="AE337" s="86"/>
      <c r="AF337" s="86"/>
      <c r="AG337" s="86"/>
      <c r="AH337" s="86"/>
      <c r="AI337" s="86"/>
      <c r="AJ337" s="86"/>
      <c r="AK337" s="86"/>
      <c r="AL337" s="86"/>
      <c r="AM337" s="86"/>
      <c r="AN337" s="86"/>
      <c r="AO337" s="86"/>
      <c r="AP337" s="86"/>
      <c r="AQ337" s="86"/>
      <c r="AR337" s="86"/>
      <c r="AS337" s="86"/>
      <c r="AT337" s="86"/>
      <c r="AU337" s="86"/>
      <c r="AV337" s="86"/>
      <c r="AW337" s="86"/>
      <c r="AX337" s="86"/>
      <c r="AY337" s="86"/>
      <c r="AZ337" s="86"/>
      <c r="BA337" s="86"/>
      <c r="BB337" s="86"/>
      <c r="BC337" s="86"/>
      <c r="BD337" s="86"/>
      <c r="BE337" s="86"/>
      <c r="BF337" s="86"/>
      <c r="BG337" s="86"/>
      <c r="BH337" s="86"/>
      <c r="BI337" s="86"/>
      <c r="BJ337" s="86"/>
      <c r="BK337" s="86"/>
      <c r="BL337" s="86"/>
      <c r="BM337" s="86"/>
      <c r="BN337" s="86"/>
      <c r="BO337" s="86"/>
      <c r="BP337" s="86"/>
      <c r="BQ337" s="86"/>
      <c r="BR337" s="86"/>
      <c r="BS337" s="86"/>
      <c r="BT337" s="86"/>
      <c r="BU337" s="86"/>
      <c r="BV337" s="86"/>
      <c r="BW337" s="86"/>
      <c r="BX337" s="86"/>
      <c r="BY337" s="86"/>
      <c r="BZ337" s="86"/>
      <c r="CA337" s="86"/>
      <c r="CB337" s="86"/>
      <c r="CC337" s="86"/>
      <c r="CD337" s="86"/>
      <c r="CE337" s="86"/>
      <c r="CF337" s="86"/>
      <c r="CG337" s="86"/>
      <c r="CH337" s="86"/>
      <c r="CI337" s="86"/>
      <c r="CJ337" s="86"/>
      <c r="CK337" s="86"/>
      <c r="CL337" s="86"/>
      <c r="CM337" s="86"/>
      <c r="CN337" s="86"/>
      <c r="CO337" s="86"/>
      <c r="CP337" s="86"/>
      <c r="CQ337" s="86"/>
      <c r="CR337" s="86"/>
      <c r="CS337" s="86"/>
      <c r="CT337" s="86"/>
      <c r="CU337" s="86"/>
      <c r="CV337" s="86"/>
      <c r="CW337" s="86"/>
      <c r="CX337" s="86"/>
      <c r="CY337" s="86"/>
      <c r="CZ337" s="86"/>
      <c r="DA337" s="86"/>
      <c r="DB337" s="86"/>
      <c r="DC337" s="86"/>
      <c r="DD337" s="86"/>
      <c r="DE337" s="86"/>
      <c r="DF337" s="86"/>
      <c r="DG337" s="86"/>
      <c r="DH337" s="86"/>
      <c r="DI337" s="86"/>
      <c r="DJ337" s="86"/>
      <c r="DK337" s="86"/>
      <c r="DL337" s="86"/>
      <c r="DM337" s="86"/>
      <c r="DN337" s="86"/>
      <c r="DO337" s="86"/>
      <c r="DP337" s="86"/>
      <c r="DQ337" s="86"/>
      <c r="DR337" s="86"/>
      <c r="DS337" s="86"/>
      <c r="DT337" s="86"/>
      <c r="DU337" s="86"/>
      <c r="DV337" s="86"/>
      <c r="DW337" s="86"/>
      <c r="DX337" s="86"/>
      <c r="DY337" s="86"/>
      <c r="DZ337" s="86"/>
      <c r="EA337" s="86"/>
      <c r="EB337" s="86"/>
      <c r="EC337" s="86"/>
      <c r="ED337" s="86"/>
      <c r="EE337" s="86"/>
      <c r="EF337" s="86"/>
      <c r="EG337" s="86"/>
      <c r="EH337" s="86"/>
      <c r="EI337" s="86"/>
      <c r="EJ337" s="86"/>
      <c r="EK337" s="86"/>
      <c r="EL337" s="86"/>
      <c r="EM337" s="86"/>
      <c r="EN337" s="86"/>
      <c r="EO337" s="86"/>
      <c r="EP337" s="86"/>
      <c r="EQ337" s="86"/>
      <c r="ER337" s="86"/>
      <c r="ES337" s="86"/>
      <c r="ET337" s="86"/>
      <c r="EU337" s="86"/>
      <c r="EV337" s="86"/>
      <c r="EW337" s="86"/>
      <c r="EX337" s="86"/>
      <c r="EY337" s="86"/>
      <c r="EZ337" s="86"/>
      <c r="FA337" s="86"/>
      <c r="FB337" s="86"/>
      <c r="FC337" s="86"/>
      <c r="FD337" s="86"/>
      <c r="FE337" s="86"/>
      <c r="FF337" s="86"/>
      <c r="FG337" s="86"/>
      <c r="FH337" s="86"/>
      <c r="FI337" s="86"/>
      <c r="FJ337" s="86"/>
      <c r="FK337" s="86"/>
      <c r="FL337" s="86"/>
      <c r="FM337" s="86"/>
      <c r="FN337" s="86"/>
      <c r="FO337" s="86"/>
      <c r="FP337" s="86"/>
      <c r="FQ337" s="86"/>
      <c r="FR337" s="86"/>
      <c r="FS337" s="86"/>
      <c r="FT337" s="86"/>
      <c r="FU337" s="86"/>
      <c r="FV337" s="86"/>
      <c r="FW337" s="86"/>
      <c r="FX337" s="86">
        <v>45.045455932617188</v>
      </c>
      <c r="FY337" s="86">
        <v>0</v>
      </c>
    </row>
    <row r="338" spans="1:181" x14ac:dyDescent="0.25">
      <c r="A338" t="s">
        <v>186</v>
      </c>
      <c r="B338" t="s">
        <v>244</v>
      </c>
      <c r="C338" t="s">
        <v>194</v>
      </c>
      <c r="D338" t="s">
        <v>202</v>
      </c>
      <c r="E338" t="s">
        <v>208</v>
      </c>
      <c r="F338" t="s">
        <v>181</v>
      </c>
      <c r="G338" t="s">
        <v>1</v>
      </c>
      <c r="H338" s="86">
        <v>524</v>
      </c>
      <c r="I338" s="86"/>
      <c r="J338" s="86"/>
      <c r="K338" s="86"/>
      <c r="L338" s="86"/>
      <c r="M338" s="86"/>
      <c r="N338" s="86"/>
      <c r="O338" s="86"/>
      <c r="P338" s="86"/>
      <c r="Q338" s="86"/>
      <c r="R338" s="86"/>
      <c r="S338" s="86"/>
      <c r="T338" s="86"/>
      <c r="U338" s="86"/>
      <c r="V338" s="86"/>
      <c r="W338" s="86"/>
      <c r="X338" s="86"/>
      <c r="Y338" s="86"/>
      <c r="Z338" s="86"/>
      <c r="AA338" s="86"/>
      <c r="AB338" s="86"/>
      <c r="AC338" s="86"/>
      <c r="AD338" s="86"/>
      <c r="AE338" s="86"/>
      <c r="AF338" s="86"/>
      <c r="AG338" s="86"/>
      <c r="AH338" s="86"/>
      <c r="AI338" s="86"/>
      <c r="AJ338" s="86"/>
      <c r="AK338" s="86"/>
      <c r="AL338" s="86"/>
      <c r="AM338" s="86"/>
      <c r="AN338" s="86"/>
      <c r="AO338" s="86"/>
      <c r="AP338" s="86"/>
      <c r="AQ338" s="86"/>
      <c r="AR338" s="86"/>
      <c r="AS338" s="86"/>
      <c r="AT338" s="86"/>
      <c r="AU338" s="86"/>
      <c r="AV338" s="86"/>
      <c r="AW338" s="86"/>
      <c r="AX338" s="86"/>
      <c r="AY338" s="86"/>
      <c r="AZ338" s="86"/>
      <c r="BA338" s="86"/>
      <c r="BB338" s="86"/>
      <c r="BC338" s="86"/>
      <c r="BD338" s="86"/>
      <c r="BE338" s="86"/>
      <c r="BF338" s="86"/>
      <c r="BG338" s="86"/>
      <c r="BH338" s="86"/>
      <c r="BI338" s="86"/>
      <c r="BJ338" s="86"/>
      <c r="BK338" s="86"/>
      <c r="BL338" s="86"/>
      <c r="BM338" s="86"/>
      <c r="BN338" s="86"/>
      <c r="BO338" s="86"/>
      <c r="BP338" s="86"/>
      <c r="BQ338" s="86"/>
      <c r="BR338" s="86"/>
      <c r="BS338" s="86"/>
      <c r="BT338" s="86"/>
      <c r="BU338" s="86"/>
      <c r="BV338" s="86"/>
      <c r="BW338" s="86"/>
      <c r="BX338" s="86"/>
      <c r="BY338" s="86"/>
      <c r="BZ338" s="86"/>
      <c r="CA338" s="86"/>
      <c r="CB338" s="86"/>
      <c r="CC338" s="86"/>
      <c r="CD338" s="86"/>
      <c r="CE338" s="86"/>
      <c r="CF338" s="86"/>
      <c r="CG338" s="86"/>
      <c r="CH338" s="86"/>
      <c r="CI338" s="86"/>
      <c r="CJ338" s="86"/>
      <c r="CK338" s="86"/>
      <c r="CL338" s="86"/>
      <c r="CM338" s="86"/>
      <c r="CN338" s="86"/>
      <c r="CO338" s="86"/>
      <c r="CP338" s="86"/>
      <c r="CQ338" s="86"/>
      <c r="CR338" s="86"/>
      <c r="CS338" s="86"/>
      <c r="CT338" s="86"/>
      <c r="CU338" s="86"/>
      <c r="CV338" s="86"/>
      <c r="CW338" s="86"/>
      <c r="CX338" s="86"/>
      <c r="CY338" s="86"/>
      <c r="CZ338" s="86"/>
      <c r="DA338" s="86"/>
      <c r="DB338" s="86"/>
      <c r="DC338" s="86"/>
      <c r="DD338" s="86"/>
      <c r="DE338" s="86"/>
      <c r="DF338" s="86"/>
      <c r="DG338" s="86"/>
      <c r="DH338" s="86"/>
      <c r="DI338" s="86"/>
      <c r="DJ338" s="86"/>
      <c r="DK338" s="86"/>
      <c r="DL338" s="86"/>
      <c r="DM338" s="86"/>
      <c r="DN338" s="86"/>
      <c r="DO338" s="86"/>
      <c r="DP338" s="86"/>
      <c r="DQ338" s="86"/>
      <c r="DR338" s="86"/>
      <c r="DS338" s="86"/>
      <c r="DT338" s="86"/>
      <c r="DU338" s="86"/>
      <c r="DV338" s="86"/>
      <c r="DW338" s="86"/>
      <c r="DX338" s="86"/>
      <c r="DY338" s="86"/>
      <c r="DZ338" s="86"/>
      <c r="EA338" s="86"/>
      <c r="EB338" s="86"/>
      <c r="EC338" s="86"/>
      <c r="ED338" s="86"/>
      <c r="EE338" s="86"/>
      <c r="EF338" s="86"/>
      <c r="EG338" s="86"/>
      <c r="EH338" s="86"/>
      <c r="EI338" s="86"/>
      <c r="EJ338" s="86"/>
      <c r="EK338" s="86"/>
      <c r="EL338" s="86"/>
      <c r="EM338" s="86"/>
      <c r="EN338" s="86"/>
      <c r="EO338" s="86"/>
      <c r="EP338" s="86"/>
      <c r="EQ338" s="86"/>
      <c r="ER338" s="86"/>
      <c r="ES338" s="86"/>
      <c r="ET338" s="86"/>
      <c r="EU338" s="86"/>
      <c r="EV338" s="86"/>
      <c r="EW338" s="86"/>
      <c r="EX338" s="86"/>
      <c r="EY338" s="86"/>
      <c r="EZ338" s="86"/>
      <c r="FA338" s="86"/>
      <c r="FB338" s="86"/>
      <c r="FC338" s="86"/>
      <c r="FD338" s="86"/>
      <c r="FE338" s="86"/>
      <c r="FF338" s="86"/>
      <c r="FG338" s="86"/>
      <c r="FH338" s="86"/>
      <c r="FI338" s="86"/>
      <c r="FJ338" s="86"/>
      <c r="FK338" s="86"/>
      <c r="FL338" s="86"/>
      <c r="FM338" s="86"/>
      <c r="FN338" s="86"/>
      <c r="FO338" s="86"/>
      <c r="FP338" s="86"/>
      <c r="FQ338" s="86"/>
      <c r="FR338" s="86"/>
      <c r="FS338" s="86"/>
      <c r="FT338" s="86"/>
      <c r="FU338" s="86"/>
      <c r="FV338" s="86"/>
      <c r="FW338" s="86"/>
      <c r="FX338" s="86">
        <v>21.681818008422852</v>
      </c>
      <c r="FY338" s="86">
        <v>0</v>
      </c>
    </row>
    <row r="339" spans="1:181" x14ac:dyDescent="0.25">
      <c r="A339" t="s">
        <v>186</v>
      </c>
      <c r="B339" t="s">
        <v>244</v>
      </c>
      <c r="C339" t="s">
        <v>194</v>
      </c>
      <c r="D339" t="s">
        <v>202</v>
      </c>
      <c r="E339" t="s">
        <v>208</v>
      </c>
      <c r="F339" t="s">
        <v>182</v>
      </c>
      <c r="G339" t="s">
        <v>1</v>
      </c>
      <c r="H339" s="86">
        <v>1500</v>
      </c>
      <c r="I339" s="86">
        <v>0.74292749166488647</v>
      </c>
      <c r="J339" s="86">
        <v>0.67518907785415649</v>
      </c>
      <c r="K339" s="86">
        <v>0.61209636926651001</v>
      </c>
      <c r="L339" s="86">
        <v>0.58730876445770264</v>
      </c>
      <c r="M339" s="86">
        <v>0.57698893547058105</v>
      </c>
      <c r="N339" s="86">
        <v>0.61854606866836548</v>
      </c>
      <c r="O339" s="86">
        <v>0.6264997124671936</v>
      </c>
      <c r="P339" s="86">
        <v>0.72009921073913574</v>
      </c>
      <c r="Q339" s="86">
        <v>0.76188904047012329</v>
      </c>
      <c r="R339" s="86">
        <v>0.83023768663406372</v>
      </c>
      <c r="S339" s="86">
        <v>0.83887052536010742</v>
      </c>
      <c r="T339" s="86">
        <v>0.8804054856300354</v>
      </c>
      <c r="U339" s="86">
        <v>0.93032073974609375</v>
      </c>
      <c r="V339" s="86">
        <v>0.94477933645248413</v>
      </c>
      <c r="W339" s="86">
        <v>0.97964239120483398</v>
      </c>
      <c r="X339" s="86">
        <v>1.0405687093734741</v>
      </c>
      <c r="Y339" s="86">
        <v>1.0767196416854858</v>
      </c>
      <c r="Z339" s="86">
        <v>1.1254986524581909</v>
      </c>
      <c r="AA339" s="86">
        <v>1.1491403579711914</v>
      </c>
      <c r="AB339" s="86">
        <v>1.0685039758682251</v>
      </c>
      <c r="AC339" s="86">
        <v>1.1398186683654785</v>
      </c>
      <c r="AD339" s="86">
        <v>1.1317789554595947</v>
      </c>
      <c r="AE339" s="86">
        <v>0.97878926992416382</v>
      </c>
      <c r="AF339" s="86">
        <v>0.85214018821716309</v>
      </c>
      <c r="AG339" s="86">
        <v>-0.16156089305877686</v>
      </c>
      <c r="AH339" s="86">
        <v>-0.14921742677688599</v>
      </c>
      <c r="AI339" s="86">
        <v>-0.16653129458427429</v>
      </c>
      <c r="AJ339" s="86">
        <v>-0.1741335541009903</v>
      </c>
      <c r="AK339" s="86">
        <v>-0.16839241981506348</v>
      </c>
      <c r="AL339" s="86">
        <v>-0.16600003838539124</v>
      </c>
      <c r="AM339" s="86">
        <v>-0.18495549261569977</v>
      </c>
      <c r="AN339" s="86">
        <v>-0.20296415686607361</v>
      </c>
      <c r="AO339" s="86">
        <v>-0.23440778255462646</v>
      </c>
      <c r="AP339" s="86">
        <v>-8.7516985833644867E-2</v>
      </c>
      <c r="AQ339" s="86">
        <v>-9.736257791519165E-2</v>
      </c>
      <c r="AR339" s="86">
        <v>-9.8704718053340912E-2</v>
      </c>
      <c r="AS339" s="86">
        <v>-5.9776999056339264E-2</v>
      </c>
      <c r="AT339" s="86">
        <v>-7.5969897210597992E-2</v>
      </c>
      <c r="AU339" s="86">
        <v>-9.2093668878078461E-2</v>
      </c>
      <c r="AV339" s="86">
        <v>-8.9299887418746948E-2</v>
      </c>
      <c r="AW339" s="86">
        <v>-8.0758571624755859E-2</v>
      </c>
      <c r="AX339" s="86">
        <v>-0.10394784808158875</v>
      </c>
      <c r="AY339" s="86">
        <v>-0.10386822372674942</v>
      </c>
      <c r="AZ339" s="86">
        <v>-0.14896538853645325</v>
      </c>
      <c r="BA339" s="86">
        <v>-6.4002066850662231E-2</v>
      </c>
      <c r="BB339" s="86">
        <v>-0.17321185767650604</v>
      </c>
      <c r="BC339" s="86">
        <v>-0.20253646373748779</v>
      </c>
      <c r="BD339" s="86">
        <v>-0.19295953214168549</v>
      </c>
      <c r="BE339" s="86">
        <v>-9.9880561232566833E-2</v>
      </c>
      <c r="BF339" s="86">
        <v>-8.9114509522914886E-2</v>
      </c>
      <c r="BG339" s="86">
        <v>-0.10914856195449829</v>
      </c>
      <c r="BH339" s="86">
        <v>-0.11813254654407501</v>
      </c>
      <c r="BI339" s="86">
        <v>-0.11349588632583618</v>
      </c>
      <c r="BJ339" s="86">
        <v>-0.10970311611890793</v>
      </c>
      <c r="BK339" s="86">
        <v>-0.13817603886127472</v>
      </c>
      <c r="BL339" s="86">
        <v>-0.15201723575592041</v>
      </c>
      <c r="BM339" s="86">
        <v>-0.17051470279693604</v>
      </c>
      <c r="BN339" s="86">
        <v>-4.6123143285512924E-2</v>
      </c>
      <c r="BO339" s="86">
        <v>-5.297248438000679E-2</v>
      </c>
      <c r="BP339" s="86">
        <v>-5.2994608879089355E-2</v>
      </c>
      <c r="BQ339" s="86">
        <v>-1.6301237046718597E-2</v>
      </c>
      <c r="BR339" s="86">
        <v>-3.1166007742285728E-2</v>
      </c>
      <c r="BS339" s="86">
        <v>-4.5724194496870041E-2</v>
      </c>
      <c r="BT339" s="86">
        <v>-3.7958938628435135E-2</v>
      </c>
      <c r="BU339" s="86">
        <v>-2.8294682502746582E-2</v>
      </c>
      <c r="BV339" s="86">
        <v>-4.9014713615179062E-2</v>
      </c>
      <c r="BW339" s="86">
        <v>-3.9630196988582611E-2</v>
      </c>
      <c r="BX339" s="86">
        <v>-8.6554571986198425E-2</v>
      </c>
      <c r="BY339" s="86">
        <v>-2.1599624305963516E-3</v>
      </c>
      <c r="BZ339" s="86">
        <v>-0.1053350567817688</v>
      </c>
      <c r="CA339" s="86">
        <v>-0.13321498036384583</v>
      </c>
      <c r="CB339" s="86">
        <v>-0.12558647990226746</v>
      </c>
      <c r="CC339" s="86">
        <v>-5.7160966098308563E-2</v>
      </c>
      <c r="CD339" s="86">
        <v>-4.7487415373325348E-2</v>
      </c>
      <c r="CE339" s="86">
        <v>-6.9405451416969299E-2</v>
      </c>
      <c r="CF339" s="86">
        <v>-7.9346425831317902E-2</v>
      </c>
      <c r="CG339" s="86">
        <v>-7.547471672296524E-2</v>
      </c>
      <c r="CH339" s="86">
        <v>-7.0712022483348846E-2</v>
      </c>
      <c r="CI339" s="86">
        <v>-0.10577674210071564</v>
      </c>
      <c r="CJ339" s="86">
        <v>-0.11673153936862946</v>
      </c>
      <c r="CK339" s="86">
        <v>-0.12626254558563232</v>
      </c>
      <c r="CL339" s="86">
        <v>-1.7453894019126892E-2</v>
      </c>
      <c r="CM339" s="86">
        <v>-2.2228045389056206E-2</v>
      </c>
      <c r="CN339" s="86">
        <v>-2.1335925906896591E-2</v>
      </c>
      <c r="CO339" s="86">
        <v>1.3809941709041595E-2</v>
      </c>
      <c r="CP339" s="86">
        <v>-1.3496971223503351E-4</v>
      </c>
      <c r="CQ339" s="86">
        <v>-1.3608831912279129E-2</v>
      </c>
      <c r="CR339" s="86">
        <v>-2.4003535509109497E-3</v>
      </c>
      <c r="CS339" s="86">
        <v>8.0416509881615639E-3</v>
      </c>
      <c r="CT339" s="86">
        <v>-1.0968188755214214E-2</v>
      </c>
      <c r="CU339" s="86">
        <v>4.8608644865453243E-3</v>
      </c>
      <c r="CV339" s="86">
        <v>-4.332902655005455E-2</v>
      </c>
      <c r="CW339" s="86">
        <v>4.0671691298484802E-2</v>
      </c>
      <c r="CX339" s="86">
        <v>-5.8323796838521957E-2</v>
      </c>
      <c r="CY339" s="86">
        <v>-8.5203126072883606E-2</v>
      </c>
      <c r="CZ339" s="86">
        <v>-7.8924119472503662E-2</v>
      </c>
      <c r="DA339" s="86">
        <v>-1.444136630743742E-2</v>
      </c>
      <c r="DB339" s="86">
        <v>-5.8603193610906601E-3</v>
      </c>
      <c r="DC339" s="86">
        <v>-2.9662344604730606E-2</v>
      </c>
      <c r="DD339" s="86">
        <v>-4.0560305118560791E-2</v>
      </c>
      <c r="DE339" s="86">
        <v>-3.7453550845384598E-2</v>
      </c>
      <c r="DF339" s="86">
        <v>-3.1720928847789764E-2</v>
      </c>
      <c r="DG339" s="86">
        <v>-7.3377445340156555E-2</v>
      </c>
      <c r="DH339" s="86">
        <v>-8.1445857882499695E-2</v>
      </c>
      <c r="DI339" s="86">
        <v>-8.201039582490921E-2</v>
      </c>
      <c r="DJ339" s="86">
        <v>1.1215354315936565E-2</v>
      </c>
      <c r="DK339" s="86">
        <v>8.5163963958621025E-3</v>
      </c>
      <c r="DL339" s="86">
        <v>1.0322758927941322E-2</v>
      </c>
      <c r="DM339" s="86">
        <v>4.3921120464801788E-2</v>
      </c>
      <c r="DN339" s="86">
        <v>3.0896065756678581E-2</v>
      </c>
      <c r="DO339" s="86">
        <v>1.8506526947021484E-2</v>
      </c>
      <c r="DP339" s="86">
        <v>3.3158235251903534E-2</v>
      </c>
      <c r="DQ339" s="86">
        <v>4.4377986341714859E-2</v>
      </c>
      <c r="DR339" s="86">
        <v>2.7078334242105484E-2</v>
      </c>
      <c r="DS339" s="86">
        <v>4.9351926892995834E-2</v>
      </c>
      <c r="DT339" s="86">
        <v>-1.0347845818614587E-4</v>
      </c>
      <c r="DU339" s="86">
        <v>8.3503343164920807E-2</v>
      </c>
      <c r="DV339" s="86">
        <v>-1.1312536895275116E-2</v>
      </c>
      <c r="DW339" s="86">
        <v>-3.719126433134079E-2</v>
      </c>
      <c r="DX339" s="86">
        <v>-3.2261751592159271E-2</v>
      </c>
      <c r="DY339" s="86">
        <v>4.7238953411579132E-2</v>
      </c>
      <c r="DZ339" s="86">
        <v>5.4242592304944992E-2</v>
      </c>
      <c r="EA339" s="86">
        <v>2.7720393612980843E-2</v>
      </c>
      <c r="EB339" s="86">
        <v>1.5440693125128746E-2</v>
      </c>
      <c r="EC339" s="86">
        <v>1.7442977055907249E-2</v>
      </c>
      <c r="ED339" s="86">
        <v>2.4576008319854736E-2</v>
      </c>
      <c r="EE339" s="86">
        <v>-2.6598002761602402E-2</v>
      </c>
      <c r="EF339" s="86">
        <v>-3.0498921871185303E-2</v>
      </c>
      <c r="EG339" s="86">
        <v>-1.8117316067218781E-2</v>
      </c>
      <c r="EH339" s="86">
        <v>5.2609194070100784E-2</v>
      </c>
      <c r="EI339" s="86">
        <v>5.2906490862369537E-2</v>
      </c>
      <c r="EJ339" s="86">
        <v>5.6032869964838028E-2</v>
      </c>
      <c r="EK339" s="86">
        <v>8.7396882474422455E-2</v>
      </c>
      <c r="EL339" s="86">
        <v>7.5699955224990845E-2</v>
      </c>
      <c r="EM339" s="86">
        <v>6.4876005053520203E-2</v>
      </c>
      <c r="EN339" s="86">
        <v>8.4499180316925049E-2</v>
      </c>
      <c r="EO339" s="86">
        <v>9.6841879189014435E-2</v>
      </c>
      <c r="EP339" s="86">
        <v>8.2011476159095764E-2</v>
      </c>
      <c r="EQ339" s="86">
        <v>0.11358994990587234</v>
      </c>
      <c r="ER339" s="86">
        <v>6.2307350337505341E-2</v>
      </c>
      <c r="ES339" s="86">
        <v>0.14534544944763184</v>
      </c>
      <c r="ET339" s="86">
        <v>5.6564256548881531E-2</v>
      </c>
      <c r="EU339" s="86">
        <v>3.2130230218172073E-2</v>
      </c>
      <c r="EV339" s="86">
        <v>3.5111285746097565E-2</v>
      </c>
      <c r="EW339" s="86">
        <v>61.297859191894531</v>
      </c>
      <c r="EX339" s="86">
        <v>60.386924743652344</v>
      </c>
      <c r="EY339" s="86">
        <v>59.207496643066406</v>
      </c>
      <c r="EZ339" s="86">
        <v>58.220527648925781</v>
      </c>
      <c r="FA339" s="86">
        <v>57.297512054443359</v>
      </c>
      <c r="FB339" s="86">
        <v>56.456447601318359</v>
      </c>
      <c r="FC339" s="86">
        <v>55.882419586181641</v>
      </c>
      <c r="FD339" s="86">
        <v>56.635826110839844</v>
      </c>
      <c r="FE339" s="86">
        <v>59.803333282470703</v>
      </c>
      <c r="FF339" s="86">
        <v>64.281288146972656</v>
      </c>
      <c r="FG339" s="86">
        <v>68.690513610839844</v>
      </c>
      <c r="FH339" s="86">
        <v>73.101211547851563</v>
      </c>
      <c r="FI339" s="86">
        <v>77.333732604980469</v>
      </c>
      <c r="FJ339" s="86">
        <v>81.406639099121094</v>
      </c>
      <c r="FK339" s="86">
        <v>83.631103515625</v>
      </c>
      <c r="FL339" s="86">
        <v>84.796722412109375</v>
      </c>
      <c r="FM339" s="86">
        <v>84.771392822265625</v>
      </c>
      <c r="FN339" s="86">
        <v>83.396682739257813</v>
      </c>
      <c r="FO339" s="86">
        <v>81.293251037597656</v>
      </c>
      <c r="FP339" s="86">
        <v>78.07415771484375</v>
      </c>
      <c r="FQ339" s="86">
        <v>73.654014587402344</v>
      </c>
      <c r="FR339" s="86">
        <v>68.285667419433594</v>
      </c>
      <c r="FS339" s="86">
        <v>65.334396362304688</v>
      </c>
      <c r="FT339" s="86">
        <v>63.134738922119141</v>
      </c>
      <c r="FU339" s="86">
        <v>5.8938108384609222E-2</v>
      </c>
      <c r="FV339" s="86">
        <v>6.9470219314098358E-2</v>
      </c>
      <c r="FW339" s="86">
        <v>5.9243209660053253E-2</v>
      </c>
      <c r="FX339" s="86">
        <v>128.68182373046875</v>
      </c>
      <c r="FY339" s="86">
        <v>1</v>
      </c>
    </row>
    <row r="340" spans="1:181" x14ac:dyDescent="0.25">
      <c r="A340" t="s">
        <v>186</v>
      </c>
      <c r="B340" t="s">
        <v>244</v>
      </c>
      <c r="C340" t="s">
        <v>194</v>
      </c>
      <c r="D340" t="s">
        <v>202</v>
      </c>
      <c r="E340" t="s">
        <v>208</v>
      </c>
      <c r="F340" t="s">
        <v>183</v>
      </c>
      <c r="G340" t="s">
        <v>1</v>
      </c>
      <c r="H340" s="86">
        <v>2094</v>
      </c>
      <c r="I340" s="86">
        <v>1.3040422201156616</v>
      </c>
      <c r="J340" s="86">
        <v>1.1659716367721558</v>
      </c>
      <c r="K340" s="86">
        <v>1.1013603210449219</v>
      </c>
      <c r="L340" s="86">
        <v>1.0352575778961182</v>
      </c>
      <c r="M340" s="86">
        <v>0.94858372211456299</v>
      </c>
      <c r="N340" s="86">
        <v>0.78432297706604004</v>
      </c>
      <c r="O340" s="86">
        <v>0.87018036842346191</v>
      </c>
      <c r="P340" s="86">
        <v>0.94432491064071655</v>
      </c>
      <c r="Q340" s="86">
        <v>1.0161920785903931</v>
      </c>
      <c r="R340" s="86">
        <v>1.0697083473205566</v>
      </c>
      <c r="S340" s="86">
        <v>1.1542596817016602</v>
      </c>
      <c r="T340" s="86">
        <v>1.239246129989624</v>
      </c>
      <c r="U340" s="86">
        <v>1.3742673397064209</v>
      </c>
      <c r="V340" s="86">
        <v>1.5056593418121338</v>
      </c>
      <c r="W340" s="86">
        <v>1.6145672798156738</v>
      </c>
      <c r="X340" s="86">
        <v>1.7702784538269043</v>
      </c>
      <c r="Y340" s="86">
        <v>1.9476654529571533</v>
      </c>
      <c r="Z340" s="86">
        <v>2.1526105403900146</v>
      </c>
      <c r="AA340" s="86">
        <v>2.155620813369751</v>
      </c>
      <c r="AB340" s="86">
        <v>2.0235316753387451</v>
      </c>
      <c r="AC340" s="86">
        <v>1.874567985534668</v>
      </c>
      <c r="AD340" s="86">
        <v>1.8171684741973877</v>
      </c>
      <c r="AE340" s="86">
        <v>1.6582919359207153</v>
      </c>
      <c r="AF340" s="86">
        <v>1.4944827556610107</v>
      </c>
      <c r="AG340" s="86">
        <v>-0.23198482394218445</v>
      </c>
      <c r="AH340" s="86">
        <v>-0.22352331876754761</v>
      </c>
      <c r="AI340" s="86">
        <v>-0.20250284671783447</v>
      </c>
      <c r="AJ340" s="86">
        <v>-0.20895174145698547</v>
      </c>
      <c r="AK340" s="86">
        <v>-0.29456028342247009</v>
      </c>
      <c r="AL340" s="86">
        <v>-0.61713105440139771</v>
      </c>
      <c r="AM340" s="86">
        <v>-0.47821444272994995</v>
      </c>
      <c r="AN340" s="86">
        <v>-0.5067211389541626</v>
      </c>
      <c r="AO340" s="86">
        <v>-0.47137549519538879</v>
      </c>
      <c r="AP340" s="86">
        <v>-0.43642726540565491</v>
      </c>
      <c r="AQ340" s="86">
        <v>-0.40269991755485535</v>
      </c>
      <c r="AR340" s="86">
        <v>-0.42938923835754395</v>
      </c>
      <c r="AS340" s="86">
        <v>-0.45605605840682983</v>
      </c>
      <c r="AT340" s="86">
        <v>-0.44735509157180786</v>
      </c>
      <c r="AU340" s="86">
        <v>-0.46487888693809509</v>
      </c>
      <c r="AV340" s="86">
        <v>-0.41897526383399963</v>
      </c>
      <c r="AW340" s="86">
        <v>-0.30278956890106201</v>
      </c>
      <c r="AX340" s="86">
        <v>-4.4726867228746414E-2</v>
      </c>
      <c r="AY340" s="86">
        <v>-2.0387986674904823E-2</v>
      </c>
      <c r="AZ340" s="86">
        <v>-0.15024113655090332</v>
      </c>
      <c r="BA340" s="86">
        <v>-0.17829912900924683</v>
      </c>
      <c r="BB340" s="86">
        <v>-0.26009690761566162</v>
      </c>
      <c r="BC340" s="86">
        <v>-0.26931655406951904</v>
      </c>
      <c r="BD340" s="86">
        <v>-0.25672152638435364</v>
      </c>
      <c r="BE340" s="86">
        <v>-0.149216428399086</v>
      </c>
      <c r="BF340" s="86">
        <v>-0.14282877743244171</v>
      </c>
      <c r="BG340" s="86">
        <v>-0.12294933199882507</v>
      </c>
      <c r="BH340" s="86">
        <v>-0.13090437650680542</v>
      </c>
      <c r="BI340" s="86">
        <v>-0.21260002255439758</v>
      </c>
      <c r="BJ340" s="86">
        <v>-0.44606852531433105</v>
      </c>
      <c r="BK340" s="86">
        <v>-0.34699651598930359</v>
      </c>
      <c r="BL340" s="86">
        <v>-0.36284130811691284</v>
      </c>
      <c r="BM340" s="86">
        <v>-0.32001218199729919</v>
      </c>
      <c r="BN340" s="86">
        <v>-0.28969457745552063</v>
      </c>
      <c r="BO340" s="86">
        <v>-0.25097095966339111</v>
      </c>
      <c r="BP340" s="86">
        <v>-0.27644634246826172</v>
      </c>
      <c r="BQ340" s="86">
        <v>-0.30231165885925293</v>
      </c>
      <c r="BR340" s="86">
        <v>-0.28921806812286377</v>
      </c>
      <c r="BS340" s="86">
        <v>-0.30267518758773804</v>
      </c>
      <c r="BT340" s="86">
        <v>-0.25075855851173401</v>
      </c>
      <c r="BU340" s="86">
        <v>-0.12947382032871246</v>
      </c>
      <c r="BV340" s="86">
        <v>5.0726909190416336E-2</v>
      </c>
      <c r="BW340" s="86">
        <v>6.7022740840911865E-2</v>
      </c>
      <c r="BX340" s="86">
        <v>-5.6051217019557953E-2</v>
      </c>
      <c r="BY340" s="86">
        <v>-8.7524436414241791E-2</v>
      </c>
      <c r="BZ340" s="86">
        <v>-0.16263353824615479</v>
      </c>
      <c r="CA340" s="86">
        <v>-0.17434704303741455</v>
      </c>
      <c r="CB340" s="86">
        <v>-0.17128336429595947</v>
      </c>
      <c r="CC340" s="86">
        <v>-9.1891273856163025E-2</v>
      </c>
      <c r="CD340" s="86">
        <v>-8.6940020322799683E-2</v>
      </c>
      <c r="CE340" s="86">
        <v>-6.7850813269615173E-2</v>
      </c>
      <c r="CF340" s="86">
        <v>-7.6848991215229034E-2</v>
      </c>
      <c r="CG340" s="86">
        <v>-0.1558346152305603</v>
      </c>
      <c r="CH340" s="86">
        <v>-0.32759112119674683</v>
      </c>
      <c r="CI340" s="86">
        <v>-0.25611540675163269</v>
      </c>
      <c r="CJ340" s="86">
        <v>-0.26319050788879395</v>
      </c>
      <c r="CK340" s="86">
        <v>-0.21517843008041382</v>
      </c>
      <c r="CL340" s="86">
        <v>-0.18806789815425873</v>
      </c>
      <c r="CM340" s="86">
        <v>-0.1458839625120163</v>
      </c>
      <c r="CN340" s="86">
        <v>-0.17051856219768524</v>
      </c>
      <c r="CO340" s="86">
        <v>-0.19582878053188324</v>
      </c>
      <c r="CP340" s="86">
        <v>-0.17969284951686859</v>
      </c>
      <c r="CQ340" s="86">
        <v>-0.19033341109752655</v>
      </c>
      <c r="CR340" s="86">
        <v>-0.1342521607875824</v>
      </c>
      <c r="CS340" s="86">
        <v>-9.4358567148447037E-3</v>
      </c>
      <c r="CT340" s="86">
        <v>0.11683790385723114</v>
      </c>
      <c r="CU340" s="86">
        <v>0.12756314873695374</v>
      </c>
      <c r="CV340" s="86">
        <v>9.1844424605369568E-3</v>
      </c>
      <c r="CW340" s="86">
        <v>-2.4654168635606766E-2</v>
      </c>
      <c r="CX340" s="86">
        <v>-9.513072669506073E-2</v>
      </c>
      <c r="CY340" s="86">
        <v>-0.10857146233320236</v>
      </c>
      <c r="CZ340" s="86">
        <v>-0.11210917681455612</v>
      </c>
      <c r="DA340" s="86">
        <v>-3.4566130489110947E-2</v>
      </c>
      <c r="DB340" s="86">
        <v>-3.1051237136125565E-2</v>
      </c>
      <c r="DC340" s="86">
        <v>-1.2752293609082699E-2</v>
      </c>
      <c r="DD340" s="86">
        <v>-2.2793613374233246E-2</v>
      </c>
      <c r="DE340" s="86">
        <v>-9.9069193005561829E-2</v>
      </c>
      <c r="DF340" s="86">
        <v>-0.2091137021780014</v>
      </c>
      <c r="DG340" s="86">
        <v>-0.16523429751396179</v>
      </c>
      <c r="DH340" s="86">
        <v>-0.16353975236415863</v>
      </c>
      <c r="DI340" s="86">
        <v>-0.11034467071294785</v>
      </c>
      <c r="DJ340" s="86">
        <v>-8.6441263556480408E-2</v>
      </c>
      <c r="DK340" s="86">
        <v>-4.0796957910060883E-2</v>
      </c>
      <c r="DL340" s="86">
        <v>-6.4590767025947571E-2</v>
      </c>
      <c r="DM340" s="86">
        <v>-8.9345872402191162E-2</v>
      </c>
      <c r="DN340" s="86">
        <v>-7.0167645812034607E-2</v>
      </c>
      <c r="DO340" s="86">
        <v>-7.7991612255573273E-2</v>
      </c>
      <c r="DP340" s="86">
        <v>-1.7745781689882278E-2</v>
      </c>
      <c r="DQ340" s="86">
        <v>0.11060209572315216</v>
      </c>
      <c r="DR340" s="86">
        <v>0.18294890224933624</v>
      </c>
      <c r="DS340" s="86">
        <v>0.18810354173183441</v>
      </c>
      <c r="DT340" s="86">
        <v>7.4420101940631866E-2</v>
      </c>
      <c r="DU340" s="86">
        <v>3.8216102868318558E-2</v>
      </c>
      <c r="DV340" s="86">
        <v>-2.7627900242805481E-2</v>
      </c>
      <c r="DW340" s="86">
        <v>-4.2795877903699875E-2</v>
      </c>
      <c r="DX340" s="86">
        <v>-5.2934993058443069E-2</v>
      </c>
      <c r="DY340" s="86">
        <v>4.82022725045681E-2</v>
      </c>
      <c r="DZ340" s="86">
        <v>4.9643278121948242E-2</v>
      </c>
      <c r="EA340" s="86">
        <v>6.6801220178604126E-2</v>
      </c>
      <c r="EB340" s="86">
        <v>5.5253762751817703E-2</v>
      </c>
      <c r="EC340" s="86">
        <v>-1.7108945176005363E-2</v>
      </c>
      <c r="ED340" s="86">
        <v>-3.8051150739192963E-2</v>
      </c>
      <c r="EE340" s="86">
        <v>-3.4016404300928116E-2</v>
      </c>
      <c r="EF340" s="86">
        <v>-1.9659856334328651E-2</v>
      </c>
      <c r="EG340" s="86">
        <v>4.1018631309270859E-2</v>
      </c>
      <c r="EH340" s="86">
        <v>6.029147282242775E-2</v>
      </c>
      <c r="EI340" s="86">
        <v>0.11093199253082275</v>
      </c>
      <c r="EJ340" s="86">
        <v>8.8352136313915253E-2</v>
      </c>
      <c r="EK340" s="86">
        <v>6.4398534595966339E-2</v>
      </c>
      <c r="EL340" s="86">
        <v>8.7969362735748291E-2</v>
      </c>
      <c r="EM340" s="86">
        <v>8.4212079644203186E-2</v>
      </c>
      <c r="EN340" s="86">
        <v>0.15047094225883484</v>
      </c>
      <c r="EO340" s="86">
        <v>0.28391784429550171</v>
      </c>
      <c r="EP340" s="86">
        <v>0.27840268611907959</v>
      </c>
      <c r="EQ340" s="86">
        <v>0.27551427483558655</v>
      </c>
      <c r="ER340" s="86">
        <v>0.16861003637313843</v>
      </c>
      <c r="ES340" s="86">
        <v>0.1289907842874527</v>
      </c>
      <c r="ET340" s="86">
        <v>6.9835461676120758E-2</v>
      </c>
      <c r="EU340" s="86">
        <v>5.217362567782402E-2</v>
      </c>
      <c r="EV340" s="86">
        <v>3.2503135502338409E-2</v>
      </c>
      <c r="EW340" s="86">
        <v>72.644065856933594</v>
      </c>
      <c r="EX340" s="86">
        <v>71.464599609375</v>
      </c>
      <c r="EY340" s="86">
        <v>70.047111511230469</v>
      </c>
      <c r="EZ340" s="86">
        <v>68.643508911132813</v>
      </c>
      <c r="FA340" s="86">
        <v>67.576377868652344</v>
      </c>
      <c r="FB340" s="86">
        <v>66.311119079589844</v>
      </c>
      <c r="FC340" s="86">
        <v>64.854621887207031</v>
      </c>
      <c r="FD340" s="86">
        <v>65.669021606445313</v>
      </c>
      <c r="FE340" s="86">
        <v>69.005203247070313</v>
      </c>
      <c r="FF340" s="86">
        <v>72.586044311523438</v>
      </c>
      <c r="FG340" s="86">
        <v>76.640907287597656</v>
      </c>
      <c r="FH340" s="86">
        <v>80.679924011230469</v>
      </c>
      <c r="FI340" s="86">
        <v>84.158149719238281</v>
      </c>
      <c r="FJ340" s="86">
        <v>87.097320556640625</v>
      </c>
      <c r="FK340" s="86">
        <v>89.294059753417969</v>
      </c>
      <c r="FL340" s="86">
        <v>90.802513122558594</v>
      </c>
      <c r="FM340" s="86">
        <v>91.686424255371094</v>
      </c>
      <c r="FN340" s="86">
        <v>91.657432556152344</v>
      </c>
      <c r="FO340" s="86">
        <v>90.441520690917969</v>
      </c>
      <c r="FP340" s="86">
        <v>88.519935607910156</v>
      </c>
      <c r="FQ340" s="86">
        <v>84.539726257324219</v>
      </c>
      <c r="FR340" s="86">
        <v>79.919914245605469</v>
      </c>
      <c r="FS340" s="86">
        <v>76.875389099121094</v>
      </c>
      <c r="FT340" s="86">
        <v>74.380996704101563</v>
      </c>
      <c r="FU340" s="86">
        <v>0.13049809634685516</v>
      </c>
      <c r="FV340" s="86">
        <v>0.12580598890781403</v>
      </c>
      <c r="FW340" s="86">
        <v>0.13974769413471222</v>
      </c>
      <c r="FX340" s="86">
        <v>138.40908813476563</v>
      </c>
      <c r="FY340" s="86">
        <v>1</v>
      </c>
    </row>
    <row r="341" spans="1:181" x14ac:dyDescent="0.25">
      <c r="A341" t="s">
        <v>186</v>
      </c>
      <c r="B341" t="s">
        <v>244</v>
      </c>
      <c r="C341" t="s">
        <v>194</v>
      </c>
      <c r="D341" t="s">
        <v>202</v>
      </c>
      <c r="E341" t="s">
        <v>208</v>
      </c>
      <c r="F341" t="s">
        <v>184</v>
      </c>
      <c r="G341" t="s">
        <v>1</v>
      </c>
      <c r="H341" s="86">
        <v>1244</v>
      </c>
      <c r="I341" s="86"/>
      <c r="J341" s="86"/>
      <c r="K341" s="86"/>
      <c r="L341" s="86"/>
      <c r="M341" s="86"/>
      <c r="N341" s="86"/>
      <c r="O341" s="86"/>
      <c r="P341" s="86"/>
      <c r="Q341" s="86"/>
      <c r="R341" s="86"/>
      <c r="S341" s="86"/>
      <c r="T341" s="86"/>
      <c r="U341" s="86"/>
      <c r="V341" s="86"/>
      <c r="W341" s="86"/>
      <c r="X341" s="86"/>
      <c r="Y341" s="86"/>
      <c r="Z341" s="86"/>
      <c r="AA341" s="86"/>
      <c r="AB341" s="86"/>
      <c r="AC341" s="86"/>
      <c r="AD341" s="86"/>
      <c r="AE341" s="86"/>
      <c r="AF341" s="86"/>
      <c r="AG341" s="86"/>
      <c r="AH341" s="86"/>
      <c r="AI341" s="86"/>
      <c r="AJ341" s="86"/>
      <c r="AK341" s="86"/>
      <c r="AL341" s="86"/>
      <c r="AM341" s="86"/>
      <c r="AN341" s="86"/>
      <c r="AO341" s="86"/>
      <c r="AP341" s="86"/>
      <c r="AQ341" s="86"/>
      <c r="AR341" s="86"/>
      <c r="AS341" s="86"/>
      <c r="AT341" s="86"/>
      <c r="AU341" s="86"/>
      <c r="AV341" s="86"/>
      <c r="AW341" s="86"/>
      <c r="AX341" s="86"/>
      <c r="AY341" s="86"/>
      <c r="AZ341" s="86"/>
      <c r="BA341" s="86"/>
      <c r="BB341" s="86"/>
      <c r="BC341" s="86"/>
      <c r="BD341" s="86"/>
      <c r="BE341" s="86"/>
      <c r="BF341" s="86"/>
      <c r="BG341" s="86"/>
      <c r="BH341" s="86"/>
      <c r="BI341" s="86"/>
      <c r="BJ341" s="86"/>
      <c r="BK341" s="86"/>
      <c r="BL341" s="86"/>
      <c r="BM341" s="86"/>
      <c r="BN341" s="86"/>
      <c r="BO341" s="86"/>
      <c r="BP341" s="86"/>
      <c r="BQ341" s="86"/>
      <c r="BR341" s="86"/>
      <c r="BS341" s="86"/>
      <c r="BT341" s="86"/>
      <c r="BU341" s="86"/>
      <c r="BV341" s="86"/>
      <c r="BW341" s="86"/>
      <c r="BX341" s="86"/>
      <c r="BY341" s="86"/>
      <c r="BZ341" s="86"/>
      <c r="CA341" s="86"/>
      <c r="CB341" s="86"/>
      <c r="CC341" s="86"/>
      <c r="CD341" s="86"/>
      <c r="CE341" s="86"/>
      <c r="CF341" s="86"/>
      <c r="CG341" s="86"/>
      <c r="CH341" s="86"/>
      <c r="CI341" s="86"/>
      <c r="CJ341" s="86"/>
      <c r="CK341" s="86"/>
      <c r="CL341" s="86"/>
      <c r="CM341" s="86"/>
      <c r="CN341" s="86"/>
      <c r="CO341" s="86"/>
      <c r="CP341" s="86"/>
      <c r="CQ341" s="86"/>
      <c r="CR341" s="86"/>
      <c r="CS341" s="86"/>
      <c r="CT341" s="86"/>
      <c r="CU341" s="86"/>
      <c r="CV341" s="86"/>
      <c r="CW341" s="86"/>
      <c r="CX341" s="86"/>
      <c r="CY341" s="86"/>
      <c r="CZ341" s="86"/>
      <c r="DA341" s="86"/>
      <c r="DB341" s="86"/>
      <c r="DC341" s="86"/>
      <c r="DD341" s="86"/>
      <c r="DE341" s="86"/>
      <c r="DF341" s="86"/>
      <c r="DG341" s="86"/>
      <c r="DH341" s="86"/>
      <c r="DI341" s="86"/>
      <c r="DJ341" s="86"/>
      <c r="DK341" s="86"/>
      <c r="DL341" s="86"/>
      <c r="DM341" s="86"/>
      <c r="DN341" s="86"/>
      <c r="DO341" s="86"/>
      <c r="DP341" s="86"/>
      <c r="DQ341" s="86"/>
      <c r="DR341" s="86"/>
      <c r="DS341" s="86"/>
      <c r="DT341" s="86"/>
      <c r="DU341" s="86"/>
      <c r="DV341" s="86"/>
      <c r="DW341" s="86"/>
      <c r="DX341" s="86"/>
      <c r="DY341" s="86"/>
      <c r="DZ341" s="86"/>
      <c r="EA341" s="86"/>
      <c r="EB341" s="86"/>
      <c r="EC341" s="86"/>
      <c r="ED341" s="86"/>
      <c r="EE341" s="86"/>
      <c r="EF341" s="86"/>
      <c r="EG341" s="86"/>
      <c r="EH341" s="86"/>
      <c r="EI341" s="86"/>
      <c r="EJ341" s="86"/>
      <c r="EK341" s="86"/>
      <c r="EL341" s="86"/>
      <c r="EM341" s="86"/>
      <c r="EN341" s="86"/>
      <c r="EO341" s="86"/>
      <c r="EP341" s="86"/>
      <c r="EQ341" s="86"/>
      <c r="ER341" s="86"/>
      <c r="ES341" s="86"/>
      <c r="ET341" s="86"/>
      <c r="EU341" s="86"/>
      <c r="EV341" s="86"/>
      <c r="EW341" s="86"/>
      <c r="EX341" s="86"/>
      <c r="EY341" s="86"/>
      <c r="EZ341" s="86"/>
      <c r="FA341" s="86"/>
      <c r="FB341" s="86"/>
      <c r="FC341" s="86"/>
      <c r="FD341" s="86"/>
      <c r="FE341" s="86"/>
      <c r="FF341" s="86"/>
      <c r="FG341" s="86"/>
      <c r="FH341" s="86"/>
      <c r="FI341" s="86"/>
      <c r="FJ341" s="86"/>
      <c r="FK341" s="86"/>
      <c r="FL341" s="86"/>
      <c r="FM341" s="86"/>
      <c r="FN341" s="86"/>
      <c r="FO341" s="86"/>
      <c r="FP341" s="86"/>
      <c r="FQ341" s="86"/>
      <c r="FR341" s="86"/>
      <c r="FS341" s="86"/>
      <c r="FT341" s="86"/>
      <c r="FU341" s="86"/>
      <c r="FV341" s="86"/>
      <c r="FW341" s="86"/>
      <c r="FX341" s="86">
        <v>95.545455932617188</v>
      </c>
      <c r="FY341" s="86">
        <v>0</v>
      </c>
    </row>
    <row r="342" spans="1:181" x14ac:dyDescent="0.25">
      <c r="A342" t="s">
        <v>186</v>
      </c>
      <c r="B342" t="s">
        <v>244</v>
      </c>
      <c r="C342" t="s">
        <v>194</v>
      </c>
      <c r="D342" t="s">
        <v>202</v>
      </c>
      <c r="E342" t="s">
        <v>208</v>
      </c>
      <c r="F342" t="s">
        <v>185</v>
      </c>
      <c r="G342" t="s">
        <v>1</v>
      </c>
      <c r="H342" s="86">
        <v>562</v>
      </c>
      <c r="I342" s="86"/>
      <c r="J342" s="86"/>
      <c r="K342" s="86"/>
      <c r="L342" s="86"/>
      <c r="M342" s="86"/>
      <c r="N342" s="86"/>
      <c r="O342" s="86"/>
      <c r="P342" s="86"/>
      <c r="Q342" s="86"/>
      <c r="R342" s="86"/>
      <c r="S342" s="86"/>
      <c r="T342" s="86"/>
      <c r="U342" s="86"/>
      <c r="V342" s="86"/>
      <c r="W342" s="86"/>
      <c r="X342" s="86"/>
      <c r="Y342" s="86"/>
      <c r="Z342" s="86"/>
      <c r="AA342" s="86"/>
      <c r="AB342" s="86"/>
      <c r="AC342" s="86"/>
      <c r="AD342" s="86"/>
      <c r="AE342" s="86"/>
      <c r="AF342" s="86"/>
      <c r="AG342" s="86"/>
      <c r="AH342" s="86"/>
      <c r="AI342" s="86"/>
      <c r="AJ342" s="86"/>
      <c r="AK342" s="86"/>
      <c r="AL342" s="86"/>
      <c r="AM342" s="86"/>
      <c r="AN342" s="86"/>
      <c r="AO342" s="86"/>
      <c r="AP342" s="86"/>
      <c r="AQ342" s="86"/>
      <c r="AR342" s="86"/>
      <c r="AS342" s="86"/>
      <c r="AT342" s="86"/>
      <c r="AU342" s="86"/>
      <c r="AV342" s="86"/>
      <c r="AW342" s="86"/>
      <c r="AX342" s="86"/>
      <c r="AY342" s="86"/>
      <c r="AZ342" s="86"/>
      <c r="BA342" s="86"/>
      <c r="BB342" s="86"/>
      <c r="BC342" s="86"/>
      <c r="BD342" s="86"/>
      <c r="BE342" s="86"/>
      <c r="BF342" s="86"/>
      <c r="BG342" s="86"/>
      <c r="BH342" s="86"/>
      <c r="BI342" s="86"/>
      <c r="BJ342" s="86"/>
      <c r="BK342" s="86"/>
      <c r="BL342" s="86"/>
      <c r="BM342" s="86"/>
      <c r="BN342" s="86"/>
      <c r="BO342" s="86"/>
      <c r="BP342" s="86"/>
      <c r="BQ342" s="86"/>
      <c r="BR342" s="86"/>
      <c r="BS342" s="86"/>
      <c r="BT342" s="86"/>
      <c r="BU342" s="86"/>
      <c r="BV342" s="86"/>
      <c r="BW342" s="86"/>
      <c r="BX342" s="86"/>
      <c r="BY342" s="86"/>
      <c r="BZ342" s="86"/>
      <c r="CA342" s="86"/>
      <c r="CB342" s="86"/>
      <c r="CC342" s="86"/>
      <c r="CD342" s="86"/>
      <c r="CE342" s="86"/>
      <c r="CF342" s="86"/>
      <c r="CG342" s="86"/>
      <c r="CH342" s="86"/>
      <c r="CI342" s="86"/>
      <c r="CJ342" s="86"/>
      <c r="CK342" s="86"/>
      <c r="CL342" s="86"/>
      <c r="CM342" s="86"/>
      <c r="CN342" s="86"/>
      <c r="CO342" s="86"/>
      <c r="CP342" s="86"/>
      <c r="CQ342" s="86"/>
      <c r="CR342" s="86"/>
      <c r="CS342" s="86"/>
      <c r="CT342" s="86"/>
      <c r="CU342" s="86"/>
      <c r="CV342" s="86"/>
      <c r="CW342" s="86"/>
      <c r="CX342" s="86"/>
      <c r="CY342" s="86"/>
      <c r="CZ342" s="86"/>
      <c r="DA342" s="86"/>
      <c r="DB342" s="86"/>
      <c r="DC342" s="86"/>
      <c r="DD342" s="86"/>
      <c r="DE342" s="86"/>
      <c r="DF342" s="86"/>
      <c r="DG342" s="86"/>
      <c r="DH342" s="86"/>
      <c r="DI342" s="86"/>
      <c r="DJ342" s="86"/>
      <c r="DK342" s="86"/>
      <c r="DL342" s="86"/>
      <c r="DM342" s="86"/>
      <c r="DN342" s="86"/>
      <c r="DO342" s="86"/>
      <c r="DP342" s="86"/>
      <c r="DQ342" s="86"/>
      <c r="DR342" s="86"/>
      <c r="DS342" s="86"/>
      <c r="DT342" s="86"/>
      <c r="DU342" s="86"/>
      <c r="DV342" s="86"/>
      <c r="DW342" s="86"/>
      <c r="DX342" s="86"/>
      <c r="DY342" s="86"/>
      <c r="DZ342" s="86"/>
      <c r="EA342" s="86"/>
      <c r="EB342" s="86"/>
      <c r="EC342" s="86"/>
      <c r="ED342" s="86"/>
      <c r="EE342" s="86"/>
      <c r="EF342" s="86"/>
      <c r="EG342" s="86"/>
      <c r="EH342" s="86"/>
      <c r="EI342" s="86"/>
      <c r="EJ342" s="86"/>
      <c r="EK342" s="86"/>
      <c r="EL342" s="86"/>
      <c r="EM342" s="86"/>
      <c r="EN342" s="86"/>
      <c r="EO342" s="86"/>
      <c r="EP342" s="86"/>
      <c r="EQ342" s="86"/>
      <c r="ER342" s="86"/>
      <c r="ES342" s="86"/>
      <c r="ET342" s="86"/>
      <c r="EU342" s="86"/>
      <c r="EV342" s="86"/>
      <c r="EW342" s="86"/>
      <c r="EX342" s="86"/>
      <c r="EY342" s="86"/>
      <c r="EZ342" s="86"/>
      <c r="FA342" s="86"/>
      <c r="FB342" s="86"/>
      <c r="FC342" s="86"/>
      <c r="FD342" s="86"/>
      <c r="FE342" s="86"/>
      <c r="FF342" s="86"/>
      <c r="FG342" s="86"/>
      <c r="FH342" s="86"/>
      <c r="FI342" s="86"/>
      <c r="FJ342" s="86"/>
      <c r="FK342" s="86"/>
      <c r="FL342" s="86"/>
      <c r="FM342" s="86"/>
      <c r="FN342" s="86"/>
      <c r="FO342" s="86"/>
      <c r="FP342" s="86"/>
      <c r="FQ342" s="86"/>
      <c r="FR342" s="86"/>
      <c r="FS342" s="86"/>
      <c r="FT342" s="86"/>
      <c r="FU342" s="86"/>
      <c r="FV342" s="86"/>
      <c r="FW342" s="86"/>
      <c r="FX342" s="86">
        <v>36</v>
      </c>
      <c r="FY342" s="86">
        <v>0</v>
      </c>
    </row>
    <row r="343" spans="1:181" x14ac:dyDescent="0.25">
      <c r="A343" t="s">
        <v>186</v>
      </c>
      <c r="B343" t="s">
        <v>244</v>
      </c>
      <c r="C343" t="s">
        <v>194</v>
      </c>
      <c r="D343" t="s">
        <v>202</v>
      </c>
      <c r="E343" t="s">
        <v>209</v>
      </c>
      <c r="F343" t="s">
        <v>1</v>
      </c>
      <c r="G343" t="s">
        <v>198</v>
      </c>
      <c r="H343" s="86">
        <v>12759</v>
      </c>
      <c r="I343" s="86">
        <v>1.0668222904205322</v>
      </c>
      <c r="J343" s="86">
        <v>0.95494681596755981</v>
      </c>
      <c r="K343" s="86">
        <v>0.89379876852035522</v>
      </c>
      <c r="L343" s="86">
        <v>0.84618222713470459</v>
      </c>
      <c r="M343" s="86">
        <v>0.83005398511886597</v>
      </c>
      <c r="N343" s="86">
        <v>0.84463632106781006</v>
      </c>
      <c r="O343" s="86">
        <v>0.92478317022323608</v>
      </c>
      <c r="P343" s="86">
        <v>0.98848438262939453</v>
      </c>
      <c r="Q343" s="86">
        <v>1.0313655138015747</v>
      </c>
      <c r="R343" s="86">
        <v>1.0643734931945801</v>
      </c>
      <c r="S343" s="86">
        <v>1.1511992216110229</v>
      </c>
      <c r="T343" s="86">
        <v>1.2196129560470581</v>
      </c>
      <c r="U343" s="86">
        <v>1.2973968982696533</v>
      </c>
      <c r="V343" s="86">
        <v>1.3640931844711304</v>
      </c>
      <c r="W343" s="86">
        <v>1.4403979778289795</v>
      </c>
      <c r="X343" s="86">
        <v>1.5505657196044922</v>
      </c>
      <c r="Y343" s="86">
        <v>1.6417809724807739</v>
      </c>
      <c r="Z343" s="86">
        <v>1.7235413789749146</v>
      </c>
      <c r="AA343" s="86">
        <v>1.736520528793335</v>
      </c>
      <c r="AB343" s="86">
        <v>1.6962875127792358</v>
      </c>
      <c r="AC343" s="86">
        <v>1.6680253744125366</v>
      </c>
      <c r="AD343" s="86">
        <v>1.6125105619430542</v>
      </c>
      <c r="AE343" s="86">
        <v>1.4354511499404907</v>
      </c>
      <c r="AF343" s="86">
        <v>1.2293243408203125</v>
      </c>
      <c r="AG343" s="86">
        <v>-8.1424899399280548E-2</v>
      </c>
      <c r="AH343" s="86">
        <v>-0.10531773418188095</v>
      </c>
      <c r="AI343" s="86">
        <v>-8.1501834094524384E-2</v>
      </c>
      <c r="AJ343" s="86">
        <v>-9.1593123972415924E-2</v>
      </c>
      <c r="AK343" s="86">
        <v>-9.341750293970108E-2</v>
      </c>
      <c r="AL343" s="86">
        <v>-0.10730217397212982</v>
      </c>
      <c r="AM343" s="86">
        <v>-7.8358501195907593E-2</v>
      </c>
      <c r="AN343" s="86">
        <v>-9.2956677079200745E-2</v>
      </c>
      <c r="AO343" s="86">
        <v>-6.8886280059814453E-2</v>
      </c>
      <c r="AP343" s="86">
        <v>-4.1578192263841629E-2</v>
      </c>
      <c r="AQ343" s="86">
        <v>-5.6516546756029129E-3</v>
      </c>
      <c r="AR343" s="86">
        <v>-1.3420009054243565E-2</v>
      </c>
      <c r="AS343" s="86">
        <v>-8.9234597980976105E-3</v>
      </c>
      <c r="AT343" s="86">
        <v>-8.1696854904294014E-3</v>
      </c>
      <c r="AU343" s="86">
        <v>4.491833969950676E-3</v>
      </c>
      <c r="AV343" s="86">
        <v>2.4037912487983704E-2</v>
      </c>
      <c r="AW343" s="86">
        <v>8.0637678503990173E-2</v>
      </c>
      <c r="AX343" s="86">
        <v>8.5132919251918793E-2</v>
      </c>
      <c r="AY343" s="86">
        <v>6.8810194730758667E-2</v>
      </c>
      <c r="AZ343" s="86">
        <v>3.7845533341169357E-2</v>
      </c>
      <c r="BA343" s="86">
        <v>5.4090194404125214E-2</v>
      </c>
      <c r="BB343" s="86">
        <v>-2.9840579372830689E-4</v>
      </c>
      <c r="BC343" s="86">
        <v>-4.2183138430118561E-2</v>
      </c>
      <c r="BD343" s="86">
        <v>-7.4209727346897125E-2</v>
      </c>
      <c r="BE343" s="86">
        <v>-4.8460543155670166E-2</v>
      </c>
      <c r="BF343" s="86">
        <v>-7.2212941944599152E-2</v>
      </c>
      <c r="BG343" s="86">
        <v>-4.8922639340162277E-2</v>
      </c>
      <c r="BH343" s="86">
        <v>-6.0106765478849411E-2</v>
      </c>
      <c r="BI343" s="86">
        <v>-6.0457710176706314E-2</v>
      </c>
      <c r="BJ343" s="86">
        <v>-7.0841304957866669E-2</v>
      </c>
      <c r="BK343" s="86">
        <v>-4.5460078865289688E-2</v>
      </c>
      <c r="BL343" s="86">
        <v>-6.1573278158903122E-2</v>
      </c>
      <c r="BM343" s="86">
        <v>-3.8245134055614471E-2</v>
      </c>
      <c r="BN343" s="86">
        <v>-1.2042283080518246E-2</v>
      </c>
      <c r="BO343" s="86">
        <v>2.3041747510433197E-2</v>
      </c>
      <c r="BP343" s="86">
        <v>1.7268875613808632E-2</v>
      </c>
      <c r="BQ343" s="86">
        <v>2.1713182330131531E-2</v>
      </c>
      <c r="BR343" s="86">
        <v>2.3583404719829559E-2</v>
      </c>
      <c r="BS343" s="86">
        <v>3.7808734923601151E-2</v>
      </c>
      <c r="BT343" s="86">
        <v>5.9013467282056808E-2</v>
      </c>
      <c r="BU343" s="86">
        <v>0.11707216501235962</v>
      </c>
      <c r="BV343" s="86">
        <v>0.11911937594413757</v>
      </c>
      <c r="BW343" s="86">
        <v>0.10417106002569199</v>
      </c>
      <c r="BX343" s="86">
        <v>7.442861795425415E-2</v>
      </c>
      <c r="BY343" s="86">
        <v>8.9783273637294769E-2</v>
      </c>
      <c r="BZ343" s="86">
        <v>3.5965710878372192E-2</v>
      </c>
      <c r="CA343" s="86">
        <v>-7.1523436345160007E-3</v>
      </c>
      <c r="CB343" s="86">
        <v>-4.0939826518297195E-2</v>
      </c>
      <c r="CC343" s="86">
        <v>-2.5629535317420959E-2</v>
      </c>
      <c r="CD343" s="86">
        <v>-4.9284666776657104E-2</v>
      </c>
      <c r="CE343" s="86">
        <v>-2.6358384639024734E-2</v>
      </c>
      <c r="CF343" s="86">
        <v>-3.8299407809972763E-2</v>
      </c>
      <c r="CG343" s="86">
        <v>-3.7629857659339905E-2</v>
      </c>
      <c r="CH343" s="86">
        <v>-4.5588616281747818E-2</v>
      </c>
      <c r="CI343" s="86">
        <v>-2.2674731910228729E-2</v>
      </c>
      <c r="CJ343" s="86">
        <v>-3.9837244898080826E-2</v>
      </c>
      <c r="CK343" s="86">
        <v>-1.7023172229528427E-2</v>
      </c>
      <c r="CL343" s="86">
        <v>8.4141967818140984E-3</v>
      </c>
      <c r="CM343" s="86">
        <v>4.2914707213640213E-2</v>
      </c>
      <c r="CN343" s="86">
        <v>3.8523904979228973E-2</v>
      </c>
      <c r="CO343" s="86">
        <v>4.2932029813528061E-2</v>
      </c>
      <c r="CP343" s="86">
        <v>4.5575499534606934E-2</v>
      </c>
      <c r="CQ343" s="86">
        <v>6.0883920639753342E-2</v>
      </c>
      <c r="CR343" s="86">
        <v>8.3237424492835999E-2</v>
      </c>
      <c r="CS343" s="86">
        <v>0.14230656623840332</v>
      </c>
      <c r="CT343" s="86">
        <v>0.1426582932472229</v>
      </c>
      <c r="CU343" s="86">
        <v>0.12866188585758209</v>
      </c>
      <c r="CV343" s="86">
        <v>9.9765941500663757E-2</v>
      </c>
      <c r="CW343" s="86">
        <v>0.11450418829917908</v>
      </c>
      <c r="CX343" s="86">
        <v>6.1082128435373306E-2</v>
      </c>
      <c r="CY343" s="86">
        <v>1.7109878361225128E-2</v>
      </c>
      <c r="CZ343" s="86">
        <v>-1.7897197976708412E-2</v>
      </c>
      <c r="DA343" s="86">
        <v>-2.7985251508653164E-3</v>
      </c>
      <c r="DB343" s="86">
        <v>-2.6356389746069908E-2</v>
      </c>
      <c r="DC343" s="86">
        <v>-3.7941304035484791E-3</v>
      </c>
      <c r="DD343" s="86">
        <v>-1.6492050141096115E-2</v>
      </c>
      <c r="DE343" s="86">
        <v>-1.4801999554038048E-2</v>
      </c>
      <c r="DF343" s="86">
        <v>-2.0335927605628967E-2</v>
      </c>
      <c r="DG343" s="86">
        <v>1.1061217810492963E-4</v>
      </c>
      <c r="DH343" s="86">
        <v>-1.8101202324032784E-2</v>
      </c>
      <c r="DI343" s="86">
        <v>4.1987900622189045E-3</v>
      </c>
      <c r="DJ343" s="86">
        <v>2.8870673850178719E-2</v>
      </c>
      <c r="DK343" s="86">
        <v>6.2787674367427826E-2</v>
      </c>
      <c r="DL343" s="86">
        <v>5.9778932482004166E-2</v>
      </c>
      <c r="DM343" s="86">
        <v>6.4150877296924591E-2</v>
      </c>
      <c r="DN343" s="86">
        <v>6.7567594349384308E-2</v>
      </c>
      <c r="DO343" s="86">
        <v>8.3959110081195831E-2</v>
      </c>
      <c r="DP343" s="86">
        <v>0.10746140033006668</v>
      </c>
      <c r="DQ343" s="86">
        <v>0.16754098236560822</v>
      </c>
      <c r="DR343" s="86">
        <v>0.16619721055030823</v>
      </c>
      <c r="DS343" s="86">
        <v>0.1531527042388916</v>
      </c>
      <c r="DT343" s="86">
        <v>0.12510327994823456</v>
      </c>
      <c r="DU343" s="86">
        <v>0.13922511041164398</v>
      </c>
      <c r="DV343" s="86">
        <v>8.619854599237442E-2</v>
      </c>
      <c r="DW343" s="86">
        <v>4.1372098028659821E-2</v>
      </c>
      <c r="DX343" s="86">
        <v>5.1454310305416584E-3</v>
      </c>
      <c r="DY343" s="86">
        <v>3.016582690179348E-2</v>
      </c>
      <c r="DZ343" s="86">
        <v>6.7483959719538689E-3</v>
      </c>
      <c r="EA343" s="86">
        <v>2.8785070404410362E-2</v>
      </c>
      <c r="EB343" s="86">
        <v>1.4994310215115547E-2</v>
      </c>
      <c r="EC343" s="86">
        <v>1.8157798796892166E-2</v>
      </c>
      <c r="ED343" s="86">
        <v>1.6124946996569633E-2</v>
      </c>
      <c r="EE343" s="86">
        <v>3.3009029924869537E-2</v>
      </c>
      <c r="EF343" s="86">
        <v>1.3282185420393944E-2</v>
      </c>
      <c r="EG343" s="86">
        <v>3.48399318754673E-2</v>
      </c>
      <c r="EH343" s="86">
        <v>5.8406580239534378E-2</v>
      </c>
      <c r="EI343" s="86">
        <v>9.1481074690818787E-2</v>
      </c>
      <c r="EJ343" s="86">
        <v>9.0467818081378937E-2</v>
      </c>
      <c r="EK343" s="86">
        <v>9.4787508249282837E-2</v>
      </c>
      <c r="EL343" s="86">
        <v>9.9320679903030396E-2</v>
      </c>
      <c r="EM343" s="86">
        <v>0.11727602034807205</v>
      </c>
      <c r="EN343" s="86">
        <v>0.14243693649768829</v>
      </c>
      <c r="EO343" s="86">
        <v>0.20397546887397766</v>
      </c>
      <c r="EP343" s="86">
        <v>0.2001836746931076</v>
      </c>
      <c r="EQ343" s="86">
        <v>0.18851357698440552</v>
      </c>
      <c r="ER343" s="86">
        <v>0.16168636083602905</v>
      </c>
      <c r="ES343" s="86">
        <v>0.17491820454597473</v>
      </c>
      <c r="ET343" s="86">
        <v>0.12246266007423401</v>
      </c>
      <c r="EU343" s="86">
        <v>7.6402895152568817E-2</v>
      </c>
      <c r="EV343" s="86">
        <v>3.8415327668190002E-2</v>
      </c>
      <c r="EW343" s="86">
        <v>69.026023864746094</v>
      </c>
      <c r="EX343" s="86">
        <v>67.573516845703125</v>
      </c>
      <c r="EY343" s="86">
        <v>66.636093139648438</v>
      </c>
      <c r="EZ343" s="86">
        <v>65.618118286132813</v>
      </c>
      <c r="FA343" s="86">
        <v>64.931419372558594</v>
      </c>
      <c r="FB343" s="86">
        <v>64.384719848632813</v>
      </c>
      <c r="FC343" s="86">
        <v>63.598335266113281</v>
      </c>
      <c r="FD343" s="86">
        <v>63.183422088623047</v>
      </c>
      <c r="FE343" s="86">
        <v>65.816650390625</v>
      </c>
      <c r="FF343" s="86">
        <v>69.661422729492188</v>
      </c>
      <c r="FG343" s="86">
        <v>73.836967468261719</v>
      </c>
      <c r="FH343" s="86">
        <v>77.861686706542969</v>
      </c>
      <c r="FI343" s="86">
        <v>81.461204528808594</v>
      </c>
      <c r="FJ343" s="86">
        <v>84.426658630371094</v>
      </c>
      <c r="FK343" s="86">
        <v>86.759048461914063</v>
      </c>
      <c r="FL343" s="86">
        <v>88.379859924316406</v>
      </c>
      <c r="FM343" s="86">
        <v>88.832565307617188</v>
      </c>
      <c r="FN343" s="86">
        <v>88.269790649414063</v>
      </c>
      <c r="FO343" s="86">
        <v>86.691749572753906</v>
      </c>
      <c r="FP343" s="86">
        <v>83.717735290527344</v>
      </c>
      <c r="FQ343" s="86">
        <v>78.939582824707031</v>
      </c>
      <c r="FR343" s="86">
        <v>74.855514526367188</v>
      </c>
      <c r="FS343" s="86">
        <v>72.334175109863281</v>
      </c>
      <c r="FT343" s="86">
        <v>70.557975769042969</v>
      </c>
      <c r="FU343" s="86">
        <v>3.5363458096981049E-2</v>
      </c>
      <c r="FV343" s="86">
        <v>4.2573887854814529E-2</v>
      </c>
      <c r="FW343" s="86">
        <v>3.6255575716495514E-2</v>
      </c>
      <c r="FX343" s="86">
        <v>938.1363525390625</v>
      </c>
      <c r="FY343" s="86">
        <v>1</v>
      </c>
    </row>
    <row r="344" spans="1:181" x14ac:dyDescent="0.25">
      <c r="A344" t="s">
        <v>186</v>
      </c>
      <c r="B344" t="s">
        <v>244</v>
      </c>
      <c r="C344" t="s">
        <v>194</v>
      </c>
      <c r="D344" t="s">
        <v>202</v>
      </c>
      <c r="E344" t="s">
        <v>209</v>
      </c>
      <c r="F344" t="s">
        <v>1</v>
      </c>
      <c r="G344" t="s">
        <v>200</v>
      </c>
      <c r="H344" s="86">
        <v>3059</v>
      </c>
      <c r="I344" s="86">
        <v>0.95251309871673584</v>
      </c>
      <c r="J344" s="86">
        <v>0.84036034345626831</v>
      </c>
      <c r="K344" s="86">
        <v>0.77008169889450073</v>
      </c>
      <c r="L344" s="86">
        <v>0.70462483167648315</v>
      </c>
      <c r="M344" s="86">
        <v>0.65830260515213013</v>
      </c>
      <c r="N344" s="86">
        <v>0.65956258773803711</v>
      </c>
      <c r="O344" s="86">
        <v>0.7176172137260437</v>
      </c>
      <c r="P344" s="86">
        <v>0.7704002857208252</v>
      </c>
      <c r="Q344" s="86">
        <v>0.79343092441558838</v>
      </c>
      <c r="R344" s="86">
        <v>0.84991282224655151</v>
      </c>
      <c r="S344" s="86">
        <v>0.9394722580909729</v>
      </c>
      <c r="T344" s="86">
        <v>1.0757308006286621</v>
      </c>
      <c r="U344" s="86">
        <v>1.2530611753463745</v>
      </c>
      <c r="V344" s="86">
        <v>1.3796911239624023</v>
      </c>
      <c r="W344" s="86">
        <v>1.5200519561767578</v>
      </c>
      <c r="X344" s="86">
        <v>1.6602643728256226</v>
      </c>
      <c r="Y344" s="86">
        <v>1.7941898107528687</v>
      </c>
      <c r="Z344" s="86">
        <v>1.832248330116272</v>
      </c>
      <c r="AA344" s="86">
        <v>1.7829843759536743</v>
      </c>
      <c r="AB344" s="86">
        <v>1.6678668260574341</v>
      </c>
      <c r="AC344" s="86">
        <v>1.5904173851013184</v>
      </c>
      <c r="AD344" s="86">
        <v>1.4751520156860352</v>
      </c>
      <c r="AE344" s="86">
        <v>1.2987834215164185</v>
      </c>
      <c r="AF344" s="86">
        <v>1.1036773920059204</v>
      </c>
      <c r="AG344" s="86">
        <v>-5.5043831467628479E-2</v>
      </c>
      <c r="AH344" s="86">
        <v>-6.5803550183773041E-2</v>
      </c>
      <c r="AI344" s="86">
        <v>-5.9446249157190323E-2</v>
      </c>
      <c r="AJ344" s="86">
        <v>-7.5020037591457367E-2</v>
      </c>
      <c r="AK344" s="86">
        <v>-8.949628472328186E-2</v>
      </c>
      <c r="AL344" s="86">
        <v>-9.0673387050628662E-2</v>
      </c>
      <c r="AM344" s="86">
        <v>-8.3870060741901398E-2</v>
      </c>
      <c r="AN344" s="86">
        <v>-8.3078488707542419E-2</v>
      </c>
      <c r="AO344" s="86">
        <v>-7.9846255481243134E-2</v>
      </c>
      <c r="AP344" s="86">
        <v>-8.3293184638023376E-2</v>
      </c>
      <c r="AQ344" s="86">
        <v>-8.3286568522453308E-2</v>
      </c>
      <c r="AR344" s="86">
        <v>-8.0254606902599335E-2</v>
      </c>
      <c r="AS344" s="86">
        <v>-4.1751503944396973E-2</v>
      </c>
      <c r="AT344" s="86">
        <v>-7.4419058859348297E-2</v>
      </c>
      <c r="AU344" s="86">
        <v>-8.4626428782939911E-2</v>
      </c>
      <c r="AV344" s="86">
        <v>-8.4353432059288025E-2</v>
      </c>
      <c r="AW344" s="86">
        <v>-4.8475824296474457E-2</v>
      </c>
      <c r="AX344" s="86">
        <v>-2.8859850019216537E-2</v>
      </c>
      <c r="AY344" s="86">
        <v>-3.6684632301330566E-2</v>
      </c>
      <c r="AZ344" s="86">
        <v>-2.2848175838589668E-2</v>
      </c>
      <c r="BA344" s="86">
        <v>-2.2669060155749321E-2</v>
      </c>
      <c r="BB344" s="86">
        <v>-4.1641809046268463E-2</v>
      </c>
      <c r="BC344" s="86">
        <v>-5.7972647249698639E-2</v>
      </c>
      <c r="BD344" s="86">
        <v>-5.725165456533432E-2</v>
      </c>
      <c r="BE344" s="86">
        <v>-2.8947912156581879E-2</v>
      </c>
      <c r="BF344" s="86">
        <v>-4.3163135647773743E-2</v>
      </c>
      <c r="BG344" s="86">
        <v>-3.7875946611166E-2</v>
      </c>
      <c r="BH344" s="86">
        <v>-5.3576525300741196E-2</v>
      </c>
      <c r="BI344" s="86">
        <v>-6.827671080827713E-2</v>
      </c>
      <c r="BJ344" s="86">
        <v>-6.9570526480674744E-2</v>
      </c>
      <c r="BK344" s="86">
        <v>-6.2210652977228165E-2</v>
      </c>
      <c r="BL344" s="86">
        <v>-6.1683394014835358E-2</v>
      </c>
      <c r="BM344" s="86">
        <v>-5.8032218366861343E-2</v>
      </c>
      <c r="BN344" s="86">
        <v>-6.1157930642366409E-2</v>
      </c>
      <c r="BO344" s="86">
        <v>-6.0743309557437897E-2</v>
      </c>
      <c r="BP344" s="86">
        <v>-5.4601062089204788E-2</v>
      </c>
      <c r="BQ344" s="86">
        <v>-1.4217428863048553E-2</v>
      </c>
      <c r="BR344" s="86">
        <v>-4.4461313635110855E-2</v>
      </c>
      <c r="BS344" s="86">
        <v>-5.2213080227375031E-2</v>
      </c>
      <c r="BT344" s="86">
        <v>-5.0720211118459702E-2</v>
      </c>
      <c r="BU344" s="86">
        <v>-1.3960152864456177E-2</v>
      </c>
      <c r="BV344" s="86">
        <v>4.1162320412695408E-3</v>
      </c>
      <c r="BW344" s="86">
        <v>-3.5968564916402102E-3</v>
      </c>
      <c r="BX344" s="86">
        <v>9.1557027772068977E-3</v>
      </c>
      <c r="BY344" s="86">
        <v>7.877579890191555E-3</v>
      </c>
      <c r="BZ344" s="86">
        <v>-1.3141530565917492E-2</v>
      </c>
      <c r="CA344" s="86">
        <v>-2.9213964939117432E-2</v>
      </c>
      <c r="CB344" s="86">
        <v>-3.0969636514782906E-2</v>
      </c>
      <c r="CC344" s="86">
        <v>-1.0873956605792046E-2</v>
      </c>
      <c r="CD344" s="86">
        <v>-2.7482448145747185E-2</v>
      </c>
      <c r="CE344" s="86">
        <v>-2.2936416789889336E-2</v>
      </c>
      <c r="CF344" s="86">
        <v>-3.8724809885025024E-2</v>
      </c>
      <c r="CG344" s="86">
        <v>-5.3580094128847122E-2</v>
      </c>
      <c r="CH344" s="86">
        <v>-5.4954748600721359E-2</v>
      </c>
      <c r="CI344" s="86">
        <v>-4.7209419310092926E-2</v>
      </c>
      <c r="CJ344" s="86">
        <v>-4.6865213662385941E-2</v>
      </c>
      <c r="CK344" s="86">
        <v>-4.2923882603645325E-2</v>
      </c>
      <c r="CL344" s="86">
        <v>-4.5827120542526245E-2</v>
      </c>
      <c r="CM344" s="86">
        <v>-4.5129917562007904E-2</v>
      </c>
      <c r="CN344" s="86">
        <v>-3.6833502352237701E-2</v>
      </c>
      <c r="CO344" s="86">
        <v>4.8525892198085785E-3</v>
      </c>
      <c r="CP344" s="86">
        <v>-2.3712664842605591E-2</v>
      </c>
      <c r="CQ344" s="86">
        <v>-2.9763691127300262E-2</v>
      </c>
      <c r="CR344" s="86">
        <v>-2.7425941079854965E-2</v>
      </c>
      <c r="CS344" s="86">
        <v>9.9452976137399673E-3</v>
      </c>
      <c r="CT344" s="86">
        <v>2.6955366134643555E-2</v>
      </c>
      <c r="CU344" s="86">
        <v>1.931963674724102E-2</v>
      </c>
      <c r="CV344" s="86">
        <v>3.1321492046117783E-2</v>
      </c>
      <c r="CW344" s="86">
        <v>2.9034093022346497E-2</v>
      </c>
      <c r="CX344" s="86">
        <v>6.5976763144135475E-3</v>
      </c>
      <c r="CY344" s="86">
        <v>-9.2957895249128342E-3</v>
      </c>
      <c r="CZ344" s="86">
        <v>-1.2766789644956589E-2</v>
      </c>
      <c r="DA344" s="86">
        <v>7.1999970823526382E-3</v>
      </c>
      <c r="DB344" s="86">
        <v>-1.18017653003335E-2</v>
      </c>
      <c r="DC344" s="86">
        <v>-7.9968878999352455E-3</v>
      </c>
      <c r="DD344" s="86">
        <v>-2.387310191988945E-2</v>
      </c>
      <c r="DE344" s="86">
        <v>-3.8883477449417114E-2</v>
      </c>
      <c r="DF344" s="86">
        <v>-4.0338966995477676E-2</v>
      </c>
      <c r="DG344" s="86">
        <v>-3.220817819237709E-2</v>
      </c>
      <c r="DH344" s="86">
        <v>-3.2047037035226822E-2</v>
      </c>
      <c r="DI344" s="86">
        <v>-2.7815546840429306E-2</v>
      </c>
      <c r="DJ344" s="86">
        <v>-3.0496310442686081E-2</v>
      </c>
      <c r="DK344" s="86">
        <v>-2.9516521841287613E-2</v>
      </c>
      <c r="DL344" s="86">
        <v>-1.9065938889980316E-2</v>
      </c>
      <c r="DM344" s="86">
        <v>2.392260730266571E-2</v>
      </c>
      <c r="DN344" s="86">
        <v>-2.9640172142535448E-3</v>
      </c>
      <c r="DO344" s="86">
        <v>-7.3143043555319309E-3</v>
      </c>
      <c r="DP344" s="86">
        <v>-4.1316761635243893E-3</v>
      </c>
      <c r="DQ344" s="86">
        <v>3.3850748091936111E-2</v>
      </c>
      <c r="DR344" s="86">
        <v>4.9794495105743408E-2</v>
      </c>
      <c r="DS344" s="86">
        <v>4.2236130684614182E-2</v>
      </c>
      <c r="DT344" s="86">
        <v>5.3487282246351242E-2</v>
      </c>
      <c r="DU344" s="86">
        <v>5.0190605223178864E-2</v>
      </c>
      <c r="DV344" s="86">
        <v>2.6336884126067162E-2</v>
      </c>
      <c r="DW344" s="86">
        <v>1.0622385889291763E-2</v>
      </c>
      <c r="DX344" s="86">
        <v>5.4360567592084408E-3</v>
      </c>
      <c r="DY344" s="86">
        <v>3.3295918256044388E-2</v>
      </c>
      <c r="DZ344" s="86">
        <v>1.0838653892278671E-2</v>
      </c>
      <c r="EA344" s="86">
        <v>1.357341930270195E-2</v>
      </c>
      <c r="EB344" s="86">
        <v>-2.4295896291732788E-3</v>
      </c>
      <c r="EC344" s="86">
        <v>-1.7663901671767235E-2</v>
      </c>
      <c r="ED344" s="86">
        <v>-1.9236106425523758E-2</v>
      </c>
      <c r="EE344" s="86">
        <v>-1.0548774152994156E-2</v>
      </c>
      <c r="EF344" s="86">
        <v>-1.0651936754584312E-2</v>
      </c>
      <c r="EG344" s="86">
        <v>-6.0015087947249413E-3</v>
      </c>
      <c r="EH344" s="86">
        <v>-8.3610517904162407E-3</v>
      </c>
      <c r="EI344" s="86">
        <v>-6.9732642732560635E-3</v>
      </c>
      <c r="EJ344" s="86">
        <v>6.5875989384949207E-3</v>
      </c>
      <c r="EK344" s="86">
        <v>5.145668238401413E-2</v>
      </c>
      <c r="EL344" s="86">
        <v>2.6993732899427414E-2</v>
      </c>
      <c r="EM344" s="86">
        <v>2.5099044665694237E-2</v>
      </c>
      <c r="EN344" s="86">
        <v>2.9501544311642647E-2</v>
      </c>
      <c r="EO344" s="86">
        <v>6.8366415798664093E-2</v>
      </c>
      <c r="EP344" s="86">
        <v>8.2770578563213348E-2</v>
      </c>
      <c r="EQ344" s="86">
        <v>7.5323909521102905E-2</v>
      </c>
      <c r="ER344" s="86">
        <v>8.5491165518760681E-2</v>
      </c>
      <c r="ES344" s="86">
        <v>8.0737240612506866E-2</v>
      </c>
      <c r="ET344" s="86">
        <v>5.4837163537740707E-2</v>
      </c>
      <c r="EU344" s="86">
        <v>3.9381068199872971E-2</v>
      </c>
      <c r="EV344" s="86">
        <v>3.1718075275421143E-2</v>
      </c>
      <c r="EW344" s="86">
        <v>73.838661193847656</v>
      </c>
      <c r="EX344" s="86">
        <v>72.303916931152344</v>
      </c>
      <c r="EY344" s="86">
        <v>71.035179138183594</v>
      </c>
      <c r="EZ344" s="86">
        <v>69.531562805175781</v>
      </c>
      <c r="FA344" s="86">
        <v>68.399711608886719</v>
      </c>
      <c r="FB344" s="86">
        <v>67.627220153808594</v>
      </c>
      <c r="FC344" s="86">
        <v>66.774017333984375</v>
      </c>
      <c r="FD344" s="86">
        <v>66.365402221679688</v>
      </c>
      <c r="FE344" s="86">
        <v>69.0552978515625</v>
      </c>
      <c r="FF344" s="86">
        <v>73.158088684082031</v>
      </c>
      <c r="FG344" s="86">
        <v>77.398239135742188</v>
      </c>
      <c r="FH344" s="86">
        <v>81.439125061035156</v>
      </c>
      <c r="FI344" s="86">
        <v>85.135871887207031</v>
      </c>
      <c r="FJ344" s="86">
        <v>88.088775634765625</v>
      </c>
      <c r="FK344" s="86">
        <v>90.7615966796875</v>
      </c>
      <c r="FL344" s="86">
        <v>92.473251342773438</v>
      </c>
      <c r="FM344" s="86">
        <v>93.339614868164063</v>
      </c>
      <c r="FN344" s="86">
        <v>93.146484375</v>
      </c>
      <c r="FO344" s="86">
        <v>91.910606384277344</v>
      </c>
      <c r="FP344" s="86">
        <v>89.205421447753906</v>
      </c>
      <c r="FQ344" s="86">
        <v>84.903221130371094</v>
      </c>
      <c r="FR344" s="86">
        <v>81.189476013183594</v>
      </c>
      <c r="FS344" s="86">
        <v>78.36474609375</v>
      </c>
      <c r="FT344" s="86">
        <v>76.002944946289063</v>
      </c>
      <c r="FU344" s="86">
        <v>2.6094738394021988E-2</v>
      </c>
      <c r="FV344" s="86">
        <v>3.9462830871343613E-2</v>
      </c>
      <c r="FW344" s="86">
        <v>2.4998409673571587E-2</v>
      </c>
      <c r="FX344" s="86">
        <v>571.227294921875</v>
      </c>
      <c r="FY344" s="86">
        <v>1</v>
      </c>
    </row>
    <row r="345" spans="1:181" x14ac:dyDescent="0.25">
      <c r="A345" t="s">
        <v>186</v>
      </c>
      <c r="B345" t="s">
        <v>244</v>
      </c>
      <c r="C345" t="s">
        <v>194</v>
      </c>
      <c r="D345" t="s">
        <v>202</v>
      </c>
      <c r="E345" t="s">
        <v>209</v>
      </c>
      <c r="F345" t="s">
        <v>1</v>
      </c>
      <c r="G345" t="s">
        <v>1</v>
      </c>
      <c r="H345" s="86">
        <v>15818</v>
      </c>
      <c r="I345" s="86">
        <v>1.0447163581848145</v>
      </c>
      <c r="J345" s="86">
        <v>0.93278723955154419</v>
      </c>
      <c r="K345" s="86">
        <v>0.86987346410751343</v>
      </c>
      <c r="L345" s="86">
        <v>0.81880682706832886</v>
      </c>
      <c r="M345" s="86">
        <v>0.79683947563171387</v>
      </c>
      <c r="N345" s="86">
        <v>0.8088454008102417</v>
      </c>
      <c r="O345" s="86">
        <v>0.88471996784210205</v>
      </c>
      <c r="P345" s="86">
        <v>0.94630962610244751</v>
      </c>
      <c r="Q345" s="86">
        <v>0.98535197973251343</v>
      </c>
      <c r="R345" s="86">
        <v>1.0228995084762573</v>
      </c>
      <c r="S345" s="86">
        <v>1.1102539300918579</v>
      </c>
      <c r="T345" s="86">
        <v>1.1917879581451416</v>
      </c>
      <c r="U345" s="86">
        <v>1.2888228893280029</v>
      </c>
      <c r="V345" s="86">
        <v>1.3671095371246338</v>
      </c>
      <c r="W345" s="86">
        <v>1.4558019638061523</v>
      </c>
      <c r="X345" s="86">
        <v>1.5717800855636597</v>
      </c>
      <c r="Y345" s="86">
        <v>1.6712549924850464</v>
      </c>
      <c r="Z345" s="86">
        <v>1.7445639371871948</v>
      </c>
      <c r="AA345" s="86">
        <v>1.7455060482025146</v>
      </c>
      <c r="AB345" s="86">
        <v>1.6907912492752075</v>
      </c>
      <c r="AC345" s="86">
        <v>1.6530169248580933</v>
      </c>
      <c r="AD345" s="86">
        <v>1.5859471559524536</v>
      </c>
      <c r="AE345" s="86">
        <v>1.409021258354187</v>
      </c>
      <c r="AF345" s="86">
        <v>1.2050257921218872</v>
      </c>
      <c r="AG345" s="86">
        <v>-6.8584688007831573E-2</v>
      </c>
      <c r="AH345" s="86">
        <v>-9.0868905186653137E-2</v>
      </c>
      <c r="AI345" s="86">
        <v>-7.0732928812503815E-2</v>
      </c>
      <c r="AJ345" s="86">
        <v>-8.1938333809375763E-2</v>
      </c>
      <c r="AK345" s="86">
        <v>-8.6246348917484283E-2</v>
      </c>
      <c r="AL345" s="86">
        <v>-9.7655832767486572E-2</v>
      </c>
      <c r="AM345" s="86">
        <v>-7.2890758514404297E-2</v>
      </c>
      <c r="AN345" s="86">
        <v>-8.4611721336841583E-2</v>
      </c>
      <c r="AO345" s="86">
        <v>-6.4470477402210236E-2</v>
      </c>
      <c r="AP345" s="86">
        <v>-4.3045636266469955E-2</v>
      </c>
      <c r="AQ345" s="86">
        <v>-1.3975159265100956E-2</v>
      </c>
      <c r="AR345" s="86">
        <v>-1.8781047314405441E-2</v>
      </c>
      <c r="AS345" s="86">
        <v>-7.2193210944533348E-3</v>
      </c>
      <c r="AT345" s="86">
        <v>-1.2270702049136162E-2</v>
      </c>
      <c r="AU345" s="86">
        <v>-3.3537244889885187E-3</v>
      </c>
      <c r="AV345" s="86">
        <v>1.2832813896238804E-2</v>
      </c>
      <c r="AW345" s="86">
        <v>6.5699771046638489E-2</v>
      </c>
      <c r="AX345" s="86">
        <v>7.2643183171749115E-2</v>
      </c>
      <c r="AY345" s="86">
        <v>5.8039400726556778E-2</v>
      </c>
      <c r="AZ345" s="86">
        <v>3.5497091710567474E-2</v>
      </c>
      <c r="BA345" s="86">
        <v>4.8229444772005081E-2</v>
      </c>
      <c r="BB345" s="86">
        <v>1.6397978470195085E-4</v>
      </c>
      <c r="BC345" s="86">
        <v>-3.6740750074386597E-2</v>
      </c>
      <c r="BD345" s="86">
        <v>-6.3134931027889252E-2</v>
      </c>
      <c r="BE345" s="86">
        <v>-4.1520539671182632E-2</v>
      </c>
      <c r="BF345" s="86">
        <v>-6.3809596002101898E-2</v>
      </c>
      <c r="BG345" s="86">
        <v>-4.4125113636255264E-2</v>
      </c>
      <c r="BH345" s="86">
        <v>-5.6204710155725479E-2</v>
      </c>
      <c r="BI345" s="86">
        <v>-5.934571847319603E-2</v>
      </c>
      <c r="BJ345" s="86">
        <v>-6.7964226007461548E-2</v>
      </c>
      <c r="BK345" s="86">
        <v>-4.6025928109884262E-2</v>
      </c>
      <c r="BL345" s="86">
        <v>-5.8961573988199234E-2</v>
      </c>
      <c r="BM345" s="86">
        <v>-3.9397507905960083E-2</v>
      </c>
      <c r="BN345" s="86">
        <v>-1.8840078264474869E-2</v>
      </c>
      <c r="BO345" s="86">
        <v>9.5763169229030609E-3</v>
      </c>
      <c r="BP345" s="86">
        <v>6.4652380533516407E-3</v>
      </c>
      <c r="BQ345" s="86">
        <v>1.8059743568301201E-2</v>
      </c>
      <c r="BR345" s="86">
        <v>1.3988799415528774E-2</v>
      </c>
      <c r="BS345" s="86">
        <v>2.4241475388407707E-2</v>
      </c>
      <c r="BT345" s="86">
        <v>4.1784614324569702E-2</v>
      </c>
      <c r="BU345" s="86">
        <v>9.583677351474762E-2</v>
      </c>
      <c r="BV345" s="86">
        <v>0.10078907012939453</v>
      </c>
      <c r="BW345" s="86">
        <v>8.7270863354206085E-2</v>
      </c>
      <c r="BX345" s="86">
        <v>6.5647542476654053E-2</v>
      </c>
      <c r="BY345" s="86">
        <v>7.7619731426239014E-2</v>
      </c>
      <c r="BZ345" s="86">
        <v>2.9929805546998978E-2</v>
      </c>
      <c r="CA345" s="86">
        <v>-7.9423356801271439E-3</v>
      </c>
      <c r="CB345" s="86">
        <v>-3.5821940749883652E-2</v>
      </c>
      <c r="CC345" s="86">
        <v>-2.277599461376667E-2</v>
      </c>
      <c r="CD345" s="86">
        <v>-4.5068390667438507E-2</v>
      </c>
      <c r="CE345" s="86">
        <v>-2.5696620345115662E-2</v>
      </c>
      <c r="CF345" s="86">
        <v>-3.8381677120923996E-2</v>
      </c>
      <c r="CG345" s="86">
        <v>-4.0714424103498459E-2</v>
      </c>
      <c r="CH345" s="86">
        <v>-4.7399908304214478E-2</v>
      </c>
      <c r="CI345" s="86">
        <v>-2.7419427409768105E-2</v>
      </c>
      <c r="CJ345" s="86">
        <v>-4.1196361184120178E-2</v>
      </c>
      <c r="CK345" s="86">
        <v>-2.2032039240002632E-2</v>
      </c>
      <c r="CL345" s="86">
        <v>-2.0753850694745779E-3</v>
      </c>
      <c r="CM345" s="86">
        <v>2.5887999683618546E-2</v>
      </c>
      <c r="CN345" s="86">
        <v>2.3950738832354546E-2</v>
      </c>
      <c r="CO345" s="86">
        <v>3.556794673204422E-2</v>
      </c>
      <c r="CP345" s="86">
        <v>3.2176051288843155E-2</v>
      </c>
      <c r="CQ345" s="86">
        <v>4.335382953286171E-2</v>
      </c>
      <c r="CR345" s="86">
        <v>6.1836536973714828E-2</v>
      </c>
      <c r="CS345" s="86">
        <v>0.11670957505702972</v>
      </c>
      <c r="CT345" s="86">
        <v>0.12028281390666962</v>
      </c>
      <c r="CU345" s="86">
        <v>0.10751647502183914</v>
      </c>
      <c r="CV345" s="86">
        <v>8.6529657244682312E-2</v>
      </c>
      <c r="CW345" s="86">
        <v>9.7975350916385651E-2</v>
      </c>
      <c r="CX345" s="86">
        <v>5.0545524805784225E-2</v>
      </c>
      <c r="CY345" s="86">
        <v>1.2003358453512192E-2</v>
      </c>
      <c r="CZ345" s="86">
        <v>-1.6905041411519051E-2</v>
      </c>
      <c r="DA345" s="86">
        <v>-4.0314490906894207E-3</v>
      </c>
      <c r="DB345" s="86">
        <v>-2.6327192783355713E-2</v>
      </c>
      <c r="DC345" s="86">
        <v>-7.2681275196373463E-3</v>
      </c>
      <c r="DD345" s="86">
        <v>-2.0558644086122513E-2</v>
      </c>
      <c r="DE345" s="86">
        <v>-2.2083133459091187E-2</v>
      </c>
      <c r="DF345" s="86">
        <v>-2.6835594326257706E-2</v>
      </c>
      <c r="DG345" s="86">
        <v>-8.8129276409745216E-3</v>
      </c>
      <c r="DH345" s="86">
        <v>-2.3431148380041122E-2</v>
      </c>
      <c r="DI345" s="86">
        <v>-4.666576161980629E-3</v>
      </c>
      <c r="DJ345" s="86">
        <v>1.4689309522509575E-2</v>
      </c>
      <c r="DK345" s="86">
        <v>4.219968244433403E-2</v>
      </c>
      <c r="DL345" s="86">
        <v>4.1436240077018738E-2</v>
      </c>
      <c r="DM345" s="86">
        <v>5.3076151758432388E-2</v>
      </c>
      <c r="DN345" s="86">
        <v>5.0363302230834961E-2</v>
      </c>
      <c r="DO345" s="86">
        <v>6.2466178089380264E-2</v>
      </c>
      <c r="DP345" s="86">
        <v>8.1888474524021149E-2</v>
      </c>
      <c r="DQ345" s="86">
        <v>0.13758237659931183</v>
      </c>
      <c r="DR345" s="86">
        <v>0.1397765576839447</v>
      </c>
      <c r="DS345" s="86">
        <v>0.1277620941400528</v>
      </c>
      <c r="DT345" s="86">
        <v>0.10741176456212997</v>
      </c>
      <c r="DU345" s="86">
        <v>0.11833097785711288</v>
      </c>
      <c r="DV345" s="86">
        <v>7.1161247789859772E-2</v>
      </c>
      <c r="DW345" s="86">
        <v>3.1949050724506378E-2</v>
      </c>
      <c r="DX345" s="86">
        <v>2.0118539687246084E-3</v>
      </c>
      <c r="DY345" s="86">
        <v>2.3032698780298233E-2</v>
      </c>
      <c r="DZ345" s="86">
        <v>7.3212326969951391E-4</v>
      </c>
      <c r="EA345" s="86">
        <v>1.9339689984917641E-2</v>
      </c>
      <c r="EB345" s="86">
        <v>5.1749823614954948E-3</v>
      </c>
      <c r="EC345" s="86">
        <v>4.8174955882132053E-3</v>
      </c>
      <c r="ED345" s="86">
        <v>2.8560080099850893E-3</v>
      </c>
      <c r="EE345" s="86">
        <v>1.8051901832222939E-2</v>
      </c>
      <c r="EF345" s="86">
        <v>2.2189975716173649E-3</v>
      </c>
      <c r="EG345" s="86">
        <v>2.0406397059559822E-2</v>
      </c>
      <c r="EH345" s="86">
        <v>3.8894869387149811E-2</v>
      </c>
      <c r="EI345" s="86">
        <v>6.5751157701015472E-2</v>
      </c>
      <c r="EJ345" s="86">
        <v>6.6682524979114532E-2</v>
      </c>
      <c r="EK345" s="86">
        <v>7.8355215489864349E-2</v>
      </c>
      <c r="EL345" s="86">
        <v>7.6622806489467621E-2</v>
      </c>
      <c r="EM345" s="86">
        <v>9.0061381459236145E-2</v>
      </c>
      <c r="EN345" s="86">
        <v>0.11084026843309402</v>
      </c>
      <c r="EO345" s="86">
        <v>0.16771939396858215</v>
      </c>
      <c r="EP345" s="86">
        <v>0.16792243719100952</v>
      </c>
      <c r="EQ345" s="86">
        <v>0.1569935530424118</v>
      </c>
      <c r="ER345" s="86">
        <v>0.13756223022937775</v>
      </c>
      <c r="ES345" s="86">
        <v>0.14772126078605652</v>
      </c>
      <c r="ET345" s="86">
        <v>0.10092706978321075</v>
      </c>
      <c r="EU345" s="86">
        <v>6.0747463256120682E-2</v>
      </c>
      <c r="EV345" s="86">
        <v>2.9324848204851151E-2</v>
      </c>
      <c r="EW345" s="86">
        <v>69.865966796875</v>
      </c>
      <c r="EX345" s="86">
        <v>68.385398864746094</v>
      </c>
      <c r="EY345" s="86">
        <v>67.389404296875</v>
      </c>
      <c r="EZ345" s="86">
        <v>66.274421691894531</v>
      </c>
      <c r="FA345" s="86">
        <v>65.501502990722656</v>
      </c>
      <c r="FB345" s="86">
        <v>64.907989501953125</v>
      </c>
      <c r="FC345" s="86">
        <v>64.113288879394531</v>
      </c>
      <c r="FD345" s="86">
        <v>63.692691802978516</v>
      </c>
      <c r="FE345" s="86">
        <v>66.336631774902344</v>
      </c>
      <c r="FF345" s="86">
        <v>70.252372741699219</v>
      </c>
      <c r="FG345" s="86">
        <v>74.462310791015625</v>
      </c>
      <c r="FH345" s="86">
        <v>78.520774841308594</v>
      </c>
      <c r="FI345" s="86">
        <v>82.168975830078125</v>
      </c>
      <c r="FJ345" s="86">
        <v>85.171188354492188</v>
      </c>
      <c r="FK345" s="86">
        <v>87.608367919921875</v>
      </c>
      <c r="FL345" s="86">
        <v>89.264656066894531</v>
      </c>
      <c r="FM345" s="86">
        <v>89.832954406738281</v>
      </c>
      <c r="FN345" s="86">
        <v>89.317985534667969</v>
      </c>
      <c r="FO345" s="86">
        <v>87.778450012207031</v>
      </c>
      <c r="FP345" s="86">
        <v>84.800338745117188</v>
      </c>
      <c r="FQ345" s="86">
        <v>80.097579956054688</v>
      </c>
      <c r="FR345" s="86">
        <v>76.027091979980469</v>
      </c>
      <c r="FS345" s="86">
        <v>73.426170349121094</v>
      </c>
      <c r="FT345" s="86">
        <v>71.520057678222656</v>
      </c>
      <c r="FU345" s="86">
        <v>2.8967563062906265E-2</v>
      </c>
      <c r="FV345" s="86">
        <v>3.5178415477275848E-2</v>
      </c>
      <c r="FW345" s="86">
        <v>2.9641102999448776E-2</v>
      </c>
      <c r="FX345" s="86">
        <v>1509.3636474609375</v>
      </c>
      <c r="FY345" s="86">
        <v>1</v>
      </c>
    </row>
    <row r="346" spans="1:181" x14ac:dyDescent="0.25">
      <c r="A346" t="s">
        <v>186</v>
      </c>
      <c r="B346" t="s">
        <v>244</v>
      </c>
      <c r="C346" t="s">
        <v>194</v>
      </c>
      <c r="D346" t="s">
        <v>202</v>
      </c>
      <c r="E346" t="s">
        <v>209</v>
      </c>
      <c r="F346" t="s">
        <v>178</v>
      </c>
      <c r="G346" t="s">
        <v>1</v>
      </c>
      <c r="H346" s="86">
        <v>8214</v>
      </c>
      <c r="I346" s="86">
        <v>0.87436282634735107</v>
      </c>
      <c r="J346" s="86">
        <v>0.79634368419647217</v>
      </c>
      <c r="K346" s="86">
        <v>0.74991202354431152</v>
      </c>
      <c r="L346" s="86">
        <v>0.71539431810379028</v>
      </c>
      <c r="M346" s="86">
        <v>0.70111912488937378</v>
      </c>
      <c r="N346" s="86">
        <v>0.71212965250015259</v>
      </c>
      <c r="O346" s="86">
        <v>0.77827692031860352</v>
      </c>
      <c r="P346" s="86">
        <v>0.84669774770736694</v>
      </c>
      <c r="Q346" s="86">
        <v>0.86988377571105957</v>
      </c>
      <c r="R346" s="86">
        <v>0.87655735015869141</v>
      </c>
      <c r="S346" s="86">
        <v>0.92225730419158936</v>
      </c>
      <c r="T346" s="86">
        <v>0.96799200773239136</v>
      </c>
      <c r="U346" s="86">
        <v>1.033208966255188</v>
      </c>
      <c r="V346" s="86">
        <v>1.0541666746139526</v>
      </c>
      <c r="W346" s="86">
        <v>1.1016771793365479</v>
      </c>
      <c r="X346" s="86">
        <v>1.1668987274169922</v>
      </c>
      <c r="Y346" s="86">
        <v>1.2185035943984985</v>
      </c>
      <c r="Z346" s="86">
        <v>1.261106014251709</v>
      </c>
      <c r="AA346" s="86">
        <v>1.2774322032928467</v>
      </c>
      <c r="AB346" s="86">
        <v>1.3113889694213867</v>
      </c>
      <c r="AC346" s="86">
        <v>1.3101310729980469</v>
      </c>
      <c r="AD346" s="86">
        <v>1.2776248455047607</v>
      </c>
      <c r="AE346" s="86">
        <v>1.1589846611022949</v>
      </c>
      <c r="AF346" s="86">
        <v>1.0056806802749634</v>
      </c>
      <c r="AG346" s="86">
        <v>-0.11168070882558823</v>
      </c>
      <c r="AH346" s="86">
        <v>-0.11559238284826279</v>
      </c>
      <c r="AI346" s="86">
        <v>-9.7102396190166473E-2</v>
      </c>
      <c r="AJ346" s="86">
        <v>-9.6616074442863464E-2</v>
      </c>
      <c r="AK346" s="86">
        <v>-9.5306418836116791E-2</v>
      </c>
      <c r="AL346" s="86">
        <v>-9.4905577600002289E-2</v>
      </c>
      <c r="AM346" s="86">
        <v>-8.3179116249084473E-2</v>
      </c>
      <c r="AN346" s="86">
        <v>-8.0837845802307129E-2</v>
      </c>
      <c r="AO346" s="86">
        <v>-6.8666502833366394E-2</v>
      </c>
      <c r="AP346" s="86">
        <v>-5.0402320921421051E-2</v>
      </c>
      <c r="AQ346" s="86">
        <v>-2.9426760971546173E-2</v>
      </c>
      <c r="AR346" s="86">
        <v>-3.2226894050836563E-2</v>
      </c>
      <c r="AS346" s="86">
        <v>-7.5070653110742569E-4</v>
      </c>
      <c r="AT346" s="86">
        <v>-9.6113299950957298E-3</v>
      </c>
      <c r="AU346" s="86">
        <v>6.878366693854332E-3</v>
      </c>
      <c r="AV346" s="86">
        <v>4.9860095605254173E-3</v>
      </c>
      <c r="AW346" s="86">
        <v>2.6271410286426544E-2</v>
      </c>
      <c r="AX346" s="86">
        <v>4.8817903734743595E-3</v>
      </c>
      <c r="AY346" s="86">
        <v>-4.4533498585224152E-3</v>
      </c>
      <c r="AZ346" s="86">
        <v>3.3809944987297058E-2</v>
      </c>
      <c r="BA346" s="86">
        <v>2.4194659665226936E-2</v>
      </c>
      <c r="BB346" s="86">
        <v>-4.3747864663600922E-2</v>
      </c>
      <c r="BC346" s="86">
        <v>-8.058987557888031E-2</v>
      </c>
      <c r="BD346" s="86">
        <v>-0.10193279385566711</v>
      </c>
      <c r="BE346" s="86">
        <v>-8.4569111466407776E-2</v>
      </c>
      <c r="BF346" s="86">
        <v>-8.8996157050132751E-2</v>
      </c>
      <c r="BG346" s="86">
        <v>-7.0618033409118652E-2</v>
      </c>
      <c r="BH346" s="86">
        <v>-7.2013527154922485E-2</v>
      </c>
      <c r="BI346" s="86">
        <v>-6.9627679884433746E-2</v>
      </c>
      <c r="BJ346" s="86">
        <v>-6.6369973123073578E-2</v>
      </c>
      <c r="BK346" s="86">
        <v>-5.5090539157390594E-2</v>
      </c>
      <c r="BL346" s="86">
        <v>-5.348031222820282E-2</v>
      </c>
      <c r="BM346" s="86">
        <v>-4.1856907308101654E-2</v>
      </c>
      <c r="BN346" s="86">
        <v>-2.9010547325015068E-2</v>
      </c>
      <c r="BO346" s="86">
        <v>-8.875248022377491E-3</v>
      </c>
      <c r="BP346" s="86">
        <v>-1.1709390208125114E-2</v>
      </c>
      <c r="BQ346" s="86">
        <v>2.0207157358527184E-2</v>
      </c>
      <c r="BR346" s="86">
        <v>1.2327917851507664E-2</v>
      </c>
      <c r="BS346" s="86">
        <v>3.0857915058732033E-2</v>
      </c>
      <c r="BT346" s="86">
        <v>2.981858141720295E-2</v>
      </c>
      <c r="BU346" s="86">
        <v>5.2088741213083267E-2</v>
      </c>
      <c r="BV346" s="86">
        <v>3.2133888453245163E-2</v>
      </c>
      <c r="BW346" s="86">
        <v>2.4741562083363533E-2</v>
      </c>
      <c r="BX346" s="86">
        <v>6.2940306961536407E-2</v>
      </c>
      <c r="BY346" s="86">
        <v>5.3286433219909668E-2</v>
      </c>
      <c r="BZ346" s="86">
        <v>-1.6497178003191948E-2</v>
      </c>
      <c r="CA346" s="86">
        <v>-5.3349554538726807E-2</v>
      </c>
      <c r="CB346" s="86">
        <v>-7.4888855218887329E-2</v>
      </c>
      <c r="CC346" s="86">
        <v>-6.5791696310043335E-2</v>
      </c>
      <c r="CD346" s="86">
        <v>-7.0575691759586334E-2</v>
      </c>
      <c r="CE346" s="86">
        <v>-5.2275050431489944E-2</v>
      </c>
      <c r="CF346" s="86">
        <v>-5.4973874241113663E-2</v>
      </c>
      <c r="CG346" s="86">
        <v>-5.184265598654747E-2</v>
      </c>
      <c r="CH346" s="86">
        <v>-4.6606302261352539E-2</v>
      </c>
      <c r="CI346" s="86">
        <v>-3.5636477172374725E-2</v>
      </c>
      <c r="CJ346" s="86">
        <v>-3.4532565623521805E-2</v>
      </c>
      <c r="CK346" s="86">
        <v>-2.3288663476705551E-2</v>
      </c>
      <c r="CL346" s="86">
        <v>-1.4194671995937824E-2</v>
      </c>
      <c r="CM346" s="86">
        <v>5.358667578548193E-3</v>
      </c>
      <c r="CN346" s="86">
        <v>2.5009696837514639E-3</v>
      </c>
      <c r="CO346" s="86">
        <v>3.4722510725259781E-2</v>
      </c>
      <c r="CP346" s="86">
        <v>2.7522973716259003E-2</v>
      </c>
      <c r="CQ346" s="86">
        <v>4.7466076910495758E-2</v>
      </c>
      <c r="CR346" s="86">
        <v>4.7017544507980347E-2</v>
      </c>
      <c r="CS346" s="86">
        <v>6.9969743490219116E-2</v>
      </c>
      <c r="CT346" s="86">
        <v>5.1008608192205429E-2</v>
      </c>
      <c r="CU346" s="86">
        <v>4.4961865991353989E-2</v>
      </c>
      <c r="CV346" s="86">
        <v>8.3115905523300171E-2</v>
      </c>
      <c r="CW346" s="86">
        <v>7.3435299098491669E-2</v>
      </c>
      <c r="CX346" s="86">
        <v>2.3765647783875465E-3</v>
      </c>
      <c r="CY346" s="86">
        <v>-3.4482996910810471E-2</v>
      </c>
      <c r="CZ346" s="86">
        <v>-5.6158300489187241E-2</v>
      </c>
      <c r="DA346" s="86">
        <v>-4.7014288604259491E-2</v>
      </c>
      <c r="DB346" s="86">
        <v>-5.2155222743749619E-2</v>
      </c>
      <c r="DC346" s="86">
        <v>-3.3932056277990341E-2</v>
      </c>
      <c r="DD346" s="86">
        <v>-3.7934225052595139E-2</v>
      </c>
      <c r="DE346" s="86">
        <v>-3.4057639539241791E-2</v>
      </c>
      <c r="DF346" s="86">
        <v>-2.6842633262276649E-2</v>
      </c>
      <c r="DG346" s="86">
        <v>-1.6182413324713707E-2</v>
      </c>
      <c r="DH346" s="86">
        <v>-1.558481901884079E-2</v>
      </c>
      <c r="DI346" s="86">
        <v>-4.7204182483255863E-3</v>
      </c>
      <c r="DJ346" s="86">
        <v>6.2120327493175864E-4</v>
      </c>
      <c r="DK346" s="86">
        <v>1.9592583179473877E-2</v>
      </c>
      <c r="DL346" s="86">
        <v>1.671132817864418E-2</v>
      </c>
      <c r="DM346" s="86">
        <v>4.9237862229347229E-2</v>
      </c>
      <c r="DN346" s="86">
        <v>4.2718030512332916E-2</v>
      </c>
      <c r="DO346" s="86">
        <v>6.4074233174324036E-2</v>
      </c>
      <c r="DP346" s="86">
        <v>6.4216509461402893E-2</v>
      </c>
      <c r="DQ346" s="86">
        <v>8.7850742042064667E-2</v>
      </c>
      <c r="DR346" s="86">
        <v>6.9883324205875397E-2</v>
      </c>
      <c r="DS346" s="86">
        <v>6.518217921257019E-2</v>
      </c>
      <c r="DT346" s="86">
        <v>0.10329150408506393</v>
      </c>
      <c r="DU346" s="86">
        <v>9.3584172427654266E-2</v>
      </c>
      <c r="DV346" s="86">
        <v>2.1250307559967041E-2</v>
      </c>
      <c r="DW346" s="86">
        <v>-1.5616435557603836E-2</v>
      </c>
      <c r="DX346" s="86">
        <v>-3.7427753210067749E-2</v>
      </c>
      <c r="DY346" s="86">
        <v>-1.9902691245079041E-2</v>
      </c>
      <c r="DZ346" s="86">
        <v>-2.5558995082974434E-2</v>
      </c>
      <c r="EA346" s="86">
        <v>-7.4476990848779678E-3</v>
      </c>
      <c r="EB346" s="86">
        <v>-1.3331671245396137E-2</v>
      </c>
      <c r="EC346" s="86">
        <v>-8.3789024502038956E-3</v>
      </c>
      <c r="ED346" s="86">
        <v>1.6929685370996594E-3</v>
      </c>
      <c r="EE346" s="86">
        <v>1.1906161904335022E-2</v>
      </c>
      <c r="EF346" s="86">
        <v>1.1772719211876392E-2</v>
      </c>
      <c r="EG346" s="86">
        <v>2.2089177742600441E-2</v>
      </c>
      <c r="EH346" s="86">
        <v>2.2012975066900253E-2</v>
      </c>
      <c r="EI346" s="86">
        <v>4.0144100785255432E-2</v>
      </c>
      <c r="EJ346" s="86">
        <v>3.7228833884000778E-2</v>
      </c>
      <c r="EK346" s="86">
        <v>7.0195727050304413E-2</v>
      </c>
      <c r="EL346" s="86">
        <v>6.465727835893631E-2</v>
      </c>
      <c r="EM346" s="86">
        <v>8.8053785264492035E-2</v>
      </c>
      <c r="EN346" s="86">
        <v>8.9049078524112701E-2</v>
      </c>
      <c r="EO346" s="86">
        <v>0.11366807669401169</v>
      </c>
      <c r="EP346" s="86">
        <v>9.713541716337204E-2</v>
      </c>
      <c r="EQ346" s="86">
        <v>9.4377085566520691E-2</v>
      </c>
      <c r="ER346" s="86">
        <v>0.13242188096046448</v>
      </c>
      <c r="ES346" s="86">
        <v>0.12267593294382095</v>
      </c>
      <c r="ET346" s="86">
        <v>4.8500996083021164E-2</v>
      </c>
      <c r="EU346" s="86">
        <v>1.1623881757259369E-2</v>
      </c>
      <c r="EV346" s="86">
        <v>-1.0383808985352516E-2</v>
      </c>
      <c r="EW346" s="86">
        <v>65.606834411621094</v>
      </c>
      <c r="EX346" s="86">
        <v>64.642372131347656</v>
      </c>
      <c r="EY346" s="86">
        <v>64.070274353027344</v>
      </c>
      <c r="EZ346" s="86">
        <v>63.262073516845703</v>
      </c>
      <c r="FA346" s="86">
        <v>62.720314025878906</v>
      </c>
      <c r="FB346" s="86">
        <v>62.429183959960938</v>
      </c>
      <c r="FC346" s="86">
        <v>62.084953308105469</v>
      </c>
      <c r="FD346" s="86">
        <v>61.915359497070313</v>
      </c>
      <c r="FE346" s="86">
        <v>63.781734466552734</v>
      </c>
      <c r="FF346" s="86">
        <v>66.634300231933594</v>
      </c>
      <c r="FG346" s="86">
        <v>70.115615844726563</v>
      </c>
      <c r="FH346" s="86">
        <v>73.742683410644531</v>
      </c>
      <c r="FI346" s="86">
        <v>76.887596130371094</v>
      </c>
      <c r="FJ346" s="86">
        <v>79.615821838378906</v>
      </c>
      <c r="FK346" s="86">
        <v>81.63714599609375</v>
      </c>
      <c r="FL346" s="86">
        <v>83.197868347167969</v>
      </c>
      <c r="FM346" s="86">
        <v>83.309318542480469</v>
      </c>
      <c r="FN346" s="86">
        <v>82.195091247558594</v>
      </c>
      <c r="FO346" s="86">
        <v>80.021530151367188</v>
      </c>
      <c r="FP346" s="86">
        <v>76.542686462402344</v>
      </c>
      <c r="FQ346" s="86">
        <v>72.40301513671875</v>
      </c>
      <c r="FR346" s="86">
        <v>69.470687866210938</v>
      </c>
      <c r="FS346" s="86">
        <v>67.730171203613281</v>
      </c>
      <c r="FT346" s="86">
        <v>66.568534851074219</v>
      </c>
      <c r="FU346" s="86">
        <v>2.4829339236021042E-2</v>
      </c>
      <c r="FV346" s="86">
        <v>3.2559003680944443E-2</v>
      </c>
      <c r="FW346" s="86">
        <v>2.6409201323986053E-2</v>
      </c>
      <c r="FX346" s="86">
        <v>937.54547119140625</v>
      </c>
      <c r="FY346" s="86">
        <v>1</v>
      </c>
    </row>
    <row r="347" spans="1:181" x14ac:dyDescent="0.25">
      <c r="A347" t="s">
        <v>186</v>
      </c>
      <c r="B347" t="s">
        <v>244</v>
      </c>
      <c r="C347" t="s">
        <v>194</v>
      </c>
      <c r="D347" t="s">
        <v>202</v>
      </c>
      <c r="E347" t="s">
        <v>209</v>
      </c>
      <c r="F347" t="s">
        <v>179</v>
      </c>
      <c r="G347" t="s">
        <v>1</v>
      </c>
      <c r="H347" s="86">
        <v>1441</v>
      </c>
      <c r="I347" s="86"/>
      <c r="J347" s="86"/>
      <c r="K347" s="86"/>
      <c r="L347" s="86"/>
      <c r="M347" s="86"/>
      <c r="N347" s="86"/>
      <c r="O347" s="86"/>
      <c r="P347" s="86"/>
      <c r="Q347" s="86"/>
      <c r="R347" s="86"/>
      <c r="S347" s="86"/>
      <c r="T347" s="86"/>
      <c r="U347" s="86"/>
      <c r="V347" s="86"/>
      <c r="W347" s="86"/>
      <c r="X347" s="86"/>
      <c r="Y347" s="86"/>
      <c r="Z347" s="86"/>
      <c r="AA347" s="86"/>
      <c r="AB347" s="86"/>
      <c r="AC347" s="86"/>
      <c r="AD347" s="86"/>
      <c r="AE347" s="86"/>
      <c r="AF347" s="86"/>
      <c r="AG347" s="86"/>
      <c r="AH347" s="86"/>
      <c r="AI347" s="86"/>
      <c r="AJ347" s="86"/>
      <c r="AK347" s="86"/>
      <c r="AL347" s="86"/>
      <c r="AM347" s="86"/>
      <c r="AN347" s="86"/>
      <c r="AO347" s="86"/>
      <c r="AP347" s="86"/>
      <c r="AQ347" s="86"/>
      <c r="AR347" s="86"/>
      <c r="AS347" s="86"/>
      <c r="AT347" s="86"/>
      <c r="AU347" s="86"/>
      <c r="AV347" s="86"/>
      <c r="AW347" s="86"/>
      <c r="AX347" s="86"/>
      <c r="AY347" s="86"/>
      <c r="AZ347" s="86"/>
      <c r="BA347" s="86"/>
      <c r="BB347" s="86"/>
      <c r="BC347" s="86"/>
      <c r="BD347" s="86"/>
      <c r="BE347" s="86"/>
      <c r="BF347" s="86"/>
      <c r="BG347" s="86"/>
      <c r="BH347" s="86"/>
      <c r="BI347" s="86"/>
      <c r="BJ347" s="86"/>
      <c r="BK347" s="86"/>
      <c r="BL347" s="86"/>
      <c r="BM347" s="86"/>
      <c r="BN347" s="86"/>
      <c r="BO347" s="86"/>
      <c r="BP347" s="86"/>
      <c r="BQ347" s="86"/>
      <c r="BR347" s="86"/>
      <c r="BS347" s="86"/>
      <c r="BT347" s="86"/>
      <c r="BU347" s="86"/>
      <c r="BV347" s="86"/>
      <c r="BW347" s="86"/>
      <c r="BX347" s="86"/>
      <c r="BY347" s="86"/>
      <c r="BZ347" s="86"/>
      <c r="CA347" s="86"/>
      <c r="CB347" s="86"/>
      <c r="CC347" s="86"/>
      <c r="CD347" s="86"/>
      <c r="CE347" s="86"/>
      <c r="CF347" s="86"/>
      <c r="CG347" s="86"/>
      <c r="CH347" s="86"/>
      <c r="CI347" s="86"/>
      <c r="CJ347" s="86"/>
      <c r="CK347" s="86"/>
      <c r="CL347" s="86"/>
      <c r="CM347" s="86"/>
      <c r="CN347" s="86"/>
      <c r="CO347" s="86"/>
      <c r="CP347" s="86"/>
      <c r="CQ347" s="86"/>
      <c r="CR347" s="86"/>
      <c r="CS347" s="86"/>
      <c r="CT347" s="86"/>
      <c r="CU347" s="86"/>
      <c r="CV347" s="86"/>
      <c r="CW347" s="86"/>
      <c r="CX347" s="86"/>
      <c r="CY347" s="86"/>
      <c r="CZ347" s="86"/>
      <c r="DA347" s="86"/>
      <c r="DB347" s="86"/>
      <c r="DC347" s="86"/>
      <c r="DD347" s="86"/>
      <c r="DE347" s="86"/>
      <c r="DF347" s="86"/>
      <c r="DG347" s="86"/>
      <c r="DH347" s="86"/>
      <c r="DI347" s="86"/>
      <c r="DJ347" s="86"/>
      <c r="DK347" s="86"/>
      <c r="DL347" s="86"/>
      <c r="DM347" s="86"/>
      <c r="DN347" s="86"/>
      <c r="DO347" s="86"/>
      <c r="DP347" s="86"/>
      <c r="DQ347" s="86"/>
      <c r="DR347" s="86"/>
      <c r="DS347" s="86"/>
      <c r="DT347" s="86"/>
      <c r="DU347" s="86"/>
      <c r="DV347" s="86"/>
      <c r="DW347" s="86"/>
      <c r="DX347" s="86"/>
      <c r="DY347" s="86"/>
      <c r="DZ347" s="86"/>
      <c r="EA347" s="86"/>
      <c r="EB347" s="86"/>
      <c r="EC347" s="86"/>
      <c r="ED347" s="86"/>
      <c r="EE347" s="86"/>
      <c r="EF347" s="86"/>
      <c r="EG347" s="86"/>
      <c r="EH347" s="86"/>
      <c r="EI347" s="86"/>
      <c r="EJ347" s="86"/>
      <c r="EK347" s="86"/>
      <c r="EL347" s="86"/>
      <c r="EM347" s="86"/>
      <c r="EN347" s="86"/>
      <c r="EO347" s="86"/>
      <c r="EP347" s="86"/>
      <c r="EQ347" s="86"/>
      <c r="ER347" s="86"/>
      <c r="ES347" s="86"/>
      <c r="ET347" s="86"/>
      <c r="EU347" s="86"/>
      <c r="EV347" s="86"/>
      <c r="EW347" s="86"/>
      <c r="EX347" s="86"/>
      <c r="EY347" s="86"/>
      <c r="EZ347" s="86"/>
      <c r="FA347" s="86"/>
      <c r="FB347" s="86"/>
      <c r="FC347" s="86"/>
      <c r="FD347" s="86"/>
      <c r="FE347" s="86"/>
      <c r="FF347" s="86"/>
      <c r="FG347" s="86"/>
      <c r="FH347" s="86"/>
      <c r="FI347" s="86"/>
      <c r="FJ347" s="86"/>
      <c r="FK347" s="86"/>
      <c r="FL347" s="86"/>
      <c r="FM347" s="86"/>
      <c r="FN347" s="86"/>
      <c r="FO347" s="86"/>
      <c r="FP347" s="86"/>
      <c r="FQ347" s="86"/>
      <c r="FR347" s="86"/>
      <c r="FS347" s="86"/>
      <c r="FT347" s="86"/>
      <c r="FU347" s="86"/>
      <c r="FV347" s="86"/>
      <c r="FW347" s="86"/>
      <c r="FX347" s="86">
        <v>78.409088134765625</v>
      </c>
      <c r="FY347" s="86">
        <v>0</v>
      </c>
    </row>
    <row r="348" spans="1:181" x14ac:dyDescent="0.25">
      <c r="A348" t="s">
        <v>186</v>
      </c>
      <c r="B348" t="s">
        <v>244</v>
      </c>
      <c r="C348" t="s">
        <v>194</v>
      </c>
      <c r="D348" t="s">
        <v>202</v>
      </c>
      <c r="E348" t="s">
        <v>209</v>
      </c>
      <c r="F348" t="s">
        <v>180</v>
      </c>
      <c r="G348" t="s">
        <v>1</v>
      </c>
      <c r="H348" s="86">
        <v>318</v>
      </c>
      <c r="I348" s="86"/>
      <c r="J348" s="86"/>
      <c r="K348" s="86"/>
      <c r="L348" s="86"/>
      <c r="M348" s="86"/>
      <c r="N348" s="86"/>
      <c r="O348" s="86"/>
      <c r="P348" s="86"/>
      <c r="Q348" s="86"/>
      <c r="R348" s="86"/>
      <c r="S348" s="86"/>
      <c r="T348" s="86"/>
      <c r="U348" s="86"/>
      <c r="V348" s="86"/>
      <c r="W348" s="86"/>
      <c r="X348" s="86"/>
      <c r="Y348" s="86"/>
      <c r="Z348" s="86"/>
      <c r="AA348" s="86"/>
      <c r="AB348" s="86"/>
      <c r="AC348" s="86"/>
      <c r="AD348" s="86"/>
      <c r="AE348" s="86"/>
      <c r="AF348" s="86"/>
      <c r="AG348" s="86"/>
      <c r="AH348" s="86"/>
      <c r="AI348" s="86"/>
      <c r="AJ348" s="86"/>
      <c r="AK348" s="86"/>
      <c r="AL348" s="86"/>
      <c r="AM348" s="86"/>
      <c r="AN348" s="86"/>
      <c r="AO348" s="86"/>
      <c r="AP348" s="86"/>
      <c r="AQ348" s="86"/>
      <c r="AR348" s="86"/>
      <c r="AS348" s="86"/>
      <c r="AT348" s="86"/>
      <c r="AU348" s="86"/>
      <c r="AV348" s="86"/>
      <c r="AW348" s="86"/>
      <c r="AX348" s="86"/>
      <c r="AY348" s="86"/>
      <c r="AZ348" s="86"/>
      <c r="BA348" s="86"/>
      <c r="BB348" s="86"/>
      <c r="BC348" s="86"/>
      <c r="BD348" s="86"/>
      <c r="BE348" s="86"/>
      <c r="BF348" s="86"/>
      <c r="BG348" s="86"/>
      <c r="BH348" s="86"/>
      <c r="BI348" s="86"/>
      <c r="BJ348" s="86"/>
      <c r="BK348" s="86"/>
      <c r="BL348" s="86"/>
      <c r="BM348" s="86"/>
      <c r="BN348" s="86"/>
      <c r="BO348" s="86"/>
      <c r="BP348" s="86"/>
      <c r="BQ348" s="86"/>
      <c r="BR348" s="86"/>
      <c r="BS348" s="86"/>
      <c r="BT348" s="86"/>
      <c r="BU348" s="86"/>
      <c r="BV348" s="86"/>
      <c r="BW348" s="86"/>
      <c r="BX348" s="86"/>
      <c r="BY348" s="86"/>
      <c r="BZ348" s="86"/>
      <c r="CA348" s="86"/>
      <c r="CB348" s="86"/>
      <c r="CC348" s="86"/>
      <c r="CD348" s="86"/>
      <c r="CE348" s="86"/>
      <c r="CF348" s="86"/>
      <c r="CG348" s="86"/>
      <c r="CH348" s="86"/>
      <c r="CI348" s="86"/>
      <c r="CJ348" s="86"/>
      <c r="CK348" s="86"/>
      <c r="CL348" s="86"/>
      <c r="CM348" s="86"/>
      <c r="CN348" s="86"/>
      <c r="CO348" s="86"/>
      <c r="CP348" s="86"/>
      <c r="CQ348" s="86"/>
      <c r="CR348" s="86"/>
      <c r="CS348" s="86"/>
      <c r="CT348" s="86"/>
      <c r="CU348" s="86"/>
      <c r="CV348" s="86"/>
      <c r="CW348" s="86"/>
      <c r="CX348" s="86"/>
      <c r="CY348" s="86"/>
      <c r="CZ348" s="86"/>
      <c r="DA348" s="86"/>
      <c r="DB348" s="86"/>
      <c r="DC348" s="86"/>
      <c r="DD348" s="86"/>
      <c r="DE348" s="86"/>
      <c r="DF348" s="86"/>
      <c r="DG348" s="86"/>
      <c r="DH348" s="86"/>
      <c r="DI348" s="86"/>
      <c r="DJ348" s="86"/>
      <c r="DK348" s="86"/>
      <c r="DL348" s="86"/>
      <c r="DM348" s="86"/>
      <c r="DN348" s="86"/>
      <c r="DO348" s="86"/>
      <c r="DP348" s="86"/>
      <c r="DQ348" s="86"/>
      <c r="DR348" s="86"/>
      <c r="DS348" s="86"/>
      <c r="DT348" s="86"/>
      <c r="DU348" s="86"/>
      <c r="DV348" s="86"/>
      <c r="DW348" s="86"/>
      <c r="DX348" s="86"/>
      <c r="DY348" s="86"/>
      <c r="DZ348" s="86"/>
      <c r="EA348" s="86"/>
      <c r="EB348" s="86"/>
      <c r="EC348" s="86"/>
      <c r="ED348" s="86"/>
      <c r="EE348" s="86"/>
      <c r="EF348" s="86"/>
      <c r="EG348" s="86"/>
      <c r="EH348" s="86"/>
      <c r="EI348" s="86"/>
      <c r="EJ348" s="86"/>
      <c r="EK348" s="86"/>
      <c r="EL348" s="86"/>
      <c r="EM348" s="86"/>
      <c r="EN348" s="86"/>
      <c r="EO348" s="86"/>
      <c r="EP348" s="86"/>
      <c r="EQ348" s="86"/>
      <c r="ER348" s="86"/>
      <c r="ES348" s="86"/>
      <c r="ET348" s="86"/>
      <c r="EU348" s="86"/>
      <c r="EV348" s="86"/>
      <c r="EW348" s="86"/>
      <c r="EX348" s="86"/>
      <c r="EY348" s="86"/>
      <c r="EZ348" s="86"/>
      <c r="FA348" s="86"/>
      <c r="FB348" s="86"/>
      <c r="FC348" s="86"/>
      <c r="FD348" s="86"/>
      <c r="FE348" s="86"/>
      <c r="FF348" s="86"/>
      <c r="FG348" s="86"/>
      <c r="FH348" s="86"/>
      <c r="FI348" s="86"/>
      <c r="FJ348" s="86"/>
      <c r="FK348" s="86"/>
      <c r="FL348" s="86"/>
      <c r="FM348" s="86"/>
      <c r="FN348" s="86"/>
      <c r="FO348" s="86"/>
      <c r="FP348" s="86"/>
      <c r="FQ348" s="86"/>
      <c r="FR348" s="86"/>
      <c r="FS348" s="86"/>
      <c r="FT348" s="86"/>
      <c r="FU348" s="86"/>
      <c r="FV348" s="86"/>
      <c r="FW348" s="86"/>
      <c r="FX348" s="86">
        <v>50.727272033691406</v>
      </c>
      <c r="FY348" s="86">
        <v>0</v>
      </c>
    </row>
    <row r="349" spans="1:181" x14ac:dyDescent="0.25">
      <c r="A349" t="s">
        <v>186</v>
      </c>
      <c r="B349" t="s">
        <v>244</v>
      </c>
      <c r="C349" t="s">
        <v>194</v>
      </c>
      <c r="D349" t="s">
        <v>202</v>
      </c>
      <c r="E349" t="s">
        <v>209</v>
      </c>
      <c r="F349" t="s">
        <v>181</v>
      </c>
      <c r="G349" t="s">
        <v>1</v>
      </c>
      <c r="H349" s="86">
        <v>541</v>
      </c>
      <c r="I349" s="86"/>
      <c r="J349" s="86"/>
      <c r="K349" s="86"/>
      <c r="L349" s="86"/>
      <c r="M349" s="86"/>
      <c r="N349" s="86"/>
      <c r="O349" s="86"/>
      <c r="P349" s="86"/>
      <c r="Q349" s="86"/>
      <c r="R349" s="86"/>
      <c r="S349" s="86"/>
      <c r="T349" s="86"/>
      <c r="U349" s="86"/>
      <c r="V349" s="86"/>
      <c r="W349" s="86"/>
      <c r="X349" s="86"/>
      <c r="Y349" s="86"/>
      <c r="Z349" s="86"/>
      <c r="AA349" s="86"/>
      <c r="AB349" s="86"/>
      <c r="AC349" s="86"/>
      <c r="AD349" s="86"/>
      <c r="AE349" s="86"/>
      <c r="AF349" s="86"/>
      <c r="AG349" s="86"/>
      <c r="AH349" s="86"/>
      <c r="AI349" s="86"/>
      <c r="AJ349" s="86"/>
      <c r="AK349" s="86"/>
      <c r="AL349" s="86"/>
      <c r="AM349" s="86"/>
      <c r="AN349" s="86"/>
      <c r="AO349" s="86"/>
      <c r="AP349" s="86"/>
      <c r="AQ349" s="86"/>
      <c r="AR349" s="86"/>
      <c r="AS349" s="86"/>
      <c r="AT349" s="86"/>
      <c r="AU349" s="86"/>
      <c r="AV349" s="86"/>
      <c r="AW349" s="86"/>
      <c r="AX349" s="86"/>
      <c r="AY349" s="86"/>
      <c r="AZ349" s="86"/>
      <c r="BA349" s="86"/>
      <c r="BB349" s="86"/>
      <c r="BC349" s="86"/>
      <c r="BD349" s="86"/>
      <c r="BE349" s="86"/>
      <c r="BF349" s="86"/>
      <c r="BG349" s="86"/>
      <c r="BH349" s="86"/>
      <c r="BI349" s="86"/>
      <c r="BJ349" s="86"/>
      <c r="BK349" s="86"/>
      <c r="BL349" s="86"/>
      <c r="BM349" s="86"/>
      <c r="BN349" s="86"/>
      <c r="BO349" s="86"/>
      <c r="BP349" s="86"/>
      <c r="BQ349" s="86"/>
      <c r="BR349" s="86"/>
      <c r="BS349" s="86"/>
      <c r="BT349" s="86"/>
      <c r="BU349" s="86"/>
      <c r="BV349" s="86"/>
      <c r="BW349" s="86"/>
      <c r="BX349" s="86"/>
      <c r="BY349" s="86"/>
      <c r="BZ349" s="86"/>
      <c r="CA349" s="86"/>
      <c r="CB349" s="86"/>
      <c r="CC349" s="86"/>
      <c r="CD349" s="86"/>
      <c r="CE349" s="86"/>
      <c r="CF349" s="86"/>
      <c r="CG349" s="86"/>
      <c r="CH349" s="86"/>
      <c r="CI349" s="86"/>
      <c r="CJ349" s="86"/>
      <c r="CK349" s="86"/>
      <c r="CL349" s="86"/>
      <c r="CM349" s="86"/>
      <c r="CN349" s="86"/>
      <c r="CO349" s="86"/>
      <c r="CP349" s="86"/>
      <c r="CQ349" s="86"/>
      <c r="CR349" s="86"/>
      <c r="CS349" s="86"/>
      <c r="CT349" s="86"/>
      <c r="CU349" s="86"/>
      <c r="CV349" s="86"/>
      <c r="CW349" s="86"/>
      <c r="CX349" s="86"/>
      <c r="CY349" s="86"/>
      <c r="CZ349" s="86"/>
      <c r="DA349" s="86"/>
      <c r="DB349" s="86"/>
      <c r="DC349" s="86"/>
      <c r="DD349" s="86"/>
      <c r="DE349" s="86"/>
      <c r="DF349" s="86"/>
      <c r="DG349" s="86"/>
      <c r="DH349" s="86"/>
      <c r="DI349" s="86"/>
      <c r="DJ349" s="86"/>
      <c r="DK349" s="86"/>
      <c r="DL349" s="86"/>
      <c r="DM349" s="86"/>
      <c r="DN349" s="86"/>
      <c r="DO349" s="86"/>
      <c r="DP349" s="86"/>
      <c r="DQ349" s="86"/>
      <c r="DR349" s="86"/>
      <c r="DS349" s="86"/>
      <c r="DT349" s="86"/>
      <c r="DU349" s="86"/>
      <c r="DV349" s="86"/>
      <c r="DW349" s="86"/>
      <c r="DX349" s="86"/>
      <c r="DY349" s="86"/>
      <c r="DZ349" s="86"/>
      <c r="EA349" s="86"/>
      <c r="EB349" s="86"/>
      <c r="EC349" s="86"/>
      <c r="ED349" s="86"/>
      <c r="EE349" s="86"/>
      <c r="EF349" s="86"/>
      <c r="EG349" s="86"/>
      <c r="EH349" s="86"/>
      <c r="EI349" s="86"/>
      <c r="EJ349" s="86"/>
      <c r="EK349" s="86"/>
      <c r="EL349" s="86"/>
      <c r="EM349" s="86"/>
      <c r="EN349" s="86"/>
      <c r="EO349" s="86"/>
      <c r="EP349" s="86"/>
      <c r="EQ349" s="86"/>
      <c r="ER349" s="86"/>
      <c r="ES349" s="86"/>
      <c r="ET349" s="86"/>
      <c r="EU349" s="86"/>
      <c r="EV349" s="86"/>
      <c r="EW349" s="86"/>
      <c r="EX349" s="86"/>
      <c r="EY349" s="86"/>
      <c r="EZ349" s="86"/>
      <c r="FA349" s="86"/>
      <c r="FB349" s="86"/>
      <c r="FC349" s="86"/>
      <c r="FD349" s="86"/>
      <c r="FE349" s="86"/>
      <c r="FF349" s="86"/>
      <c r="FG349" s="86"/>
      <c r="FH349" s="86"/>
      <c r="FI349" s="86"/>
      <c r="FJ349" s="86"/>
      <c r="FK349" s="86"/>
      <c r="FL349" s="86"/>
      <c r="FM349" s="86"/>
      <c r="FN349" s="86"/>
      <c r="FO349" s="86"/>
      <c r="FP349" s="86"/>
      <c r="FQ349" s="86"/>
      <c r="FR349" s="86"/>
      <c r="FS349" s="86"/>
      <c r="FT349" s="86"/>
      <c r="FU349" s="86"/>
      <c r="FV349" s="86"/>
      <c r="FW349" s="86"/>
      <c r="FX349" s="86">
        <v>21.363636016845703</v>
      </c>
      <c r="FY349" s="86">
        <v>0</v>
      </c>
    </row>
    <row r="350" spans="1:181" x14ac:dyDescent="0.25">
      <c r="A350" t="s">
        <v>186</v>
      </c>
      <c r="B350" t="s">
        <v>244</v>
      </c>
      <c r="C350" t="s">
        <v>194</v>
      </c>
      <c r="D350" t="s">
        <v>202</v>
      </c>
      <c r="E350" t="s">
        <v>209</v>
      </c>
      <c r="F350" t="s">
        <v>182</v>
      </c>
      <c r="G350" t="s">
        <v>1</v>
      </c>
      <c r="H350" s="86">
        <v>1414</v>
      </c>
      <c r="I350" s="86">
        <v>0.81969261169433594</v>
      </c>
      <c r="J350" s="86">
        <v>0.7425847053527832</v>
      </c>
      <c r="K350" s="86">
        <v>0.69542717933654785</v>
      </c>
      <c r="L350" s="86">
        <v>0.67316436767578125</v>
      </c>
      <c r="M350" s="86">
        <v>0.66707539558410645</v>
      </c>
      <c r="N350" s="86">
        <v>0.71102362871170044</v>
      </c>
      <c r="O350" s="86">
        <v>0.74621933698654175</v>
      </c>
      <c r="P350" s="86">
        <v>0.82714682817459106</v>
      </c>
      <c r="Q350" s="86">
        <v>0.85986340045928955</v>
      </c>
      <c r="R350" s="86">
        <v>0.94224750995635986</v>
      </c>
      <c r="S350" s="86">
        <v>0.99145656824111938</v>
      </c>
      <c r="T350" s="86">
        <v>1.0441467761993408</v>
      </c>
      <c r="U350" s="86">
        <v>1.0771757364273071</v>
      </c>
      <c r="V350" s="86">
        <v>1.1335141658782959</v>
      </c>
      <c r="W350" s="86">
        <v>1.2305306196212769</v>
      </c>
      <c r="X350" s="86">
        <v>1.2907050848007202</v>
      </c>
      <c r="Y350" s="86">
        <v>1.3769254684448242</v>
      </c>
      <c r="Z350" s="86">
        <v>1.4115786552429199</v>
      </c>
      <c r="AA350" s="86">
        <v>1.4139219522476196</v>
      </c>
      <c r="AB350" s="86">
        <v>1.3508815765380859</v>
      </c>
      <c r="AC350" s="86">
        <v>1.3874149322509766</v>
      </c>
      <c r="AD350" s="86">
        <v>1.3207442760467529</v>
      </c>
      <c r="AE350" s="86">
        <v>1.0991268157958984</v>
      </c>
      <c r="AF350" s="86">
        <v>0.93532097339630127</v>
      </c>
      <c r="AG350" s="86">
        <v>-5.8791954070329666E-2</v>
      </c>
      <c r="AH350" s="86">
        <v>-6.1123434454202652E-2</v>
      </c>
      <c r="AI350" s="86">
        <v>-3.1614389270544052E-2</v>
      </c>
      <c r="AJ350" s="86">
        <v>-7.4227494187653065E-3</v>
      </c>
      <c r="AK350" s="86">
        <v>-6.4867222681641579E-3</v>
      </c>
      <c r="AL350" s="86">
        <v>9.1305132955312729E-3</v>
      </c>
      <c r="AM350" s="86">
        <v>-2.6533445343375206E-2</v>
      </c>
      <c r="AN350" s="86">
        <v>-6.2842629849910736E-2</v>
      </c>
      <c r="AO350" s="86">
        <v>-0.10155335813760757</v>
      </c>
      <c r="AP350" s="86">
        <v>-3.5910237580537796E-2</v>
      </c>
      <c r="AQ350" s="86">
        <v>-1.6736159101128578E-2</v>
      </c>
      <c r="AR350" s="86">
        <v>-3.073464147746563E-2</v>
      </c>
      <c r="AS350" s="86">
        <v>-1.5748871490359306E-2</v>
      </c>
      <c r="AT350" s="86">
        <v>-3.062666580080986E-2</v>
      </c>
      <c r="AU350" s="86">
        <v>1.2974906712770462E-2</v>
      </c>
      <c r="AV350" s="86">
        <v>1.538764126598835E-2</v>
      </c>
      <c r="AW350" s="86">
        <v>5.2135851234197617E-2</v>
      </c>
      <c r="AX350" s="86">
        <v>2.0112955942749977E-2</v>
      </c>
      <c r="AY350" s="86">
        <v>5.5764737771824002E-4</v>
      </c>
      <c r="AZ350" s="86">
        <v>-2.6905067265033722E-2</v>
      </c>
      <c r="BA350" s="86">
        <v>4.168301448225975E-2</v>
      </c>
      <c r="BB350" s="86">
        <v>2.3533632978796959E-2</v>
      </c>
      <c r="BC350" s="86">
        <v>-5.1179010421037674E-2</v>
      </c>
      <c r="BD350" s="86">
        <v>-7.5064875185489655E-2</v>
      </c>
      <c r="BE350" s="86">
        <v>-7.0744217373430729E-3</v>
      </c>
      <c r="BF350" s="86">
        <v>-1.0756456293165684E-2</v>
      </c>
      <c r="BG350" s="86">
        <v>1.4493295922875404E-2</v>
      </c>
      <c r="BH350" s="86">
        <v>3.6073070019483566E-2</v>
      </c>
      <c r="BI350" s="86">
        <v>3.652513399720192E-2</v>
      </c>
      <c r="BJ350" s="86">
        <v>5.0277784466743469E-2</v>
      </c>
      <c r="BK350" s="86">
        <v>9.8913246765732765E-3</v>
      </c>
      <c r="BL350" s="86">
        <v>-2.4513022974133492E-2</v>
      </c>
      <c r="BM350" s="86">
        <v>-5.7907883077859879E-2</v>
      </c>
      <c r="BN350" s="86">
        <v>7.9643866047263145E-3</v>
      </c>
      <c r="BO350" s="86">
        <v>2.8112737461924553E-2</v>
      </c>
      <c r="BP350" s="86">
        <v>1.9688600674271584E-2</v>
      </c>
      <c r="BQ350" s="86">
        <v>3.41639444231987E-2</v>
      </c>
      <c r="BR350" s="86">
        <v>2.051699161529541E-2</v>
      </c>
      <c r="BS350" s="86">
        <v>6.3469678163528442E-2</v>
      </c>
      <c r="BT350" s="86">
        <v>6.8056844174861908E-2</v>
      </c>
      <c r="BU350" s="86">
        <v>0.10459891706705093</v>
      </c>
      <c r="BV350" s="86">
        <v>7.2242483496665955E-2</v>
      </c>
      <c r="BW350" s="86">
        <v>5.8318763971328735E-2</v>
      </c>
      <c r="BX350" s="86">
        <v>2.7731312438845634E-2</v>
      </c>
      <c r="BY350" s="86">
        <v>9.5670647919178009E-2</v>
      </c>
      <c r="BZ350" s="86">
        <v>7.6974697411060333E-2</v>
      </c>
      <c r="CA350" s="86">
        <v>2.5003552436828613E-3</v>
      </c>
      <c r="CB350" s="86">
        <v>-1.9930463284254074E-2</v>
      </c>
      <c r="CC350" s="86">
        <v>2.8744980692863464E-2</v>
      </c>
      <c r="CD350" s="86">
        <v>2.412756159901619E-2</v>
      </c>
      <c r="CE350" s="86">
        <v>4.6427339315414429E-2</v>
      </c>
      <c r="CF350" s="86">
        <v>6.6198147833347321E-2</v>
      </c>
      <c r="CG350" s="86">
        <v>6.6315010190010071E-2</v>
      </c>
      <c r="CH350" s="86">
        <v>7.8776255249977112E-2</v>
      </c>
      <c r="CI350" s="86">
        <v>3.5119011998176575E-2</v>
      </c>
      <c r="CJ350" s="86">
        <v>2.0339430775493383E-3</v>
      </c>
      <c r="CK350" s="86">
        <v>-2.7679162099957466E-2</v>
      </c>
      <c r="CL350" s="86">
        <v>3.8351818919181824E-2</v>
      </c>
      <c r="CM350" s="86">
        <v>5.9174943715333939E-2</v>
      </c>
      <c r="CN350" s="86">
        <v>5.4611586034297943E-2</v>
      </c>
      <c r="CO350" s="86">
        <v>6.873340904712677E-2</v>
      </c>
      <c r="CP350" s="86">
        <v>5.5938933044672012E-2</v>
      </c>
      <c r="CQ350" s="86">
        <v>9.8442196846008301E-2</v>
      </c>
      <c r="CR350" s="86">
        <v>0.10453536361455917</v>
      </c>
      <c r="CS350" s="86">
        <v>0.14093469083309174</v>
      </c>
      <c r="CT350" s="86">
        <v>0.10834722965955734</v>
      </c>
      <c r="CU350" s="86">
        <v>9.8323941230773926E-2</v>
      </c>
      <c r="CV350" s="86">
        <v>6.5572306513786316E-2</v>
      </c>
      <c r="CW350" s="86">
        <v>0.13306231796741486</v>
      </c>
      <c r="CX350" s="86">
        <v>0.11398781836032867</v>
      </c>
      <c r="CY350" s="86">
        <v>3.9678517729043961E-2</v>
      </c>
      <c r="CZ350" s="86">
        <v>1.8255462870001793E-2</v>
      </c>
      <c r="DA350" s="86">
        <v>6.4564384520053864E-2</v>
      </c>
      <c r="DB350" s="86">
        <v>5.9011582285165787E-2</v>
      </c>
      <c r="DC350" s="86">
        <v>7.8361377120018005E-2</v>
      </c>
      <c r="DD350" s="86">
        <v>9.6323214471340179E-2</v>
      </c>
      <c r="DE350" s="86">
        <v>9.6104890108108521E-2</v>
      </c>
      <c r="DF350" s="86">
        <v>0.10727472603321075</v>
      </c>
      <c r="DG350" s="86">
        <v>6.0346692800521851E-2</v>
      </c>
      <c r="DH350" s="86">
        <v>2.8580909594893456E-2</v>
      </c>
      <c r="DI350" s="86">
        <v>2.5495579466223717E-3</v>
      </c>
      <c r="DJ350" s="86">
        <v>6.8739250302314758E-2</v>
      </c>
      <c r="DK350" s="86">
        <v>9.0237155556678772E-2</v>
      </c>
      <c r="DL350" s="86">
        <v>8.9534573256969452E-2</v>
      </c>
      <c r="DM350" s="86">
        <v>0.10330288112163544</v>
      </c>
      <c r="DN350" s="86">
        <v>9.1360874474048615E-2</v>
      </c>
      <c r="DO350" s="86">
        <v>0.13341473042964935</v>
      </c>
      <c r="DP350" s="86">
        <v>0.14101389050483704</v>
      </c>
      <c r="DQ350" s="86">
        <v>0.17727045714855194</v>
      </c>
      <c r="DR350" s="86">
        <v>0.14445197582244873</v>
      </c>
      <c r="DS350" s="86">
        <v>0.13832910358905792</v>
      </c>
      <c r="DT350" s="86">
        <v>0.10341328382492065</v>
      </c>
      <c r="DU350" s="86">
        <v>0.1704539954662323</v>
      </c>
      <c r="DV350" s="86">
        <v>0.15100093185901642</v>
      </c>
      <c r="DW350" s="86">
        <v>7.685668021440506E-2</v>
      </c>
      <c r="DX350" s="86">
        <v>5.6441392749547958E-2</v>
      </c>
      <c r="DY350" s="86">
        <v>0.1162819117307663</v>
      </c>
      <c r="DZ350" s="86">
        <v>0.10937856137752533</v>
      </c>
      <c r="EA350" s="86">
        <v>0.1244690790772438</v>
      </c>
      <c r="EB350" s="86">
        <v>0.13981904089450836</v>
      </c>
      <c r="EC350" s="86">
        <v>0.13911676406860352</v>
      </c>
      <c r="ED350" s="86">
        <v>0.1484220027923584</v>
      </c>
      <c r="EE350" s="86">
        <v>9.6771471202373505E-2</v>
      </c>
      <c r="EF350" s="86">
        <v>6.6910512745380402E-2</v>
      </c>
      <c r="EG350" s="86">
        <v>4.6195030212402344E-2</v>
      </c>
      <c r="EH350" s="86">
        <v>0.11261387914419174</v>
      </c>
      <c r="EI350" s="86">
        <v>0.1350860595703125</v>
      </c>
      <c r="EJ350" s="86">
        <v>0.13995781540870667</v>
      </c>
      <c r="EK350" s="86">
        <v>0.15321570634841919</v>
      </c>
      <c r="EL350" s="86">
        <v>0.14250451326370239</v>
      </c>
      <c r="EM350" s="86">
        <v>0.18390950560569763</v>
      </c>
      <c r="EN350" s="86">
        <v>0.19368308782577515</v>
      </c>
      <c r="EO350" s="86">
        <v>0.22973351180553436</v>
      </c>
      <c r="EP350" s="86">
        <v>0.19658148288726807</v>
      </c>
      <c r="EQ350" s="86">
        <v>0.19609025120735168</v>
      </c>
      <c r="ER350" s="86">
        <v>0.15804967284202576</v>
      </c>
      <c r="ES350" s="86">
        <v>0.22444161772727966</v>
      </c>
      <c r="ET350" s="86">
        <v>0.20444199442863464</v>
      </c>
      <c r="EU350" s="86">
        <v>0.1305360347032547</v>
      </c>
      <c r="EV350" s="86">
        <v>0.11157580465078354</v>
      </c>
      <c r="EW350" s="86">
        <v>64.671699523925781</v>
      </c>
      <c r="EX350" s="86">
        <v>63.073276519775391</v>
      </c>
      <c r="EY350" s="86">
        <v>61.667026519775391</v>
      </c>
      <c r="EZ350" s="86">
        <v>60.612739562988281</v>
      </c>
      <c r="FA350" s="86">
        <v>59.914806365966797</v>
      </c>
      <c r="FB350" s="86">
        <v>59.159072875976563</v>
      </c>
      <c r="FC350" s="86">
        <v>58.428001403808594</v>
      </c>
      <c r="FD350" s="86">
        <v>58.332836151123047</v>
      </c>
      <c r="FE350" s="86">
        <v>61.332748413085938</v>
      </c>
      <c r="FF350" s="86">
        <v>65.6136474609375</v>
      </c>
      <c r="FG350" s="86">
        <v>70.171241760253906</v>
      </c>
      <c r="FH350" s="86">
        <v>75.281105041503906</v>
      </c>
      <c r="FI350" s="86">
        <v>80.3602294921875</v>
      </c>
      <c r="FJ350" s="86">
        <v>84.784469604492188</v>
      </c>
      <c r="FK350" s="86">
        <v>87.691841125488281</v>
      </c>
      <c r="FL350" s="86">
        <v>89.230743408203125</v>
      </c>
      <c r="FM350" s="86">
        <v>88.864540100097656</v>
      </c>
      <c r="FN350" s="86">
        <v>87.415992736816406</v>
      </c>
      <c r="FO350" s="86">
        <v>84.82745361328125</v>
      </c>
      <c r="FP350" s="86">
        <v>81.559402465820313</v>
      </c>
      <c r="FQ350" s="86">
        <v>76.266471862792969</v>
      </c>
      <c r="FR350" s="86">
        <v>71.747169494628906</v>
      </c>
      <c r="FS350" s="86">
        <v>68.832122802734375</v>
      </c>
      <c r="FT350" s="86">
        <v>66.636520385742188</v>
      </c>
      <c r="FU350" s="86">
        <v>5.1245741546154022E-2</v>
      </c>
      <c r="FV350" s="86">
        <v>6.404721736907959E-2</v>
      </c>
      <c r="FW350" s="86">
        <v>5.0397053360939026E-2</v>
      </c>
      <c r="FX350" s="86">
        <v>133.22727966308594</v>
      </c>
      <c r="FY350" s="86">
        <v>1</v>
      </c>
    </row>
    <row r="351" spans="1:181" x14ac:dyDescent="0.25">
      <c r="A351" t="s">
        <v>186</v>
      </c>
      <c r="B351" t="s">
        <v>244</v>
      </c>
      <c r="C351" t="s">
        <v>194</v>
      </c>
      <c r="D351" t="s">
        <v>202</v>
      </c>
      <c r="E351" t="s">
        <v>209</v>
      </c>
      <c r="F351" t="s">
        <v>183</v>
      </c>
      <c r="G351" t="s">
        <v>1</v>
      </c>
      <c r="H351" s="86">
        <v>2078</v>
      </c>
      <c r="I351" s="86">
        <v>1.1578770875930786</v>
      </c>
      <c r="J351" s="86">
        <v>1.0588855743408203</v>
      </c>
      <c r="K351" s="86">
        <v>0.97977250814437866</v>
      </c>
      <c r="L351" s="86">
        <v>0.91487973928451538</v>
      </c>
      <c r="M351" s="86">
        <v>0.88524186611175537</v>
      </c>
      <c r="N351" s="86">
        <v>0.86234652996063232</v>
      </c>
      <c r="O351" s="86">
        <v>0.95709168910980225</v>
      </c>
      <c r="P351" s="86">
        <v>1.0058543682098389</v>
      </c>
      <c r="Q351" s="86">
        <v>1.0633552074432373</v>
      </c>
      <c r="R351" s="86">
        <v>1.1004922389984131</v>
      </c>
      <c r="S351" s="86">
        <v>1.1855775117874146</v>
      </c>
      <c r="T351" s="86">
        <v>1.3130494356155396</v>
      </c>
      <c r="U351" s="86">
        <v>1.4393256902694702</v>
      </c>
      <c r="V351" s="86">
        <v>1.5975205898284912</v>
      </c>
      <c r="W351" s="86">
        <v>1.7078368663787842</v>
      </c>
      <c r="X351" s="86">
        <v>1.8870209455490112</v>
      </c>
      <c r="Y351" s="86">
        <v>2.0717408657073975</v>
      </c>
      <c r="Z351" s="86">
        <v>2.1276302337646484</v>
      </c>
      <c r="AA351" s="86">
        <v>2.1160836219787598</v>
      </c>
      <c r="AB351" s="86">
        <v>1.9636654853820801</v>
      </c>
      <c r="AC351" s="86">
        <v>1.8927181959152222</v>
      </c>
      <c r="AD351" s="86">
        <v>1.7402384281158447</v>
      </c>
      <c r="AE351" s="86">
        <v>1.5327197313308716</v>
      </c>
      <c r="AF351" s="86">
        <v>1.3276447057723999</v>
      </c>
      <c r="AG351" s="86">
        <v>-0.49918609857559204</v>
      </c>
      <c r="AH351" s="86">
        <v>-0.47534453868865967</v>
      </c>
      <c r="AI351" s="86">
        <v>-0.4464898407459259</v>
      </c>
      <c r="AJ351" s="86">
        <v>-0.44636672735214233</v>
      </c>
      <c r="AK351" s="86">
        <v>-0.47029212117195129</v>
      </c>
      <c r="AL351" s="86">
        <v>-0.54222887754440308</v>
      </c>
      <c r="AM351" s="86">
        <v>-0.43708819150924683</v>
      </c>
      <c r="AN351" s="86">
        <v>-0.44292530417442322</v>
      </c>
      <c r="AO351" s="86">
        <v>-0.35412207245826721</v>
      </c>
      <c r="AP351" s="86">
        <v>-0.38794818520545959</v>
      </c>
      <c r="AQ351" s="86">
        <v>-0.35689994692802429</v>
      </c>
      <c r="AR351" s="86">
        <v>-0.37424114346504211</v>
      </c>
      <c r="AS351" s="86">
        <v>-0.43160629272460938</v>
      </c>
      <c r="AT351" s="86">
        <v>-0.43769252300262451</v>
      </c>
      <c r="AU351" s="86">
        <v>-0.44223690032958984</v>
      </c>
      <c r="AV351" s="86">
        <v>-0.39690884947776794</v>
      </c>
      <c r="AW351" s="86">
        <v>-0.29352876543998718</v>
      </c>
      <c r="AX351" s="86">
        <v>-0.24583481252193451</v>
      </c>
      <c r="AY351" s="86">
        <v>-0.29607385396957397</v>
      </c>
      <c r="AZ351" s="86">
        <v>-0.41649052500724792</v>
      </c>
      <c r="BA351" s="86">
        <v>-0.33510303497314453</v>
      </c>
      <c r="BB351" s="86">
        <v>-0.49495074152946472</v>
      </c>
      <c r="BC351" s="86">
        <v>-0.51615667343139648</v>
      </c>
      <c r="BD351" s="86">
        <v>-0.5257408618927002</v>
      </c>
      <c r="BE351" s="86">
        <v>-0.35465756058692932</v>
      </c>
      <c r="BF351" s="86">
        <v>-0.33340924978256226</v>
      </c>
      <c r="BG351" s="86">
        <v>-0.30753713846206665</v>
      </c>
      <c r="BH351" s="86">
        <v>-0.30843567848205566</v>
      </c>
      <c r="BI351" s="86">
        <v>-0.32520952820777893</v>
      </c>
      <c r="BJ351" s="86">
        <v>-0.37372195720672607</v>
      </c>
      <c r="BK351" s="86">
        <v>-0.29373458027839661</v>
      </c>
      <c r="BL351" s="86">
        <v>-0.31128349900245667</v>
      </c>
      <c r="BM351" s="86">
        <v>-0.22788399457931519</v>
      </c>
      <c r="BN351" s="86">
        <v>-0.25294080376625061</v>
      </c>
      <c r="BO351" s="86">
        <v>-0.22713431715965271</v>
      </c>
      <c r="BP351" s="86">
        <v>-0.23581056296825409</v>
      </c>
      <c r="BQ351" s="86">
        <v>-0.29405045509338379</v>
      </c>
      <c r="BR351" s="86">
        <v>-0.29747989773750305</v>
      </c>
      <c r="BS351" s="86">
        <v>-0.29641339182853699</v>
      </c>
      <c r="BT351" s="86">
        <v>-0.25329059362411499</v>
      </c>
      <c r="BU351" s="86">
        <v>-0.14274163544178009</v>
      </c>
      <c r="BV351" s="86">
        <v>-0.13150852918624878</v>
      </c>
      <c r="BW351" s="86">
        <v>-0.18056590855121613</v>
      </c>
      <c r="BX351" s="86">
        <v>-0.27928498387336731</v>
      </c>
      <c r="BY351" s="86">
        <v>-0.20195628702640533</v>
      </c>
      <c r="BZ351" s="86">
        <v>-0.35265868902206421</v>
      </c>
      <c r="CA351" s="86">
        <v>-0.37845775485038757</v>
      </c>
      <c r="CB351" s="86">
        <v>-0.39012908935546875</v>
      </c>
      <c r="CC351" s="86">
        <v>-0.25455754995346069</v>
      </c>
      <c r="CD351" s="86">
        <v>-0.23510530591011047</v>
      </c>
      <c r="CE351" s="86">
        <v>-0.21129895746707916</v>
      </c>
      <c r="CF351" s="86">
        <v>-0.21290503442287445</v>
      </c>
      <c r="CG351" s="86">
        <v>-0.22472576797008514</v>
      </c>
      <c r="CH351" s="86">
        <v>-0.25701460242271423</v>
      </c>
      <c r="CI351" s="86">
        <v>-0.19444826245307922</v>
      </c>
      <c r="CJ351" s="86">
        <v>-0.22010877728462219</v>
      </c>
      <c r="CK351" s="86">
        <v>-0.14045189321041107</v>
      </c>
      <c r="CL351" s="86">
        <v>-0.15943507850170135</v>
      </c>
      <c r="CM351" s="86">
        <v>-0.13725903630256653</v>
      </c>
      <c r="CN351" s="86">
        <v>-0.1399339884519577</v>
      </c>
      <c r="CO351" s="86">
        <v>-0.19877971708774567</v>
      </c>
      <c r="CP351" s="86">
        <v>-0.20036903023719788</v>
      </c>
      <c r="CQ351" s="86">
        <v>-0.19541651010513306</v>
      </c>
      <c r="CR351" s="86">
        <v>-0.15382102131843567</v>
      </c>
      <c r="CS351" s="86">
        <v>-3.8306888192892075E-2</v>
      </c>
      <c r="CT351" s="86">
        <v>-5.2326489239931107E-2</v>
      </c>
      <c r="CU351" s="86">
        <v>-0.10056547075510025</v>
      </c>
      <c r="CV351" s="86">
        <v>-0.18425686657428741</v>
      </c>
      <c r="CW351" s="86">
        <v>-0.10973923653364182</v>
      </c>
      <c r="CX351" s="86">
        <v>-0.25410762429237366</v>
      </c>
      <c r="CY351" s="86">
        <v>-0.28308790922164917</v>
      </c>
      <c r="CZ351" s="86">
        <v>-0.29620477557182312</v>
      </c>
      <c r="DA351" s="86">
        <v>-0.15445753931999207</v>
      </c>
      <c r="DB351" s="86">
        <v>-0.13680137693881989</v>
      </c>
      <c r="DC351" s="86">
        <v>-0.11506076157093048</v>
      </c>
      <c r="DD351" s="86">
        <v>-0.11737440526485443</v>
      </c>
      <c r="DE351" s="86">
        <v>-0.12424200028181076</v>
      </c>
      <c r="DF351" s="86">
        <v>-0.14030724763870239</v>
      </c>
      <c r="DG351" s="86">
        <v>-9.5161974430084229E-2</v>
      </c>
      <c r="DH351" s="86">
        <v>-0.12893405556678772</v>
      </c>
      <c r="DI351" s="86">
        <v>-5.3019806742668152E-2</v>
      </c>
      <c r="DJ351" s="86">
        <v>-6.592937558889389E-2</v>
      </c>
      <c r="DK351" s="86">
        <v>-4.7383740544319153E-2</v>
      </c>
      <c r="DL351" s="86">
        <v>-4.4057376682758331E-2</v>
      </c>
      <c r="DM351" s="86">
        <v>-0.10350896418094635</v>
      </c>
      <c r="DN351" s="86">
        <v>-0.10325817763805389</v>
      </c>
      <c r="DO351" s="86">
        <v>-9.4419606029987335E-2</v>
      </c>
      <c r="DP351" s="86">
        <v>-5.4351441562175751E-2</v>
      </c>
      <c r="DQ351" s="86">
        <v>6.612783670425415E-2</v>
      </c>
      <c r="DR351" s="86">
        <v>2.6855550706386566E-2</v>
      </c>
      <c r="DS351" s="86">
        <v>-2.0565023645758629E-2</v>
      </c>
      <c r="DT351" s="86">
        <v>-8.9228719472885132E-2</v>
      </c>
      <c r="DU351" s="86">
        <v>-1.7522191628813744E-2</v>
      </c>
      <c r="DV351" s="86">
        <v>-0.15555658936500549</v>
      </c>
      <c r="DW351" s="86">
        <v>-0.18771806359291077</v>
      </c>
      <c r="DX351" s="86">
        <v>-0.20228050649166107</v>
      </c>
      <c r="DY351" s="86">
        <v>-9.929007850587368E-3</v>
      </c>
      <c r="DZ351" s="86">
        <v>5.1339054480195045E-3</v>
      </c>
      <c r="EA351" s="86">
        <v>2.3891909047961235E-2</v>
      </c>
      <c r="EB351" s="86">
        <v>2.0556660369038582E-2</v>
      </c>
      <c r="EC351" s="86">
        <v>2.0840590819716454E-2</v>
      </c>
      <c r="ED351" s="86">
        <v>2.8199631720781326E-2</v>
      </c>
      <c r="EE351" s="86">
        <v>4.8191670328378677E-2</v>
      </c>
      <c r="EF351" s="86">
        <v>2.707768464460969E-3</v>
      </c>
      <c r="EG351" s="86">
        <v>7.3218256235122681E-2</v>
      </c>
      <c r="EH351" s="86">
        <v>6.9078035652637482E-2</v>
      </c>
      <c r="EI351" s="86">
        <v>8.2381904125213623E-2</v>
      </c>
      <c r="EJ351" s="86">
        <v>9.4373211264610291E-2</v>
      </c>
      <c r="EK351" s="86">
        <v>3.4046869724988937E-2</v>
      </c>
      <c r="EL351" s="86">
        <v>3.6954477429389954E-2</v>
      </c>
      <c r="EM351" s="86">
        <v>5.1403872668743134E-2</v>
      </c>
      <c r="EN351" s="86">
        <v>8.92668217420578E-2</v>
      </c>
      <c r="EO351" s="86">
        <v>0.21691499650478363</v>
      </c>
      <c r="EP351" s="86">
        <v>0.14118184149265289</v>
      </c>
      <c r="EQ351" s="86">
        <v>9.4942919909954071E-2</v>
      </c>
      <c r="ER351" s="86">
        <v>4.7976817935705185E-2</v>
      </c>
      <c r="ES351" s="86">
        <v>0.1156245693564415</v>
      </c>
      <c r="ET351" s="86">
        <v>-1.3264516368508339E-2</v>
      </c>
      <c r="EU351" s="86">
        <v>-5.0019152462482452E-2</v>
      </c>
      <c r="EV351" s="86">
        <v>-6.6668763756752014E-2</v>
      </c>
      <c r="EW351" s="86">
        <v>73.94207763671875</v>
      </c>
      <c r="EX351" s="86">
        <v>72.447181701660156</v>
      </c>
      <c r="EY351" s="86">
        <v>71.095726013183594</v>
      </c>
      <c r="EZ351" s="86">
        <v>69.589599609375</v>
      </c>
      <c r="FA351" s="86">
        <v>68.683517456054688</v>
      </c>
      <c r="FB351" s="86">
        <v>67.629585266113281</v>
      </c>
      <c r="FC351" s="86">
        <v>66.458961486816406</v>
      </c>
      <c r="FD351" s="86">
        <v>65.821968078613281</v>
      </c>
      <c r="FE351" s="86">
        <v>68.888648986816406</v>
      </c>
      <c r="FF351" s="86">
        <v>72.931617736816406</v>
      </c>
      <c r="FG351" s="86">
        <v>77.158493041992188</v>
      </c>
      <c r="FH351" s="86">
        <v>81.511077880859375</v>
      </c>
      <c r="FI351" s="86">
        <v>85.316551208496094</v>
      </c>
      <c r="FJ351" s="86">
        <v>88.419029235839844</v>
      </c>
      <c r="FK351" s="86">
        <v>91.036727905273438</v>
      </c>
      <c r="FL351" s="86">
        <v>92.738212585449219</v>
      </c>
      <c r="FM351" s="86">
        <v>93.302658081054688</v>
      </c>
      <c r="FN351" s="86">
        <v>93.202064514160156</v>
      </c>
      <c r="FO351" s="86">
        <v>92.244903564453125</v>
      </c>
      <c r="FP351" s="86">
        <v>89.897956848144531</v>
      </c>
      <c r="FQ351" s="86">
        <v>85.061576843261719</v>
      </c>
      <c r="FR351" s="86">
        <v>80.855690002441406</v>
      </c>
      <c r="FS351" s="86">
        <v>78.135826110839844</v>
      </c>
      <c r="FT351" s="86">
        <v>75.890419006347656</v>
      </c>
      <c r="FU351" s="86">
        <v>0.16670714318752289</v>
      </c>
      <c r="FV351" s="86">
        <v>0.16340677440166473</v>
      </c>
      <c r="FW351" s="86">
        <v>0.17288625240325928</v>
      </c>
      <c r="FX351" s="86">
        <v>148.13636779785156</v>
      </c>
      <c r="FY351" s="86">
        <v>1</v>
      </c>
    </row>
    <row r="352" spans="1:181" x14ac:dyDescent="0.25">
      <c r="A352" t="s">
        <v>186</v>
      </c>
      <c r="B352" t="s">
        <v>244</v>
      </c>
      <c r="C352" t="s">
        <v>194</v>
      </c>
      <c r="D352" t="s">
        <v>202</v>
      </c>
      <c r="E352" t="s">
        <v>209</v>
      </c>
      <c r="F352" t="s">
        <v>184</v>
      </c>
      <c r="G352" t="s">
        <v>1</v>
      </c>
      <c r="H352" s="86">
        <v>1244</v>
      </c>
      <c r="I352" s="86">
        <v>1.3204804658889771</v>
      </c>
      <c r="J352" s="86">
        <v>1.1777582168579102</v>
      </c>
      <c r="K352" s="86">
        <v>1.1568619012832642</v>
      </c>
      <c r="L352" s="86">
        <v>1.1061743497848511</v>
      </c>
      <c r="M352" s="86">
        <v>1.011408805847168</v>
      </c>
      <c r="N352" s="86">
        <v>1.055864691734314</v>
      </c>
      <c r="O352" s="86">
        <v>1.2316547632217407</v>
      </c>
      <c r="P352" s="86">
        <v>1.4096111059188843</v>
      </c>
      <c r="Q352" s="86">
        <v>1.4001363515853882</v>
      </c>
      <c r="R352" s="86">
        <v>1.4345921277999878</v>
      </c>
      <c r="S352" s="86">
        <v>1.638319730758667</v>
      </c>
      <c r="T352" s="86">
        <v>1.6068179607391357</v>
      </c>
      <c r="U352" s="86">
        <v>1.765697717666626</v>
      </c>
      <c r="V352" s="86">
        <v>1.9551830291748047</v>
      </c>
      <c r="W352" s="86">
        <v>2.2162775993347168</v>
      </c>
      <c r="X352" s="86">
        <v>2.3880956172943115</v>
      </c>
      <c r="Y352" s="86">
        <v>2.4964768886566162</v>
      </c>
      <c r="Z352" s="86">
        <v>2.6425442695617676</v>
      </c>
      <c r="AA352" s="86">
        <v>2.6681733131408691</v>
      </c>
      <c r="AB352" s="86">
        <v>2.4983406066894531</v>
      </c>
      <c r="AC352" s="86">
        <v>2.3586173057556152</v>
      </c>
      <c r="AD352" s="86">
        <v>2.0865380764007568</v>
      </c>
      <c r="AE352" s="86">
        <v>1.8226372003555298</v>
      </c>
      <c r="AF352" s="86">
        <v>1.5679265260696411</v>
      </c>
      <c r="AG352" s="86">
        <v>-0.17993488907814026</v>
      </c>
      <c r="AH352" s="86">
        <v>-0.28803339600563049</v>
      </c>
      <c r="AI352" s="86">
        <v>-0.19991226494312286</v>
      </c>
      <c r="AJ352" s="86">
        <v>-0.24403651058673859</v>
      </c>
      <c r="AK352" s="86">
        <v>-0.29443976283073425</v>
      </c>
      <c r="AL352" s="86">
        <v>-0.3296658992767334</v>
      </c>
      <c r="AM352" s="86">
        <v>-0.3083476722240448</v>
      </c>
      <c r="AN352" s="86">
        <v>-0.39732259511947632</v>
      </c>
      <c r="AO352" s="86">
        <v>-0.43677237629890442</v>
      </c>
      <c r="AP352" s="86">
        <v>-0.32902058959007263</v>
      </c>
      <c r="AQ352" s="86">
        <v>-0.22615961730480194</v>
      </c>
      <c r="AR352" s="86">
        <v>-0.31917685270309448</v>
      </c>
      <c r="AS352" s="86">
        <v>-0.28812229633331299</v>
      </c>
      <c r="AT352" s="86">
        <v>-0.30751127004623413</v>
      </c>
      <c r="AU352" s="86">
        <v>-0.22268965840339661</v>
      </c>
      <c r="AV352" s="86">
        <v>-0.22979578375816345</v>
      </c>
      <c r="AW352" s="86">
        <v>-0.1924826055765152</v>
      </c>
      <c r="AX352" s="86">
        <v>-0.20152737200260162</v>
      </c>
      <c r="AY352" s="86">
        <v>-0.10731304436922073</v>
      </c>
      <c r="AZ352" s="86">
        <v>-0.11012893915176392</v>
      </c>
      <c r="BA352" s="86">
        <v>-6.395278126001358E-2</v>
      </c>
      <c r="BB352" s="86">
        <v>-0.15886092185974121</v>
      </c>
      <c r="BC352" s="86">
        <v>-0.21384738385677338</v>
      </c>
      <c r="BD352" s="86">
        <v>-0.14783872663974762</v>
      </c>
      <c r="BE352" s="86">
        <v>-9.3432940542697906E-2</v>
      </c>
      <c r="BF352" s="86">
        <v>-0.18571147322654724</v>
      </c>
      <c r="BG352" s="86">
        <v>-0.10246429592370987</v>
      </c>
      <c r="BH352" s="86">
        <v>-0.1484266072511673</v>
      </c>
      <c r="BI352" s="86">
        <v>-0.19974595308303833</v>
      </c>
      <c r="BJ352" s="86">
        <v>-0.23543316125869751</v>
      </c>
      <c r="BK352" s="86">
        <v>-0.20990607142448425</v>
      </c>
      <c r="BL352" s="86">
        <v>-0.28359928727149963</v>
      </c>
      <c r="BM352" s="86">
        <v>-0.33297252655029297</v>
      </c>
      <c r="BN352" s="86">
        <v>-0.23973105847835541</v>
      </c>
      <c r="BO352" s="86">
        <v>-0.14285449683666229</v>
      </c>
      <c r="BP352" s="86">
        <v>-0.24371179938316345</v>
      </c>
      <c r="BQ352" s="86">
        <v>-0.20956908166408539</v>
      </c>
      <c r="BR352" s="86">
        <v>-0.21965652704238892</v>
      </c>
      <c r="BS352" s="86">
        <v>-0.12816953659057617</v>
      </c>
      <c r="BT352" s="86">
        <v>-0.12320603430271149</v>
      </c>
      <c r="BU352" s="86">
        <v>-7.814721018075943E-2</v>
      </c>
      <c r="BV352" s="86">
        <v>-8.9188672602176666E-2</v>
      </c>
      <c r="BW352" s="86">
        <v>-5.6539685465395451E-3</v>
      </c>
      <c r="BX352" s="86">
        <v>-1.4370251446962357E-2</v>
      </c>
      <c r="BY352" s="86">
        <v>2.7568677440285683E-2</v>
      </c>
      <c r="BZ352" s="86">
        <v>-8.8007122278213501E-2</v>
      </c>
      <c r="CA352" s="86">
        <v>-0.12742820382118225</v>
      </c>
      <c r="CB352" s="86">
        <v>-6.7667931318283081E-2</v>
      </c>
      <c r="CC352" s="86">
        <v>-3.3521965146064758E-2</v>
      </c>
      <c r="CD352" s="86">
        <v>-0.11484363675117493</v>
      </c>
      <c r="CE352" s="86">
        <v>-3.4972138702869415E-2</v>
      </c>
      <c r="CF352" s="86">
        <v>-8.2207478582859039E-2</v>
      </c>
      <c r="CG352" s="86">
        <v>-0.13416129350662231</v>
      </c>
      <c r="CH352" s="86">
        <v>-0.17016787827014923</v>
      </c>
      <c r="CI352" s="86">
        <v>-0.14172571897506714</v>
      </c>
      <c r="CJ352" s="86">
        <v>-0.20483487844467163</v>
      </c>
      <c r="CK352" s="86">
        <v>-0.26108106970787048</v>
      </c>
      <c r="CL352" s="86">
        <v>-0.17788942158222198</v>
      </c>
      <c r="CM352" s="86">
        <v>-8.5157617926597595E-2</v>
      </c>
      <c r="CN352" s="86">
        <v>-0.19144493341445923</v>
      </c>
      <c r="CO352" s="86">
        <v>-0.15516336262226105</v>
      </c>
      <c r="CP352" s="86">
        <v>-0.15880861878395081</v>
      </c>
      <c r="CQ352" s="86">
        <v>-6.2705159187316895E-2</v>
      </c>
      <c r="CR352" s="86">
        <v>-4.9382288008928299E-2</v>
      </c>
      <c r="CS352" s="86">
        <v>1.0411256225779653E-3</v>
      </c>
      <c r="CT352" s="86">
        <v>-1.1383229866623878E-2</v>
      </c>
      <c r="CU352" s="86">
        <v>6.4754799008369446E-2</v>
      </c>
      <c r="CV352" s="86">
        <v>5.1951922476291656E-2</v>
      </c>
      <c r="CW352" s="86">
        <v>9.0956166386604309E-2</v>
      </c>
      <c r="CX352" s="86">
        <v>-3.893401101231575E-2</v>
      </c>
      <c r="CY352" s="86">
        <v>-6.7574538290500641E-2</v>
      </c>
      <c r="CZ352" s="86">
        <v>-1.2141883373260498E-2</v>
      </c>
      <c r="DA352" s="86">
        <v>2.6389019563794136E-2</v>
      </c>
      <c r="DB352" s="86">
        <v>-4.3975792825222015E-2</v>
      </c>
      <c r="DC352" s="86">
        <v>3.2520029693841934E-2</v>
      </c>
      <c r="DD352" s="86">
        <v>-1.5988348051905632E-2</v>
      </c>
      <c r="DE352" s="86">
        <v>-6.8576648831367493E-2</v>
      </c>
      <c r="DF352" s="86">
        <v>-0.10490259528160095</v>
      </c>
      <c r="DG352" s="86">
        <v>-7.3545351624488831E-2</v>
      </c>
      <c r="DH352" s="86">
        <v>-0.12607048451900482</v>
      </c>
      <c r="DI352" s="86">
        <v>-0.189189612865448</v>
      </c>
      <c r="DJ352" s="86">
        <v>-0.11604776233434677</v>
      </c>
      <c r="DK352" s="86">
        <v>-2.7460750192403793E-2</v>
      </c>
      <c r="DL352" s="86">
        <v>-0.139178067445755</v>
      </c>
      <c r="DM352" s="86">
        <v>-0.10075762867927551</v>
      </c>
      <c r="DN352" s="86">
        <v>-9.7960688173770905E-2</v>
      </c>
      <c r="DO352" s="86">
        <v>2.7592130936682224E-3</v>
      </c>
      <c r="DP352" s="86">
        <v>2.444145642220974E-2</v>
      </c>
      <c r="DQ352" s="86">
        <v>8.0229461193084717E-2</v>
      </c>
      <c r="DR352" s="86">
        <v>6.6422216594219208E-2</v>
      </c>
      <c r="DS352" s="86">
        <v>0.1351635754108429</v>
      </c>
      <c r="DT352" s="86">
        <v>0.11827409267425537</v>
      </c>
      <c r="DU352" s="86">
        <v>0.15434363484382629</v>
      </c>
      <c r="DV352" s="86">
        <v>1.0139110498130322E-2</v>
      </c>
      <c r="DW352" s="86">
        <v>-7.7208797447383404E-3</v>
      </c>
      <c r="DX352" s="86">
        <v>4.3384168297052383E-2</v>
      </c>
      <c r="DY352" s="86">
        <v>0.11289095878601074</v>
      </c>
      <c r="DZ352" s="86">
        <v>5.8346115052700043E-2</v>
      </c>
      <c r="EA352" s="86">
        <v>0.12996800243854523</v>
      </c>
      <c r="EB352" s="86">
        <v>7.9621560871601105E-2</v>
      </c>
      <c r="EC352" s="86">
        <v>2.6117168366909027E-2</v>
      </c>
      <c r="ED352" s="86">
        <v>-1.0669871233403683E-2</v>
      </c>
      <c r="EE352" s="86">
        <v>2.4896254763007164E-2</v>
      </c>
      <c r="EF352" s="86">
        <v>-1.2347197160124779E-2</v>
      </c>
      <c r="EG352" s="86">
        <v>-8.5389763116836548E-2</v>
      </c>
      <c r="EH352" s="86">
        <v>-2.6758255437016487E-2</v>
      </c>
      <c r="EI352" s="86">
        <v>5.5844370275735855E-2</v>
      </c>
      <c r="EJ352" s="86">
        <v>-6.3713014125823975E-2</v>
      </c>
      <c r="EK352" s="86">
        <v>-2.2204400971531868E-2</v>
      </c>
      <c r="EL352" s="86">
        <v>-1.0105940513312817E-2</v>
      </c>
      <c r="EM352" s="86">
        <v>9.7279362380504608E-2</v>
      </c>
      <c r="EN352" s="86">
        <v>0.13103121519088745</v>
      </c>
      <c r="EO352" s="86">
        <v>0.19456484913825989</v>
      </c>
      <c r="EP352" s="86">
        <v>0.17876091599464417</v>
      </c>
      <c r="EQ352" s="86">
        <v>0.23682263493537903</v>
      </c>
      <c r="ER352" s="86">
        <v>0.21403278410434723</v>
      </c>
      <c r="ES352" s="86">
        <v>0.24586509168148041</v>
      </c>
      <c r="ET352" s="86">
        <v>8.0992907285690308E-2</v>
      </c>
      <c r="EU352" s="86">
        <v>7.8698299825191498E-2</v>
      </c>
      <c r="EV352" s="86">
        <v>0.12355497479438782</v>
      </c>
      <c r="EW352" s="86">
        <v>69.881805419921875</v>
      </c>
      <c r="EX352" s="86">
        <v>68.525405883789063</v>
      </c>
      <c r="EY352" s="86">
        <v>67.588623046875</v>
      </c>
      <c r="EZ352" s="86">
        <v>66.688156127929688</v>
      </c>
      <c r="FA352" s="86">
        <v>65.918647766113281</v>
      </c>
      <c r="FB352" s="86">
        <v>65.447120666503906</v>
      </c>
      <c r="FC352" s="86">
        <v>64.591361999511719</v>
      </c>
      <c r="FD352" s="86">
        <v>64.210502624511719</v>
      </c>
      <c r="FE352" s="86">
        <v>68.961906433105469</v>
      </c>
      <c r="FF352" s="86">
        <v>75.051780700683594</v>
      </c>
      <c r="FG352" s="86">
        <v>80.167259216308594</v>
      </c>
      <c r="FH352" s="86">
        <v>83.801261901855469</v>
      </c>
      <c r="FI352" s="86">
        <v>86.626235961914063</v>
      </c>
      <c r="FJ352" s="86">
        <v>88.847663879394531</v>
      </c>
      <c r="FK352" s="86">
        <v>90.770492553710938</v>
      </c>
      <c r="FL352" s="86">
        <v>92.197654724121094</v>
      </c>
      <c r="FM352" s="86">
        <v>93.38238525390625</v>
      </c>
      <c r="FN352" s="86">
        <v>93.55535888671875</v>
      </c>
      <c r="FO352" s="86">
        <v>92.858451843261719</v>
      </c>
      <c r="FP352" s="86">
        <v>90.141349792480469</v>
      </c>
      <c r="FQ352" s="86">
        <v>83.426666259765625</v>
      </c>
      <c r="FR352" s="86">
        <v>77.291007995605469</v>
      </c>
      <c r="FS352" s="86">
        <v>73.912223815917969</v>
      </c>
      <c r="FT352" s="86">
        <v>71.359703063964844</v>
      </c>
      <c r="FU352" s="86">
        <v>7.9299449920654297E-2</v>
      </c>
      <c r="FV352" s="86">
        <v>0.11726721376180649</v>
      </c>
      <c r="FW352" s="86">
        <v>8.5834711790084839E-2</v>
      </c>
      <c r="FX352" s="86">
        <v>102.5</v>
      </c>
      <c r="FY352" s="86">
        <v>1</v>
      </c>
    </row>
    <row r="353" spans="1:181" x14ac:dyDescent="0.25">
      <c r="A353" t="s">
        <v>186</v>
      </c>
      <c r="B353" t="s">
        <v>244</v>
      </c>
      <c r="C353" t="s">
        <v>194</v>
      </c>
      <c r="D353" t="s">
        <v>202</v>
      </c>
      <c r="E353" t="s">
        <v>209</v>
      </c>
      <c r="F353" t="s">
        <v>185</v>
      </c>
      <c r="G353" t="s">
        <v>1</v>
      </c>
      <c r="H353" s="86">
        <v>568</v>
      </c>
      <c r="I353" s="86"/>
      <c r="J353" s="86"/>
      <c r="K353" s="86"/>
      <c r="L353" s="86"/>
      <c r="M353" s="86"/>
      <c r="N353" s="86"/>
      <c r="O353" s="86"/>
      <c r="P353" s="86"/>
      <c r="Q353" s="86"/>
      <c r="R353" s="86"/>
      <c r="S353" s="86"/>
      <c r="T353" s="86"/>
      <c r="U353" s="86"/>
      <c r="V353" s="86"/>
      <c r="W353" s="86"/>
      <c r="X353" s="86"/>
      <c r="Y353" s="86"/>
      <c r="Z353" s="86"/>
      <c r="AA353" s="86"/>
      <c r="AB353" s="86"/>
      <c r="AC353" s="86"/>
      <c r="AD353" s="86"/>
      <c r="AE353" s="86"/>
      <c r="AF353" s="86"/>
      <c r="AG353" s="86"/>
      <c r="AH353" s="86"/>
      <c r="AI353" s="86"/>
      <c r="AJ353" s="86"/>
      <c r="AK353" s="86"/>
      <c r="AL353" s="86"/>
      <c r="AM353" s="86"/>
      <c r="AN353" s="86"/>
      <c r="AO353" s="86"/>
      <c r="AP353" s="86"/>
      <c r="AQ353" s="86"/>
      <c r="AR353" s="86"/>
      <c r="AS353" s="86"/>
      <c r="AT353" s="86"/>
      <c r="AU353" s="86"/>
      <c r="AV353" s="86"/>
      <c r="AW353" s="86"/>
      <c r="AX353" s="86"/>
      <c r="AY353" s="86"/>
      <c r="AZ353" s="86"/>
      <c r="BA353" s="86"/>
      <c r="BB353" s="86"/>
      <c r="BC353" s="86"/>
      <c r="BD353" s="86"/>
      <c r="BE353" s="86"/>
      <c r="BF353" s="86"/>
      <c r="BG353" s="86"/>
      <c r="BH353" s="86"/>
      <c r="BI353" s="86"/>
      <c r="BJ353" s="86"/>
      <c r="BK353" s="86"/>
      <c r="BL353" s="86"/>
      <c r="BM353" s="86"/>
      <c r="BN353" s="86"/>
      <c r="BO353" s="86"/>
      <c r="BP353" s="86"/>
      <c r="BQ353" s="86"/>
      <c r="BR353" s="86"/>
      <c r="BS353" s="86"/>
      <c r="BT353" s="86"/>
      <c r="BU353" s="86"/>
      <c r="BV353" s="86"/>
      <c r="BW353" s="86"/>
      <c r="BX353" s="86"/>
      <c r="BY353" s="86"/>
      <c r="BZ353" s="86"/>
      <c r="CA353" s="86"/>
      <c r="CB353" s="86"/>
      <c r="CC353" s="86"/>
      <c r="CD353" s="86"/>
      <c r="CE353" s="86"/>
      <c r="CF353" s="86"/>
      <c r="CG353" s="86"/>
      <c r="CH353" s="86"/>
      <c r="CI353" s="86"/>
      <c r="CJ353" s="86"/>
      <c r="CK353" s="86"/>
      <c r="CL353" s="86"/>
      <c r="CM353" s="86"/>
      <c r="CN353" s="86"/>
      <c r="CO353" s="86"/>
      <c r="CP353" s="86"/>
      <c r="CQ353" s="86"/>
      <c r="CR353" s="86"/>
      <c r="CS353" s="86"/>
      <c r="CT353" s="86"/>
      <c r="CU353" s="86"/>
      <c r="CV353" s="86"/>
      <c r="CW353" s="86"/>
      <c r="CX353" s="86"/>
      <c r="CY353" s="86"/>
      <c r="CZ353" s="86"/>
      <c r="DA353" s="86"/>
      <c r="DB353" s="86"/>
      <c r="DC353" s="86"/>
      <c r="DD353" s="86"/>
      <c r="DE353" s="86"/>
      <c r="DF353" s="86"/>
      <c r="DG353" s="86"/>
      <c r="DH353" s="86"/>
      <c r="DI353" s="86"/>
      <c r="DJ353" s="86"/>
      <c r="DK353" s="86"/>
      <c r="DL353" s="86"/>
      <c r="DM353" s="86"/>
      <c r="DN353" s="86"/>
      <c r="DO353" s="86"/>
      <c r="DP353" s="86"/>
      <c r="DQ353" s="86"/>
      <c r="DR353" s="86"/>
      <c r="DS353" s="86"/>
      <c r="DT353" s="86"/>
      <c r="DU353" s="86"/>
      <c r="DV353" s="86"/>
      <c r="DW353" s="86"/>
      <c r="DX353" s="86"/>
      <c r="DY353" s="86"/>
      <c r="DZ353" s="86"/>
      <c r="EA353" s="86"/>
      <c r="EB353" s="86"/>
      <c r="EC353" s="86"/>
      <c r="ED353" s="86"/>
      <c r="EE353" s="86"/>
      <c r="EF353" s="86"/>
      <c r="EG353" s="86"/>
      <c r="EH353" s="86"/>
      <c r="EI353" s="86"/>
      <c r="EJ353" s="86"/>
      <c r="EK353" s="86"/>
      <c r="EL353" s="86"/>
      <c r="EM353" s="86"/>
      <c r="EN353" s="86"/>
      <c r="EO353" s="86"/>
      <c r="EP353" s="86"/>
      <c r="EQ353" s="86"/>
      <c r="ER353" s="86"/>
      <c r="ES353" s="86"/>
      <c r="ET353" s="86"/>
      <c r="EU353" s="86"/>
      <c r="EV353" s="86"/>
      <c r="EW353" s="86"/>
      <c r="EX353" s="86"/>
      <c r="EY353" s="86"/>
      <c r="EZ353" s="86"/>
      <c r="FA353" s="86"/>
      <c r="FB353" s="86"/>
      <c r="FC353" s="86"/>
      <c r="FD353" s="86"/>
      <c r="FE353" s="86"/>
      <c r="FF353" s="86"/>
      <c r="FG353" s="86"/>
      <c r="FH353" s="86"/>
      <c r="FI353" s="86"/>
      <c r="FJ353" s="86"/>
      <c r="FK353" s="86"/>
      <c r="FL353" s="86"/>
      <c r="FM353" s="86"/>
      <c r="FN353" s="86"/>
      <c r="FO353" s="86"/>
      <c r="FP353" s="86"/>
      <c r="FQ353" s="86"/>
      <c r="FR353" s="86"/>
      <c r="FS353" s="86"/>
      <c r="FT353" s="86"/>
      <c r="FU353" s="86"/>
      <c r="FV353" s="86"/>
      <c r="FW353" s="86"/>
      <c r="FX353" s="86">
        <v>37.454544067382813</v>
      </c>
      <c r="FY353" s="86">
        <v>0</v>
      </c>
    </row>
    <row r="354" spans="1:181" x14ac:dyDescent="0.25">
      <c r="A354" t="s">
        <v>186</v>
      </c>
      <c r="B354" t="s">
        <v>244</v>
      </c>
      <c r="C354" t="s">
        <v>194</v>
      </c>
      <c r="D354" t="s">
        <v>202</v>
      </c>
      <c r="E354" t="s">
        <v>210</v>
      </c>
      <c r="F354" t="s">
        <v>1</v>
      </c>
      <c r="G354" t="s">
        <v>198</v>
      </c>
      <c r="H354" s="86">
        <v>12046</v>
      </c>
      <c r="I354" s="86">
        <v>0.9497947096824646</v>
      </c>
      <c r="J354" s="86">
        <v>0.86203020811080933</v>
      </c>
      <c r="K354" s="86">
        <v>0.81801146268844604</v>
      </c>
      <c r="L354" s="86">
        <v>0.79536807537078857</v>
      </c>
      <c r="M354" s="86">
        <v>0.79232919216156006</v>
      </c>
      <c r="N354" s="86">
        <v>0.8259730339050293</v>
      </c>
      <c r="O354" s="86">
        <v>0.91646808385848999</v>
      </c>
      <c r="P354" s="86">
        <v>0.97181296348571777</v>
      </c>
      <c r="Q354" s="86">
        <v>0.94362688064575195</v>
      </c>
      <c r="R354" s="86">
        <v>0.94446974992752075</v>
      </c>
      <c r="S354" s="86">
        <v>0.9842454195022583</v>
      </c>
      <c r="T354" s="86">
        <v>1.0242500305175781</v>
      </c>
      <c r="U354" s="86">
        <v>1.0760906934738159</v>
      </c>
      <c r="V354" s="86">
        <v>1.1087373495101929</v>
      </c>
      <c r="W354" s="86">
        <v>1.1459287405014038</v>
      </c>
      <c r="X354" s="86">
        <v>1.2185325622558594</v>
      </c>
      <c r="Y354" s="86">
        <v>1.2835186719894409</v>
      </c>
      <c r="Z354" s="86">
        <v>1.3543670177459717</v>
      </c>
      <c r="AA354" s="86">
        <v>1.3647282123565674</v>
      </c>
      <c r="AB354" s="86">
        <v>1.4221864938735962</v>
      </c>
      <c r="AC354" s="86">
        <v>1.414420485496521</v>
      </c>
      <c r="AD354" s="86">
        <v>1.3562599420547485</v>
      </c>
      <c r="AE354" s="86">
        <v>1.220118522644043</v>
      </c>
      <c r="AF354" s="86">
        <v>1.0809817314147949</v>
      </c>
      <c r="AG354" s="86">
        <v>-0.12464874982833862</v>
      </c>
      <c r="AH354" s="86">
        <v>-0.14842458069324493</v>
      </c>
      <c r="AI354" s="86">
        <v>-0.12639500200748444</v>
      </c>
      <c r="AJ354" s="86">
        <v>-0.1118447408080101</v>
      </c>
      <c r="AK354" s="86">
        <v>-0.1162748709321022</v>
      </c>
      <c r="AL354" s="86">
        <v>-0.10827594250440598</v>
      </c>
      <c r="AM354" s="86">
        <v>-0.10545583814382553</v>
      </c>
      <c r="AN354" s="86">
        <v>-0.15308625996112823</v>
      </c>
      <c r="AO354" s="86">
        <v>-0.13987649977207184</v>
      </c>
      <c r="AP354" s="86">
        <v>-7.8458279371261597E-2</v>
      </c>
      <c r="AQ354" s="86">
        <v>-5.8959145098924637E-2</v>
      </c>
      <c r="AR354" s="86">
        <v>-4.8609122633934021E-2</v>
      </c>
      <c r="AS354" s="86">
        <v>-1.4080519787967205E-2</v>
      </c>
      <c r="AT354" s="86">
        <v>-1.3142957352101803E-2</v>
      </c>
      <c r="AU354" s="86">
        <v>-1.3044544495642185E-2</v>
      </c>
      <c r="AV354" s="86">
        <v>2.9530987143516541E-2</v>
      </c>
      <c r="AW354" s="86">
        <v>5.0085190683603287E-2</v>
      </c>
      <c r="AX354" s="86">
        <v>3.7699680775403976E-2</v>
      </c>
      <c r="AY354" s="86">
        <v>1.4983738772571087E-2</v>
      </c>
      <c r="AZ354" s="86">
        <v>2.9814330860972404E-2</v>
      </c>
      <c r="BA354" s="86">
        <v>2.4676330387592316E-2</v>
      </c>
      <c r="BB354" s="86">
        <v>-6.2140002846717834E-2</v>
      </c>
      <c r="BC354" s="86">
        <v>-0.11375641822814941</v>
      </c>
      <c r="BD354" s="86">
        <v>-0.11976433545351028</v>
      </c>
      <c r="BE354" s="86">
        <v>-8.8940821588039398E-2</v>
      </c>
      <c r="BF354" s="86">
        <v>-0.11365605890750885</v>
      </c>
      <c r="BG354" s="86">
        <v>-9.2326723039150238E-2</v>
      </c>
      <c r="BH354" s="86">
        <v>-7.8621678054332733E-2</v>
      </c>
      <c r="BI354" s="86">
        <v>-8.3197198808193207E-2</v>
      </c>
      <c r="BJ354" s="86">
        <v>-7.7577002346515656E-2</v>
      </c>
      <c r="BK354" s="86">
        <v>-7.4516862630844116E-2</v>
      </c>
      <c r="BL354" s="86">
        <v>-0.1212945431470871</v>
      </c>
      <c r="BM354" s="86">
        <v>-0.10985983163118362</v>
      </c>
      <c r="BN354" s="86">
        <v>-5.2109748125076294E-2</v>
      </c>
      <c r="BO354" s="86">
        <v>-3.2879650592803955E-2</v>
      </c>
      <c r="BP354" s="86">
        <v>-2.5454843416810036E-2</v>
      </c>
      <c r="BQ354" s="86">
        <v>9.4978939741849899E-3</v>
      </c>
      <c r="BR354" s="86">
        <v>1.1002284474670887E-2</v>
      </c>
      <c r="BS354" s="86">
        <v>1.2728622183203697E-2</v>
      </c>
      <c r="BT354" s="86">
        <v>5.5497061461210251E-2</v>
      </c>
      <c r="BU354" s="86">
        <v>7.6972633600234985E-2</v>
      </c>
      <c r="BV354" s="86">
        <v>6.928737461566925E-2</v>
      </c>
      <c r="BW354" s="86">
        <v>5.2356891334056854E-2</v>
      </c>
      <c r="BX354" s="86">
        <v>6.5668776631355286E-2</v>
      </c>
      <c r="BY354" s="86">
        <v>6.1401005834341049E-2</v>
      </c>
      <c r="BZ354" s="86">
        <v>-2.6656514033675194E-2</v>
      </c>
      <c r="CA354" s="86">
        <v>-7.8360460698604584E-2</v>
      </c>
      <c r="CB354" s="86">
        <v>-8.4261976182460785E-2</v>
      </c>
      <c r="CC354" s="86">
        <v>-6.4209610223770142E-2</v>
      </c>
      <c r="CD354" s="86">
        <v>-8.9575484395027161E-2</v>
      </c>
      <c r="CE354" s="86">
        <v>-6.8731144070625305E-2</v>
      </c>
      <c r="CF354" s="86">
        <v>-5.561148002743721E-2</v>
      </c>
      <c r="CG354" s="86">
        <v>-6.0287702828645706E-2</v>
      </c>
      <c r="CH354" s="86">
        <v>-5.6315012276172638E-2</v>
      </c>
      <c r="CI354" s="86">
        <v>-5.3088624030351639E-2</v>
      </c>
      <c r="CJ354" s="86">
        <v>-9.9275700747966766E-2</v>
      </c>
      <c r="CK354" s="86">
        <v>-8.9070379734039307E-2</v>
      </c>
      <c r="CL354" s="86">
        <v>-3.3860839903354645E-2</v>
      </c>
      <c r="CM354" s="86">
        <v>-1.4817075803875923E-2</v>
      </c>
      <c r="CN354" s="86">
        <v>-9.4182612374424934E-3</v>
      </c>
      <c r="CO354" s="86">
        <v>2.5828232988715172E-2</v>
      </c>
      <c r="CP354" s="86">
        <v>2.7725204825401306E-2</v>
      </c>
      <c r="CQ354" s="86">
        <v>3.0579037964344025E-2</v>
      </c>
      <c r="CR354" s="86">
        <v>7.3481090366840363E-2</v>
      </c>
      <c r="CS354" s="86">
        <v>9.5594786107540131E-2</v>
      </c>
      <c r="CT354" s="86">
        <v>9.1164909303188324E-2</v>
      </c>
      <c r="CU354" s="86">
        <v>7.8241422772407532E-2</v>
      </c>
      <c r="CV354" s="86">
        <v>9.0501450002193451E-2</v>
      </c>
      <c r="CW354" s="86">
        <v>8.6836397647857666E-2</v>
      </c>
      <c r="CX354" s="86">
        <v>-2.0807608962059021E-3</v>
      </c>
      <c r="CY354" s="86">
        <v>-5.384533479809761E-2</v>
      </c>
      <c r="CZ354" s="86">
        <v>-5.9673145413398743E-2</v>
      </c>
      <c r="DA354" s="86">
        <v>-3.947841003537178E-2</v>
      </c>
      <c r="DB354" s="86">
        <v>-6.5494917333126068E-2</v>
      </c>
      <c r="DC354" s="86">
        <v>-4.5135557651519775E-2</v>
      </c>
      <c r="DD354" s="86">
        <v>-3.2601289451122284E-2</v>
      </c>
      <c r="DE354" s="86">
        <v>-3.7378206849098206E-2</v>
      </c>
      <c r="DF354" s="86">
        <v>-3.5053025931119919E-2</v>
      </c>
      <c r="DG354" s="86">
        <v>-3.1660385429859161E-2</v>
      </c>
      <c r="DH354" s="86">
        <v>-7.7256843447685242E-2</v>
      </c>
      <c r="DI354" s="86">
        <v>-6.8280927836894989E-2</v>
      </c>
      <c r="DJ354" s="86">
        <v>-1.5611927956342697E-2</v>
      </c>
      <c r="DK354" s="86">
        <v>3.2455003820359707E-3</v>
      </c>
      <c r="DL354" s="86">
        <v>6.6183190792798996E-3</v>
      </c>
      <c r="DM354" s="86">
        <v>4.2158566415309906E-2</v>
      </c>
      <c r="DN354" s="86">
        <v>4.4448122382164001E-2</v>
      </c>
      <c r="DO354" s="86">
        <v>4.84294593334198E-2</v>
      </c>
      <c r="DP354" s="86">
        <v>9.1465115547180176E-2</v>
      </c>
      <c r="DQ354" s="86">
        <v>0.11421694606542587</v>
      </c>
      <c r="DR354" s="86">
        <v>0.11304245144128799</v>
      </c>
      <c r="DS354" s="86">
        <v>0.10412596166133881</v>
      </c>
      <c r="DT354" s="86">
        <v>0.11533413827419281</v>
      </c>
      <c r="DU354" s="86">
        <v>0.11227179318666458</v>
      </c>
      <c r="DV354" s="86">
        <v>2.2494994103908539E-2</v>
      </c>
      <c r="DW354" s="86">
        <v>-2.933020330965519E-2</v>
      </c>
      <c r="DX354" s="86">
        <v>-3.5084318369626999E-2</v>
      </c>
      <c r="DY354" s="86">
        <v>-3.7704815622419119E-3</v>
      </c>
      <c r="DZ354" s="86">
        <v>-3.0726388096809387E-2</v>
      </c>
      <c r="EA354" s="86">
        <v>-1.1067292653024197E-2</v>
      </c>
      <c r="EB354" s="86">
        <v>6.2177423387765884E-4</v>
      </c>
      <c r="EC354" s="86">
        <v>-4.3005328625440598E-3</v>
      </c>
      <c r="ED354" s="86">
        <v>-4.3540894985198975E-3</v>
      </c>
      <c r="EE354" s="86">
        <v>-7.2140787960961461E-4</v>
      </c>
      <c r="EF354" s="86">
        <v>-4.5465126633644104E-2</v>
      </c>
      <c r="EG354" s="86">
        <v>-3.8264259696006775E-2</v>
      </c>
      <c r="EH354" s="86">
        <v>1.0736602358520031E-2</v>
      </c>
      <c r="EI354" s="86">
        <v>2.9324989765882492E-2</v>
      </c>
      <c r="EJ354" s="86">
        <v>2.9772596433758736E-2</v>
      </c>
      <c r="EK354" s="86">
        <v>6.5736986696720123E-2</v>
      </c>
      <c r="EL354" s="86">
        <v>6.859336793422699E-2</v>
      </c>
      <c r="EM354" s="86">
        <v>7.4202626943588257E-2</v>
      </c>
      <c r="EN354" s="86">
        <v>0.11743118613958359</v>
      </c>
      <c r="EO354" s="86">
        <v>0.14110437035560608</v>
      </c>
      <c r="EP354" s="86">
        <v>0.14463014900684357</v>
      </c>
      <c r="EQ354" s="86">
        <v>0.1414991170167923</v>
      </c>
      <c r="ER354" s="86">
        <v>0.15118858218193054</v>
      </c>
      <c r="ES354" s="86">
        <v>0.14899645745754242</v>
      </c>
      <c r="ET354" s="86">
        <v>5.797848105430603E-2</v>
      </c>
      <c r="EU354" s="86">
        <v>6.0657528229057789E-3</v>
      </c>
      <c r="EV354" s="86">
        <v>4.180427931714803E-4</v>
      </c>
      <c r="EW354" s="86">
        <v>65.332015991210938</v>
      </c>
      <c r="EX354" s="86">
        <v>64.671463012695313</v>
      </c>
      <c r="EY354" s="86">
        <v>63.652935028076172</v>
      </c>
      <c r="EZ354" s="86">
        <v>62.724441528320313</v>
      </c>
      <c r="FA354" s="86">
        <v>61.978275299072266</v>
      </c>
      <c r="FB354" s="86">
        <v>61.395652770996094</v>
      </c>
      <c r="FC354" s="86">
        <v>60.630340576171875</v>
      </c>
      <c r="FD354" s="86">
        <v>60.276454925537109</v>
      </c>
      <c r="FE354" s="86">
        <v>61.870326995849609</v>
      </c>
      <c r="FF354" s="86">
        <v>65.940315246582031</v>
      </c>
      <c r="FG354" s="86">
        <v>69.930259704589844</v>
      </c>
      <c r="FH354" s="86">
        <v>73.610885620117188</v>
      </c>
      <c r="FI354" s="86">
        <v>76.909904479980469</v>
      </c>
      <c r="FJ354" s="86">
        <v>79.735359191894531</v>
      </c>
      <c r="FK354" s="86">
        <v>82.031494140625</v>
      </c>
      <c r="FL354" s="86">
        <v>83.527397155761719</v>
      </c>
      <c r="FM354" s="86">
        <v>83.852630615234375</v>
      </c>
      <c r="FN354" s="86">
        <v>83.293266296386719</v>
      </c>
      <c r="FO354" s="86">
        <v>81.294906616210938</v>
      </c>
      <c r="FP354" s="86">
        <v>77.523651123046875</v>
      </c>
      <c r="FQ354" s="86">
        <v>73.374885559082031</v>
      </c>
      <c r="FR354" s="86">
        <v>70.558158874511719</v>
      </c>
      <c r="FS354" s="86">
        <v>68.683341979980469</v>
      </c>
      <c r="FT354" s="86">
        <v>67.010047912597656</v>
      </c>
      <c r="FU354" s="86">
        <v>2.984708733856678E-2</v>
      </c>
      <c r="FV354" s="86">
        <v>3.8732253015041351E-2</v>
      </c>
      <c r="FW354" s="86">
        <v>3.0418273061513901E-2</v>
      </c>
      <c r="FX354" s="86">
        <v>999.54998779296875</v>
      </c>
      <c r="FY354" s="86">
        <v>1</v>
      </c>
    </row>
    <row r="355" spans="1:181" x14ac:dyDescent="0.25">
      <c r="A355" t="s">
        <v>186</v>
      </c>
      <c r="B355" t="s">
        <v>244</v>
      </c>
      <c r="C355" t="s">
        <v>194</v>
      </c>
      <c r="D355" t="s">
        <v>202</v>
      </c>
      <c r="E355" t="s">
        <v>210</v>
      </c>
      <c r="F355" t="s">
        <v>1</v>
      </c>
      <c r="G355" t="s">
        <v>200</v>
      </c>
      <c r="H355" s="86">
        <v>2887</v>
      </c>
      <c r="I355" s="86">
        <v>0.7755734920501709</v>
      </c>
      <c r="J355" s="86">
        <v>0.69792062044143677</v>
      </c>
      <c r="K355" s="86">
        <v>0.64164304733276367</v>
      </c>
      <c r="L355" s="86">
        <v>0.60835319757461548</v>
      </c>
      <c r="M355" s="86">
        <v>0.59334200620651245</v>
      </c>
      <c r="N355" s="86">
        <v>0.62599605321884155</v>
      </c>
      <c r="O355" s="86">
        <v>0.69152885675430298</v>
      </c>
      <c r="P355" s="86">
        <v>0.74909859895706177</v>
      </c>
      <c r="Q355" s="86">
        <v>0.73169302940368652</v>
      </c>
      <c r="R355" s="86">
        <v>0.73414742946624756</v>
      </c>
      <c r="S355" s="86">
        <v>0.77596372365951538</v>
      </c>
      <c r="T355" s="86">
        <v>0.83638852834701538</v>
      </c>
      <c r="U355" s="86">
        <v>0.91899371147155762</v>
      </c>
      <c r="V355" s="86">
        <v>1.008527398109436</v>
      </c>
      <c r="W355" s="86">
        <v>1.090844988822937</v>
      </c>
      <c r="X355" s="86">
        <v>1.1910459995269775</v>
      </c>
      <c r="Y355" s="86">
        <v>1.2929165363311768</v>
      </c>
      <c r="Z355" s="86">
        <v>1.352057933807373</v>
      </c>
      <c r="AA355" s="86">
        <v>1.3443175554275513</v>
      </c>
      <c r="AB355" s="86">
        <v>1.3188016414642334</v>
      </c>
      <c r="AC355" s="86">
        <v>1.2933084964752197</v>
      </c>
      <c r="AD355" s="86">
        <v>1.1808961629867554</v>
      </c>
      <c r="AE355" s="86">
        <v>1.0287023782730103</v>
      </c>
      <c r="AF355" s="86">
        <v>0.88132447004318237</v>
      </c>
      <c r="AG355" s="86">
        <v>-6.6539190709590912E-2</v>
      </c>
      <c r="AH355" s="86">
        <v>-6.4092777669429779E-2</v>
      </c>
      <c r="AI355" s="86">
        <v>-6.5944626927375793E-2</v>
      </c>
      <c r="AJ355" s="86">
        <v>-6.4852446317672729E-2</v>
      </c>
      <c r="AK355" s="86">
        <v>-5.919228121638298E-2</v>
      </c>
      <c r="AL355" s="86">
        <v>-4.2083904147148132E-2</v>
      </c>
      <c r="AM355" s="86">
        <v>-5.631902813911438E-2</v>
      </c>
      <c r="AN355" s="86">
        <v>-4.7252144664525986E-2</v>
      </c>
      <c r="AO355" s="86">
        <v>-4.097285121679306E-2</v>
      </c>
      <c r="AP355" s="86">
        <v>-6.1231885105371475E-2</v>
      </c>
      <c r="AQ355" s="86">
        <v>-5.3959261626005173E-2</v>
      </c>
      <c r="AR355" s="86">
        <v>-5.3136773407459259E-2</v>
      </c>
      <c r="AS355" s="86">
        <v>-3.6953948438167572E-2</v>
      </c>
      <c r="AT355" s="86">
        <v>-4.31053526699543E-2</v>
      </c>
      <c r="AU355" s="86">
        <v>-6.4737126231193542E-2</v>
      </c>
      <c r="AV355" s="86">
        <v>-7.9030901193618774E-2</v>
      </c>
      <c r="AW355" s="86">
        <v>-2.2733410820364952E-2</v>
      </c>
      <c r="AX355" s="86">
        <v>1.3516879640519619E-2</v>
      </c>
      <c r="AY355" s="86">
        <v>9.220796637237072E-3</v>
      </c>
      <c r="AZ355" s="86">
        <v>1.7748784273862839E-2</v>
      </c>
      <c r="BA355" s="86">
        <v>1.8034070730209351E-2</v>
      </c>
      <c r="BB355" s="86">
        <v>-1.7645739018917084E-2</v>
      </c>
      <c r="BC355" s="86">
        <v>-4.595145583152771E-2</v>
      </c>
      <c r="BD355" s="86">
        <v>-5.4266784340143204E-2</v>
      </c>
      <c r="BE355" s="86">
        <v>-4.3989323079586029E-2</v>
      </c>
      <c r="BF355" s="86">
        <v>-4.4318001717329025E-2</v>
      </c>
      <c r="BG355" s="86">
        <v>-4.7310274094343185E-2</v>
      </c>
      <c r="BH355" s="86">
        <v>-4.6934451907873154E-2</v>
      </c>
      <c r="BI355" s="86">
        <v>-4.0655724704265594E-2</v>
      </c>
      <c r="BJ355" s="86">
        <v>-2.3179447278380394E-2</v>
      </c>
      <c r="BK355" s="86">
        <v>-3.6871127784252167E-2</v>
      </c>
      <c r="BL355" s="86">
        <v>-2.8756549581885338E-2</v>
      </c>
      <c r="BM355" s="86">
        <v>-2.3253921419382095E-2</v>
      </c>
      <c r="BN355" s="86">
        <v>-4.4033069163560867E-2</v>
      </c>
      <c r="BO355" s="86">
        <v>-3.5687841475009918E-2</v>
      </c>
      <c r="BP355" s="86">
        <v>-3.3065840601921082E-2</v>
      </c>
      <c r="BQ355" s="86">
        <v>-1.5751434490084648E-2</v>
      </c>
      <c r="BR355" s="86">
        <v>-2.0407732576131821E-2</v>
      </c>
      <c r="BS355" s="86">
        <v>-4.0480863302946091E-2</v>
      </c>
      <c r="BT355" s="86">
        <v>-5.149778351187706E-2</v>
      </c>
      <c r="BU355" s="86">
        <v>4.1774874553084373E-3</v>
      </c>
      <c r="BV355" s="86">
        <v>3.9825353771448135E-2</v>
      </c>
      <c r="BW355" s="86">
        <v>3.5145536065101624E-2</v>
      </c>
      <c r="BX355" s="86">
        <v>4.4469788670539856E-2</v>
      </c>
      <c r="BY355" s="86">
        <v>4.4625379145145416E-2</v>
      </c>
      <c r="BZ355" s="86">
        <v>7.5637265108525753E-3</v>
      </c>
      <c r="CA355" s="86">
        <v>-2.2187303751707077E-2</v>
      </c>
      <c r="CB355" s="86">
        <v>-3.1555496156215668E-2</v>
      </c>
      <c r="CC355" s="86">
        <v>-2.8371350839734077E-2</v>
      </c>
      <c r="CD355" s="86">
        <v>-3.0622061342000961E-2</v>
      </c>
      <c r="CE355" s="86">
        <v>-3.4404177218675613E-2</v>
      </c>
      <c r="CF355" s="86">
        <v>-3.4524507820606232E-2</v>
      </c>
      <c r="CG355" s="86">
        <v>-2.7817366644740105E-2</v>
      </c>
      <c r="CH355" s="86">
        <v>-1.0086283087730408E-2</v>
      </c>
      <c r="CI355" s="86">
        <v>-2.3401569575071335E-2</v>
      </c>
      <c r="CJ355" s="86">
        <v>-1.5946555882692337E-2</v>
      </c>
      <c r="CK355" s="86">
        <v>-1.09818484634161E-2</v>
      </c>
      <c r="CL355" s="86">
        <v>-3.2121218740940094E-2</v>
      </c>
      <c r="CM355" s="86">
        <v>-2.3033110424876213E-2</v>
      </c>
      <c r="CN355" s="86">
        <v>-1.9164778292179108E-2</v>
      </c>
      <c r="CO355" s="86">
        <v>-1.066638738848269E-3</v>
      </c>
      <c r="CP355" s="86">
        <v>-4.6874303370714188E-3</v>
      </c>
      <c r="CQ355" s="86">
        <v>-2.3681046441197395E-2</v>
      </c>
      <c r="CR355" s="86">
        <v>-3.2428432255983353E-2</v>
      </c>
      <c r="CS355" s="86">
        <v>2.2815894335508347E-2</v>
      </c>
      <c r="CT355" s="86">
        <v>5.8046527206897736E-2</v>
      </c>
      <c r="CU355" s="86">
        <v>5.3100932389497757E-2</v>
      </c>
      <c r="CV355" s="86">
        <v>6.2976673245429993E-2</v>
      </c>
      <c r="CW355" s="86">
        <v>6.3042432069778442E-2</v>
      </c>
      <c r="CX355" s="86">
        <v>2.5023726746439934E-2</v>
      </c>
      <c r="CY355" s="86">
        <v>-5.7283234782516956E-3</v>
      </c>
      <c r="CZ355" s="86">
        <v>-1.5825729817152023E-2</v>
      </c>
      <c r="DA355" s="86">
        <v>-1.275338139384985E-2</v>
      </c>
      <c r="DB355" s="86">
        <v>-1.692611537873745E-2</v>
      </c>
      <c r="DC355" s="86">
        <v>-2.1498078480362892E-2</v>
      </c>
      <c r="DD355" s="86">
        <v>-2.2114560008049011E-2</v>
      </c>
      <c r="DE355" s="86">
        <v>-1.4979004859924316E-2</v>
      </c>
      <c r="DF355" s="86">
        <v>3.0068818014115095E-3</v>
      </c>
      <c r="DG355" s="86">
        <v>-9.9320104345679283E-3</v>
      </c>
      <c r="DH355" s="86">
        <v>-3.1365633476525545E-3</v>
      </c>
      <c r="DI355" s="86">
        <v>1.2902263551950455E-3</v>
      </c>
      <c r="DJ355" s="86">
        <v>-2.0209368318319321E-2</v>
      </c>
      <c r="DK355" s="86">
        <v>-1.0378379374742508E-2</v>
      </c>
      <c r="DL355" s="86">
        <v>-5.2637113258242607E-3</v>
      </c>
      <c r="DM355" s="86">
        <v>1.3618158176541328E-2</v>
      </c>
      <c r="DN355" s="86">
        <v>1.1032871901988983E-2</v>
      </c>
      <c r="DO355" s="86">
        <v>-6.8812309764325619E-3</v>
      </c>
      <c r="DP355" s="86">
        <v>-1.335908193141222E-2</v>
      </c>
      <c r="DQ355" s="86">
        <v>4.145430400967598E-2</v>
      </c>
      <c r="DR355" s="86">
        <v>7.6267696917057037E-2</v>
      </c>
      <c r="DS355" s="86">
        <v>7.105632871389389E-2</v>
      </c>
      <c r="DT355" s="86">
        <v>8.1483557820320129E-2</v>
      </c>
      <c r="DU355" s="86">
        <v>8.1459492444992065E-2</v>
      </c>
      <c r="DV355" s="86">
        <v>4.2483728379011154E-2</v>
      </c>
      <c r="DW355" s="86">
        <v>1.0730654932558537E-2</v>
      </c>
      <c r="DX355" s="86">
        <v>-9.596322342986241E-5</v>
      </c>
      <c r="DY355" s="86">
        <v>9.7964862361550331E-3</v>
      </c>
      <c r="DZ355" s="86">
        <v>2.8486535884439945E-3</v>
      </c>
      <c r="EA355" s="86">
        <v>-2.8637251816689968E-3</v>
      </c>
      <c r="EB355" s="86">
        <v>-4.196567926555872E-3</v>
      </c>
      <c r="EC355" s="86">
        <v>3.5575488582253456E-3</v>
      </c>
      <c r="ED355" s="86">
        <v>2.1911334246397018E-2</v>
      </c>
      <c r="EE355" s="86">
        <v>9.5158927142620087E-3</v>
      </c>
      <c r="EF355" s="86">
        <v>1.5359031967818737E-2</v>
      </c>
      <c r="EG355" s="86">
        <v>1.9009154289960861E-2</v>
      </c>
      <c r="EH355" s="86">
        <v>-3.0105484183877707E-3</v>
      </c>
      <c r="EI355" s="86">
        <v>7.8930417075753212E-3</v>
      </c>
      <c r="EJ355" s="86">
        <v>1.4807218685746193E-2</v>
      </c>
      <c r="EK355" s="86">
        <v>3.4820672124624252E-2</v>
      </c>
      <c r="EL355" s="86">
        <v>3.3730491995811462E-2</v>
      </c>
      <c r="EM355" s="86">
        <v>1.7375033348798752E-2</v>
      </c>
      <c r="EN355" s="86">
        <v>1.4174032956361771E-2</v>
      </c>
      <c r="EO355" s="86">
        <v>6.8365201354026794E-2</v>
      </c>
      <c r="EP355" s="86">
        <v>0.10257617384195328</v>
      </c>
      <c r="EQ355" s="86">
        <v>9.6981063485145569E-2</v>
      </c>
      <c r="ER355" s="86">
        <v>0.10820456594228745</v>
      </c>
      <c r="ES355" s="86">
        <v>0.10805080085992813</v>
      </c>
      <c r="ET355" s="86">
        <v>6.769319623708725E-2</v>
      </c>
      <c r="EU355" s="86">
        <v>3.4494806081056595E-2</v>
      </c>
      <c r="EV355" s="86">
        <v>2.2615322843194008E-2</v>
      </c>
      <c r="EW355" s="86">
        <v>68.649101257324219</v>
      </c>
      <c r="EX355" s="86">
        <v>67.69708251953125</v>
      </c>
      <c r="EY355" s="86">
        <v>66.529106140136719</v>
      </c>
      <c r="EZ355" s="86">
        <v>65.326133728027344</v>
      </c>
      <c r="FA355" s="86">
        <v>64.29888916015625</v>
      </c>
      <c r="FB355" s="86">
        <v>63.527019500732422</v>
      </c>
      <c r="FC355" s="86">
        <v>62.713691711425781</v>
      </c>
      <c r="FD355" s="86">
        <v>62.053169250488281</v>
      </c>
      <c r="FE355" s="86">
        <v>63.468891143798828</v>
      </c>
      <c r="FF355" s="86">
        <v>67.417320251464844</v>
      </c>
      <c r="FG355" s="86">
        <v>71.412376403808594</v>
      </c>
      <c r="FH355" s="86">
        <v>75.524581909179688</v>
      </c>
      <c r="FI355" s="86">
        <v>79.063522338867188</v>
      </c>
      <c r="FJ355" s="86">
        <v>82.183578491210938</v>
      </c>
      <c r="FK355" s="86">
        <v>84.601547241210938</v>
      </c>
      <c r="FL355" s="86">
        <v>86.260520935058594</v>
      </c>
      <c r="FM355" s="86">
        <v>86.916252136230469</v>
      </c>
      <c r="FN355" s="86">
        <v>86.723701477050781</v>
      </c>
      <c r="FO355" s="86">
        <v>85.01202392578125</v>
      </c>
      <c r="FP355" s="86">
        <v>81.610252380371094</v>
      </c>
      <c r="FQ355" s="86">
        <v>77.512870788574219</v>
      </c>
      <c r="FR355" s="86">
        <v>74.827056884765625</v>
      </c>
      <c r="FS355" s="86">
        <v>72.675270080566406</v>
      </c>
      <c r="FT355" s="86">
        <v>70.563453674316406</v>
      </c>
      <c r="FU355" s="86">
        <v>1.992502436041832E-2</v>
      </c>
      <c r="FV355" s="86">
        <v>3.0320748686790466E-2</v>
      </c>
      <c r="FW355" s="86">
        <v>1.9338209182024002E-2</v>
      </c>
      <c r="FX355" s="86">
        <v>592.29998779296875</v>
      </c>
      <c r="FY355" s="86">
        <v>1</v>
      </c>
    </row>
    <row r="356" spans="1:181" x14ac:dyDescent="0.25">
      <c r="A356" t="s">
        <v>186</v>
      </c>
      <c r="B356" t="s">
        <v>244</v>
      </c>
      <c r="C356" t="s">
        <v>194</v>
      </c>
      <c r="D356" t="s">
        <v>202</v>
      </c>
      <c r="E356" t="s">
        <v>210</v>
      </c>
      <c r="F356" t="s">
        <v>1</v>
      </c>
      <c r="G356" t="s">
        <v>1</v>
      </c>
      <c r="H356" s="86">
        <v>14933</v>
      </c>
      <c r="I356" s="86">
        <v>0.91611248254776001</v>
      </c>
      <c r="J356" s="86">
        <v>0.830302894115448</v>
      </c>
      <c r="K356" s="86">
        <v>0.78391414880752563</v>
      </c>
      <c r="L356" s="86">
        <v>0.75921237468719482</v>
      </c>
      <c r="M356" s="86">
        <v>0.75385892391204834</v>
      </c>
      <c r="N356" s="86">
        <v>0.78731155395507813</v>
      </c>
      <c r="O356" s="86">
        <v>0.87298059463500977</v>
      </c>
      <c r="P356" s="86">
        <v>0.92875564098358154</v>
      </c>
      <c r="Q356" s="86">
        <v>0.90265363454818726</v>
      </c>
      <c r="R356" s="86">
        <v>0.9038081169128418</v>
      </c>
      <c r="S356" s="86">
        <v>0.94397830963134766</v>
      </c>
      <c r="T356" s="86">
        <v>0.98793071508407593</v>
      </c>
      <c r="U356" s="86">
        <v>1.0457191467285156</v>
      </c>
      <c r="V356" s="86">
        <v>1.089363694190979</v>
      </c>
      <c r="W356" s="86">
        <v>1.1352794170379639</v>
      </c>
      <c r="X356" s="86">
        <v>1.2132185697555542</v>
      </c>
      <c r="Y356" s="86">
        <v>1.2853356599807739</v>
      </c>
      <c r="Z356" s="86">
        <v>1.353920578956604</v>
      </c>
      <c r="AA356" s="86">
        <v>1.3607821464538574</v>
      </c>
      <c r="AB356" s="86">
        <v>1.4021991491317749</v>
      </c>
      <c r="AC356" s="86">
        <v>1.3910057544708252</v>
      </c>
      <c r="AD356" s="86">
        <v>1.3223568201065063</v>
      </c>
      <c r="AE356" s="86">
        <v>1.1831120252609253</v>
      </c>
      <c r="AF356" s="86">
        <v>1.0423820018768311</v>
      </c>
      <c r="AG356" s="86">
        <v>-0.10659066587686539</v>
      </c>
      <c r="AH356" s="86">
        <v>-0.12608881294727325</v>
      </c>
      <c r="AI356" s="86">
        <v>-0.10900835692882538</v>
      </c>
      <c r="AJ356" s="86">
        <v>-9.7273766994476318E-2</v>
      </c>
      <c r="AK356" s="86">
        <v>-9.9578879773616791E-2</v>
      </c>
      <c r="AL356" s="86">
        <v>-8.9746944606304169E-2</v>
      </c>
      <c r="AM356" s="86">
        <v>-9.0068958699703217E-2</v>
      </c>
      <c r="AN356" s="86">
        <v>-0.12699292600154877</v>
      </c>
      <c r="AO356" s="86">
        <v>-0.11536537855863571</v>
      </c>
      <c r="AP356" s="86">
        <v>-6.9937482476234436E-2</v>
      </c>
      <c r="AQ356" s="86">
        <v>-5.2512031048536301E-2</v>
      </c>
      <c r="AR356" s="86">
        <v>-4.3591663241386414E-2</v>
      </c>
      <c r="AS356" s="86">
        <v>-1.2303688563406467E-2</v>
      </c>
      <c r="AT356" s="86">
        <v>-1.2334566563367844E-2</v>
      </c>
      <c r="AU356" s="86">
        <v>-1.5984969213604927E-2</v>
      </c>
      <c r="AV356" s="86">
        <v>1.6425462439656258E-2</v>
      </c>
      <c r="AW356" s="86">
        <v>4.3771803379058838E-2</v>
      </c>
      <c r="AX356" s="86">
        <v>4.0782514959573746E-2</v>
      </c>
      <c r="AY356" s="86">
        <v>2.1652569994330406E-2</v>
      </c>
      <c r="AZ356" s="86">
        <v>3.5450853407382965E-2</v>
      </c>
      <c r="BA356" s="86">
        <v>3.1344253569841385E-2</v>
      </c>
      <c r="BB356" s="86">
        <v>-4.5985911041498184E-2</v>
      </c>
      <c r="BC356" s="86">
        <v>-9.3492954969406128E-2</v>
      </c>
      <c r="BD356" s="86">
        <v>-0.10023625940084457</v>
      </c>
      <c r="BE356" s="86">
        <v>-7.7458113431930542E-2</v>
      </c>
      <c r="BF356" s="86">
        <v>-9.7782723605632782E-2</v>
      </c>
      <c r="BG356" s="86">
        <v>-8.1291384994983673E-2</v>
      </c>
      <c r="BH356" s="86">
        <v>-7.0250764489173889E-2</v>
      </c>
      <c r="BI356" s="86">
        <v>-7.2656542062759399E-2</v>
      </c>
      <c r="BJ356" s="86">
        <v>-6.4714796841144562E-2</v>
      </c>
      <c r="BK356" s="86">
        <v>-6.4829789102077484E-2</v>
      </c>
      <c r="BL356" s="86">
        <v>-0.1010994166135788</v>
      </c>
      <c r="BM356" s="86">
        <v>-9.0910732746124268E-2</v>
      </c>
      <c r="BN356" s="86">
        <v>-4.8424407839775085E-2</v>
      </c>
      <c r="BO356" s="86">
        <v>-3.1179992482066154E-2</v>
      </c>
      <c r="BP356" s="86">
        <v>-2.4514997377991676E-2</v>
      </c>
      <c r="BQ356" s="86">
        <v>7.1529988199472427E-3</v>
      </c>
      <c r="BR356" s="86">
        <v>7.6308660209178925E-3</v>
      </c>
      <c r="BS356" s="86">
        <v>5.327779334038496E-3</v>
      </c>
      <c r="BT356" s="86">
        <v>3.8037292659282684E-2</v>
      </c>
      <c r="BU356" s="86">
        <v>6.6076360642910004E-2</v>
      </c>
      <c r="BV356" s="86">
        <v>6.6766023635864258E-2</v>
      </c>
      <c r="BW356" s="86">
        <v>5.2214149385690689E-2</v>
      </c>
      <c r="BX356" s="86">
        <v>6.4831279218196869E-2</v>
      </c>
      <c r="BY356" s="86">
        <v>6.1411693692207336E-2</v>
      </c>
      <c r="BZ356" s="86">
        <v>-1.6950489953160286E-2</v>
      </c>
      <c r="CA356" s="86">
        <v>-6.4572840929031372E-2</v>
      </c>
      <c r="CB356" s="86">
        <v>-7.1262940764427185E-2</v>
      </c>
      <c r="CC356" s="86">
        <v>-5.7280998677015305E-2</v>
      </c>
      <c r="CD356" s="86">
        <v>-7.817801833152771E-2</v>
      </c>
      <c r="CE356" s="86">
        <v>-6.2094703316688538E-2</v>
      </c>
      <c r="CF356" s="86">
        <v>-5.1534730941057205E-2</v>
      </c>
      <c r="CG356" s="86">
        <v>-5.4010204970836639E-2</v>
      </c>
      <c r="CH356" s="86">
        <v>-4.7377604991197586E-2</v>
      </c>
      <c r="CI356" s="86">
        <v>-4.7349222004413605E-2</v>
      </c>
      <c r="CJ356" s="86">
        <v>-8.3165660500526428E-2</v>
      </c>
      <c r="CK356" s="86">
        <v>-7.3973514139652252E-2</v>
      </c>
      <c r="CL356" s="86">
        <v>-3.3524516969919205E-2</v>
      </c>
      <c r="CM356" s="86">
        <v>-1.6405483707785606E-2</v>
      </c>
      <c r="CN356" s="86">
        <v>-1.1302556842565536E-2</v>
      </c>
      <c r="CO356" s="86">
        <v>2.0628642290830612E-2</v>
      </c>
      <c r="CP356" s="86">
        <v>2.1458864212036133E-2</v>
      </c>
      <c r="CQ356" s="86">
        <v>2.0088924095034599E-2</v>
      </c>
      <c r="CR356" s="86">
        <v>5.3005576133728027E-2</v>
      </c>
      <c r="CS356" s="86">
        <v>8.1524424254894257E-2</v>
      </c>
      <c r="CT356" s="86">
        <v>8.4762126207351685E-2</v>
      </c>
      <c r="CU356" s="86">
        <v>7.3380999267101288E-2</v>
      </c>
      <c r="CV356" s="86">
        <v>8.5180081427097321E-2</v>
      </c>
      <c r="CW356" s="86">
        <v>8.2236304879188538E-2</v>
      </c>
      <c r="CX356" s="86">
        <v>3.1593553721904755E-3</v>
      </c>
      <c r="CY356" s="86">
        <v>-4.4542863965034485E-2</v>
      </c>
      <c r="CZ356" s="86">
        <v>-5.1196116954088211E-2</v>
      </c>
      <c r="DA356" s="86">
        <v>-3.7103880196809769E-2</v>
      </c>
      <c r="DB356" s="86">
        <v>-5.8573305606842041E-2</v>
      </c>
      <c r="DC356" s="86">
        <v>-4.2898014187812805E-2</v>
      </c>
      <c r="DD356" s="86">
        <v>-3.2818689942359924E-2</v>
      </c>
      <c r="DE356" s="86">
        <v>-3.5363875329494476E-2</v>
      </c>
      <c r="DF356" s="86">
        <v>-3.004041500389576E-2</v>
      </c>
      <c r="DG356" s="86">
        <v>-2.9868656769394875E-2</v>
      </c>
      <c r="DH356" s="86">
        <v>-6.5231889486312866E-2</v>
      </c>
      <c r="DI356" s="86">
        <v>-5.7036291807889938E-2</v>
      </c>
      <c r="DJ356" s="86">
        <v>-1.8624627962708473E-2</v>
      </c>
      <c r="DK356" s="86">
        <v>-1.6309773782268167E-3</v>
      </c>
      <c r="DL356" s="86">
        <v>1.9098829943686724E-3</v>
      </c>
      <c r="DM356" s="86">
        <v>3.4104283899068832E-2</v>
      </c>
      <c r="DN356" s="86">
        <v>3.5286858677864075E-2</v>
      </c>
      <c r="DO356" s="86">
        <v>3.4850068390369415E-2</v>
      </c>
      <c r="DP356" s="86">
        <v>6.7973867058753967E-2</v>
      </c>
      <c r="DQ356" s="86">
        <v>9.6972495317459106E-2</v>
      </c>
      <c r="DR356" s="86">
        <v>0.10275822877883911</v>
      </c>
      <c r="DS356" s="86">
        <v>9.4547852873802185E-2</v>
      </c>
      <c r="DT356" s="86">
        <v>0.10552887618541718</v>
      </c>
      <c r="DU356" s="86">
        <v>0.10306092351675034</v>
      </c>
      <c r="DV356" s="86">
        <v>2.3269200697541237E-2</v>
      </c>
      <c r="DW356" s="86">
        <v>-2.4512879550457001E-2</v>
      </c>
      <c r="DX356" s="86">
        <v>-3.112928569316864E-2</v>
      </c>
      <c r="DY356" s="86">
        <v>-7.9713286831974983E-3</v>
      </c>
      <c r="DZ356" s="86">
        <v>-3.0267227441072464E-2</v>
      </c>
      <c r="EA356" s="86">
        <v>-1.5181043185293674E-2</v>
      </c>
      <c r="EB356" s="86">
        <v>-5.7956976816058159E-3</v>
      </c>
      <c r="EC356" s="86">
        <v>-8.4415338933467865E-3</v>
      </c>
      <c r="ED356" s="86">
        <v>-5.0082667730748653E-3</v>
      </c>
      <c r="EE356" s="86">
        <v>-4.6294950880110264E-3</v>
      </c>
      <c r="EF356" s="86">
        <v>-3.9338383823633194E-2</v>
      </c>
      <c r="EG356" s="86">
        <v>-3.2581634819507599E-2</v>
      </c>
      <c r="EH356" s="86">
        <v>2.888448303565383E-3</v>
      </c>
      <c r="EI356" s="86">
        <v>1.9701063632965088E-2</v>
      </c>
      <c r="EJ356" s="86">
        <v>2.0986547693610191E-2</v>
      </c>
      <c r="EK356" s="86">
        <v>5.3560972213745117E-2</v>
      </c>
      <c r="EL356" s="86">
        <v>5.5252291262149811E-2</v>
      </c>
      <c r="EM356" s="86">
        <v>5.6162819266319275E-2</v>
      </c>
      <c r="EN356" s="86">
        <v>8.9585684239864349E-2</v>
      </c>
      <c r="EO356" s="86">
        <v>0.11927704513072968</v>
      </c>
      <c r="EP356" s="86">
        <v>0.12874172627925873</v>
      </c>
      <c r="EQ356" s="86">
        <v>0.12510943412780762</v>
      </c>
      <c r="ER356" s="86">
        <v>0.13490930199623108</v>
      </c>
      <c r="ES356" s="86">
        <v>0.13312835991382599</v>
      </c>
      <c r="ET356" s="86">
        <v>5.2304621785879135E-2</v>
      </c>
      <c r="EU356" s="86">
        <v>4.4072354212403297E-3</v>
      </c>
      <c r="EV356" s="86">
        <v>-2.1559679880738258E-3</v>
      </c>
      <c r="EW356" s="86">
        <v>65.861671447753906</v>
      </c>
      <c r="EX356" s="86">
        <v>65.140548706054688</v>
      </c>
      <c r="EY356" s="86">
        <v>64.097274780273438</v>
      </c>
      <c r="EZ356" s="86">
        <v>63.123279571533203</v>
      </c>
      <c r="FA356" s="86">
        <v>62.323230743408203</v>
      </c>
      <c r="FB356" s="86">
        <v>61.709667205810547</v>
      </c>
      <c r="FC356" s="86">
        <v>60.943222045898438</v>
      </c>
      <c r="FD356" s="86">
        <v>60.536144256591797</v>
      </c>
      <c r="FE356" s="86">
        <v>62.105342864990234</v>
      </c>
      <c r="FF356" s="86">
        <v>66.173751831054688</v>
      </c>
      <c r="FG356" s="86">
        <v>70.168647766113281</v>
      </c>
      <c r="FH356" s="86">
        <v>73.927658081054688</v>
      </c>
      <c r="FI356" s="86">
        <v>77.283599853515625</v>
      </c>
      <c r="FJ356" s="86">
        <v>80.184432983398438</v>
      </c>
      <c r="FK356" s="86">
        <v>82.528068542480469</v>
      </c>
      <c r="FL356" s="86">
        <v>84.084602355957031</v>
      </c>
      <c r="FM356" s="86">
        <v>84.4775390625</v>
      </c>
      <c r="FN356" s="86">
        <v>83.969459533691406</v>
      </c>
      <c r="FO356" s="86">
        <v>82.015670776367188</v>
      </c>
      <c r="FP356" s="86">
        <v>78.277008056640625</v>
      </c>
      <c r="FQ356" s="86">
        <v>74.126899719238281</v>
      </c>
      <c r="FR356" s="86">
        <v>71.281288146972656</v>
      </c>
      <c r="FS356" s="86">
        <v>69.333633422851563</v>
      </c>
      <c r="FT356" s="86">
        <v>67.573631286621094</v>
      </c>
      <c r="FU356" s="86">
        <v>2.4382952600717545E-2</v>
      </c>
      <c r="FV356" s="86">
        <v>3.1789280474185944E-2</v>
      </c>
      <c r="FW356" s="86">
        <v>2.4820689111948013E-2</v>
      </c>
      <c r="FX356" s="86">
        <v>1591.8499755859375</v>
      </c>
      <c r="FY356" s="86">
        <v>1</v>
      </c>
    </row>
    <row r="357" spans="1:181" x14ac:dyDescent="0.25">
      <c r="A357" t="s">
        <v>186</v>
      </c>
      <c r="B357" t="s">
        <v>244</v>
      </c>
      <c r="C357" t="s">
        <v>194</v>
      </c>
      <c r="D357" t="s">
        <v>202</v>
      </c>
      <c r="E357" t="s">
        <v>210</v>
      </c>
      <c r="F357" t="s">
        <v>178</v>
      </c>
      <c r="G357" t="s">
        <v>1</v>
      </c>
      <c r="H357" s="86">
        <v>7789</v>
      </c>
      <c r="I357" s="86">
        <v>0.88375699520111084</v>
      </c>
      <c r="J357" s="86">
        <v>0.82287395000457764</v>
      </c>
      <c r="K357" s="86">
        <v>0.77920091152191162</v>
      </c>
      <c r="L357" s="86">
        <v>0.7516787052154541</v>
      </c>
      <c r="M357" s="86">
        <v>0.74872803688049316</v>
      </c>
      <c r="N357" s="86">
        <v>0.77103406190872192</v>
      </c>
      <c r="O357" s="86">
        <v>0.85231572389602661</v>
      </c>
      <c r="P357" s="86">
        <v>0.9125400185585022</v>
      </c>
      <c r="Q357" s="86">
        <v>0.88341867923736572</v>
      </c>
      <c r="R357" s="86">
        <v>0.87139111757278442</v>
      </c>
      <c r="S357" s="86">
        <v>0.88965117931365967</v>
      </c>
      <c r="T357" s="86">
        <v>0.92161643505096436</v>
      </c>
      <c r="U357" s="86">
        <v>0.96929711103439331</v>
      </c>
      <c r="V357" s="86">
        <v>0.96610164642333984</v>
      </c>
      <c r="W357" s="86">
        <v>0.98204487562179565</v>
      </c>
      <c r="X357" s="86">
        <v>1.0267490148544312</v>
      </c>
      <c r="Y357" s="86">
        <v>1.0742955207824707</v>
      </c>
      <c r="Z357" s="86">
        <v>1.1136077642440796</v>
      </c>
      <c r="AA357" s="86">
        <v>1.143598198890686</v>
      </c>
      <c r="AB357" s="86">
        <v>1.2368093729019165</v>
      </c>
      <c r="AC357" s="86">
        <v>1.2582764625549316</v>
      </c>
      <c r="AD357" s="86">
        <v>1.2246766090393066</v>
      </c>
      <c r="AE357" s="86">
        <v>1.1238071918487549</v>
      </c>
      <c r="AF357" s="86">
        <v>1.0022554397583008</v>
      </c>
      <c r="AG357" s="86">
        <v>-8.7313301861286163E-2</v>
      </c>
      <c r="AH357" s="86">
        <v>-8.8601246476173401E-2</v>
      </c>
      <c r="AI357" s="86">
        <v>-7.7359810471534729E-2</v>
      </c>
      <c r="AJ357" s="86">
        <v>-7.7458038926124573E-2</v>
      </c>
      <c r="AK357" s="86">
        <v>-7.4239723384380341E-2</v>
      </c>
      <c r="AL357" s="86">
        <v>-6.280401349067688E-2</v>
      </c>
      <c r="AM357" s="86">
        <v>-6.4230948686599731E-2</v>
      </c>
      <c r="AN357" s="86">
        <v>-9.1869562864303589E-2</v>
      </c>
      <c r="AO357" s="86">
        <v>-6.7807644605636597E-2</v>
      </c>
      <c r="AP357" s="86">
        <v>-3.8974698632955551E-2</v>
      </c>
      <c r="AQ357" s="86">
        <v>-2.6639483869075775E-2</v>
      </c>
      <c r="AR357" s="86">
        <v>-2.9954202473163605E-2</v>
      </c>
      <c r="AS357" s="86">
        <v>9.6703171730041504E-3</v>
      </c>
      <c r="AT357" s="86">
        <v>-1.6490872949361801E-3</v>
      </c>
      <c r="AU357" s="86">
        <v>1.5481623122468591E-3</v>
      </c>
      <c r="AV357" s="86">
        <v>8.9690135791897774E-3</v>
      </c>
      <c r="AW357" s="86">
        <v>1.0929718613624573E-2</v>
      </c>
      <c r="AX357" s="86">
        <v>-7.8330719843506813E-3</v>
      </c>
      <c r="AY357" s="86">
        <v>-9.512714110314846E-3</v>
      </c>
      <c r="AZ357" s="86">
        <v>1.8152687698602676E-2</v>
      </c>
      <c r="BA357" s="86">
        <v>1.6866547986865044E-2</v>
      </c>
      <c r="BB357" s="86">
        <v>-4.2882047593593597E-2</v>
      </c>
      <c r="BC357" s="86">
        <v>-6.6574044525623322E-2</v>
      </c>
      <c r="BD357" s="86">
        <v>-7.6378978788852692E-2</v>
      </c>
      <c r="BE357" s="86">
        <v>-6.1701081693172455E-2</v>
      </c>
      <c r="BF357" s="86">
        <v>-6.3402943313121796E-2</v>
      </c>
      <c r="BG357" s="86">
        <v>-5.2260208874940872E-2</v>
      </c>
      <c r="BH357" s="86">
        <v>-5.4177619516849518E-2</v>
      </c>
      <c r="BI357" s="86">
        <v>-5.1295332610607147E-2</v>
      </c>
      <c r="BJ357" s="86">
        <v>-3.9968442171812057E-2</v>
      </c>
      <c r="BK357" s="86">
        <v>-3.9997585117816925E-2</v>
      </c>
      <c r="BL357" s="86">
        <v>-6.4580067992210388E-2</v>
      </c>
      <c r="BM357" s="86">
        <v>-4.4079676270484924E-2</v>
      </c>
      <c r="BN357" s="86">
        <v>-1.8527321517467499E-2</v>
      </c>
      <c r="BO357" s="86">
        <v>-6.6255726851522923E-3</v>
      </c>
      <c r="BP357" s="86">
        <v>-9.9027333781123161E-3</v>
      </c>
      <c r="BQ357" s="86">
        <v>2.9785344377160072E-2</v>
      </c>
      <c r="BR357" s="86">
        <v>1.887519471347332E-2</v>
      </c>
      <c r="BS357" s="86">
        <v>2.3458667099475861E-2</v>
      </c>
      <c r="BT357" s="86">
        <v>2.9791926965117455E-2</v>
      </c>
      <c r="BU357" s="86">
        <v>3.2874502241611481E-2</v>
      </c>
      <c r="BV357" s="86">
        <v>1.5665115788578987E-2</v>
      </c>
      <c r="BW357" s="86">
        <v>1.4760084450244904E-2</v>
      </c>
      <c r="BX357" s="86">
        <v>4.5219656080007553E-2</v>
      </c>
      <c r="BY357" s="86">
        <v>4.6054340898990631E-2</v>
      </c>
      <c r="BZ357" s="86">
        <v>-1.597568579018116E-2</v>
      </c>
      <c r="CA357" s="86">
        <v>-4.050295427441597E-2</v>
      </c>
      <c r="CB357" s="86">
        <v>-4.9695491790771484E-2</v>
      </c>
      <c r="CC357" s="86">
        <v>-4.3962139636278152E-2</v>
      </c>
      <c r="CD357" s="86">
        <v>-4.5950662344694138E-2</v>
      </c>
      <c r="CE357" s="86">
        <v>-3.4876309335231781E-2</v>
      </c>
      <c r="CF357" s="86">
        <v>-3.805367648601532E-2</v>
      </c>
      <c r="CG357" s="86">
        <v>-3.540411964058876E-2</v>
      </c>
      <c r="CH357" s="86">
        <v>-2.4152595549821854E-2</v>
      </c>
      <c r="CI357" s="86">
        <v>-2.3213630542159081E-2</v>
      </c>
      <c r="CJ357" s="86">
        <v>-4.5679435133934021E-2</v>
      </c>
      <c r="CK357" s="86">
        <v>-2.764575183391571E-2</v>
      </c>
      <c r="CL357" s="86">
        <v>-4.3655312620103359E-3</v>
      </c>
      <c r="CM357" s="86">
        <v>7.23600247874856E-3</v>
      </c>
      <c r="CN357" s="86">
        <v>3.9848512969911098E-3</v>
      </c>
      <c r="CO357" s="86">
        <v>4.3716952204704285E-2</v>
      </c>
      <c r="CP357" s="86">
        <v>3.3090252429246902E-2</v>
      </c>
      <c r="CQ357" s="86">
        <v>3.8633815944194794E-2</v>
      </c>
      <c r="CR357" s="86">
        <v>4.4213812798261642E-2</v>
      </c>
      <c r="CS357" s="86">
        <v>4.8073392361402512E-2</v>
      </c>
      <c r="CT357" s="86">
        <v>3.193989023566246E-2</v>
      </c>
      <c r="CU357" s="86">
        <v>3.1571350991725922E-2</v>
      </c>
      <c r="CV357" s="86">
        <v>6.3966155052185059E-2</v>
      </c>
      <c r="CW357" s="86">
        <v>6.6269718110561371E-2</v>
      </c>
      <c r="CX357" s="86">
        <v>2.6595767121762037E-3</v>
      </c>
      <c r="CY357" s="86">
        <v>-2.2446198388934135E-2</v>
      </c>
      <c r="CZ357" s="86">
        <v>-3.1214592978358269E-2</v>
      </c>
      <c r="DA357" s="86">
        <v>-2.622319757938385E-2</v>
      </c>
      <c r="DB357" s="86">
        <v>-2.8498385101556778E-2</v>
      </c>
      <c r="DC357" s="86">
        <v>-1.7492406070232391E-2</v>
      </c>
      <c r="DD357" s="86">
        <v>-2.1929733455181122E-2</v>
      </c>
      <c r="DE357" s="86">
        <v>-1.9512901082634926E-2</v>
      </c>
      <c r="DF357" s="86">
        <v>-8.3367498591542244E-3</v>
      </c>
      <c r="DG357" s="86">
        <v>-6.4296750351786613E-3</v>
      </c>
      <c r="DH357" s="86">
        <v>-2.6778809726238251E-2</v>
      </c>
      <c r="DI357" s="86">
        <v>-1.121183019131422E-2</v>
      </c>
      <c r="DJ357" s="86">
        <v>9.7962589934468269E-3</v>
      </c>
      <c r="DK357" s="86">
        <v>2.1097578108310699E-2</v>
      </c>
      <c r="DL357" s="86">
        <v>1.7872435972094536E-2</v>
      </c>
      <c r="DM357" s="86">
        <v>5.7648554444313049E-2</v>
      </c>
      <c r="DN357" s="86">
        <v>4.7305308282375336E-2</v>
      </c>
      <c r="DO357" s="86">
        <v>5.3808961063623428E-2</v>
      </c>
      <c r="DP357" s="86">
        <v>5.863570049405098E-2</v>
      </c>
      <c r="DQ357" s="86">
        <v>6.3272282481193542E-2</v>
      </c>
      <c r="DR357" s="86">
        <v>4.8214662820100784E-2</v>
      </c>
      <c r="DS357" s="86">
        <v>4.8382613807916641E-2</v>
      </c>
      <c r="DT357" s="86">
        <v>8.2712642848491669E-2</v>
      </c>
      <c r="DU357" s="86">
        <v>8.6485102772712708E-2</v>
      </c>
      <c r="DV357" s="86">
        <v>2.1294839680194855E-2</v>
      </c>
      <c r="DW357" s="86">
        <v>-4.3894420377910137E-3</v>
      </c>
      <c r="DX357" s="86">
        <v>-1.2733695097267628E-2</v>
      </c>
      <c r="DY357" s="86">
        <v>-6.1097764410078526E-4</v>
      </c>
      <c r="DZ357" s="86">
        <v>-3.3000693656504154E-3</v>
      </c>
      <c r="EA357" s="86">
        <v>7.6071894727647305E-3</v>
      </c>
      <c r="EB357" s="86">
        <v>1.3506844406947494E-3</v>
      </c>
      <c r="EC357" s="86">
        <v>3.4314901567995548E-3</v>
      </c>
      <c r="ED357" s="86">
        <v>1.4498821459710598E-2</v>
      </c>
      <c r="EE357" s="86">
        <v>1.780368760228157E-2</v>
      </c>
      <c r="EF357" s="86">
        <v>5.106931203044951E-4</v>
      </c>
      <c r="EG357" s="86">
        <v>1.2516140937805176E-2</v>
      </c>
      <c r="EH357" s="86">
        <v>3.0243637040257454E-2</v>
      </c>
      <c r="EI357" s="86">
        <v>4.1111491620540619E-2</v>
      </c>
      <c r="EJ357" s="86">
        <v>3.7923905998468399E-2</v>
      </c>
      <c r="EK357" s="86">
        <v>7.7763587236404419E-2</v>
      </c>
      <c r="EL357" s="86">
        <v>6.7829594016075134E-2</v>
      </c>
      <c r="EM357" s="86">
        <v>7.5719475746154785E-2</v>
      </c>
      <c r="EN357" s="86">
        <v>7.9458616673946381E-2</v>
      </c>
      <c r="EO357" s="86">
        <v>8.521706610918045E-2</v>
      </c>
      <c r="EP357" s="86">
        <v>7.1712851524353027E-2</v>
      </c>
      <c r="EQ357" s="86">
        <v>7.2655417025089264E-2</v>
      </c>
      <c r="ER357" s="86">
        <v>0.10977961122989655</v>
      </c>
      <c r="ES357" s="86">
        <v>0.11567290127277374</v>
      </c>
      <c r="ET357" s="86">
        <v>4.8201199620962143E-2</v>
      </c>
      <c r="EU357" s="86">
        <v>2.1681644022464752E-2</v>
      </c>
      <c r="EV357" s="86">
        <v>1.3949788175523281E-2</v>
      </c>
      <c r="EW357" s="86">
        <v>65.116226196289063</v>
      </c>
      <c r="EX357" s="86">
        <v>64.60504150390625</v>
      </c>
      <c r="EY357" s="86">
        <v>63.787681579589844</v>
      </c>
      <c r="EZ357" s="86">
        <v>63.020488739013672</v>
      </c>
      <c r="FA357" s="86">
        <v>62.420307159423828</v>
      </c>
      <c r="FB357" s="86">
        <v>61.885696411132813</v>
      </c>
      <c r="FC357" s="86">
        <v>61.327007293701172</v>
      </c>
      <c r="FD357" s="86">
        <v>61.058391571044922</v>
      </c>
      <c r="FE357" s="86">
        <v>62.280807495117188</v>
      </c>
      <c r="FF357" s="86">
        <v>65.747764587402344</v>
      </c>
      <c r="FG357" s="86">
        <v>69.067497253417969</v>
      </c>
      <c r="FH357" s="86">
        <v>72.323036193847656</v>
      </c>
      <c r="FI357" s="86">
        <v>75.328010559082031</v>
      </c>
      <c r="FJ357" s="86">
        <v>78.007415771484375</v>
      </c>
      <c r="FK357" s="86">
        <v>80.073982238769531</v>
      </c>
      <c r="FL357" s="86">
        <v>81.329391479492188</v>
      </c>
      <c r="FM357" s="86">
        <v>81.648231506347656</v>
      </c>
      <c r="FN357" s="86">
        <v>80.818061828613281</v>
      </c>
      <c r="FO357" s="86">
        <v>78.661758422851563</v>
      </c>
      <c r="FP357" s="86">
        <v>74.817817687988281</v>
      </c>
      <c r="FQ357" s="86">
        <v>71.072853088378906</v>
      </c>
      <c r="FR357" s="86">
        <v>69.024131774902344</v>
      </c>
      <c r="FS357" s="86">
        <v>67.693824768066406</v>
      </c>
      <c r="FT357" s="86">
        <v>66.396492004394531</v>
      </c>
      <c r="FU357" s="86">
        <v>2.2672202438116074E-2</v>
      </c>
      <c r="FV357" s="86">
        <v>2.8414621949195862E-2</v>
      </c>
      <c r="FW357" s="86">
        <v>2.3847643285989761E-2</v>
      </c>
      <c r="FX357" s="86">
        <v>986.4000244140625</v>
      </c>
      <c r="FY357" s="86">
        <v>1</v>
      </c>
    </row>
    <row r="358" spans="1:181" x14ac:dyDescent="0.25">
      <c r="A358" t="s">
        <v>186</v>
      </c>
      <c r="B358" t="s">
        <v>244</v>
      </c>
      <c r="C358" t="s">
        <v>194</v>
      </c>
      <c r="D358" t="s">
        <v>202</v>
      </c>
      <c r="E358" t="s">
        <v>210</v>
      </c>
      <c r="F358" t="s">
        <v>179</v>
      </c>
      <c r="G358" t="s">
        <v>1</v>
      </c>
      <c r="H358" s="86">
        <v>1321</v>
      </c>
      <c r="I358" s="86"/>
      <c r="J358" s="86"/>
      <c r="K358" s="86"/>
      <c r="L358" s="86"/>
      <c r="M358" s="86"/>
      <c r="N358" s="86"/>
      <c r="O358" s="86"/>
      <c r="P358" s="86"/>
      <c r="Q358" s="86"/>
      <c r="R358" s="86"/>
      <c r="S358" s="86"/>
      <c r="T358" s="86"/>
      <c r="U358" s="86"/>
      <c r="V358" s="86"/>
      <c r="W358" s="86"/>
      <c r="X358" s="86"/>
      <c r="Y358" s="86"/>
      <c r="Z358" s="86"/>
      <c r="AA358" s="86"/>
      <c r="AB358" s="86"/>
      <c r="AC358" s="86"/>
      <c r="AD358" s="86"/>
      <c r="AE358" s="86"/>
      <c r="AF358" s="86"/>
      <c r="AG358" s="86"/>
      <c r="AH358" s="86"/>
      <c r="AI358" s="86"/>
      <c r="AJ358" s="86"/>
      <c r="AK358" s="86"/>
      <c r="AL358" s="86"/>
      <c r="AM358" s="86"/>
      <c r="AN358" s="86"/>
      <c r="AO358" s="86"/>
      <c r="AP358" s="86"/>
      <c r="AQ358" s="86"/>
      <c r="AR358" s="86"/>
      <c r="AS358" s="86"/>
      <c r="AT358" s="86"/>
      <c r="AU358" s="86"/>
      <c r="AV358" s="86"/>
      <c r="AW358" s="86"/>
      <c r="AX358" s="86"/>
      <c r="AY358" s="86"/>
      <c r="AZ358" s="86"/>
      <c r="BA358" s="86"/>
      <c r="BB358" s="86"/>
      <c r="BC358" s="86"/>
      <c r="BD358" s="86"/>
      <c r="BE358" s="86"/>
      <c r="BF358" s="86"/>
      <c r="BG358" s="86"/>
      <c r="BH358" s="86"/>
      <c r="BI358" s="86"/>
      <c r="BJ358" s="86"/>
      <c r="BK358" s="86"/>
      <c r="BL358" s="86"/>
      <c r="BM358" s="86"/>
      <c r="BN358" s="86"/>
      <c r="BO358" s="86"/>
      <c r="BP358" s="86"/>
      <c r="BQ358" s="86"/>
      <c r="BR358" s="86"/>
      <c r="BS358" s="86"/>
      <c r="BT358" s="86"/>
      <c r="BU358" s="86"/>
      <c r="BV358" s="86"/>
      <c r="BW358" s="86"/>
      <c r="BX358" s="86"/>
      <c r="BY358" s="86"/>
      <c r="BZ358" s="86"/>
      <c r="CA358" s="86"/>
      <c r="CB358" s="86"/>
      <c r="CC358" s="86"/>
      <c r="CD358" s="86"/>
      <c r="CE358" s="86"/>
      <c r="CF358" s="86"/>
      <c r="CG358" s="86"/>
      <c r="CH358" s="86"/>
      <c r="CI358" s="86"/>
      <c r="CJ358" s="86"/>
      <c r="CK358" s="86"/>
      <c r="CL358" s="86"/>
      <c r="CM358" s="86"/>
      <c r="CN358" s="86"/>
      <c r="CO358" s="86"/>
      <c r="CP358" s="86"/>
      <c r="CQ358" s="86"/>
      <c r="CR358" s="86"/>
      <c r="CS358" s="86"/>
      <c r="CT358" s="86"/>
      <c r="CU358" s="86"/>
      <c r="CV358" s="86"/>
      <c r="CW358" s="86"/>
      <c r="CX358" s="86"/>
      <c r="CY358" s="86"/>
      <c r="CZ358" s="86"/>
      <c r="DA358" s="86"/>
      <c r="DB358" s="86"/>
      <c r="DC358" s="86"/>
      <c r="DD358" s="86"/>
      <c r="DE358" s="86"/>
      <c r="DF358" s="86"/>
      <c r="DG358" s="86"/>
      <c r="DH358" s="86"/>
      <c r="DI358" s="86"/>
      <c r="DJ358" s="86"/>
      <c r="DK358" s="86"/>
      <c r="DL358" s="86"/>
      <c r="DM358" s="86"/>
      <c r="DN358" s="86"/>
      <c r="DO358" s="86"/>
      <c r="DP358" s="86"/>
      <c r="DQ358" s="86"/>
      <c r="DR358" s="86"/>
      <c r="DS358" s="86"/>
      <c r="DT358" s="86"/>
      <c r="DU358" s="86"/>
      <c r="DV358" s="86"/>
      <c r="DW358" s="86"/>
      <c r="DX358" s="86"/>
      <c r="DY358" s="86"/>
      <c r="DZ358" s="86"/>
      <c r="EA358" s="86"/>
      <c r="EB358" s="86"/>
      <c r="EC358" s="86"/>
      <c r="ED358" s="86"/>
      <c r="EE358" s="86"/>
      <c r="EF358" s="86"/>
      <c r="EG358" s="86"/>
      <c r="EH358" s="86"/>
      <c r="EI358" s="86"/>
      <c r="EJ358" s="86"/>
      <c r="EK358" s="86"/>
      <c r="EL358" s="86"/>
      <c r="EM358" s="86"/>
      <c r="EN358" s="86"/>
      <c r="EO358" s="86"/>
      <c r="EP358" s="86"/>
      <c r="EQ358" s="86"/>
      <c r="ER358" s="86"/>
      <c r="ES358" s="86"/>
      <c r="ET358" s="86"/>
      <c r="EU358" s="86"/>
      <c r="EV358" s="86"/>
      <c r="EW358" s="86"/>
      <c r="EX358" s="86"/>
      <c r="EY358" s="86"/>
      <c r="EZ358" s="86"/>
      <c r="FA358" s="86"/>
      <c r="FB358" s="86"/>
      <c r="FC358" s="86"/>
      <c r="FD358" s="86"/>
      <c r="FE358" s="86"/>
      <c r="FF358" s="86"/>
      <c r="FG358" s="86"/>
      <c r="FH358" s="86"/>
      <c r="FI358" s="86"/>
      <c r="FJ358" s="86"/>
      <c r="FK358" s="86"/>
      <c r="FL358" s="86"/>
      <c r="FM358" s="86"/>
      <c r="FN358" s="86"/>
      <c r="FO358" s="86"/>
      <c r="FP358" s="86"/>
      <c r="FQ358" s="86"/>
      <c r="FR358" s="86"/>
      <c r="FS358" s="86"/>
      <c r="FT358" s="86"/>
      <c r="FU358" s="86"/>
      <c r="FV358" s="86"/>
      <c r="FW358" s="86"/>
      <c r="FX358" s="86">
        <v>81.900001525878906</v>
      </c>
      <c r="FY358" s="86">
        <v>0</v>
      </c>
    </row>
    <row r="359" spans="1:181" x14ac:dyDescent="0.25">
      <c r="A359" t="s">
        <v>186</v>
      </c>
      <c r="B359" t="s">
        <v>244</v>
      </c>
      <c r="C359" t="s">
        <v>194</v>
      </c>
      <c r="D359" t="s">
        <v>202</v>
      </c>
      <c r="E359" t="s">
        <v>210</v>
      </c>
      <c r="F359" t="s">
        <v>180</v>
      </c>
      <c r="G359" t="s">
        <v>1</v>
      </c>
      <c r="H359" s="86">
        <v>295</v>
      </c>
      <c r="I359" s="86"/>
      <c r="J359" s="86"/>
      <c r="K359" s="86"/>
      <c r="L359" s="86"/>
      <c r="M359" s="86"/>
      <c r="N359" s="86"/>
      <c r="O359" s="86"/>
      <c r="P359" s="86"/>
      <c r="Q359" s="86"/>
      <c r="R359" s="86"/>
      <c r="S359" s="86"/>
      <c r="T359" s="86"/>
      <c r="U359" s="86"/>
      <c r="V359" s="86"/>
      <c r="W359" s="86"/>
      <c r="X359" s="86"/>
      <c r="Y359" s="86"/>
      <c r="Z359" s="86"/>
      <c r="AA359" s="86"/>
      <c r="AB359" s="86"/>
      <c r="AC359" s="86"/>
      <c r="AD359" s="86"/>
      <c r="AE359" s="86"/>
      <c r="AF359" s="86"/>
      <c r="AG359" s="86"/>
      <c r="AH359" s="86"/>
      <c r="AI359" s="86"/>
      <c r="AJ359" s="86"/>
      <c r="AK359" s="86"/>
      <c r="AL359" s="86"/>
      <c r="AM359" s="86"/>
      <c r="AN359" s="86"/>
      <c r="AO359" s="86"/>
      <c r="AP359" s="86"/>
      <c r="AQ359" s="86"/>
      <c r="AR359" s="86"/>
      <c r="AS359" s="86"/>
      <c r="AT359" s="86"/>
      <c r="AU359" s="86"/>
      <c r="AV359" s="86"/>
      <c r="AW359" s="86"/>
      <c r="AX359" s="86"/>
      <c r="AY359" s="86"/>
      <c r="AZ359" s="86"/>
      <c r="BA359" s="86"/>
      <c r="BB359" s="86"/>
      <c r="BC359" s="86"/>
      <c r="BD359" s="86"/>
      <c r="BE359" s="86"/>
      <c r="BF359" s="86"/>
      <c r="BG359" s="86"/>
      <c r="BH359" s="86"/>
      <c r="BI359" s="86"/>
      <c r="BJ359" s="86"/>
      <c r="BK359" s="86"/>
      <c r="BL359" s="86"/>
      <c r="BM359" s="86"/>
      <c r="BN359" s="86"/>
      <c r="BO359" s="86"/>
      <c r="BP359" s="86"/>
      <c r="BQ359" s="86"/>
      <c r="BR359" s="86"/>
      <c r="BS359" s="86"/>
      <c r="BT359" s="86"/>
      <c r="BU359" s="86"/>
      <c r="BV359" s="86"/>
      <c r="BW359" s="86"/>
      <c r="BX359" s="86"/>
      <c r="BY359" s="86"/>
      <c r="BZ359" s="86"/>
      <c r="CA359" s="86"/>
      <c r="CB359" s="86"/>
      <c r="CC359" s="86"/>
      <c r="CD359" s="86"/>
      <c r="CE359" s="86"/>
      <c r="CF359" s="86"/>
      <c r="CG359" s="86"/>
      <c r="CH359" s="86"/>
      <c r="CI359" s="86"/>
      <c r="CJ359" s="86"/>
      <c r="CK359" s="86"/>
      <c r="CL359" s="86"/>
      <c r="CM359" s="86"/>
      <c r="CN359" s="86"/>
      <c r="CO359" s="86"/>
      <c r="CP359" s="86"/>
      <c r="CQ359" s="86"/>
      <c r="CR359" s="86"/>
      <c r="CS359" s="86"/>
      <c r="CT359" s="86"/>
      <c r="CU359" s="86"/>
      <c r="CV359" s="86"/>
      <c r="CW359" s="86"/>
      <c r="CX359" s="86"/>
      <c r="CY359" s="86"/>
      <c r="CZ359" s="86"/>
      <c r="DA359" s="86"/>
      <c r="DB359" s="86"/>
      <c r="DC359" s="86"/>
      <c r="DD359" s="86"/>
      <c r="DE359" s="86"/>
      <c r="DF359" s="86"/>
      <c r="DG359" s="86"/>
      <c r="DH359" s="86"/>
      <c r="DI359" s="86"/>
      <c r="DJ359" s="86"/>
      <c r="DK359" s="86"/>
      <c r="DL359" s="86"/>
      <c r="DM359" s="86"/>
      <c r="DN359" s="86"/>
      <c r="DO359" s="86"/>
      <c r="DP359" s="86"/>
      <c r="DQ359" s="86"/>
      <c r="DR359" s="86"/>
      <c r="DS359" s="86"/>
      <c r="DT359" s="86"/>
      <c r="DU359" s="86"/>
      <c r="DV359" s="86"/>
      <c r="DW359" s="86"/>
      <c r="DX359" s="86"/>
      <c r="DY359" s="86"/>
      <c r="DZ359" s="86"/>
      <c r="EA359" s="86"/>
      <c r="EB359" s="86"/>
      <c r="EC359" s="86"/>
      <c r="ED359" s="86"/>
      <c r="EE359" s="86"/>
      <c r="EF359" s="86"/>
      <c r="EG359" s="86"/>
      <c r="EH359" s="86"/>
      <c r="EI359" s="86"/>
      <c r="EJ359" s="86"/>
      <c r="EK359" s="86"/>
      <c r="EL359" s="86"/>
      <c r="EM359" s="86"/>
      <c r="EN359" s="86"/>
      <c r="EO359" s="86"/>
      <c r="EP359" s="86"/>
      <c r="EQ359" s="86"/>
      <c r="ER359" s="86"/>
      <c r="ES359" s="86"/>
      <c r="ET359" s="86"/>
      <c r="EU359" s="86"/>
      <c r="EV359" s="86"/>
      <c r="EW359" s="86"/>
      <c r="EX359" s="86"/>
      <c r="EY359" s="86"/>
      <c r="EZ359" s="86"/>
      <c r="FA359" s="86"/>
      <c r="FB359" s="86"/>
      <c r="FC359" s="86"/>
      <c r="FD359" s="86"/>
      <c r="FE359" s="86"/>
      <c r="FF359" s="86"/>
      <c r="FG359" s="86"/>
      <c r="FH359" s="86"/>
      <c r="FI359" s="86"/>
      <c r="FJ359" s="86"/>
      <c r="FK359" s="86"/>
      <c r="FL359" s="86"/>
      <c r="FM359" s="86"/>
      <c r="FN359" s="86"/>
      <c r="FO359" s="86"/>
      <c r="FP359" s="86"/>
      <c r="FQ359" s="86"/>
      <c r="FR359" s="86"/>
      <c r="FS359" s="86"/>
      <c r="FT359" s="86"/>
      <c r="FU359" s="86"/>
      <c r="FV359" s="86"/>
      <c r="FW359" s="86"/>
      <c r="FX359" s="86">
        <v>53.650001525878906</v>
      </c>
      <c r="FY359" s="86">
        <v>0</v>
      </c>
    </row>
    <row r="360" spans="1:181" x14ac:dyDescent="0.25">
      <c r="A360" t="s">
        <v>186</v>
      </c>
      <c r="B360" t="s">
        <v>244</v>
      </c>
      <c r="C360" t="s">
        <v>194</v>
      </c>
      <c r="D360" t="s">
        <v>202</v>
      </c>
      <c r="E360" t="s">
        <v>210</v>
      </c>
      <c r="F360" t="s">
        <v>181</v>
      </c>
      <c r="G360" t="s">
        <v>1</v>
      </c>
      <c r="H360" s="86">
        <v>500</v>
      </c>
      <c r="I360" s="86"/>
      <c r="J360" s="86"/>
      <c r="K360" s="86"/>
      <c r="L360" s="86"/>
      <c r="M360" s="86"/>
      <c r="N360" s="86"/>
      <c r="O360" s="86"/>
      <c r="P360" s="86"/>
      <c r="Q360" s="86"/>
      <c r="R360" s="86"/>
      <c r="S360" s="86"/>
      <c r="T360" s="86"/>
      <c r="U360" s="86"/>
      <c r="V360" s="86"/>
      <c r="W360" s="86"/>
      <c r="X360" s="86"/>
      <c r="Y360" s="86"/>
      <c r="Z360" s="86"/>
      <c r="AA360" s="86"/>
      <c r="AB360" s="86"/>
      <c r="AC360" s="86"/>
      <c r="AD360" s="86"/>
      <c r="AE360" s="86"/>
      <c r="AF360" s="86"/>
      <c r="AG360" s="86"/>
      <c r="AH360" s="86"/>
      <c r="AI360" s="86"/>
      <c r="AJ360" s="86"/>
      <c r="AK360" s="86"/>
      <c r="AL360" s="86"/>
      <c r="AM360" s="86"/>
      <c r="AN360" s="86"/>
      <c r="AO360" s="86"/>
      <c r="AP360" s="86"/>
      <c r="AQ360" s="86"/>
      <c r="AR360" s="86"/>
      <c r="AS360" s="86"/>
      <c r="AT360" s="86"/>
      <c r="AU360" s="86"/>
      <c r="AV360" s="86"/>
      <c r="AW360" s="86"/>
      <c r="AX360" s="86"/>
      <c r="AY360" s="86"/>
      <c r="AZ360" s="86"/>
      <c r="BA360" s="86"/>
      <c r="BB360" s="86"/>
      <c r="BC360" s="86"/>
      <c r="BD360" s="86"/>
      <c r="BE360" s="86"/>
      <c r="BF360" s="86"/>
      <c r="BG360" s="86"/>
      <c r="BH360" s="86"/>
      <c r="BI360" s="86"/>
      <c r="BJ360" s="86"/>
      <c r="BK360" s="86"/>
      <c r="BL360" s="86"/>
      <c r="BM360" s="86"/>
      <c r="BN360" s="86"/>
      <c r="BO360" s="86"/>
      <c r="BP360" s="86"/>
      <c r="BQ360" s="86"/>
      <c r="BR360" s="86"/>
      <c r="BS360" s="86"/>
      <c r="BT360" s="86"/>
      <c r="BU360" s="86"/>
      <c r="BV360" s="86"/>
      <c r="BW360" s="86"/>
      <c r="BX360" s="86"/>
      <c r="BY360" s="86"/>
      <c r="BZ360" s="86"/>
      <c r="CA360" s="86"/>
      <c r="CB360" s="86"/>
      <c r="CC360" s="86"/>
      <c r="CD360" s="86"/>
      <c r="CE360" s="86"/>
      <c r="CF360" s="86"/>
      <c r="CG360" s="86"/>
      <c r="CH360" s="86"/>
      <c r="CI360" s="86"/>
      <c r="CJ360" s="86"/>
      <c r="CK360" s="86"/>
      <c r="CL360" s="86"/>
      <c r="CM360" s="86"/>
      <c r="CN360" s="86"/>
      <c r="CO360" s="86"/>
      <c r="CP360" s="86"/>
      <c r="CQ360" s="86"/>
      <c r="CR360" s="86"/>
      <c r="CS360" s="86"/>
      <c r="CT360" s="86"/>
      <c r="CU360" s="86"/>
      <c r="CV360" s="86"/>
      <c r="CW360" s="86"/>
      <c r="CX360" s="86"/>
      <c r="CY360" s="86"/>
      <c r="CZ360" s="86"/>
      <c r="DA360" s="86"/>
      <c r="DB360" s="86"/>
      <c r="DC360" s="86"/>
      <c r="DD360" s="86"/>
      <c r="DE360" s="86"/>
      <c r="DF360" s="86"/>
      <c r="DG360" s="86"/>
      <c r="DH360" s="86"/>
      <c r="DI360" s="86"/>
      <c r="DJ360" s="86"/>
      <c r="DK360" s="86"/>
      <c r="DL360" s="86"/>
      <c r="DM360" s="86"/>
      <c r="DN360" s="86"/>
      <c r="DO360" s="86"/>
      <c r="DP360" s="86"/>
      <c r="DQ360" s="86"/>
      <c r="DR360" s="86"/>
      <c r="DS360" s="86"/>
      <c r="DT360" s="86"/>
      <c r="DU360" s="86"/>
      <c r="DV360" s="86"/>
      <c r="DW360" s="86"/>
      <c r="DX360" s="86"/>
      <c r="DY360" s="86"/>
      <c r="DZ360" s="86"/>
      <c r="EA360" s="86"/>
      <c r="EB360" s="86"/>
      <c r="EC360" s="86"/>
      <c r="ED360" s="86"/>
      <c r="EE360" s="86"/>
      <c r="EF360" s="86"/>
      <c r="EG360" s="86"/>
      <c r="EH360" s="86"/>
      <c r="EI360" s="86"/>
      <c r="EJ360" s="86"/>
      <c r="EK360" s="86"/>
      <c r="EL360" s="86"/>
      <c r="EM360" s="86"/>
      <c r="EN360" s="86"/>
      <c r="EO360" s="86"/>
      <c r="EP360" s="86"/>
      <c r="EQ360" s="86"/>
      <c r="ER360" s="86"/>
      <c r="ES360" s="86"/>
      <c r="ET360" s="86"/>
      <c r="EU360" s="86"/>
      <c r="EV360" s="86"/>
      <c r="EW360" s="86"/>
      <c r="EX360" s="86"/>
      <c r="EY360" s="86"/>
      <c r="EZ360" s="86"/>
      <c r="FA360" s="86"/>
      <c r="FB360" s="86"/>
      <c r="FC360" s="86"/>
      <c r="FD360" s="86"/>
      <c r="FE360" s="86"/>
      <c r="FF360" s="86"/>
      <c r="FG360" s="86"/>
      <c r="FH360" s="86"/>
      <c r="FI360" s="86"/>
      <c r="FJ360" s="86"/>
      <c r="FK360" s="86"/>
      <c r="FL360" s="86"/>
      <c r="FM360" s="86"/>
      <c r="FN360" s="86"/>
      <c r="FO360" s="86"/>
      <c r="FP360" s="86"/>
      <c r="FQ360" s="86"/>
      <c r="FR360" s="86"/>
      <c r="FS360" s="86"/>
      <c r="FT360" s="86"/>
      <c r="FU360" s="86"/>
      <c r="FV360" s="86"/>
      <c r="FW360" s="86"/>
      <c r="FX360" s="86">
        <v>22.700000762939453</v>
      </c>
      <c r="FY360" s="86">
        <v>0</v>
      </c>
    </row>
    <row r="361" spans="1:181" x14ac:dyDescent="0.25">
      <c r="A361" t="s">
        <v>186</v>
      </c>
      <c r="B361" t="s">
        <v>244</v>
      </c>
      <c r="C361" t="s">
        <v>194</v>
      </c>
      <c r="D361" t="s">
        <v>202</v>
      </c>
      <c r="E361" t="s">
        <v>210</v>
      </c>
      <c r="F361" t="s">
        <v>182</v>
      </c>
      <c r="G361" t="s">
        <v>1</v>
      </c>
      <c r="H361" s="86">
        <v>1355</v>
      </c>
      <c r="I361" s="86">
        <v>0.67620468139648438</v>
      </c>
      <c r="J361" s="86">
        <v>0.6020694375038147</v>
      </c>
      <c r="K361" s="86">
        <v>0.58228790760040283</v>
      </c>
      <c r="L361" s="86">
        <v>0.59095603227615356</v>
      </c>
      <c r="M361" s="86">
        <v>0.58624851703643799</v>
      </c>
      <c r="N361" s="86">
        <v>0.63063019514083862</v>
      </c>
      <c r="O361" s="86">
        <v>0.68760573863983154</v>
      </c>
      <c r="P361" s="86">
        <v>0.76952439546585083</v>
      </c>
      <c r="Q361" s="86">
        <v>0.77888894081115723</v>
      </c>
      <c r="R361" s="86">
        <v>0.82637321949005127</v>
      </c>
      <c r="S361" s="86">
        <v>0.85226565599441528</v>
      </c>
      <c r="T361" s="86">
        <v>0.86287194490432739</v>
      </c>
      <c r="U361" s="86">
        <v>0.90698158740997314</v>
      </c>
      <c r="V361" s="86">
        <v>0.93324017524719238</v>
      </c>
      <c r="W361" s="86">
        <v>0.98499190807342529</v>
      </c>
      <c r="X361" s="86">
        <v>1.0750861167907715</v>
      </c>
      <c r="Y361" s="86">
        <v>1.126840353012085</v>
      </c>
      <c r="Z361" s="86">
        <v>1.1571390628814697</v>
      </c>
      <c r="AA361" s="86">
        <v>1.2092101573944092</v>
      </c>
      <c r="AB361" s="86">
        <v>1.2184462547302246</v>
      </c>
      <c r="AC361" s="86">
        <v>1.2081098556518555</v>
      </c>
      <c r="AD361" s="86">
        <v>1.097312331199646</v>
      </c>
      <c r="AE361" s="86">
        <v>0.92988049983978271</v>
      </c>
      <c r="AF361" s="86">
        <v>0.76595592498779297</v>
      </c>
      <c r="AG361" s="86">
        <v>-0.14296248555183411</v>
      </c>
      <c r="AH361" s="86">
        <v>-0.13967886567115784</v>
      </c>
      <c r="AI361" s="86">
        <v>-9.8890453577041626E-2</v>
      </c>
      <c r="AJ361" s="86">
        <v>-4.7277171164751053E-2</v>
      </c>
      <c r="AK361" s="86">
        <v>-5.8404810726642609E-2</v>
      </c>
      <c r="AL361" s="86">
        <v>-4.9665417522192001E-2</v>
      </c>
      <c r="AM361" s="86">
        <v>-0.10289118438959122</v>
      </c>
      <c r="AN361" s="86">
        <v>-0.17168897390365601</v>
      </c>
      <c r="AO361" s="86">
        <v>-0.14841389656066895</v>
      </c>
      <c r="AP361" s="86">
        <v>-0.11589377373456955</v>
      </c>
      <c r="AQ361" s="86">
        <v>-0.10926692187786102</v>
      </c>
      <c r="AR361" s="86">
        <v>-0.15310835838317871</v>
      </c>
      <c r="AS361" s="86">
        <v>-9.7052872180938721E-2</v>
      </c>
      <c r="AT361" s="86">
        <v>-0.10328752547502518</v>
      </c>
      <c r="AU361" s="86">
        <v>-9.7566291689872742E-2</v>
      </c>
      <c r="AV361" s="86">
        <v>-3.0543018132448196E-2</v>
      </c>
      <c r="AW361" s="86">
        <v>-3.4111574292182922E-2</v>
      </c>
      <c r="AX361" s="86">
        <v>-4.2213406413793564E-2</v>
      </c>
      <c r="AY361" s="86">
        <v>-4.5712478458881378E-2</v>
      </c>
      <c r="AZ361" s="86">
        <v>-4.2969856411218643E-2</v>
      </c>
      <c r="BA361" s="86">
        <v>-3.1694605946540833E-2</v>
      </c>
      <c r="BB361" s="86">
        <v>-0.10409153252840042</v>
      </c>
      <c r="BC361" s="86">
        <v>-0.12163855135440826</v>
      </c>
      <c r="BD361" s="86">
        <v>-0.17554751038551331</v>
      </c>
      <c r="BE361" s="86">
        <v>-9.7904324531555176E-2</v>
      </c>
      <c r="BF361" s="86">
        <v>-9.8895326256752014E-2</v>
      </c>
      <c r="BG361" s="86">
        <v>-6.1134524643421173E-2</v>
      </c>
      <c r="BH361" s="86">
        <v>-1.3015563599765301E-2</v>
      </c>
      <c r="BI361" s="86">
        <v>-2.3205399513244629E-2</v>
      </c>
      <c r="BJ361" s="86">
        <v>-1.5848403796553612E-2</v>
      </c>
      <c r="BK361" s="86">
        <v>-7.1901984512805939E-2</v>
      </c>
      <c r="BL361" s="86">
        <v>-0.13852369785308838</v>
      </c>
      <c r="BM361" s="86">
        <v>-0.11363105475902557</v>
      </c>
      <c r="BN361" s="86">
        <v>-7.9714007675647736E-2</v>
      </c>
      <c r="BO361" s="86">
        <v>-7.246505469083786E-2</v>
      </c>
      <c r="BP361" s="86">
        <v>-0.11214029788970947</v>
      </c>
      <c r="BQ361" s="86">
        <v>-5.80429807305336E-2</v>
      </c>
      <c r="BR361" s="86">
        <v>-6.1193525791168213E-2</v>
      </c>
      <c r="BS361" s="86">
        <v>-5.2826970815658569E-2</v>
      </c>
      <c r="BT361" s="86">
        <v>1.7382731661200523E-2</v>
      </c>
      <c r="BU361" s="86">
        <v>1.1954765766859055E-2</v>
      </c>
      <c r="BV361" s="86">
        <v>3.2886085682548583E-4</v>
      </c>
      <c r="BW361" s="86">
        <v>5.5598579347133636E-3</v>
      </c>
      <c r="BX361" s="86">
        <v>8.4051154553890228E-3</v>
      </c>
      <c r="BY361" s="86">
        <v>2.0192988216876984E-2</v>
      </c>
      <c r="BZ361" s="86">
        <v>-5.6908264756202698E-2</v>
      </c>
      <c r="CA361" s="86">
        <v>-7.5037524104118347E-2</v>
      </c>
      <c r="CB361" s="86">
        <v>-0.12591028213500977</v>
      </c>
      <c r="CC361" s="86">
        <v>-6.6697180271148682E-2</v>
      </c>
      <c r="CD361" s="86">
        <v>-7.0648759603500366E-2</v>
      </c>
      <c r="CE361" s="86">
        <v>-3.498489037156105E-2</v>
      </c>
      <c r="CF361" s="86">
        <v>1.071392185986042E-2</v>
      </c>
      <c r="CG361" s="86">
        <v>1.1736035812646151E-3</v>
      </c>
      <c r="CH361" s="86">
        <v>7.573156151920557E-3</v>
      </c>
      <c r="CI361" s="86">
        <v>-5.0438959151506424E-2</v>
      </c>
      <c r="CJ361" s="86">
        <v>-0.11555352061986923</v>
      </c>
      <c r="CK361" s="86">
        <v>-8.9540578424930573E-2</v>
      </c>
      <c r="CL361" s="86">
        <v>-5.4656010121107101E-2</v>
      </c>
      <c r="CM361" s="86">
        <v>-4.6976197510957718E-2</v>
      </c>
      <c r="CN361" s="86">
        <v>-8.3765946328639984E-2</v>
      </c>
      <c r="CO361" s="86">
        <v>-3.1024850904941559E-2</v>
      </c>
      <c r="CP361" s="86">
        <v>-3.2039348036050797E-2</v>
      </c>
      <c r="CQ361" s="86">
        <v>-2.1840652450919151E-2</v>
      </c>
      <c r="CR361" s="86">
        <v>5.0575960427522659E-2</v>
      </c>
      <c r="CS361" s="86">
        <v>4.3860170990228653E-2</v>
      </c>
      <c r="CT361" s="86">
        <v>2.9793506488204002E-2</v>
      </c>
      <c r="CU361" s="86">
        <v>4.1070923209190369E-2</v>
      </c>
      <c r="CV361" s="86">
        <v>4.398726299405098E-2</v>
      </c>
      <c r="CW361" s="86">
        <v>5.6130178272724152E-2</v>
      </c>
      <c r="CX361" s="86">
        <v>-2.4229282513260841E-2</v>
      </c>
      <c r="CY361" s="86">
        <v>-4.2761795222759247E-2</v>
      </c>
      <c r="CZ361" s="86">
        <v>-9.1531679034233093E-2</v>
      </c>
      <c r="DA361" s="86">
        <v>-3.5490032285451889E-2</v>
      </c>
      <c r="DB361" s="86">
        <v>-4.2402207851409912E-2</v>
      </c>
      <c r="DC361" s="86">
        <v>-8.8352486491203308E-3</v>
      </c>
      <c r="DD361" s="86">
        <v>3.4443408250808716E-2</v>
      </c>
      <c r="DE361" s="86">
        <v>2.5552608072757721E-2</v>
      </c>
      <c r="DF361" s="86">
        <v>3.09947170317173E-2</v>
      </c>
      <c r="DG361" s="86">
        <v>-2.8975941240787506E-2</v>
      </c>
      <c r="DH361" s="86">
        <v>-9.2583358287811279E-2</v>
      </c>
      <c r="DI361" s="86">
        <v>-6.5450094640254974E-2</v>
      </c>
      <c r="DJ361" s="86">
        <v>-2.9598018154501915E-2</v>
      </c>
      <c r="DK361" s="86">
        <v>-2.1487338468432426E-2</v>
      </c>
      <c r="DL361" s="86">
        <v>-5.5391594767570496E-2</v>
      </c>
      <c r="DM361" s="86">
        <v>-4.0067187510430813E-3</v>
      </c>
      <c r="DN361" s="86">
        <v>-2.8851681854575872E-3</v>
      </c>
      <c r="DO361" s="86">
        <v>9.1456631198525429E-3</v>
      </c>
      <c r="DP361" s="86">
        <v>8.3769187331199646E-2</v>
      </c>
      <c r="DQ361" s="86">
        <v>7.5765572488307953E-2</v>
      </c>
      <c r="DR361" s="86">
        <v>5.9258151799440384E-2</v>
      </c>
      <c r="DS361" s="86">
        <v>7.6581984758377075E-2</v>
      </c>
      <c r="DT361" s="86">
        <v>7.9569414258003235E-2</v>
      </c>
      <c r="DU361" s="86">
        <v>9.206736832857132E-2</v>
      </c>
      <c r="DV361" s="86">
        <v>8.4497025236487389E-3</v>
      </c>
      <c r="DW361" s="86">
        <v>-1.048606913536787E-2</v>
      </c>
      <c r="DX361" s="86">
        <v>-5.7153079658746719E-2</v>
      </c>
      <c r="DY361" s="86">
        <v>9.5681315287947655E-3</v>
      </c>
      <c r="DZ361" s="86">
        <v>-1.6186654102057219E-3</v>
      </c>
      <c r="EA361" s="86">
        <v>2.8920676559209824E-2</v>
      </c>
      <c r="EB361" s="86">
        <v>6.8705014884471893E-2</v>
      </c>
      <c r="EC361" s="86">
        <v>6.0752015560865402E-2</v>
      </c>
      <c r="ED361" s="86">
        <v>6.4811728894710541E-2</v>
      </c>
      <c r="EE361" s="86">
        <v>2.013256773352623E-3</v>
      </c>
      <c r="EF361" s="86">
        <v>-5.9418082237243652E-2</v>
      </c>
      <c r="EG361" s="86">
        <v>-3.0667265877127647E-2</v>
      </c>
      <c r="EH361" s="86">
        <v>6.5817451104521751E-3</v>
      </c>
      <c r="EI361" s="86">
        <v>1.5314524993300438E-2</v>
      </c>
      <c r="EJ361" s="86">
        <v>-1.4423541724681854E-2</v>
      </c>
      <c r="EK361" s="86">
        <v>3.5003170371055603E-2</v>
      </c>
      <c r="EL361" s="86">
        <v>3.9208833128213882E-2</v>
      </c>
      <c r="EM361" s="86">
        <v>5.3884986788034439E-2</v>
      </c>
      <c r="EN361" s="86">
        <v>0.13169492781162262</v>
      </c>
      <c r="EO361" s="86">
        <v>0.12183191627264023</v>
      </c>
      <c r="EP361" s="86">
        <v>0.10180042684078217</v>
      </c>
      <c r="EQ361" s="86">
        <v>0.12785431742668152</v>
      </c>
      <c r="ER361" s="86">
        <v>0.13094437122344971</v>
      </c>
      <c r="ES361" s="86">
        <v>0.14395496249198914</v>
      </c>
      <c r="ET361" s="86">
        <v>5.5632960051298141E-2</v>
      </c>
      <c r="EU361" s="86">
        <v>3.6114953458309174E-2</v>
      </c>
      <c r="EV361" s="86">
        <v>-7.5158439576625824E-3</v>
      </c>
      <c r="EW361" s="86">
        <v>62.093074798583984</v>
      </c>
      <c r="EX361" s="86">
        <v>61.695083618164063</v>
      </c>
      <c r="EY361" s="86">
        <v>60.14581298828125</v>
      </c>
      <c r="EZ361" s="86">
        <v>58.922161102294922</v>
      </c>
      <c r="FA361" s="86">
        <v>57.952049255371094</v>
      </c>
      <c r="FB361" s="86">
        <v>57.332672119140625</v>
      </c>
      <c r="FC361" s="86">
        <v>56.433174133300781</v>
      </c>
      <c r="FD361" s="86">
        <v>55.851825714111328</v>
      </c>
      <c r="FE361" s="86">
        <v>57.510940551757813</v>
      </c>
      <c r="FF361" s="86">
        <v>62.368312835693359</v>
      </c>
      <c r="FG361" s="86">
        <v>67.435935974121094</v>
      </c>
      <c r="FH361" s="86">
        <v>72.721702575683594</v>
      </c>
      <c r="FI361" s="86">
        <v>77.18096923828125</v>
      </c>
      <c r="FJ361" s="86">
        <v>80.705352783203125</v>
      </c>
      <c r="FK361" s="86">
        <v>83.623634338378906</v>
      </c>
      <c r="FL361" s="86">
        <v>85.723381042480469</v>
      </c>
      <c r="FM361" s="86">
        <v>85.5982666015625</v>
      </c>
      <c r="FN361" s="86">
        <v>84.135543823242188</v>
      </c>
      <c r="FO361" s="86">
        <v>81.371391296386719</v>
      </c>
      <c r="FP361" s="86">
        <v>77.005088806152344</v>
      </c>
      <c r="FQ361" s="86">
        <v>72.292015075683594</v>
      </c>
      <c r="FR361" s="86">
        <v>68.573127746582031</v>
      </c>
      <c r="FS361" s="86">
        <v>66.071762084960938</v>
      </c>
      <c r="FT361" s="86">
        <v>64.105804443359375</v>
      </c>
      <c r="FU361" s="86">
        <v>3.925289586186409E-2</v>
      </c>
      <c r="FV361" s="86">
        <v>5.4518867284059525E-2</v>
      </c>
      <c r="FW361" s="86">
        <v>3.8335788995027542E-2</v>
      </c>
      <c r="FX361" s="86">
        <v>139.25</v>
      </c>
      <c r="FY361" s="86">
        <v>1</v>
      </c>
    </row>
    <row r="362" spans="1:181" x14ac:dyDescent="0.25">
      <c r="A362" t="s">
        <v>186</v>
      </c>
      <c r="B362" t="s">
        <v>244</v>
      </c>
      <c r="C362" t="s">
        <v>194</v>
      </c>
      <c r="D362" t="s">
        <v>202</v>
      </c>
      <c r="E362" t="s">
        <v>210</v>
      </c>
      <c r="F362" t="s">
        <v>183</v>
      </c>
      <c r="G362" t="s">
        <v>1</v>
      </c>
      <c r="H362" s="86">
        <v>2006</v>
      </c>
      <c r="I362" s="86">
        <v>1.0036354064941406</v>
      </c>
      <c r="J362" s="86">
        <v>0.89794498682022095</v>
      </c>
      <c r="K362" s="86">
        <v>0.85123085975646973</v>
      </c>
      <c r="L362" s="86">
        <v>0.81337004899978638</v>
      </c>
      <c r="M362" s="86">
        <v>0.77733027935028076</v>
      </c>
      <c r="N362" s="86">
        <v>0.76419436931610107</v>
      </c>
      <c r="O362" s="86">
        <v>0.88305777311325073</v>
      </c>
      <c r="P362" s="86">
        <v>0.92133468389511108</v>
      </c>
      <c r="Q362" s="86">
        <v>0.91490626335144043</v>
      </c>
      <c r="R362" s="86">
        <v>0.90796560049057007</v>
      </c>
      <c r="S362" s="86">
        <v>0.94314950704574585</v>
      </c>
      <c r="T362" s="86">
        <v>1.0166033506393433</v>
      </c>
      <c r="U362" s="86">
        <v>1.0715084075927734</v>
      </c>
      <c r="V362" s="86">
        <v>1.1724761724472046</v>
      </c>
      <c r="W362" s="86">
        <v>1.2680377960205078</v>
      </c>
      <c r="X362" s="86">
        <v>1.336732029914856</v>
      </c>
      <c r="Y362" s="86">
        <v>1.4342063665390015</v>
      </c>
      <c r="Z362" s="86">
        <v>1.6129105091094971</v>
      </c>
      <c r="AA362" s="86">
        <v>1.6265741586685181</v>
      </c>
      <c r="AB362" s="86">
        <v>1.608843207359314</v>
      </c>
      <c r="AC362" s="86">
        <v>1.5819149017333984</v>
      </c>
      <c r="AD362" s="86">
        <v>1.4503970146179199</v>
      </c>
      <c r="AE362" s="86">
        <v>1.2729753255844116</v>
      </c>
      <c r="AF362" s="86">
        <v>1.13387131690979</v>
      </c>
      <c r="AG362" s="86">
        <v>-0.3466452956199646</v>
      </c>
      <c r="AH362" s="86">
        <v>-0.34117263555526733</v>
      </c>
      <c r="AI362" s="86">
        <v>-0.32101821899414063</v>
      </c>
      <c r="AJ362" s="86">
        <v>-0.31122502684593201</v>
      </c>
      <c r="AK362" s="86">
        <v>-0.34208890795707703</v>
      </c>
      <c r="AL362" s="86">
        <v>-0.34156066179275513</v>
      </c>
      <c r="AM362" s="86">
        <v>-0.31753963232040405</v>
      </c>
      <c r="AN362" s="86">
        <v>-0.37210285663604736</v>
      </c>
      <c r="AO362" s="86">
        <v>-0.30362644791603088</v>
      </c>
      <c r="AP362" s="86">
        <v>-0.22595864534378052</v>
      </c>
      <c r="AQ362" s="86">
        <v>-0.235966756939888</v>
      </c>
      <c r="AR362" s="86">
        <v>-0.24852947890758514</v>
      </c>
      <c r="AS362" s="86">
        <v>-0.28722348809242249</v>
      </c>
      <c r="AT362" s="86">
        <v>-0.29584866762161255</v>
      </c>
      <c r="AU362" s="86">
        <v>-0.31471434235572815</v>
      </c>
      <c r="AV362" s="86">
        <v>-0.25485023856163025</v>
      </c>
      <c r="AW362" s="86">
        <v>-0.21169149875640869</v>
      </c>
      <c r="AX362" s="86">
        <v>-0.13775104284286499</v>
      </c>
      <c r="AY362" s="86">
        <v>-0.15209093689918518</v>
      </c>
      <c r="AZ362" s="86">
        <v>-9.1026276350021362E-2</v>
      </c>
      <c r="BA362" s="86">
        <v>-0.10243149846792221</v>
      </c>
      <c r="BB362" s="86">
        <v>-0.24730627238750458</v>
      </c>
      <c r="BC362" s="86">
        <v>-0.36929184198379517</v>
      </c>
      <c r="BD362" s="86">
        <v>-0.38478189706802368</v>
      </c>
      <c r="BE362" s="86">
        <v>-0.2224198579788208</v>
      </c>
      <c r="BF362" s="86">
        <v>-0.22492630779743195</v>
      </c>
      <c r="BG362" s="86">
        <v>-0.20701254904270172</v>
      </c>
      <c r="BH362" s="86">
        <v>-0.19862039387226105</v>
      </c>
      <c r="BI362" s="86">
        <v>-0.23240974545478821</v>
      </c>
      <c r="BJ362" s="86">
        <v>-0.24766404926776886</v>
      </c>
      <c r="BK362" s="86">
        <v>-0.22038045525550842</v>
      </c>
      <c r="BL362" s="86">
        <v>-0.2772490382194519</v>
      </c>
      <c r="BM362" s="86">
        <v>-0.22042328119277954</v>
      </c>
      <c r="BN362" s="86">
        <v>-0.15860278904438019</v>
      </c>
      <c r="BO362" s="86">
        <v>-0.16860659420490265</v>
      </c>
      <c r="BP362" s="86">
        <v>-0.18128246068954468</v>
      </c>
      <c r="BQ362" s="86">
        <v>-0.21700349450111389</v>
      </c>
      <c r="BR362" s="86">
        <v>-0.22369414567947388</v>
      </c>
      <c r="BS362" s="86">
        <v>-0.23722696304321289</v>
      </c>
      <c r="BT362" s="86">
        <v>-0.18341979384422302</v>
      </c>
      <c r="BU362" s="86">
        <v>-0.14073942601680756</v>
      </c>
      <c r="BV362" s="86">
        <v>-4.8645466566085815E-2</v>
      </c>
      <c r="BW362" s="86">
        <v>-5.4018307477235794E-2</v>
      </c>
      <c r="BX362" s="86">
        <v>5.819784477353096E-3</v>
      </c>
      <c r="BY362" s="86">
        <v>-2.3830917780287564E-4</v>
      </c>
      <c r="BZ362" s="86">
        <v>-0.14955583214759827</v>
      </c>
      <c r="CA362" s="86">
        <v>-0.25200703740119934</v>
      </c>
      <c r="CB362" s="86">
        <v>-0.26636222004890442</v>
      </c>
      <c r="CC362" s="86">
        <v>-0.13638168573379517</v>
      </c>
      <c r="CD362" s="86">
        <v>-0.14441442489624023</v>
      </c>
      <c r="CE362" s="86">
        <v>-0.12805256247520447</v>
      </c>
      <c r="CF362" s="86">
        <v>-0.12063077837228775</v>
      </c>
      <c r="CG362" s="86">
        <v>-0.15644632279872894</v>
      </c>
      <c r="CH362" s="86">
        <v>-0.18263155221939087</v>
      </c>
      <c r="CI362" s="86">
        <v>-0.15308831632137299</v>
      </c>
      <c r="CJ362" s="86">
        <v>-0.21155352890491486</v>
      </c>
      <c r="CK362" s="86">
        <v>-0.16279704868793488</v>
      </c>
      <c r="CL362" s="86">
        <v>-0.11195231229066849</v>
      </c>
      <c r="CM362" s="86">
        <v>-0.12195316702127457</v>
      </c>
      <c r="CN362" s="86">
        <v>-0.13470739126205444</v>
      </c>
      <c r="CO362" s="86">
        <v>-0.16836933791637421</v>
      </c>
      <c r="CP362" s="86">
        <v>-0.17372015118598938</v>
      </c>
      <c r="CQ362" s="86">
        <v>-0.18355944752693176</v>
      </c>
      <c r="CR362" s="86">
        <v>-0.13394725322723389</v>
      </c>
      <c r="CS362" s="86">
        <v>-9.1598227620124817E-2</v>
      </c>
      <c r="CT362" s="86">
        <v>1.3068790547549725E-2</v>
      </c>
      <c r="CU362" s="86">
        <v>1.3906499370932579E-2</v>
      </c>
      <c r="CV362" s="86">
        <v>7.2895072400569916E-2</v>
      </c>
      <c r="CW362" s="86">
        <v>7.0540383458137512E-2</v>
      </c>
      <c r="CX362" s="86">
        <v>-8.1854172050952911E-2</v>
      </c>
      <c r="CY362" s="86">
        <v>-0.17077593505382538</v>
      </c>
      <c r="CZ362" s="86">
        <v>-0.18434509634971619</v>
      </c>
      <c r="DA362" s="86">
        <v>-5.0343506038188934E-2</v>
      </c>
      <c r="DB362" s="86">
        <v>-6.3902556896209717E-2</v>
      </c>
      <c r="DC362" s="86">
        <v>-4.9092568457126617E-2</v>
      </c>
      <c r="DD362" s="86">
        <v>-4.2641155421733856E-2</v>
      </c>
      <c r="DE362" s="86">
        <v>-8.0482877790927887E-2</v>
      </c>
      <c r="DF362" s="86">
        <v>-0.11759905517101288</v>
      </c>
      <c r="DG362" s="86">
        <v>-8.5796169936656952E-2</v>
      </c>
      <c r="DH362" s="86">
        <v>-0.14585806429386139</v>
      </c>
      <c r="DI362" s="86">
        <v>-0.10517078638076782</v>
      </c>
      <c r="DJ362" s="86">
        <v>-6.5301842987537384E-2</v>
      </c>
      <c r="DK362" s="86">
        <v>-7.5299739837646484E-2</v>
      </c>
      <c r="DL362" s="86">
        <v>-8.8132314383983612E-2</v>
      </c>
      <c r="DM362" s="86">
        <v>-0.11973516643047333</v>
      </c>
      <c r="DN362" s="86">
        <v>-0.12374615669250488</v>
      </c>
      <c r="DO362" s="86">
        <v>-0.12989191710948944</v>
      </c>
      <c r="DP362" s="86">
        <v>-8.4474712610244751E-2</v>
      </c>
      <c r="DQ362" s="86">
        <v>-4.2457040399312973E-2</v>
      </c>
      <c r="DR362" s="86">
        <v>7.4783042073249817E-2</v>
      </c>
      <c r="DS362" s="86">
        <v>8.1831298768520355E-2</v>
      </c>
      <c r="DT362" s="86">
        <v>0.13997034728527069</v>
      </c>
      <c r="DU362" s="86">
        <v>0.14131908118724823</v>
      </c>
      <c r="DV362" s="86">
        <v>-1.4152513816952705E-2</v>
      </c>
      <c r="DW362" s="86">
        <v>-8.9544840157032013E-2</v>
      </c>
      <c r="DX362" s="86">
        <v>-0.10232799500226974</v>
      </c>
      <c r="DY362" s="86">
        <v>7.3881961405277252E-2</v>
      </c>
      <c r="DZ362" s="86">
        <v>5.2343793213367462E-2</v>
      </c>
      <c r="EA362" s="86">
        <v>6.491311639547348E-2</v>
      </c>
      <c r="EB362" s="86">
        <v>6.9963470101356506E-2</v>
      </c>
      <c r="EC362" s="86">
        <v>2.9196262359619141E-2</v>
      </c>
      <c r="ED362" s="86">
        <v>-2.3702453821897507E-2</v>
      </c>
      <c r="EE362" s="86">
        <v>1.1363006196916103E-2</v>
      </c>
      <c r="EF362" s="86">
        <v>-5.1004230976104736E-2</v>
      </c>
      <c r="EG362" s="86">
        <v>-2.1967645734548569E-2</v>
      </c>
      <c r="EH362" s="86">
        <v>2.0540289115160704E-3</v>
      </c>
      <c r="EI362" s="86">
        <v>-7.939586415886879E-3</v>
      </c>
      <c r="EJ362" s="86">
        <v>-2.0885305479168892E-2</v>
      </c>
      <c r="EK362" s="86">
        <v>-4.9515165388584137E-2</v>
      </c>
      <c r="EL362" s="86">
        <v>-5.1591642200946808E-2</v>
      </c>
      <c r="EM362" s="86">
        <v>-5.2404556423425674E-2</v>
      </c>
      <c r="EN362" s="86">
        <v>-1.3044229708611965E-2</v>
      </c>
      <c r="EO362" s="86">
        <v>2.849503792822361E-2</v>
      </c>
      <c r="EP362" s="86">
        <v>0.16388863325119019</v>
      </c>
      <c r="EQ362" s="86">
        <v>0.17990392446517944</v>
      </c>
      <c r="ER362" s="86">
        <v>0.23681640625</v>
      </c>
      <c r="ES362" s="86">
        <v>0.24351225793361664</v>
      </c>
      <c r="ET362" s="86">
        <v>8.3597928285598755E-2</v>
      </c>
      <c r="EU362" s="86">
        <v>2.7739968150854111E-2</v>
      </c>
      <c r="EV362" s="86">
        <v>1.6091680154204369E-2</v>
      </c>
      <c r="EW362" s="86">
        <v>67.525993347167969</v>
      </c>
      <c r="EX362" s="86">
        <v>66.66741943359375</v>
      </c>
      <c r="EY362" s="86">
        <v>65.473175048828125</v>
      </c>
      <c r="EZ362" s="86">
        <v>64.435867309570313</v>
      </c>
      <c r="FA362" s="86">
        <v>63.330715179443359</v>
      </c>
      <c r="FB362" s="86">
        <v>62.446651458740234</v>
      </c>
      <c r="FC362" s="86">
        <v>61.521991729736328</v>
      </c>
      <c r="FD362" s="86">
        <v>60.767593383789063</v>
      </c>
      <c r="FE362" s="86">
        <v>62.830745697021484</v>
      </c>
      <c r="FF362" s="86">
        <v>66.893836975097656</v>
      </c>
      <c r="FG362" s="86">
        <v>71.171043395996094</v>
      </c>
      <c r="FH362" s="86">
        <v>75.361419677734375</v>
      </c>
      <c r="FI362" s="86">
        <v>79.396743774414063</v>
      </c>
      <c r="FJ362" s="86">
        <v>82.188026428222656</v>
      </c>
      <c r="FK362" s="86">
        <v>84.486396789550781</v>
      </c>
      <c r="FL362" s="86">
        <v>85.968635559082031</v>
      </c>
      <c r="FM362" s="86">
        <v>86.447128295898438</v>
      </c>
      <c r="FN362" s="86">
        <v>86.055046081542969</v>
      </c>
      <c r="FO362" s="86">
        <v>84.341156005859375</v>
      </c>
      <c r="FP362" s="86">
        <v>81.155693054199219</v>
      </c>
      <c r="FQ362" s="86">
        <v>76.850799560546875</v>
      </c>
      <c r="FR362" s="86">
        <v>74.08282470703125</v>
      </c>
      <c r="FS362" s="86">
        <v>71.541450500488281</v>
      </c>
      <c r="FT362" s="86">
        <v>69.476081848144531</v>
      </c>
      <c r="FU362" s="86">
        <v>7.4119850993156433E-2</v>
      </c>
      <c r="FV362" s="86">
        <v>9.8293595016002655E-2</v>
      </c>
      <c r="FW362" s="86">
        <v>8.1271804869174957E-2</v>
      </c>
      <c r="FX362" s="86">
        <v>159.85000610351563</v>
      </c>
      <c r="FY362" s="86">
        <v>1</v>
      </c>
    </row>
    <row r="363" spans="1:181" x14ac:dyDescent="0.25">
      <c r="A363" t="s">
        <v>186</v>
      </c>
      <c r="B363" t="s">
        <v>244</v>
      </c>
      <c r="C363" t="s">
        <v>194</v>
      </c>
      <c r="D363" t="s">
        <v>202</v>
      </c>
      <c r="E363" t="s">
        <v>210</v>
      </c>
      <c r="F363" t="s">
        <v>184</v>
      </c>
      <c r="G363" t="s">
        <v>1</v>
      </c>
      <c r="H363" s="86">
        <v>1161</v>
      </c>
      <c r="I363" s="86">
        <v>0.94629353284835815</v>
      </c>
      <c r="J363" s="86">
        <v>0.88687074184417725</v>
      </c>
      <c r="K363" s="86">
        <v>0.83900690078735352</v>
      </c>
      <c r="L363" s="86">
        <v>0.83654743432998657</v>
      </c>
      <c r="M363" s="86">
        <v>0.82253044843673706</v>
      </c>
      <c r="N363" s="86">
        <v>0.89292901754379272</v>
      </c>
      <c r="O363" s="86">
        <v>1.0421100854873657</v>
      </c>
      <c r="P363" s="86">
        <v>1.1575900316238403</v>
      </c>
      <c r="Q363" s="86">
        <v>1.174430251121521</v>
      </c>
      <c r="R363" s="86">
        <v>1.2003970146179199</v>
      </c>
      <c r="S363" s="86">
        <v>1.3075307607650757</v>
      </c>
      <c r="T363" s="86">
        <v>1.2933559417724609</v>
      </c>
      <c r="U363" s="86">
        <v>1.3076399564743042</v>
      </c>
      <c r="V363" s="86">
        <v>1.3975846767425537</v>
      </c>
      <c r="W363" s="86">
        <v>1.4271531105041504</v>
      </c>
      <c r="X363" s="86">
        <v>1.4459353685379028</v>
      </c>
      <c r="Y363" s="86">
        <v>1.5045826435089111</v>
      </c>
      <c r="Z363" s="86">
        <v>1.5467158555984497</v>
      </c>
      <c r="AA363" s="86">
        <v>1.6086435317993164</v>
      </c>
      <c r="AB363" s="86">
        <v>1.6422758102416992</v>
      </c>
      <c r="AC363" s="86">
        <v>1.5446298122406006</v>
      </c>
      <c r="AD363" s="86">
        <v>1.4248924255371094</v>
      </c>
      <c r="AE363" s="86">
        <v>1.2532459497451782</v>
      </c>
      <c r="AF363" s="86">
        <v>1.0566952228546143</v>
      </c>
      <c r="AG363" s="86">
        <v>-0.80391472578048706</v>
      </c>
      <c r="AH363" s="86">
        <v>-0.79275065660476685</v>
      </c>
      <c r="AI363" s="86">
        <v>-0.76457709074020386</v>
      </c>
      <c r="AJ363" s="86">
        <v>-0.74726957082748413</v>
      </c>
      <c r="AK363" s="86">
        <v>-0.77183496952056885</v>
      </c>
      <c r="AL363" s="86">
        <v>-0.72609317302703857</v>
      </c>
      <c r="AM363" s="86">
        <v>-0.70423257350921631</v>
      </c>
      <c r="AN363" s="86">
        <v>-0.77445316314697266</v>
      </c>
      <c r="AO363" s="86">
        <v>-0.73577940464019775</v>
      </c>
      <c r="AP363" s="86">
        <v>-0.52400124073028564</v>
      </c>
      <c r="AQ363" s="86">
        <v>-0.42680874466896057</v>
      </c>
      <c r="AR363" s="86">
        <v>-0.25627699494361877</v>
      </c>
      <c r="AS363" s="86">
        <v>-0.28696104884147644</v>
      </c>
      <c r="AT363" s="86">
        <v>-0.28846514225006104</v>
      </c>
      <c r="AU363" s="86">
        <v>-0.31531238555908203</v>
      </c>
      <c r="AV363" s="86">
        <v>-0.37484920024871826</v>
      </c>
      <c r="AW363" s="86">
        <v>-0.30353391170501709</v>
      </c>
      <c r="AX363" s="86">
        <v>-0.50290954113006592</v>
      </c>
      <c r="AY363" s="86">
        <v>-0.51647794246673584</v>
      </c>
      <c r="AZ363" s="86">
        <v>-0.47900226712226868</v>
      </c>
      <c r="BA363" s="86">
        <v>-0.51561474800109863</v>
      </c>
      <c r="BB363" s="86">
        <v>-0.64260637760162354</v>
      </c>
      <c r="BC363" s="86">
        <v>-0.7546960711479187</v>
      </c>
      <c r="BD363" s="86">
        <v>-0.75815504789352417</v>
      </c>
      <c r="BE363" s="86">
        <v>-0.58014142513275146</v>
      </c>
      <c r="BF363" s="86">
        <v>-0.57137823104858398</v>
      </c>
      <c r="BG363" s="86">
        <v>-0.5460282564163208</v>
      </c>
      <c r="BH363" s="86">
        <v>-0.53119850158691406</v>
      </c>
      <c r="BI363" s="86">
        <v>-0.55560344457626343</v>
      </c>
      <c r="BJ363" s="86">
        <v>-0.52567845582962036</v>
      </c>
      <c r="BK363" s="86">
        <v>-0.51052898168563843</v>
      </c>
      <c r="BL363" s="86">
        <v>-0.58460026979446411</v>
      </c>
      <c r="BM363" s="86">
        <v>-0.55017060041427612</v>
      </c>
      <c r="BN363" s="86">
        <v>-0.35433876514434814</v>
      </c>
      <c r="BO363" s="86">
        <v>-0.25698009133338928</v>
      </c>
      <c r="BP363" s="86">
        <v>-0.14433419704437256</v>
      </c>
      <c r="BQ363" s="86">
        <v>-0.17774121463298798</v>
      </c>
      <c r="BR363" s="86">
        <v>-0.17196395993232727</v>
      </c>
      <c r="BS363" s="86">
        <v>-0.19423575699329376</v>
      </c>
      <c r="BT363" s="86">
        <v>-0.24435314536094666</v>
      </c>
      <c r="BU363" s="86">
        <v>-0.17332001030445099</v>
      </c>
      <c r="BV363" s="86">
        <v>-0.32310867309570313</v>
      </c>
      <c r="BW363" s="86">
        <v>-0.29610013961791992</v>
      </c>
      <c r="BX363" s="86">
        <v>-0.24254080653190613</v>
      </c>
      <c r="BY363" s="86">
        <v>-0.27524304389953613</v>
      </c>
      <c r="BZ363" s="86">
        <v>-0.42935112118721008</v>
      </c>
      <c r="CA363" s="86">
        <v>-0.53741252422332764</v>
      </c>
      <c r="CB363" s="86">
        <v>-0.5424494743347168</v>
      </c>
      <c r="CC363" s="86">
        <v>-0.42515680193901062</v>
      </c>
      <c r="CD363" s="86">
        <v>-0.41805630922317505</v>
      </c>
      <c r="CE363" s="86">
        <v>-0.39466196298599243</v>
      </c>
      <c r="CF363" s="86">
        <v>-0.38154831528663635</v>
      </c>
      <c r="CG363" s="86">
        <v>-0.40584227442741394</v>
      </c>
      <c r="CH363" s="86">
        <v>-0.38687184453010559</v>
      </c>
      <c r="CI363" s="86">
        <v>-0.37637048959732056</v>
      </c>
      <c r="CJ363" s="86">
        <v>-0.45310872793197632</v>
      </c>
      <c r="CK363" s="86">
        <v>-0.42161852121353149</v>
      </c>
      <c r="CL363" s="86">
        <v>-0.23683099448680878</v>
      </c>
      <c r="CM363" s="86">
        <v>-0.13935734331607819</v>
      </c>
      <c r="CN363" s="86">
        <v>-6.6802963614463806E-2</v>
      </c>
      <c r="CO363" s="86">
        <v>-0.10209589451551437</v>
      </c>
      <c r="CP363" s="86">
        <v>-9.1275595128536224E-2</v>
      </c>
      <c r="CQ363" s="86">
        <v>-0.11037848144769669</v>
      </c>
      <c r="CR363" s="86">
        <v>-0.15397195518016815</v>
      </c>
      <c r="CS363" s="86">
        <v>-8.3134256303310394E-2</v>
      </c>
      <c r="CT363" s="86">
        <v>-0.19857913255691528</v>
      </c>
      <c r="CU363" s="86">
        <v>-0.14346712827682495</v>
      </c>
      <c r="CV363" s="86">
        <v>-7.8768268227577209E-2</v>
      </c>
      <c r="CW363" s="86">
        <v>-0.10876236855983734</v>
      </c>
      <c r="CX363" s="86">
        <v>-0.28165116906166077</v>
      </c>
      <c r="CY363" s="86">
        <v>-0.38692256808280945</v>
      </c>
      <c r="CZ363" s="86">
        <v>-0.39305251836776733</v>
      </c>
      <c r="DA363" s="86">
        <v>-0.27017208933830261</v>
      </c>
      <c r="DB363" s="86">
        <v>-0.26473438739776611</v>
      </c>
      <c r="DC363" s="86">
        <v>-0.24329568445682526</v>
      </c>
      <c r="DD363" s="86">
        <v>-0.23189812898635864</v>
      </c>
      <c r="DE363" s="86">
        <v>-0.25608101487159729</v>
      </c>
      <c r="DF363" s="86">
        <v>-0.24806518852710724</v>
      </c>
      <c r="DG363" s="86">
        <v>-0.24221201241016388</v>
      </c>
      <c r="DH363" s="86">
        <v>-0.32161718606948853</v>
      </c>
      <c r="DI363" s="86">
        <v>-0.29306641221046448</v>
      </c>
      <c r="DJ363" s="86">
        <v>-0.1193232536315918</v>
      </c>
      <c r="DK363" s="86">
        <v>-2.1734563633799553E-2</v>
      </c>
      <c r="DL363" s="86">
        <v>1.0728268884122372E-2</v>
      </c>
      <c r="DM363" s="86">
        <v>-2.6450570672750473E-2</v>
      </c>
      <c r="DN363" s="86">
        <v>-1.0587223805487156E-2</v>
      </c>
      <c r="DO363" s="86">
        <v>-2.6521200314164162E-2</v>
      </c>
      <c r="DP363" s="86">
        <v>-6.3590772449970245E-2</v>
      </c>
      <c r="DQ363" s="86">
        <v>7.0514981634914875E-3</v>
      </c>
      <c r="DR363" s="86">
        <v>-7.4049592018127441E-2</v>
      </c>
      <c r="DS363" s="86">
        <v>9.1658905148506165E-3</v>
      </c>
      <c r="DT363" s="86">
        <v>8.5004262626171112E-2</v>
      </c>
      <c r="DU363" s="86">
        <v>5.7718314230442047E-2</v>
      </c>
      <c r="DV363" s="86">
        <v>-0.13395118713378906</v>
      </c>
      <c r="DW363" s="86">
        <v>-0.23643258213996887</v>
      </c>
      <c r="DX363" s="86">
        <v>-0.24365554749965668</v>
      </c>
      <c r="DY363" s="86">
        <v>-4.6398822218179703E-2</v>
      </c>
      <c r="DZ363" s="86">
        <v>-4.3361883610486984E-2</v>
      </c>
      <c r="EA363" s="86">
        <v>-2.4746837094426155E-2</v>
      </c>
      <c r="EB363" s="86">
        <v>-1.5827041119337082E-2</v>
      </c>
      <c r="EC363" s="86">
        <v>-3.9849542081356049E-2</v>
      </c>
      <c r="ED363" s="86">
        <v>-4.7650430351495743E-2</v>
      </c>
      <c r="EE363" s="86">
        <v>-4.8508483916521072E-2</v>
      </c>
      <c r="EF363" s="86">
        <v>-0.13176426291465759</v>
      </c>
      <c r="EG363" s="86">
        <v>-0.10745763033628464</v>
      </c>
      <c r="EH363" s="86">
        <v>5.0339289009571075E-2</v>
      </c>
      <c r="EI363" s="86">
        <v>0.14809404313564301</v>
      </c>
      <c r="EJ363" s="86">
        <v>0.12267104536294937</v>
      </c>
      <c r="EK363" s="86">
        <v>8.2769274711608887E-2</v>
      </c>
      <c r="EL363" s="86">
        <v>0.10591395944356918</v>
      </c>
      <c r="EM363" s="86">
        <v>9.4555400311946869E-2</v>
      </c>
      <c r="EN363" s="86">
        <v>6.6905297338962555E-2</v>
      </c>
      <c r="EO363" s="86">
        <v>0.1372654139995575</v>
      </c>
      <c r="EP363" s="86">
        <v>0.10575128346681595</v>
      </c>
      <c r="EQ363" s="86">
        <v>0.22954373061656952</v>
      </c>
      <c r="ER363" s="86">
        <v>0.32146579027175903</v>
      </c>
      <c r="ES363" s="86">
        <v>0.29808998107910156</v>
      </c>
      <c r="ET363" s="86">
        <v>7.9304121434688568E-2</v>
      </c>
      <c r="EU363" s="86">
        <v>-1.9148990511894226E-2</v>
      </c>
      <c r="EV363" s="86">
        <v>-2.795003168284893E-2</v>
      </c>
      <c r="EW363" s="86">
        <v>62.223690032958984</v>
      </c>
      <c r="EX363" s="86">
        <v>61.784759521484375</v>
      </c>
      <c r="EY363" s="86">
        <v>60.880992889404297</v>
      </c>
      <c r="EZ363" s="86">
        <v>59.980491638183594</v>
      </c>
      <c r="FA363" s="86">
        <v>59.186191558837891</v>
      </c>
      <c r="FB363" s="86">
        <v>58.955596923828125</v>
      </c>
      <c r="FC363" s="86">
        <v>58.000080108642578</v>
      </c>
      <c r="FD363" s="86">
        <v>58.126609802246094</v>
      </c>
      <c r="FE363" s="86">
        <v>60.813323974609375</v>
      </c>
      <c r="FF363" s="86">
        <v>66.875885009765625</v>
      </c>
      <c r="FG363" s="86">
        <v>71.892578125</v>
      </c>
      <c r="FH363" s="86">
        <v>75.783485412597656</v>
      </c>
      <c r="FI363" s="86">
        <v>78.324203491210938</v>
      </c>
      <c r="FJ363" s="86">
        <v>80.618316650390625</v>
      </c>
      <c r="FK363" s="86">
        <v>82.692214965820313</v>
      </c>
      <c r="FL363" s="86">
        <v>84.351776123046875</v>
      </c>
      <c r="FM363" s="86">
        <v>85.212211608886719</v>
      </c>
      <c r="FN363" s="86">
        <v>85.271636962890625</v>
      </c>
      <c r="FO363" s="86">
        <v>83.637565612792969</v>
      </c>
      <c r="FP363" s="86">
        <v>78.704620361328125</v>
      </c>
      <c r="FQ363" s="86">
        <v>72.491035461425781</v>
      </c>
      <c r="FR363" s="86">
        <v>68.19989013671875</v>
      </c>
      <c r="FS363" s="86">
        <v>65.928207397460938</v>
      </c>
      <c r="FT363" s="86">
        <v>64.121566772460938</v>
      </c>
      <c r="FU363" s="86">
        <v>0.21374581754207611</v>
      </c>
      <c r="FV363" s="86">
        <v>0.25451293587684631</v>
      </c>
      <c r="FW363" s="86">
        <v>0.21001499891281128</v>
      </c>
      <c r="FX363" s="86">
        <v>109.75</v>
      </c>
      <c r="FY363" s="86">
        <v>1</v>
      </c>
    </row>
    <row r="364" spans="1:181" x14ac:dyDescent="0.25">
      <c r="A364" t="s">
        <v>186</v>
      </c>
      <c r="B364" t="s">
        <v>244</v>
      </c>
      <c r="C364" t="s">
        <v>194</v>
      </c>
      <c r="D364" t="s">
        <v>202</v>
      </c>
      <c r="E364" t="s">
        <v>210</v>
      </c>
      <c r="F364" t="s">
        <v>185</v>
      </c>
      <c r="G364" t="s">
        <v>1</v>
      </c>
      <c r="H364" s="86">
        <v>506</v>
      </c>
      <c r="I364" s="86"/>
      <c r="J364" s="86"/>
      <c r="K364" s="86"/>
      <c r="L364" s="86"/>
      <c r="M364" s="86"/>
      <c r="N364" s="86"/>
      <c r="O364" s="86"/>
      <c r="P364" s="86"/>
      <c r="Q364" s="86"/>
      <c r="R364" s="86"/>
      <c r="S364" s="86"/>
      <c r="T364" s="86"/>
      <c r="U364" s="86"/>
      <c r="V364" s="86"/>
      <c r="W364" s="86"/>
      <c r="X364" s="86"/>
      <c r="Y364" s="86"/>
      <c r="Z364" s="86"/>
      <c r="AA364" s="86"/>
      <c r="AB364" s="86"/>
      <c r="AC364" s="86"/>
      <c r="AD364" s="86"/>
      <c r="AE364" s="86"/>
      <c r="AF364" s="86"/>
      <c r="AG364" s="86"/>
      <c r="AH364" s="86"/>
      <c r="AI364" s="86"/>
      <c r="AJ364" s="86"/>
      <c r="AK364" s="86"/>
      <c r="AL364" s="86"/>
      <c r="AM364" s="86"/>
      <c r="AN364" s="86"/>
      <c r="AO364" s="86"/>
      <c r="AP364" s="86"/>
      <c r="AQ364" s="86"/>
      <c r="AR364" s="86"/>
      <c r="AS364" s="86"/>
      <c r="AT364" s="86"/>
      <c r="AU364" s="86"/>
      <c r="AV364" s="86"/>
      <c r="AW364" s="86"/>
      <c r="AX364" s="86"/>
      <c r="AY364" s="86"/>
      <c r="AZ364" s="86"/>
      <c r="BA364" s="86"/>
      <c r="BB364" s="86"/>
      <c r="BC364" s="86"/>
      <c r="BD364" s="86"/>
      <c r="BE364" s="86"/>
      <c r="BF364" s="86"/>
      <c r="BG364" s="86"/>
      <c r="BH364" s="86"/>
      <c r="BI364" s="86"/>
      <c r="BJ364" s="86"/>
      <c r="BK364" s="86"/>
      <c r="BL364" s="86"/>
      <c r="BM364" s="86"/>
      <c r="BN364" s="86"/>
      <c r="BO364" s="86"/>
      <c r="BP364" s="86"/>
      <c r="BQ364" s="86"/>
      <c r="BR364" s="86"/>
      <c r="BS364" s="86"/>
      <c r="BT364" s="86"/>
      <c r="BU364" s="86"/>
      <c r="BV364" s="86"/>
      <c r="BW364" s="86"/>
      <c r="BX364" s="86"/>
      <c r="BY364" s="86"/>
      <c r="BZ364" s="86"/>
      <c r="CA364" s="86"/>
      <c r="CB364" s="86"/>
      <c r="CC364" s="86"/>
      <c r="CD364" s="86"/>
      <c r="CE364" s="86"/>
      <c r="CF364" s="86"/>
      <c r="CG364" s="86"/>
      <c r="CH364" s="86"/>
      <c r="CI364" s="86"/>
      <c r="CJ364" s="86"/>
      <c r="CK364" s="86"/>
      <c r="CL364" s="86"/>
      <c r="CM364" s="86"/>
      <c r="CN364" s="86"/>
      <c r="CO364" s="86"/>
      <c r="CP364" s="86"/>
      <c r="CQ364" s="86"/>
      <c r="CR364" s="86"/>
      <c r="CS364" s="86"/>
      <c r="CT364" s="86"/>
      <c r="CU364" s="86"/>
      <c r="CV364" s="86"/>
      <c r="CW364" s="86"/>
      <c r="CX364" s="86"/>
      <c r="CY364" s="86"/>
      <c r="CZ364" s="86"/>
      <c r="DA364" s="86"/>
      <c r="DB364" s="86"/>
      <c r="DC364" s="86"/>
      <c r="DD364" s="86"/>
      <c r="DE364" s="86"/>
      <c r="DF364" s="86"/>
      <c r="DG364" s="86"/>
      <c r="DH364" s="86"/>
      <c r="DI364" s="86"/>
      <c r="DJ364" s="86"/>
      <c r="DK364" s="86"/>
      <c r="DL364" s="86"/>
      <c r="DM364" s="86"/>
      <c r="DN364" s="86"/>
      <c r="DO364" s="86"/>
      <c r="DP364" s="86"/>
      <c r="DQ364" s="86"/>
      <c r="DR364" s="86"/>
      <c r="DS364" s="86"/>
      <c r="DT364" s="86"/>
      <c r="DU364" s="86"/>
      <c r="DV364" s="86"/>
      <c r="DW364" s="86"/>
      <c r="DX364" s="86"/>
      <c r="DY364" s="86"/>
      <c r="DZ364" s="86"/>
      <c r="EA364" s="86"/>
      <c r="EB364" s="86"/>
      <c r="EC364" s="86"/>
      <c r="ED364" s="86"/>
      <c r="EE364" s="86"/>
      <c r="EF364" s="86"/>
      <c r="EG364" s="86"/>
      <c r="EH364" s="86"/>
      <c r="EI364" s="86"/>
      <c r="EJ364" s="86"/>
      <c r="EK364" s="86"/>
      <c r="EL364" s="86"/>
      <c r="EM364" s="86"/>
      <c r="EN364" s="86"/>
      <c r="EO364" s="86"/>
      <c r="EP364" s="86"/>
      <c r="EQ364" s="86"/>
      <c r="ER364" s="86"/>
      <c r="ES364" s="86"/>
      <c r="ET364" s="86"/>
      <c r="EU364" s="86"/>
      <c r="EV364" s="86"/>
      <c r="EW364" s="86"/>
      <c r="EX364" s="86"/>
      <c r="EY364" s="86"/>
      <c r="EZ364" s="86"/>
      <c r="FA364" s="86"/>
      <c r="FB364" s="86"/>
      <c r="FC364" s="86"/>
      <c r="FD364" s="86"/>
      <c r="FE364" s="86"/>
      <c r="FF364" s="86"/>
      <c r="FG364" s="86"/>
      <c r="FH364" s="86"/>
      <c r="FI364" s="86"/>
      <c r="FJ364" s="86"/>
      <c r="FK364" s="86"/>
      <c r="FL364" s="86"/>
      <c r="FM364" s="86"/>
      <c r="FN364" s="86"/>
      <c r="FO364" s="86"/>
      <c r="FP364" s="86"/>
      <c r="FQ364" s="86"/>
      <c r="FR364" s="86"/>
      <c r="FS364" s="86"/>
      <c r="FT364" s="86"/>
      <c r="FU364" s="86"/>
      <c r="FV364" s="86"/>
      <c r="FW364" s="86"/>
      <c r="FX364" s="86">
        <v>38.349998474121094</v>
      </c>
      <c r="FY364" s="86">
        <v>0</v>
      </c>
    </row>
    <row r="365" spans="1:181" x14ac:dyDescent="0.25">
      <c r="A365" t="s">
        <v>186</v>
      </c>
      <c r="B365" t="s">
        <v>244</v>
      </c>
      <c r="C365" t="s">
        <v>194</v>
      </c>
      <c r="D365" t="s">
        <v>202</v>
      </c>
      <c r="E365" t="s">
        <v>240</v>
      </c>
      <c r="F365" t="s">
        <v>1</v>
      </c>
      <c r="G365" t="s">
        <v>198</v>
      </c>
      <c r="H365" s="86">
        <v>2622</v>
      </c>
      <c r="I365" s="86"/>
      <c r="J365" s="86"/>
      <c r="K365" s="86"/>
      <c r="L365" s="86"/>
      <c r="M365" s="86"/>
      <c r="N365" s="86"/>
      <c r="O365" s="86"/>
      <c r="P365" s="86"/>
      <c r="Q365" s="86"/>
      <c r="R365" s="86"/>
      <c r="S365" s="86"/>
      <c r="T365" s="86"/>
      <c r="U365" s="86"/>
      <c r="V365" s="86"/>
      <c r="W365" s="86"/>
      <c r="X365" s="86"/>
      <c r="Y365" s="86"/>
      <c r="Z365" s="86"/>
      <c r="AA365" s="86"/>
      <c r="AB365" s="86"/>
      <c r="AC365" s="86"/>
      <c r="AD365" s="86"/>
      <c r="AE365" s="86"/>
      <c r="AF365" s="86"/>
      <c r="AG365" s="86"/>
      <c r="AH365" s="86"/>
      <c r="AI365" s="86"/>
      <c r="AJ365" s="86"/>
      <c r="AK365" s="86"/>
      <c r="AL365" s="86"/>
      <c r="AM365" s="86"/>
      <c r="AN365" s="86"/>
      <c r="AO365" s="86"/>
      <c r="AP365" s="86"/>
      <c r="AQ365" s="86"/>
      <c r="AR365" s="86"/>
      <c r="AS365" s="86"/>
      <c r="AT365" s="86"/>
      <c r="AU365" s="86"/>
      <c r="AV365" s="86"/>
      <c r="AW365" s="86"/>
      <c r="AX365" s="86"/>
      <c r="AY365" s="86"/>
      <c r="AZ365" s="86"/>
      <c r="BA365" s="86"/>
      <c r="BB365" s="86"/>
      <c r="BC365" s="86"/>
      <c r="BD365" s="86"/>
      <c r="BE365" s="86"/>
      <c r="BF365" s="86"/>
      <c r="BG365" s="86"/>
      <c r="BH365" s="86"/>
      <c r="BI365" s="86"/>
      <c r="BJ365" s="86"/>
      <c r="BK365" s="86"/>
      <c r="BL365" s="86"/>
      <c r="BM365" s="86"/>
      <c r="BN365" s="86"/>
      <c r="BO365" s="86"/>
      <c r="BP365" s="86"/>
      <c r="BQ365" s="86"/>
      <c r="BR365" s="86"/>
      <c r="BS365" s="86"/>
      <c r="BT365" s="86"/>
      <c r="BU365" s="86"/>
      <c r="BV365" s="86"/>
      <c r="BW365" s="86"/>
      <c r="BX365" s="86"/>
      <c r="BY365" s="86"/>
      <c r="BZ365" s="86"/>
      <c r="CA365" s="86"/>
      <c r="CB365" s="86"/>
      <c r="CC365" s="86"/>
      <c r="CD365" s="86"/>
      <c r="CE365" s="86"/>
      <c r="CF365" s="86"/>
      <c r="CG365" s="86"/>
      <c r="CH365" s="86"/>
      <c r="CI365" s="86"/>
      <c r="CJ365" s="86"/>
      <c r="CK365" s="86"/>
      <c r="CL365" s="86"/>
      <c r="CM365" s="86"/>
      <c r="CN365" s="86"/>
      <c r="CO365" s="86"/>
      <c r="CP365" s="86"/>
      <c r="CQ365" s="86"/>
      <c r="CR365" s="86"/>
      <c r="CS365" s="86"/>
      <c r="CT365" s="86"/>
      <c r="CU365" s="86"/>
      <c r="CV365" s="86"/>
      <c r="CW365" s="86"/>
      <c r="CX365" s="86"/>
      <c r="CY365" s="86"/>
      <c r="CZ365" s="86"/>
      <c r="DA365" s="86"/>
      <c r="DB365" s="86"/>
      <c r="DC365" s="86"/>
      <c r="DD365" s="86"/>
      <c r="DE365" s="86"/>
      <c r="DF365" s="86"/>
      <c r="DG365" s="86"/>
      <c r="DH365" s="86"/>
      <c r="DI365" s="86"/>
      <c r="DJ365" s="86"/>
      <c r="DK365" s="86"/>
      <c r="DL365" s="86"/>
      <c r="DM365" s="86"/>
      <c r="DN365" s="86"/>
      <c r="DO365" s="86"/>
      <c r="DP365" s="86"/>
      <c r="DQ365" s="86"/>
      <c r="DR365" s="86"/>
      <c r="DS365" s="86"/>
      <c r="DT365" s="86"/>
      <c r="DU365" s="86"/>
      <c r="DV365" s="86"/>
      <c r="DW365" s="86"/>
      <c r="DX365" s="86"/>
      <c r="DY365" s="86"/>
      <c r="DZ365" s="86"/>
      <c r="EA365" s="86"/>
      <c r="EB365" s="86"/>
      <c r="EC365" s="86"/>
      <c r="ED365" s="86"/>
      <c r="EE365" s="86"/>
      <c r="EF365" s="86"/>
      <c r="EG365" s="86"/>
      <c r="EH365" s="86"/>
      <c r="EI365" s="86"/>
      <c r="EJ365" s="86"/>
      <c r="EK365" s="86"/>
      <c r="EL365" s="86"/>
      <c r="EM365" s="86"/>
      <c r="EN365" s="86"/>
      <c r="EO365" s="86"/>
      <c r="EP365" s="86"/>
      <c r="EQ365" s="86"/>
      <c r="ER365" s="86"/>
      <c r="ES365" s="86"/>
      <c r="ET365" s="86"/>
      <c r="EU365" s="86"/>
      <c r="EV365" s="86"/>
      <c r="EW365" s="86"/>
      <c r="EX365" s="86"/>
      <c r="EY365" s="86"/>
      <c r="EZ365" s="86"/>
      <c r="FA365" s="86"/>
      <c r="FB365" s="86"/>
      <c r="FC365" s="86"/>
      <c r="FD365" s="86"/>
      <c r="FE365" s="86"/>
      <c r="FF365" s="86"/>
      <c r="FG365" s="86"/>
      <c r="FH365" s="86"/>
      <c r="FI365" s="86"/>
      <c r="FJ365" s="86"/>
      <c r="FK365" s="86"/>
      <c r="FL365" s="86"/>
      <c r="FM365" s="86"/>
      <c r="FN365" s="86"/>
      <c r="FO365" s="86"/>
      <c r="FP365" s="86"/>
      <c r="FQ365" s="86"/>
      <c r="FR365" s="86"/>
      <c r="FS365" s="86"/>
      <c r="FT365" s="86"/>
      <c r="FU365" s="86"/>
      <c r="FV365" s="86"/>
      <c r="FW365" s="86"/>
      <c r="FX365" s="86">
        <v>37.4324951171875</v>
      </c>
      <c r="FY365" s="86">
        <v>0</v>
      </c>
    </row>
    <row r="366" spans="1:181" x14ac:dyDescent="0.25">
      <c r="A366" t="s">
        <v>186</v>
      </c>
      <c r="B366" t="s">
        <v>244</v>
      </c>
      <c r="C366" t="s">
        <v>194</v>
      </c>
      <c r="D366" t="s">
        <v>202</v>
      </c>
      <c r="E366" t="s">
        <v>240</v>
      </c>
      <c r="F366" t="s">
        <v>1</v>
      </c>
      <c r="G366" t="s">
        <v>200</v>
      </c>
      <c r="H366" s="86">
        <v>611</v>
      </c>
      <c r="I366" s="86"/>
      <c r="J366" s="86"/>
      <c r="K366" s="86"/>
      <c r="L366" s="86"/>
      <c r="M366" s="86"/>
      <c r="N366" s="86"/>
      <c r="O366" s="86"/>
      <c r="P366" s="86"/>
      <c r="Q366" s="86"/>
      <c r="R366" s="86"/>
      <c r="S366" s="86"/>
      <c r="T366" s="86"/>
      <c r="U366" s="86"/>
      <c r="V366" s="86"/>
      <c r="W366" s="86"/>
      <c r="X366" s="86"/>
      <c r="Y366" s="86"/>
      <c r="Z366" s="86"/>
      <c r="AA366" s="86"/>
      <c r="AB366" s="86"/>
      <c r="AC366" s="86"/>
      <c r="AD366" s="86"/>
      <c r="AE366" s="86"/>
      <c r="AF366" s="86"/>
      <c r="AG366" s="86"/>
      <c r="AH366" s="86"/>
      <c r="AI366" s="86"/>
      <c r="AJ366" s="86"/>
      <c r="AK366" s="86"/>
      <c r="AL366" s="86"/>
      <c r="AM366" s="86"/>
      <c r="AN366" s="86"/>
      <c r="AO366" s="86"/>
      <c r="AP366" s="86"/>
      <c r="AQ366" s="86"/>
      <c r="AR366" s="86"/>
      <c r="AS366" s="86"/>
      <c r="AT366" s="86"/>
      <c r="AU366" s="86"/>
      <c r="AV366" s="86"/>
      <c r="AW366" s="86"/>
      <c r="AX366" s="86"/>
      <c r="AY366" s="86"/>
      <c r="AZ366" s="86"/>
      <c r="BA366" s="86"/>
      <c r="BB366" s="86"/>
      <c r="BC366" s="86"/>
      <c r="BD366" s="86"/>
      <c r="BE366" s="86"/>
      <c r="BF366" s="86"/>
      <c r="BG366" s="86"/>
      <c r="BH366" s="86"/>
      <c r="BI366" s="86"/>
      <c r="BJ366" s="86"/>
      <c r="BK366" s="86"/>
      <c r="BL366" s="86"/>
      <c r="BM366" s="86"/>
      <c r="BN366" s="86"/>
      <c r="BO366" s="86"/>
      <c r="BP366" s="86"/>
      <c r="BQ366" s="86"/>
      <c r="BR366" s="86"/>
      <c r="BS366" s="86"/>
      <c r="BT366" s="86"/>
      <c r="BU366" s="86"/>
      <c r="BV366" s="86"/>
      <c r="BW366" s="86"/>
      <c r="BX366" s="86"/>
      <c r="BY366" s="86"/>
      <c r="BZ366" s="86"/>
      <c r="CA366" s="86"/>
      <c r="CB366" s="86"/>
      <c r="CC366" s="86"/>
      <c r="CD366" s="86"/>
      <c r="CE366" s="86"/>
      <c r="CF366" s="86"/>
      <c r="CG366" s="86"/>
      <c r="CH366" s="86"/>
      <c r="CI366" s="86"/>
      <c r="CJ366" s="86"/>
      <c r="CK366" s="86"/>
      <c r="CL366" s="86"/>
      <c r="CM366" s="86"/>
      <c r="CN366" s="86"/>
      <c r="CO366" s="86"/>
      <c r="CP366" s="86"/>
      <c r="CQ366" s="86"/>
      <c r="CR366" s="86"/>
      <c r="CS366" s="86"/>
      <c r="CT366" s="86"/>
      <c r="CU366" s="86"/>
      <c r="CV366" s="86"/>
      <c r="CW366" s="86"/>
      <c r="CX366" s="86"/>
      <c r="CY366" s="86"/>
      <c r="CZ366" s="86"/>
      <c r="DA366" s="86"/>
      <c r="DB366" s="86"/>
      <c r="DC366" s="86"/>
      <c r="DD366" s="86"/>
      <c r="DE366" s="86"/>
      <c r="DF366" s="86"/>
      <c r="DG366" s="86"/>
      <c r="DH366" s="86"/>
      <c r="DI366" s="86"/>
      <c r="DJ366" s="86"/>
      <c r="DK366" s="86"/>
      <c r="DL366" s="86"/>
      <c r="DM366" s="86"/>
      <c r="DN366" s="86"/>
      <c r="DO366" s="86"/>
      <c r="DP366" s="86"/>
      <c r="DQ366" s="86"/>
      <c r="DR366" s="86"/>
      <c r="DS366" s="86"/>
      <c r="DT366" s="86"/>
      <c r="DU366" s="86"/>
      <c r="DV366" s="86"/>
      <c r="DW366" s="86"/>
      <c r="DX366" s="86"/>
      <c r="DY366" s="86"/>
      <c r="DZ366" s="86"/>
      <c r="EA366" s="86"/>
      <c r="EB366" s="86"/>
      <c r="EC366" s="86"/>
      <c r="ED366" s="86"/>
      <c r="EE366" s="86"/>
      <c r="EF366" s="86"/>
      <c r="EG366" s="86"/>
      <c r="EH366" s="86"/>
      <c r="EI366" s="86"/>
      <c r="EJ366" s="86"/>
      <c r="EK366" s="86"/>
      <c r="EL366" s="86"/>
      <c r="EM366" s="86"/>
      <c r="EN366" s="86"/>
      <c r="EO366" s="86"/>
      <c r="EP366" s="86"/>
      <c r="EQ366" s="86"/>
      <c r="ER366" s="86"/>
      <c r="ES366" s="86"/>
      <c r="ET366" s="86"/>
      <c r="EU366" s="86"/>
      <c r="EV366" s="86"/>
      <c r="EW366" s="86"/>
      <c r="EX366" s="86"/>
      <c r="EY366" s="86"/>
      <c r="EZ366" s="86"/>
      <c r="FA366" s="86"/>
      <c r="FB366" s="86"/>
      <c r="FC366" s="86"/>
      <c r="FD366" s="86"/>
      <c r="FE366" s="86"/>
      <c r="FF366" s="86"/>
      <c r="FG366" s="86"/>
      <c r="FH366" s="86"/>
      <c r="FI366" s="86"/>
      <c r="FJ366" s="86"/>
      <c r="FK366" s="86"/>
      <c r="FL366" s="86"/>
      <c r="FM366" s="86"/>
      <c r="FN366" s="86"/>
      <c r="FO366" s="86"/>
      <c r="FP366" s="86"/>
      <c r="FQ366" s="86"/>
      <c r="FR366" s="86"/>
      <c r="FS366" s="86"/>
      <c r="FT366" s="86"/>
      <c r="FU366" s="86"/>
      <c r="FV366" s="86"/>
      <c r="FW366" s="86"/>
      <c r="FX366" s="86">
        <v>29.112112045288086</v>
      </c>
      <c r="FY366" s="86">
        <v>0</v>
      </c>
    </row>
    <row r="367" spans="1:181" x14ac:dyDescent="0.25">
      <c r="A367" t="s">
        <v>186</v>
      </c>
      <c r="B367" t="s">
        <v>244</v>
      </c>
      <c r="C367" t="s">
        <v>194</v>
      </c>
      <c r="D367" t="s">
        <v>202</v>
      </c>
      <c r="E367" t="s">
        <v>240</v>
      </c>
      <c r="F367" t="s">
        <v>1</v>
      </c>
      <c r="G367" t="s">
        <v>1</v>
      </c>
      <c r="H367" s="86">
        <v>3233</v>
      </c>
      <c r="I367" s="86"/>
      <c r="J367" s="86"/>
      <c r="K367" s="86"/>
      <c r="L367" s="86"/>
      <c r="M367" s="86"/>
      <c r="N367" s="86"/>
      <c r="O367" s="86"/>
      <c r="P367" s="86"/>
      <c r="Q367" s="86"/>
      <c r="R367" s="86"/>
      <c r="S367" s="86"/>
      <c r="T367" s="86"/>
      <c r="U367" s="86"/>
      <c r="V367" s="86"/>
      <c r="W367" s="86"/>
      <c r="X367" s="86"/>
      <c r="Y367" s="86"/>
      <c r="Z367" s="86"/>
      <c r="AA367" s="86"/>
      <c r="AB367" s="86"/>
      <c r="AC367" s="86"/>
      <c r="AD367" s="86"/>
      <c r="AE367" s="86"/>
      <c r="AF367" s="86"/>
      <c r="AG367" s="86"/>
      <c r="AH367" s="86"/>
      <c r="AI367" s="86"/>
      <c r="AJ367" s="86"/>
      <c r="AK367" s="86"/>
      <c r="AL367" s="86"/>
      <c r="AM367" s="86"/>
      <c r="AN367" s="86"/>
      <c r="AO367" s="86"/>
      <c r="AP367" s="86"/>
      <c r="AQ367" s="86"/>
      <c r="AR367" s="86"/>
      <c r="AS367" s="86"/>
      <c r="AT367" s="86"/>
      <c r="AU367" s="86"/>
      <c r="AV367" s="86"/>
      <c r="AW367" s="86"/>
      <c r="AX367" s="86"/>
      <c r="AY367" s="86"/>
      <c r="AZ367" s="86"/>
      <c r="BA367" s="86"/>
      <c r="BB367" s="86"/>
      <c r="BC367" s="86"/>
      <c r="BD367" s="86"/>
      <c r="BE367" s="86"/>
      <c r="BF367" s="86"/>
      <c r="BG367" s="86"/>
      <c r="BH367" s="86"/>
      <c r="BI367" s="86"/>
      <c r="BJ367" s="86"/>
      <c r="BK367" s="86"/>
      <c r="BL367" s="86"/>
      <c r="BM367" s="86"/>
      <c r="BN367" s="86"/>
      <c r="BO367" s="86"/>
      <c r="BP367" s="86"/>
      <c r="BQ367" s="86"/>
      <c r="BR367" s="86"/>
      <c r="BS367" s="86"/>
      <c r="BT367" s="86"/>
      <c r="BU367" s="86"/>
      <c r="BV367" s="86"/>
      <c r="BW367" s="86"/>
      <c r="BX367" s="86"/>
      <c r="BY367" s="86"/>
      <c r="BZ367" s="86"/>
      <c r="CA367" s="86"/>
      <c r="CB367" s="86"/>
      <c r="CC367" s="86"/>
      <c r="CD367" s="86"/>
      <c r="CE367" s="86"/>
      <c r="CF367" s="86"/>
      <c r="CG367" s="86"/>
      <c r="CH367" s="86"/>
      <c r="CI367" s="86"/>
      <c r="CJ367" s="86"/>
      <c r="CK367" s="86"/>
      <c r="CL367" s="86"/>
      <c r="CM367" s="86"/>
      <c r="CN367" s="86"/>
      <c r="CO367" s="86"/>
      <c r="CP367" s="86"/>
      <c r="CQ367" s="86"/>
      <c r="CR367" s="86"/>
      <c r="CS367" s="86"/>
      <c r="CT367" s="86"/>
      <c r="CU367" s="86"/>
      <c r="CV367" s="86"/>
      <c r="CW367" s="86"/>
      <c r="CX367" s="86"/>
      <c r="CY367" s="86"/>
      <c r="CZ367" s="86"/>
      <c r="DA367" s="86"/>
      <c r="DB367" s="86"/>
      <c r="DC367" s="86"/>
      <c r="DD367" s="86"/>
      <c r="DE367" s="86"/>
      <c r="DF367" s="86"/>
      <c r="DG367" s="86"/>
      <c r="DH367" s="86"/>
      <c r="DI367" s="86"/>
      <c r="DJ367" s="86"/>
      <c r="DK367" s="86"/>
      <c r="DL367" s="86"/>
      <c r="DM367" s="86"/>
      <c r="DN367" s="86"/>
      <c r="DO367" s="86"/>
      <c r="DP367" s="86"/>
      <c r="DQ367" s="86"/>
      <c r="DR367" s="86"/>
      <c r="DS367" s="86"/>
      <c r="DT367" s="86"/>
      <c r="DU367" s="86"/>
      <c r="DV367" s="86"/>
      <c r="DW367" s="86"/>
      <c r="DX367" s="86"/>
      <c r="DY367" s="86"/>
      <c r="DZ367" s="86"/>
      <c r="EA367" s="86"/>
      <c r="EB367" s="86"/>
      <c r="EC367" s="86"/>
      <c r="ED367" s="86"/>
      <c r="EE367" s="86"/>
      <c r="EF367" s="86"/>
      <c r="EG367" s="86"/>
      <c r="EH367" s="86"/>
      <c r="EI367" s="86"/>
      <c r="EJ367" s="86"/>
      <c r="EK367" s="86"/>
      <c r="EL367" s="86"/>
      <c r="EM367" s="86"/>
      <c r="EN367" s="86"/>
      <c r="EO367" s="86"/>
      <c r="EP367" s="86"/>
      <c r="EQ367" s="86"/>
      <c r="ER367" s="86"/>
      <c r="ES367" s="86"/>
      <c r="ET367" s="86"/>
      <c r="EU367" s="86"/>
      <c r="EV367" s="86"/>
      <c r="EW367" s="86"/>
      <c r="EX367" s="86"/>
      <c r="EY367" s="86"/>
      <c r="EZ367" s="86"/>
      <c r="FA367" s="86"/>
      <c r="FB367" s="86"/>
      <c r="FC367" s="86"/>
      <c r="FD367" s="86"/>
      <c r="FE367" s="86"/>
      <c r="FF367" s="86"/>
      <c r="FG367" s="86"/>
      <c r="FH367" s="86"/>
      <c r="FI367" s="86"/>
      <c r="FJ367" s="86"/>
      <c r="FK367" s="86"/>
      <c r="FL367" s="86"/>
      <c r="FM367" s="86"/>
      <c r="FN367" s="86"/>
      <c r="FO367" s="86"/>
      <c r="FP367" s="86"/>
      <c r="FQ367" s="86"/>
      <c r="FR367" s="86"/>
      <c r="FS367" s="86"/>
      <c r="FT367" s="86"/>
      <c r="FU367" s="86"/>
      <c r="FV367" s="86"/>
      <c r="FW367" s="86"/>
      <c r="FX367" s="86">
        <v>66.544609069824219</v>
      </c>
      <c r="FY367" s="86">
        <v>0</v>
      </c>
    </row>
    <row r="368" spans="1:181" x14ac:dyDescent="0.25">
      <c r="A368" t="s">
        <v>186</v>
      </c>
      <c r="B368" t="s">
        <v>244</v>
      </c>
      <c r="C368" t="s">
        <v>194</v>
      </c>
      <c r="D368" t="s">
        <v>202</v>
      </c>
      <c r="E368" t="s">
        <v>240</v>
      </c>
      <c r="F368" t="s">
        <v>178</v>
      </c>
      <c r="G368" t="s">
        <v>1</v>
      </c>
      <c r="H368" s="86">
        <v>1861</v>
      </c>
      <c r="I368" s="86"/>
      <c r="J368" s="86"/>
      <c r="K368" s="86"/>
      <c r="L368" s="86"/>
      <c r="M368" s="86"/>
      <c r="N368" s="86"/>
      <c r="O368" s="86"/>
      <c r="P368" s="86"/>
      <c r="Q368" s="86"/>
      <c r="R368" s="86"/>
      <c r="S368" s="86"/>
      <c r="T368" s="86"/>
      <c r="U368" s="86"/>
      <c r="V368" s="86"/>
      <c r="W368" s="86"/>
      <c r="X368" s="86"/>
      <c r="Y368" s="86"/>
      <c r="Z368" s="86"/>
      <c r="AA368" s="86"/>
      <c r="AB368" s="86"/>
      <c r="AC368" s="86"/>
      <c r="AD368" s="86"/>
      <c r="AE368" s="86"/>
      <c r="AF368" s="86"/>
      <c r="AG368" s="86"/>
      <c r="AH368" s="86"/>
      <c r="AI368" s="86"/>
      <c r="AJ368" s="86"/>
      <c r="AK368" s="86"/>
      <c r="AL368" s="86"/>
      <c r="AM368" s="86"/>
      <c r="AN368" s="86"/>
      <c r="AO368" s="86"/>
      <c r="AP368" s="86"/>
      <c r="AQ368" s="86"/>
      <c r="AR368" s="86"/>
      <c r="AS368" s="86"/>
      <c r="AT368" s="86"/>
      <c r="AU368" s="86"/>
      <c r="AV368" s="86"/>
      <c r="AW368" s="86"/>
      <c r="AX368" s="86"/>
      <c r="AY368" s="86"/>
      <c r="AZ368" s="86"/>
      <c r="BA368" s="86"/>
      <c r="BB368" s="86"/>
      <c r="BC368" s="86"/>
      <c r="BD368" s="86"/>
      <c r="BE368" s="86"/>
      <c r="BF368" s="86"/>
      <c r="BG368" s="86"/>
      <c r="BH368" s="86"/>
      <c r="BI368" s="86"/>
      <c r="BJ368" s="86"/>
      <c r="BK368" s="86"/>
      <c r="BL368" s="86"/>
      <c r="BM368" s="86"/>
      <c r="BN368" s="86"/>
      <c r="BO368" s="86"/>
      <c r="BP368" s="86"/>
      <c r="BQ368" s="86"/>
      <c r="BR368" s="86"/>
      <c r="BS368" s="86"/>
      <c r="BT368" s="86"/>
      <c r="BU368" s="86"/>
      <c r="BV368" s="86"/>
      <c r="BW368" s="86"/>
      <c r="BX368" s="86"/>
      <c r="BY368" s="86"/>
      <c r="BZ368" s="86"/>
      <c r="CA368" s="86"/>
      <c r="CB368" s="86"/>
      <c r="CC368" s="86"/>
      <c r="CD368" s="86"/>
      <c r="CE368" s="86"/>
      <c r="CF368" s="86"/>
      <c r="CG368" s="86"/>
      <c r="CH368" s="86"/>
      <c r="CI368" s="86"/>
      <c r="CJ368" s="86"/>
      <c r="CK368" s="86"/>
      <c r="CL368" s="86"/>
      <c r="CM368" s="86"/>
      <c r="CN368" s="86"/>
      <c r="CO368" s="86"/>
      <c r="CP368" s="86"/>
      <c r="CQ368" s="86"/>
      <c r="CR368" s="86"/>
      <c r="CS368" s="86"/>
      <c r="CT368" s="86"/>
      <c r="CU368" s="86"/>
      <c r="CV368" s="86"/>
      <c r="CW368" s="86"/>
      <c r="CX368" s="86"/>
      <c r="CY368" s="86"/>
      <c r="CZ368" s="86"/>
      <c r="DA368" s="86"/>
      <c r="DB368" s="86"/>
      <c r="DC368" s="86"/>
      <c r="DD368" s="86"/>
      <c r="DE368" s="86"/>
      <c r="DF368" s="86"/>
      <c r="DG368" s="86"/>
      <c r="DH368" s="86"/>
      <c r="DI368" s="86"/>
      <c r="DJ368" s="86"/>
      <c r="DK368" s="86"/>
      <c r="DL368" s="86"/>
      <c r="DM368" s="86"/>
      <c r="DN368" s="86"/>
      <c r="DO368" s="86"/>
      <c r="DP368" s="86"/>
      <c r="DQ368" s="86"/>
      <c r="DR368" s="86"/>
      <c r="DS368" s="86"/>
      <c r="DT368" s="86"/>
      <c r="DU368" s="86"/>
      <c r="DV368" s="86"/>
      <c r="DW368" s="86"/>
      <c r="DX368" s="86"/>
      <c r="DY368" s="86"/>
      <c r="DZ368" s="86"/>
      <c r="EA368" s="86"/>
      <c r="EB368" s="86"/>
      <c r="EC368" s="86"/>
      <c r="ED368" s="86"/>
      <c r="EE368" s="86"/>
      <c r="EF368" s="86"/>
      <c r="EG368" s="86"/>
      <c r="EH368" s="86"/>
      <c r="EI368" s="86"/>
      <c r="EJ368" s="86"/>
      <c r="EK368" s="86"/>
      <c r="EL368" s="86"/>
      <c r="EM368" s="86"/>
      <c r="EN368" s="86"/>
      <c r="EO368" s="86"/>
      <c r="EP368" s="86"/>
      <c r="EQ368" s="86"/>
      <c r="ER368" s="86"/>
      <c r="ES368" s="86"/>
      <c r="ET368" s="86"/>
      <c r="EU368" s="86"/>
      <c r="EV368" s="86"/>
      <c r="EW368" s="86"/>
      <c r="EX368" s="86"/>
      <c r="EY368" s="86"/>
      <c r="EZ368" s="86"/>
      <c r="FA368" s="86"/>
      <c r="FB368" s="86"/>
      <c r="FC368" s="86"/>
      <c r="FD368" s="86"/>
      <c r="FE368" s="86"/>
      <c r="FF368" s="86"/>
      <c r="FG368" s="86"/>
      <c r="FH368" s="86"/>
      <c r="FI368" s="86"/>
      <c r="FJ368" s="86"/>
      <c r="FK368" s="86"/>
      <c r="FL368" s="86"/>
      <c r="FM368" s="86"/>
      <c r="FN368" s="86"/>
      <c r="FO368" s="86"/>
      <c r="FP368" s="86"/>
      <c r="FQ368" s="86"/>
      <c r="FR368" s="86"/>
      <c r="FS368" s="86"/>
      <c r="FT368" s="86"/>
      <c r="FU368" s="86"/>
      <c r="FV368" s="86"/>
      <c r="FW368" s="86"/>
      <c r="FX368" s="86">
        <v>32.434783935546875</v>
      </c>
      <c r="FY368" s="86">
        <v>0</v>
      </c>
    </row>
    <row r="369" spans="1:181" x14ac:dyDescent="0.25">
      <c r="A369" t="s">
        <v>186</v>
      </c>
      <c r="B369" t="s">
        <v>244</v>
      </c>
      <c r="C369" t="s">
        <v>194</v>
      </c>
      <c r="D369" t="s">
        <v>202</v>
      </c>
      <c r="E369" t="s">
        <v>240</v>
      </c>
      <c r="F369" t="s">
        <v>179</v>
      </c>
      <c r="G369" t="s">
        <v>1</v>
      </c>
      <c r="H369" s="86">
        <v>219</v>
      </c>
      <c r="I369" s="86"/>
      <c r="J369" s="86"/>
      <c r="K369" s="86"/>
      <c r="L369" s="86"/>
      <c r="M369" s="86"/>
      <c r="N369" s="86"/>
      <c r="O369" s="86"/>
      <c r="P369" s="86"/>
      <c r="Q369" s="86"/>
      <c r="R369" s="86"/>
      <c r="S369" s="86"/>
      <c r="T369" s="86"/>
      <c r="U369" s="86"/>
      <c r="V369" s="86"/>
      <c r="W369" s="86"/>
      <c r="X369" s="86"/>
      <c r="Y369" s="86"/>
      <c r="Z369" s="86"/>
      <c r="AA369" s="86"/>
      <c r="AB369" s="86"/>
      <c r="AC369" s="86"/>
      <c r="AD369" s="86"/>
      <c r="AE369" s="86"/>
      <c r="AF369" s="86"/>
      <c r="AG369" s="86"/>
      <c r="AH369" s="86"/>
      <c r="AI369" s="86"/>
      <c r="AJ369" s="86"/>
      <c r="AK369" s="86"/>
      <c r="AL369" s="86"/>
      <c r="AM369" s="86"/>
      <c r="AN369" s="86"/>
      <c r="AO369" s="86"/>
      <c r="AP369" s="86"/>
      <c r="AQ369" s="86"/>
      <c r="AR369" s="86"/>
      <c r="AS369" s="86"/>
      <c r="AT369" s="86"/>
      <c r="AU369" s="86"/>
      <c r="AV369" s="86"/>
      <c r="AW369" s="86"/>
      <c r="AX369" s="86"/>
      <c r="AY369" s="86"/>
      <c r="AZ369" s="86"/>
      <c r="BA369" s="86"/>
      <c r="BB369" s="86"/>
      <c r="BC369" s="86"/>
      <c r="BD369" s="86"/>
      <c r="BE369" s="86"/>
      <c r="BF369" s="86"/>
      <c r="BG369" s="86"/>
      <c r="BH369" s="86"/>
      <c r="BI369" s="86"/>
      <c r="BJ369" s="86"/>
      <c r="BK369" s="86"/>
      <c r="BL369" s="86"/>
      <c r="BM369" s="86"/>
      <c r="BN369" s="86"/>
      <c r="BO369" s="86"/>
      <c r="BP369" s="86"/>
      <c r="BQ369" s="86"/>
      <c r="BR369" s="86"/>
      <c r="BS369" s="86"/>
      <c r="BT369" s="86"/>
      <c r="BU369" s="86"/>
      <c r="BV369" s="86"/>
      <c r="BW369" s="86"/>
      <c r="BX369" s="86"/>
      <c r="BY369" s="86"/>
      <c r="BZ369" s="86"/>
      <c r="CA369" s="86"/>
      <c r="CB369" s="86"/>
      <c r="CC369" s="86"/>
      <c r="CD369" s="86"/>
      <c r="CE369" s="86"/>
      <c r="CF369" s="86"/>
      <c r="CG369" s="86"/>
      <c r="CH369" s="86"/>
      <c r="CI369" s="86"/>
      <c r="CJ369" s="86"/>
      <c r="CK369" s="86"/>
      <c r="CL369" s="86"/>
      <c r="CM369" s="86"/>
      <c r="CN369" s="86"/>
      <c r="CO369" s="86"/>
      <c r="CP369" s="86"/>
      <c r="CQ369" s="86"/>
      <c r="CR369" s="86"/>
      <c r="CS369" s="86"/>
      <c r="CT369" s="86"/>
      <c r="CU369" s="86"/>
      <c r="CV369" s="86"/>
      <c r="CW369" s="86"/>
      <c r="CX369" s="86"/>
      <c r="CY369" s="86"/>
      <c r="CZ369" s="86"/>
      <c r="DA369" s="86"/>
      <c r="DB369" s="86"/>
      <c r="DC369" s="86"/>
      <c r="DD369" s="86"/>
      <c r="DE369" s="86"/>
      <c r="DF369" s="86"/>
      <c r="DG369" s="86"/>
      <c r="DH369" s="86"/>
      <c r="DI369" s="86"/>
      <c r="DJ369" s="86"/>
      <c r="DK369" s="86"/>
      <c r="DL369" s="86"/>
      <c r="DM369" s="86"/>
      <c r="DN369" s="86"/>
      <c r="DO369" s="86"/>
      <c r="DP369" s="86"/>
      <c r="DQ369" s="86"/>
      <c r="DR369" s="86"/>
      <c r="DS369" s="86"/>
      <c r="DT369" s="86"/>
      <c r="DU369" s="86"/>
      <c r="DV369" s="86"/>
      <c r="DW369" s="86"/>
      <c r="DX369" s="86"/>
      <c r="DY369" s="86"/>
      <c r="DZ369" s="86"/>
      <c r="EA369" s="86"/>
      <c r="EB369" s="86"/>
      <c r="EC369" s="86"/>
      <c r="ED369" s="86"/>
      <c r="EE369" s="86"/>
      <c r="EF369" s="86"/>
      <c r="EG369" s="86"/>
      <c r="EH369" s="86"/>
      <c r="EI369" s="86"/>
      <c r="EJ369" s="86"/>
      <c r="EK369" s="86"/>
      <c r="EL369" s="86"/>
      <c r="EM369" s="86"/>
      <c r="EN369" s="86"/>
      <c r="EO369" s="86"/>
      <c r="EP369" s="86"/>
      <c r="EQ369" s="86"/>
      <c r="ER369" s="86"/>
      <c r="ES369" s="86"/>
      <c r="ET369" s="86"/>
      <c r="EU369" s="86"/>
      <c r="EV369" s="86"/>
      <c r="EW369" s="86"/>
      <c r="EX369" s="86"/>
      <c r="EY369" s="86"/>
      <c r="EZ369" s="86"/>
      <c r="FA369" s="86"/>
      <c r="FB369" s="86"/>
      <c r="FC369" s="86"/>
      <c r="FD369" s="86"/>
      <c r="FE369" s="86"/>
      <c r="FF369" s="86"/>
      <c r="FG369" s="86"/>
      <c r="FH369" s="86"/>
      <c r="FI369" s="86"/>
      <c r="FJ369" s="86"/>
      <c r="FK369" s="86"/>
      <c r="FL369" s="86"/>
      <c r="FM369" s="86"/>
      <c r="FN369" s="86"/>
      <c r="FO369" s="86"/>
      <c r="FP369" s="86"/>
      <c r="FQ369" s="86"/>
      <c r="FR369" s="86"/>
      <c r="FS369" s="86"/>
      <c r="FT369" s="86"/>
      <c r="FU369" s="86"/>
      <c r="FV369" s="86"/>
      <c r="FW369" s="86"/>
      <c r="FX369" s="86">
        <v>5.3478260040283203</v>
      </c>
      <c r="FY369" s="86">
        <v>0</v>
      </c>
    </row>
    <row r="370" spans="1:181" x14ac:dyDescent="0.25">
      <c r="A370" t="s">
        <v>186</v>
      </c>
      <c r="B370" t="s">
        <v>244</v>
      </c>
      <c r="C370" t="s">
        <v>194</v>
      </c>
      <c r="D370" t="s">
        <v>202</v>
      </c>
      <c r="E370" t="s">
        <v>240</v>
      </c>
      <c r="F370" t="s">
        <v>180</v>
      </c>
      <c r="G370" t="s">
        <v>1</v>
      </c>
      <c r="H370" s="86">
        <v>61</v>
      </c>
      <c r="I370" s="86"/>
      <c r="J370" s="86"/>
      <c r="K370" s="86"/>
      <c r="L370" s="86"/>
      <c r="M370" s="86"/>
      <c r="N370" s="86"/>
      <c r="O370" s="86"/>
      <c r="P370" s="86"/>
      <c r="Q370" s="86"/>
      <c r="R370" s="86"/>
      <c r="S370" s="86"/>
      <c r="T370" s="86"/>
      <c r="U370" s="86"/>
      <c r="V370" s="86"/>
      <c r="W370" s="86"/>
      <c r="X370" s="86"/>
      <c r="Y370" s="86"/>
      <c r="Z370" s="86"/>
      <c r="AA370" s="86"/>
      <c r="AB370" s="86"/>
      <c r="AC370" s="86"/>
      <c r="AD370" s="86"/>
      <c r="AE370" s="86"/>
      <c r="AF370" s="86"/>
      <c r="AG370" s="86"/>
      <c r="AH370" s="86"/>
      <c r="AI370" s="86"/>
      <c r="AJ370" s="86"/>
      <c r="AK370" s="86"/>
      <c r="AL370" s="86"/>
      <c r="AM370" s="86"/>
      <c r="AN370" s="86"/>
      <c r="AO370" s="86"/>
      <c r="AP370" s="86"/>
      <c r="AQ370" s="86"/>
      <c r="AR370" s="86"/>
      <c r="AS370" s="86"/>
      <c r="AT370" s="86"/>
      <c r="AU370" s="86"/>
      <c r="AV370" s="86"/>
      <c r="AW370" s="86"/>
      <c r="AX370" s="86"/>
      <c r="AY370" s="86"/>
      <c r="AZ370" s="86"/>
      <c r="BA370" s="86"/>
      <c r="BB370" s="86"/>
      <c r="BC370" s="86"/>
      <c r="BD370" s="86"/>
      <c r="BE370" s="86"/>
      <c r="BF370" s="86"/>
      <c r="BG370" s="86"/>
      <c r="BH370" s="86"/>
      <c r="BI370" s="86"/>
      <c r="BJ370" s="86"/>
      <c r="BK370" s="86"/>
      <c r="BL370" s="86"/>
      <c r="BM370" s="86"/>
      <c r="BN370" s="86"/>
      <c r="BO370" s="86"/>
      <c r="BP370" s="86"/>
      <c r="BQ370" s="86"/>
      <c r="BR370" s="86"/>
      <c r="BS370" s="86"/>
      <c r="BT370" s="86"/>
      <c r="BU370" s="86"/>
      <c r="BV370" s="86"/>
      <c r="BW370" s="86"/>
      <c r="BX370" s="86"/>
      <c r="BY370" s="86"/>
      <c r="BZ370" s="86"/>
      <c r="CA370" s="86"/>
      <c r="CB370" s="86"/>
      <c r="CC370" s="86"/>
      <c r="CD370" s="86"/>
      <c r="CE370" s="86"/>
      <c r="CF370" s="86"/>
      <c r="CG370" s="86"/>
      <c r="CH370" s="86"/>
      <c r="CI370" s="86"/>
      <c r="CJ370" s="86"/>
      <c r="CK370" s="86"/>
      <c r="CL370" s="86"/>
      <c r="CM370" s="86"/>
      <c r="CN370" s="86"/>
      <c r="CO370" s="86"/>
      <c r="CP370" s="86"/>
      <c r="CQ370" s="86"/>
      <c r="CR370" s="86"/>
      <c r="CS370" s="86"/>
      <c r="CT370" s="86"/>
      <c r="CU370" s="86"/>
      <c r="CV370" s="86"/>
      <c r="CW370" s="86"/>
      <c r="CX370" s="86"/>
      <c r="CY370" s="86"/>
      <c r="CZ370" s="86"/>
      <c r="DA370" s="86"/>
      <c r="DB370" s="86"/>
      <c r="DC370" s="86"/>
      <c r="DD370" s="86"/>
      <c r="DE370" s="86"/>
      <c r="DF370" s="86"/>
      <c r="DG370" s="86"/>
      <c r="DH370" s="86"/>
      <c r="DI370" s="86"/>
      <c r="DJ370" s="86"/>
      <c r="DK370" s="86"/>
      <c r="DL370" s="86"/>
      <c r="DM370" s="86"/>
      <c r="DN370" s="86"/>
      <c r="DO370" s="86"/>
      <c r="DP370" s="86"/>
      <c r="DQ370" s="86"/>
      <c r="DR370" s="86"/>
      <c r="DS370" s="86"/>
      <c r="DT370" s="86"/>
      <c r="DU370" s="86"/>
      <c r="DV370" s="86"/>
      <c r="DW370" s="86"/>
      <c r="DX370" s="86"/>
      <c r="DY370" s="86"/>
      <c r="DZ370" s="86"/>
      <c r="EA370" s="86"/>
      <c r="EB370" s="86"/>
      <c r="EC370" s="86"/>
      <c r="ED370" s="86"/>
      <c r="EE370" s="86"/>
      <c r="EF370" s="86"/>
      <c r="EG370" s="86"/>
      <c r="EH370" s="86"/>
      <c r="EI370" s="86"/>
      <c r="EJ370" s="86"/>
      <c r="EK370" s="86"/>
      <c r="EL370" s="86"/>
      <c r="EM370" s="86"/>
      <c r="EN370" s="86"/>
      <c r="EO370" s="86"/>
      <c r="EP370" s="86"/>
      <c r="EQ370" s="86"/>
      <c r="ER370" s="86"/>
      <c r="ES370" s="86"/>
      <c r="ET370" s="86"/>
      <c r="EU370" s="86"/>
      <c r="EV370" s="86"/>
      <c r="EW370" s="86"/>
      <c r="EX370" s="86"/>
      <c r="EY370" s="86"/>
      <c r="EZ370" s="86"/>
      <c r="FA370" s="86"/>
      <c r="FB370" s="86"/>
      <c r="FC370" s="86"/>
      <c r="FD370" s="86"/>
      <c r="FE370" s="86"/>
      <c r="FF370" s="86"/>
      <c r="FG370" s="86"/>
      <c r="FH370" s="86"/>
      <c r="FI370" s="86"/>
      <c r="FJ370" s="86"/>
      <c r="FK370" s="86"/>
      <c r="FL370" s="86"/>
      <c r="FM370" s="86"/>
      <c r="FN370" s="86"/>
      <c r="FO370" s="86"/>
      <c r="FP370" s="86"/>
      <c r="FQ370" s="86"/>
      <c r="FR370" s="86"/>
      <c r="FS370" s="86"/>
      <c r="FT370" s="86"/>
      <c r="FU370" s="86"/>
      <c r="FV370" s="86"/>
      <c r="FW370" s="86"/>
      <c r="FX370" s="86">
        <v>1.7142857313156128</v>
      </c>
      <c r="FY370" s="86">
        <v>0</v>
      </c>
    </row>
    <row r="371" spans="1:181" x14ac:dyDescent="0.25">
      <c r="A371" t="s">
        <v>186</v>
      </c>
      <c r="B371" t="s">
        <v>244</v>
      </c>
      <c r="C371" t="s">
        <v>194</v>
      </c>
      <c r="D371" t="s">
        <v>202</v>
      </c>
      <c r="E371" t="s">
        <v>240</v>
      </c>
      <c r="F371" t="s">
        <v>181</v>
      </c>
      <c r="G371" t="s">
        <v>1</v>
      </c>
      <c r="H371" s="86">
        <v>64</v>
      </c>
      <c r="I371" s="86"/>
      <c r="J371" s="86"/>
      <c r="K371" s="86"/>
      <c r="L371" s="86"/>
      <c r="M371" s="86"/>
      <c r="N371" s="86"/>
      <c r="O371" s="86"/>
      <c r="P371" s="86"/>
      <c r="Q371" s="86"/>
      <c r="R371" s="86"/>
      <c r="S371" s="86"/>
      <c r="T371" s="86"/>
      <c r="U371" s="86"/>
      <c r="V371" s="86"/>
      <c r="W371" s="86"/>
      <c r="X371" s="86"/>
      <c r="Y371" s="86"/>
      <c r="Z371" s="86"/>
      <c r="AA371" s="86"/>
      <c r="AB371" s="86"/>
      <c r="AC371" s="86"/>
      <c r="AD371" s="86"/>
      <c r="AE371" s="86"/>
      <c r="AF371" s="86"/>
      <c r="AG371" s="86"/>
      <c r="AH371" s="86"/>
      <c r="AI371" s="86"/>
      <c r="AJ371" s="86"/>
      <c r="AK371" s="86"/>
      <c r="AL371" s="86"/>
      <c r="AM371" s="86"/>
      <c r="AN371" s="86"/>
      <c r="AO371" s="86"/>
      <c r="AP371" s="86"/>
      <c r="AQ371" s="86"/>
      <c r="AR371" s="86"/>
      <c r="AS371" s="86"/>
      <c r="AT371" s="86"/>
      <c r="AU371" s="86"/>
      <c r="AV371" s="86"/>
      <c r="AW371" s="86"/>
      <c r="AX371" s="86"/>
      <c r="AY371" s="86"/>
      <c r="AZ371" s="86"/>
      <c r="BA371" s="86"/>
      <c r="BB371" s="86"/>
      <c r="BC371" s="86"/>
      <c r="BD371" s="86"/>
      <c r="BE371" s="86"/>
      <c r="BF371" s="86"/>
      <c r="BG371" s="86"/>
      <c r="BH371" s="86"/>
      <c r="BI371" s="86"/>
      <c r="BJ371" s="86"/>
      <c r="BK371" s="86"/>
      <c r="BL371" s="86"/>
      <c r="BM371" s="86"/>
      <c r="BN371" s="86"/>
      <c r="BO371" s="86"/>
      <c r="BP371" s="86"/>
      <c r="BQ371" s="86"/>
      <c r="BR371" s="86"/>
      <c r="BS371" s="86"/>
      <c r="BT371" s="86"/>
      <c r="BU371" s="86"/>
      <c r="BV371" s="86"/>
      <c r="BW371" s="86"/>
      <c r="BX371" s="86"/>
      <c r="BY371" s="86"/>
      <c r="BZ371" s="86"/>
      <c r="CA371" s="86"/>
      <c r="CB371" s="86"/>
      <c r="CC371" s="86"/>
      <c r="CD371" s="86"/>
      <c r="CE371" s="86"/>
      <c r="CF371" s="86"/>
      <c r="CG371" s="86"/>
      <c r="CH371" s="86"/>
      <c r="CI371" s="86"/>
      <c r="CJ371" s="86"/>
      <c r="CK371" s="86"/>
      <c r="CL371" s="86"/>
      <c r="CM371" s="86"/>
      <c r="CN371" s="86"/>
      <c r="CO371" s="86"/>
      <c r="CP371" s="86"/>
      <c r="CQ371" s="86"/>
      <c r="CR371" s="86"/>
      <c r="CS371" s="86"/>
      <c r="CT371" s="86"/>
      <c r="CU371" s="86"/>
      <c r="CV371" s="86"/>
      <c r="CW371" s="86"/>
      <c r="CX371" s="86"/>
      <c r="CY371" s="86"/>
      <c r="CZ371" s="86"/>
      <c r="DA371" s="86"/>
      <c r="DB371" s="86"/>
      <c r="DC371" s="86"/>
      <c r="DD371" s="86"/>
      <c r="DE371" s="86"/>
      <c r="DF371" s="86"/>
      <c r="DG371" s="86"/>
      <c r="DH371" s="86"/>
      <c r="DI371" s="86"/>
      <c r="DJ371" s="86"/>
      <c r="DK371" s="86"/>
      <c r="DL371" s="86"/>
      <c r="DM371" s="86"/>
      <c r="DN371" s="86"/>
      <c r="DO371" s="86"/>
      <c r="DP371" s="86"/>
      <c r="DQ371" s="86"/>
      <c r="DR371" s="86"/>
      <c r="DS371" s="86"/>
      <c r="DT371" s="86"/>
      <c r="DU371" s="86"/>
      <c r="DV371" s="86"/>
      <c r="DW371" s="86"/>
      <c r="DX371" s="86"/>
      <c r="DY371" s="86"/>
      <c r="DZ371" s="86"/>
      <c r="EA371" s="86"/>
      <c r="EB371" s="86"/>
      <c r="EC371" s="86"/>
      <c r="ED371" s="86"/>
      <c r="EE371" s="86"/>
      <c r="EF371" s="86"/>
      <c r="EG371" s="86"/>
      <c r="EH371" s="86"/>
      <c r="EI371" s="86"/>
      <c r="EJ371" s="86"/>
      <c r="EK371" s="86"/>
      <c r="EL371" s="86"/>
      <c r="EM371" s="86"/>
      <c r="EN371" s="86"/>
      <c r="EO371" s="86"/>
      <c r="EP371" s="86"/>
      <c r="EQ371" s="86"/>
      <c r="ER371" s="86"/>
      <c r="ES371" s="86"/>
      <c r="ET371" s="86"/>
      <c r="EU371" s="86"/>
      <c r="EV371" s="86"/>
      <c r="EW371" s="86"/>
      <c r="EX371" s="86"/>
      <c r="EY371" s="86"/>
      <c r="EZ371" s="86"/>
      <c r="FA371" s="86"/>
      <c r="FB371" s="86"/>
      <c r="FC371" s="86"/>
      <c r="FD371" s="86"/>
      <c r="FE371" s="86"/>
      <c r="FF371" s="86"/>
      <c r="FG371" s="86"/>
      <c r="FH371" s="86"/>
      <c r="FI371" s="86"/>
      <c r="FJ371" s="86"/>
      <c r="FK371" s="86"/>
      <c r="FL371" s="86"/>
      <c r="FM371" s="86"/>
      <c r="FN371" s="86"/>
      <c r="FO371" s="86"/>
      <c r="FP371" s="86"/>
      <c r="FQ371" s="86"/>
      <c r="FR371" s="86"/>
      <c r="FS371" s="86"/>
      <c r="FT371" s="86"/>
      <c r="FU371" s="86"/>
      <c r="FV371" s="86"/>
      <c r="FW371" s="86"/>
      <c r="FX371" s="86">
        <v>1.0499999523162842</v>
      </c>
      <c r="FY371" s="86">
        <v>0</v>
      </c>
    </row>
    <row r="372" spans="1:181" x14ac:dyDescent="0.25">
      <c r="A372" t="s">
        <v>186</v>
      </c>
      <c r="B372" t="s">
        <v>244</v>
      </c>
      <c r="C372" t="s">
        <v>194</v>
      </c>
      <c r="D372" t="s">
        <v>202</v>
      </c>
      <c r="E372" t="s">
        <v>240</v>
      </c>
      <c r="F372" t="s">
        <v>182</v>
      </c>
      <c r="G372" t="s">
        <v>1</v>
      </c>
      <c r="H372" s="86">
        <v>358</v>
      </c>
      <c r="I372" s="86"/>
      <c r="J372" s="86"/>
      <c r="K372" s="86"/>
      <c r="L372" s="86"/>
      <c r="M372" s="86"/>
      <c r="N372" s="86"/>
      <c r="O372" s="86"/>
      <c r="P372" s="86"/>
      <c r="Q372" s="86"/>
      <c r="R372" s="86"/>
      <c r="S372" s="86"/>
      <c r="T372" s="86"/>
      <c r="U372" s="86"/>
      <c r="V372" s="86"/>
      <c r="W372" s="86"/>
      <c r="X372" s="86"/>
      <c r="Y372" s="86"/>
      <c r="Z372" s="86"/>
      <c r="AA372" s="86"/>
      <c r="AB372" s="86"/>
      <c r="AC372" s="86"/>
      <c r="AD372" s="86"/>
      <c r="AE372" s="86"/>
      <c r="AF372" s="86"/>
      <c r="AG372" s="86"/>
      <c r="AH372" s="86"/>
      <c r="AI372" s="86"/>
      <c r="AJ372" s="86"/>
      <c r="AK372" s="86"/>
      <c r="AL372" s="86"/>
      <c r="AM372" s="86"/>
      <c r="AN372" s="86"/>
      <c r="AO372" s="86"/>
      <c r="AP372" s="86"/>
      <c r="AQ372" s="86"/>
      <c r="AR372" s="86"/>
      <c r="AS372" s="86"/>
      <c r="AT372" s="86"/>
      <c r="AU372" s="86"/>
      <c r="AV372" s="86"/>
      <c r="AW372" s="86"/>
      <c r="AX372" s="86"/>
      <c r="AY372" s="86"/>
      <c r="AZ372" s="86"/>
      <c r="BA372" s="86"/>
      <c r="BB372" s="86"/>
      <c r="BC372" s="86"/>
      <c r="BD372" s="86"/>
      <c r="BE372" s="86"/>
      <c r="BF372" s="86"/>
      <c r="BG372" s="86"/>
      <c r="BH372" s="86"/>
      <c r="BI372" s="86"/>
      <c r="BJ372" s="86"/>
      <c r="BK372" s="86"/>
      <c r="BL372" s="86"/>
      <c r="BM372" s="86"/>
      <c r="BN372" s="86"/>
      <c r="BO372" s="86"/>
      <c r="BP372" s="86"/>
      <c r="BQ372" s="86"/>
      <c r="BR372" s="86"/>
      <c r="BS372" s="86"/>
      <c r="BT372" s="86"/>
      <c r="BU372" s="86"/>
      <c r="BV372" s="86"/>
      <c r="BW372" s="86"/>
      <c r="BX372" s="86"/>
      <c r="BY372" s="86"/>
      <c r="BZ372" s="86"/>
      <c r="CA372" s="86"/>
      <c r="CB372" s="86"/>
      <c r="CC372" s="86"/>
      <c r="CD372" s="86"/>
      <c r="CE372" s="86"/>
      <c r="CF372" s="86"/>
      <c r="CG372" s="86"/>
      <c r="CH372" s="86"/>
      <c r="CI372" s="86"/>
      <c r="CJ372" s="86"/>
      <c r="CK372" s="86"/>
      <c r="CL372" s="86"/>
      <c r="CM372" s="86"/>
      <c r="CN372" s="86"/>
      <c r="CO372" s="86"/>
      <c r="CP372" s="86"/>
      <c r="CQ372" s="86"/>
      <c r="CR372" s="86"/>
      <c r="CS372" s="86"/>
      <c r="CT372" s="86"/>
      <c r="CU372" s="86"/>
      <c r="CV372" s="86"/>
      <c r="CW372" s="86"/>
      <c r="CX372" s="86"/>
      <c r="CY372" s="86"/>
      <c r="CZ372" s="86"/>
      <c r="DA372" s="86"/>
      <c r="DB372" s="86"/>
      <c r="DC372" s="86"/>
      <c r="DD372" s="86"/>
      <c r="DE372" s="86"/>
      <c r="DF372" s="86"/>
      <c r="DG372" s="86"/>
      <c r="DH372" s="86"/>
      <c r="DI372" s="86"/>
      <c r="DJ372" s="86"/>
      <c r="DK372" s="86"/>
      <c r="DL372" s="86"/>
      <c r="DM372" s="86"/>
      <c r="DN372" s="86"/>
      <c r="DO372" s="86"/>
      <c r="DP372" s="86"/>
      <c r="DQ372" s="86"/>
      <c r="DR372" s="86"/>
      <c r="DS372" s="86"/>
      <c r="DT372" s="86"/>
      <c r="DU372" s="86"/>
      <c r="DV372" s="86"/>
      <c r="DW372" s="86"/>
      <c r="DX372" s="86"/>
      <c r="DY372" s="86"/>
      <c r="DZ372" s="86"/>
      <c r="EA372" s="86"/>
      <c r="EB372" s="86"/>
      <c r="EC372" s="86"/>
      <c r="ED372" s="86"/>
      <c r="EE372" s="86"/>
      <c r="EF372" s="86"/>
      <c r="EG372" s="86"/>
      <c r="EH372" s="86"/>
      <c r="EI372" s="86"/>
      <c r="EJ372" s="86"/>
      <c r="EK372" s="86"/>
      <c r="EL372" s="86"/>
      <c r="EM372" s="86"/>
      <c r="EN372" s="86"/>
      <c r="EO372" s="86"/>
      <c r="EP372" s="86"/>
      <c r="EQ372" s="86"/>
      <c r="ER372" s="86"/>
      <c r="ES372" s="86"/>
      <c r="ET372" s="86"/>
      <c r="EU372" s="86"/>
      <c r="EV372" s="86"/>
      <c r="EW372" s="86"/>
      <c r="EX372" s="86"/>
      <c r="EY372" s="86"/>
      <c r="EZ372" s="86"/>
      <c r="FA372" s="86"/>
      <c r="FB372" s="86"/>
      <c r="FC372" s="86"/>
      <c r="FD372" s="86"/>
      <c r="FE372" s="86"/>
      <c r="FF372" s="86"/>
      <c r="FG372" s="86"/>
      <c r="FH372" s="86"/>
      <c r="FI372" s="86"/>
      <c r="FJ372" s="86"/>
      <c r="FK372" s="86"/>
      <c r="FL372" s="86"/>
      <c r="FM372" s="86"/>
      <c r="FN372" s="86"/>
      <c r="FO372" s="86"/>
      <c r="FP372" s="86"/>
      <c r="FQ372" s="86"/>
      <c r="FR372" s="86"/>
      <c r="FS372" s="86"/>
      <c r="FT372" s="86"/>
      <c r="FU372" s="86"/>
      <c r="FV372" s="86"/>
      <c r="FW372" s="86"/>
      <c r="FX372" s="86">
        <v>4.0434784889221191</v>
      </c>
      <c r="FY372" s="86">
        <v>0</v>
      </c>
    </row>
    <row r="373" spans="1:181" x14ac:dyDescent="0.25">
      <c r="A373" t="s">
        <v>186</v>
      </c>
      <c r="B373" t="s">
        <v>244</v>
      </c>
      <c r="C373" t="s">
        <v>194</v>
      </c>
      <c r="D373" t="s">
        <v>202</v>
      </c>
      <c r="E373" t="s">
        <v>240</v>
      </c>
      <c r="F373" t="s">
        <v>183</v>
      </c>
      <c r="G373" t="s">
        <v>1</v>
      </c>
      <c r="H373" s="86">
        <v>365</v>
      </c>
      <c r="I373" s="86"/>
      <c r="J373" s="86"/>
      <c r="K373" s="86"/>
      <c r="L373" s="86"/>
      <c r="M373" s="86"/>
      <c r="N373" s="86"/>
      <c r="O373" s="86"/>
      <c r="P373" s="86"/>
      <c r="Q373" s="86"/>
      <c r="R373" s="86"/>
      <c r="S373" s="86"/>
      <c r="T373" s="86"/>
      <c r="U373" s="86"/>
      <c r="V373" s="86"/>
      <c r="W373" s="86"/>
      <c r="X373" s="86"/>
      <c r="Y373" s="86"/>
      <c r="Z373" s="86"/>
      <c r="AA373" s="86"/>
      <c r="AB373" s="86"/>
      <c r="AC373" s="86"/>
      <c r="AD373" s="86"/>
      <c r="AE373" s="86"/>
      <c r="AF373" s="86"/>
      <c r="AG373" s="86"/>
      <c r="AH373" s="86"/>
      <c r="AI373" s="86"/>
      <c r="AJ373" s="86"/>
      <c r="AK373" s="86"/>
      <c r="AL373" s="86"/>
      <c r="AM373" s="86"/>
      <c r="AN373" s="86"/>
      <c r="AO373" s="86"/>
      <c r="AP373" s="86"/>
      <c r="AQ373" s="86"/>
      <c r="AR373" s="86"/>
      <c r="AS373" s="86"/>
      <c r="AT373" s="86"/>
      <c r="AU373" s="86"/>
      <c r="AV373" s="86"/>
      <c r="AW373" s="86"/>
      <c r="AX373" s="86"/>
      <c r="AY373" s="86"/>
      <c r="AZ373" s="86"/>
      <c r="BA373" s="86"/>
      <c r="BB373" s="86"/>
      <c r="BC373" s="86"/>
      <c r="BD373" s="86"/>
      <c r="BE373" s="86"/>
      <c r="BF373" s="86"/>
      <c r="BG373" s="86"/>
      <c r="BH373" s="86"/>
      <c r="BI373" s="86"/>
      <c r="BJ373" s="86"/>
      <c r="BK373" s="86"/>
      <c r="BL373" s="86"/>
      <c r="BM373" s="86"/>
      <c r="BN373" s="86"/>
      <c r="BO373" s="86"/>
      <c r="BP373" s="86"/>
      <c r="BQ373" s="86"/>
      <c r="BR373" s="86"/>
      <c r="BS373" s="86"/>
      <c r="BT373" s="86"/>
      <c r="BU373" s="86"/>
      <c r="BV373" s="86"/>
      <c r="BW373" s="86"/>
      <c r="BX373" s="86"/>
      <c r="BY373" s="86"/>
      <c r="BZ373" s="86"/>
      <c r="CA373" s="86"/>
      <c r="CB373" s="86"/>
      <c r="CC373" s="86"/>
      <c r="CD373" s="86"/>
      <c r="CE373" s="86"/>
      <c r="CF373" s="86"/>
      <c r="CG373" s="86"/>
      <c r="CH373" s="86"/>
      <c r="CI373" s="86"/>
      <c r="CJ373" s="86"/>
      <c r="CK373" s="86"/>
      <c r="CL373" s="86"/>
      <c r="CM373" s="86"/>
      <c r="CN373" s="86"/>
      <c r="CO373" s="86"/>
      <c r="CP373" s="86"/>
      <c r="CQ373" s="86"/>
      <c r="CR373" s="86"/>
      <c r="CS373" s="86"/>
      <c r="CT373" s="86"/>
      <c r="CU373" s="86"/>
      <c r="CV373" s="86"/>
      <c r="CW373" s="86"/>
      <c r="CX373" s="86"/>
      <c r="CY373" s="86"/>
      <c r="CZ373" s="86"/>
      <c r="DA373" s="86"/>
      <c r="DB373" s="86"/>
      <c r="DC373" s="86"/>
      <c r="DD373" s="86"/>
      <c r="DE373" s="86"/>
      <c r="DF373" s="86"/>
      <c r="DG373" s="86"/>
      <c r="DH373" s="86"/>
      <c r="DI373" s="86"/>
      <c r="DJ373" s="86"/>
      <c r="DK373" s="86"/>
      <c r="DL373" s="86"/>
      <c r="DM373" s="86"/>
      <c r="DN373" s="86"/>
      <c r="DO373" s="86"/>
      <c r="DP373" s="86"/>
      <c r="DQ373" s="86"/>
      <c r="DR373" s="86"/>
      <c r="DS373" s="86"/>
      <c r="DT373" s="86"/>
      <c r="DU373" s="86"/>
      <c r="DV373" s="86"/>
      <c r="DW373" s="86"/>
      <c r="DX373" s="86"/>
      <c r="DY373" s="86"/>
      <c r="DZ373" s="86"/>
      <c r="EA373" s="86"/>
      <c r="EB373" s="86"/>
      <c r="EC373" s="86"/>
      <c r="ED373" s="86"/>
      <c r="EE373" s="86"/>
      <c r="EF373" s="86"/>
      <c r="EG373" s="86"/>
      <c r="EH373" s="86"/>
      <c r="EI373" s="86"/>
      <c r="EJ373" s="86"/>
      <c r="EK373" s="86"/>
      <c r="EL373" s="86"/>
      <c r="EM373" s="86"/>
      <c r="EN373" s="86"/>
      <c r="EO373" s="86"/>
      <c r="EP373" s="86"/>
      <c r="EQ373" s="86"/>
      <c r="ER373" s="86"/>
      <c r="ES373" s="86"/>
      <c r="ET373" s="86"/>
      <c r="EU373" s="86"/>
      <c r="EV373" s="86"/>
      <c r="EW373" s="86"/>
      <c r="EX373" s="86"/>
      <c r="EY373" s="86"/>
      <c r="EZ373" s="86"/>
      <c r="FA373" s="86"/>
      <c r="FB373" s="86"/>
      <c r="FC373" s="86"/>
      <c r="FD373" s="86"/>
      <c r="FE373" s="86"/>
      <c r="FF373" s="86"/>
      <c r="FG373" s="86"/>
      <c r="FH373" s="86"/>
      <c r="FI373" s="86"/>
      <c r="FJ373" s="86"/>
      <c r="FK373" s="86"/>
      <c r="FL373" s="86"/>
      <c r="FM373" s="86"/>
      <c r="FN373" s="86"/>
      <c r="FO373" s="86"/>
      <c r="FP373" s="86"/>
      <c r="FQ373" s="86"/>
      <c r="FR373" s="86"/>
      <c r="FS373" s="86"/>
      <c r="FT373" s="86"/>
      <c r="FU373" s="86"/>
      <c r="FV373" s="86"/>
      <c r="FW373" s="86"/>
      <c r="FX373" s="86">
        <v>10.677345275878906</v>
      </c>
      <c r="FY373" s="86">
        <v>0</v>
      </c>
    </row>
    <row r="374" spans="1:181" x14ac:dyDescent="0.25">
      <c r="A374" t="s">
        <v>186</v>
      </c>
      <c r="B374" t="s">
        <v>244</v>
      </c>
      <c r="C374" t="s">
        <v>194</v>
      </c>
      <c r="D374" t="s">
        <v>202</v>
      </c>
      <c r="E374" t="s">
        <v>240</v>
      </c>
      <c r="F374" t="s">
        <v>184</v>
      </c>
      <c r="G374" t="s">
        <v>1</v>
      </c>
      <c r="H374" s="86">
        <v>231</v>
      </c>
      <c r="I374" s="86"/>
      <c r="J374" s="86"/>
      <c r="K374" s="86"/>
      <c r="L374" s="86"/>
      <c r="M374" s="86"/>
      <c r="N374" s="86"/>
      <c r="O374" s="86"/>
      <c r="P374" s="86"/>
      <c r="Q374" s="86"/>
      <c r="R374" s="86"/>
      <c r="S374" s="86"/>
      <c r="T374" s="86"/>
      <c r="U374" s="86"/>
      <c r="V374" s="86"/>
      <c r="W374" s="86"/>
      <c r="X374" s="86"/>
      <c r="Y374" s="86"/>
      <c r="Z374" s="86"/>
      <c r="AA374" s="86"/>
      <c r="AB374" s="86"/>
      <c r="AC374" s="86"/>
      <c r="AD374" s="86"/>
      <c r="AE374" s="86"/>
      <c r="AF374" s="86"/>
      <c r="AG374" s="86"/>
      <c r="AH374" s="86"/>
      <c r="AI374" s="86"/>
      <c r="AJ374" s="86"/>
      <c r="AK374" s="86"/>
      <c r="AL374" s="86"/>
      <c r="AM374" s="86"/>
      <c r="AN374" s="86"/>
      <c r="AO374" s="86"/>
      <c r="AP374" s="86"/>
      <c r="AQ374" s="86"/>
      <c r="AR374" s="86"/>
      <c r="AS374" s="86"/>
      <c r="AT374" s="86"/>
      <c r="AU374" s="86"/>
      <c r="AV374" s="86"/>
      <c r="AW374" s="86"/>
      <c r="AX374" s="86"/>
      <c r="AY374" s="86"/>
      <c r="AZ374" s="86"/>
      <c r="BA374" s="86"/>
      <c r="BB374" s="86"/>
      <c r="BC374" s="86"/>
      <c r="BD374" s="86"/>
      <c r="BE374" s="86"/>
      <c r="BF374" s="86"/>
      <c r="BG374" s="86"/>
      <c r="BH374" s="86"/>
      <c r="BI374" s="86"/>
      <c r="BJ374" s="86"/>
      <c r="BK374" s="86"/>
      <c r="BL374" s="86"/>
      <c r="BM374" s="86"/>
      <c r="BN374" s="86"/>
      <c r="BO374" s="86"/>
      <c r="BP374" s="86"/>
      <c r="BQ374" s="86"/>
      <c r="BR374" s="86"/>
      <c r="BS374" s="86"/>
      <c r="BT374" s="86"/>
      <c r="BU374" s="86"/>
      <c r="BV374" s="86"/>
      <c r="BW374" s="86"/>
      <c r="BX374" s="86"/>
      <c r="BY374" s="86"/>
      <c r="BZ374" s="86"/>
      <c r="CA374" s="86"/>
      <c r="CB374" s="86"/>
      <c r="CC374" s="86"/>
      <c r="CD374" s="86"/>
      <c r="CE374" s="86"/>
      <c r="CF374" s="86"/>
      <c r="CG374" s="86"/>
      <c r="CH374" s="86"/>
      <c r="CI374" s="86"/>
      <c r="CJ374" s="86"/>
      <c r="CK374" s="86"/>
      <c r="CL374" s="86"/>
      <c r="CM374" s="86"/>
      <c r="CN374" s="86"/>
      <c r="CO374" s="86"/>
      <c r="CP374" s="86"/>
      <c r="CQ374" s="86"/>
      <c r="CR374" s="86"/>
      <c r="CS374" s="86"/>
      <c r="CT374" s="86"/>
      <c r="CU374" s="86"/>
      <c r="CV374" s="86"/>
      <c r="CW374" s="86"/>
      <c r="CX374" s="86"/>
      <c r="CY374" s="86"/>
      <c r="CZ374" s="86"/>
      <c r="DA374" s="86"/>
      <c r="DB374" s="86"/>
      <c r="DC374" s="86"/>
      <c r="DD374" s="86"/>
      <c r="DE374" s="86"/>
      <c r="DF374" s="86"/>
      <c r="DG374" s="86"/>
      <c r="DH374" s="86"/>
      <c r="DI374" s="86"/>
      <c r="DJ374" s="86"/>
      <c r="DK374" s="86"/>
      <c r="DL374" s="86"/>
      <c r="DM374" s="86"/>
      <c r="DN374" s="86"/>
      <c r="DO374" s="86"/>
      <c r="DP374" s="86"/>
      <c r="DQ374" s="86"/>
      <c r="DR374" s="86"/>
      <c r="DS374" s="86"/>
      <c r="DT374" s="86"/>
      <c r="DU374" s="86"/>
      <c r="DV374" s="86"/>
      <c r="DW374" s="86"/>
      <c r="DX374" s="86"/>
      <c r="DY374" s="86"/>
      <c r="DZ374" s="86"/>
      <c r="EA374" s="86"/>
      <c r="EB374" s="86"/>
      <c r="EC374" s="86"/>
      <c r="ED374" s="86"/>
      <c r="EE374" s="86"/>
      <c r="EF374" s="86"/>
      <c r="EG374" s="86"/>
      <c r="EH374" s="86"/>
      <c r="EI374" s="86"/>
      <c r="EJ374" s="86"/>
      <c r="EK374" s="86"/>
      <c r="EL374" s="86"/>
      <c r="EM374" s="86"/>
      <c r="EN374" s="86"/>
      <c r="EO374" s="86"/>
      <c r="EP374" s="86"/>
      <c r="EQ374" s="86"/>
      <c r="ER374" s="86"/>
      <c r="ES374" s="86"/>
      <c r="ET374" s="86"/>
      <c r="EU374" s="86"/>
      <c r="EV374" s="86"/>
      <c r="EW374" s="86"/>
      <c r="EX374" s="86"/>
      <c r="EY374" s="86"/>
      <c r="EZ374" s="86"/>
      <c r="FA374" s="86"/>
      <c r="FB374" s="86"/>
      <c r="FC374" s="86"/>
      <c r="FD374" s="86"/>
      <c r="FE374" s="86"/>
      <c r="FF374" s="86"/>
      <c r="FG374" s="86"/>
      <c r="FH374" s="86"/>
      <c r="FI374" s="86"/>
      <c r="FJ374" s="86"/>
      <c r="FK374" s="86"/>
      <c r="FL374" s="86"/>
      <c r="FM374" s="86"/>
      <c r="FN374" s="86"/>
      <c r="FO374" s="86"/>
      <c r="FP374" s="86"/>
      <c r="FQ374" s="86"/>
      <c r="FR374" s="86"/>
      <c r="FS374" s="86"/>
      <c r="FT374" s="86"/>
      <c r="FU374" s="86"/>
      <c r="FV374" s="86"/>
      <c r="FW374" s="86"/>
      <c r="FX374" s="86">
        <v>9.2768878936767578</v>
      </c>
      <c r="FY374" s="86">
        <v>0</v>
      </c>
    </row>
    <row r="375" spans="1:181" x14ac:dyDescent="0.25">
      <c r="A375" t="s">
        <v>186</v>
      </c>
      <c r="B375" t="s">
        <v>244</v>
      </c>
      <c r="C375" t="s">
        <v>194</v>
      </c>
      <c r="D375" t="s">
        <v>202</v>
      </c>
      <c r="E375" t="s">
        <v>240</v>
      </c>
      <c r="F375" t="s">
        <v>185</v>
      </c>
      <c r="G375" t="s">
        <v>1</v>
      </c>
      <c r="H375" s="86">
        <v>74</v>
      </c>
      <c r="I375" s="86"/>
      <c r="J375" s="86"/>
      <c r="K375" s="86"/>
      <c r="L375" s="86"/>
      <c r="M375" s="86"/>
      <c r="N375" s="86"/>
      <c r="O375" s="86"/>
      <c r="P375" s="86"/>
      <c r="Q375" s="86"/>
      <c r="R375" s="86"/>
      <c r="S375" s="86"/>
      <c r="T375" s="86"/>
      <c r="U375" s="86"/>
      <c r="V375" s="86"/>
      <c r="W375" s="86"/>
      <c r="X375" s="86"/>
      <c r="Y375" s="86"/>
      <c r="Z375" s="86"/>
      <c r="AA375" s="86"/>
      <c r="AB375" s="86"/>
      <c r="AC375" s="86"/>
      <c r="AD375" s="86"/>
      <c r="AE375" s="86"/>
      <c r="AF375" s="86"/>
      <c r="AG375" s="86"/>
      <c r="AH375" s="86"/>
      <c r="AI375" s="86"/>
      <c r="AJ375" s="86"/>
      <c r="AK375" s="86"/>
      <c r="AL375" s="86"/>
      <c r="AM375" s="86"/>
      <c r="AN375" s="86"/>
      <c r="AO375" s="86"/>
      <c r="AP375" s="86"/>
      <c r="AQ375" s="86"/>
      <c r="AR375" s="86"/>
      <c r="AS375" s="86"/>
      <c r="AT375" s="86"/>
      <c r="AU375" s="86"/>
      <c r="AV375" s="86"/>
      <c r="AW375" s="86"/>
      <c r="AX375" s="86"/>
      <c r="AY375" s="86"/>
      <c r="AZ375" s="86"/>
      <c r="BA375" s="86"/>
      <c r="BB375" s="86"/>
      <c r="BC375" s="86"/>
      <c r="BD375" s="86"/>
      <c r="BE375" s="86"/>
      <c r="BF375" s="86"/>
      <c r="BG375" s="86"/>
      <c r="BH375" s="86"/>
      <c r="BI375" s="86"/>
      <c r="BJ375" s="86"/>
      <c r="BK375" s="86"/>
      <c r="BL375" s="86"/>
      <c r="BM375" s="86"/>
      <c r="BN375" s="86"/>
      <c r="BO375" s="86"/>
      <c r="BP375" s="86"/>
      <c r="BQ375" s="86"/>
      <c r="BR375" s="86"/>
      <c r="BS375" s="86"/>
      <c r="BT375" s="86"/>
      <c r="BU375" s="86"/>
      <c r="BV375" s="86"/>
      <c r="BW375" s="86"/>
      <c r="BX375" s="86"/>
      <c r="BY375" s="86"/>
      <c r="BZ375" s="86"/>
      <c r="CA375" s="86"/>
      <c r="CB375" s="86"/>
      <c r="CC375" s="86"/>
      <c r="CD375" s="86"/>
      <c r="CE375" s="86"/>
      <c r="CF375" s="86"/>
      <c r="CG375" s="86"/>
      <c r="CH375" s="86"/>
      <c r="CI375" s="86"/>
      <c r="CJ375" s="86"/>
      <c r="CK375" s="86"/>
      <c r="CL375" s="86"/>
      <c r="CM375" s="86"/>
      <c r="CN375" s="86"/>
      <c r="CO375" s="86"/>
      <c r="CP375" s="86"/>
      <c r="CQ375" s="86"/>
      <c r="CR375" s="86"/>
      <c r="CS375" s="86"/>
      <c r="CT375" s="86"/>
      <c r="CU375" s="86"/>
      <c r="CV375" s="86"/>
      <c r="CW375" s="86"/>
      <c r="CX375" s="86"/>
      <c r="CY375" s="86"/>
      <c r="CZ375" s="86"/>
      <c r="DA375" s="86"/>
      <c r="DB375" s="86"/>
      <c r="DC375" s="86"/>
      <c r="DD375" s="86"/>
      <c r="DE375" s="86"/>
      <c r="DF375" s="86"/>
      <c r="DG375" s="86"/>
      <c r="DH375" s="86"/>
      <c r="DI375" s="86"/>
      <c r="DJ375" s="86"/>
      <c r="DK375" s="86"/>
      <c r="DL375" s="86"/>
      <c r="DM375" s="86"/>
      <c r="DN375" s="86"/>
      <c r="DO375" s="86"/>
      <c r="DP375" s="86"/>
      <c r="DQ375" s="86"/>
      <c r="DR375" s="86"/>
      <c r="DS375" s="86"/>
      <c r="DT375" s="86"/>
      <c r="DU375" s="86"/>
      <c r="DV375" s="86"/>
      <c r="DW375" s="86"/>
      <c r="DX375" s="86"/>
      <c r="DY375" s="86"/>
      <c r="DZ375" s="86"/>
      <c r="EA375" s="86"/>
      <c r="EB375" s="86"/>
      <c r="EC375" s="86"/>
      <c r="ED375" s="86"/>
      <c r="EE375" s="86"/>
      <c r="EF375" s="86"/>
      <c r="EG375" s="86"/>
      <c r="EH375" s="86"/>
      <c r="EI375" s="86"/>
      <c r="EJ375" s="86"/>
      <c r="EK375" s="86"/>
      <c r="EL375" s="86"/>
      <c r="EM375" s="86"/>
      <c r="EN375" s="86"/>
      <c r="EO375" s="86"/>
      <c r="EP375" s="86"/>
      <c r="EQ375" s="86"/>
      <c r="ER375" s="86"/>
      <c r="ES375" s="86"/>
      <c r="ET375" s="86"/>
      <c r="EU375" s="86"/>
      <c r="EV375" s="86"/>
      <c r="EW375" s="86"/>
      <c r="EX375" s="86"/>
      <c r="EY375" s="86"/>
      <c r="EZ375" s="86"/>
      <c r="FA375" s="86"/>
      <c r="FB375" s="86"/>
      <c r="FC375" s="86"/>
      <c r="FD375" s="86"/>
      <c r="FE375" s="86"/>
      <c r="FF375" s="86"/>
      <c r="FG375" s="86"/>
      <c r="FH375" s="86"/>
      <c r="FI375" s="86"/>
      <c r="FJ375" s="86"/>
      <c r="FK375" s="86"/>
      <c r="FL375" s="86"/>
      <c r="FM375" s="86"/>
      <c r="FN375" s="86"/>
      <c r="FO375" s="86"/>
      <c r="FP375" s="86"/>
      <c r="FQ375" s="86"/>
      <c r="FR375" s="86"/>
      <c r="FS375" s="86"/>
      <c r="FT375" s="86"/>
      <c r="FU375" s="86"/>
      <c r="FV375" s="86"/>
      <c r="FW375" s="86"/>
      <c r="FX375" s="86">
        <v>2</v>
      </c>
      <c r="FY375" s="86">
        <v>0</v>
      </c>
    </row>
    <row r="376" spans="1:181" x14ac:dyDescent="0.25">
      <c r="A376" t="s">
        <v>186</v>
      </c>
      <c r="B376" t="s">
        <v>244</v>
      </c>
      <c r="C376" t="s">
        <v>194</v>
      </c>
      <c r="D376" t="s">
        <v>202</v>
      </c>
      <c r="E376" t="s">
        <v>241</v>
      </c>
      <c r="F376" t="s">
        <v>1</v>
      </c>
      <c r="G376" t="s">
        <v>198</v>
      </c>
      <c r="H376" s="86">
        <v>3081</v>
      </c>
      <c r="I376" s="86"/>
      <c r="J376" s="86"/>
      <c r="K376" s="86"/>
      <c r="L376" s="86"/>
      <c r="M376" s="86"/>
      <c r="N376" s="86"/>
      <c r="O376" s="86"/>
      <c r="P376" s="86"/>
      <c r="Q376" s="86"/>
      <c r="R376" s="86"/>
      <c r="S376" s="86"/>
      <c r="T376" s="86"/>
      <c r="U376" s="86"/>
      <c r="V376" s="86"/>
      <c r="W376" s="86"/>
      <c r="X376" s="86"/>
      <c r="Y376" s="86"/>
      <c r="Z376" s="86"/>
      <c r="AA376" s="86"/>
      <c r="AB376" s="86"/>
      <c r="AC376" s="86"/>
      <c r="AD376" s="86"/>
      <c r="AE376" s="86"/>
      <c r="AF376" s="86"/>
      <c r="AG376" s="86"/>
      <c r="AH376" s="86"/>
      <c r="AI376" s="86"/>
      <c r="AJ376" s="86"/>
      <c r="AK376" s="86"/>
      <c r="AL376" s="86"/>
      <c r="AM376" s="86"/>
      <c r="AN376" s="86"/>
      <c r="AO376" s="86"/>
      <c r="AP376" s="86"/>
      <c r="AQ376" s="86"/>
      <c r="AR376" s="86"/>
      <c r="AS376" s="86"/>
      <c r="AT376" s="86"/>
      <c r="AU376" s="86"/>
      <c r="AV376" s="86"/>
      <c r="AW376" s="86"/>
      <c r="AX376" s="86"/>
      <c r="AY376" s="86"/>
      <c r="AZ376" s="86"/>
      <c r="BA376" s="86"/>
      <c r="BB376" s="86"/>
      <c r="BC376" s="86"/>
      <c r="BD376" s="86"/>
      <c r="BE376" s="86"/>
      <c r="BF376" s="86"/>
      <c r="BG376" s="86"/>
      <c r="BH376" s="86"/>
      <c r="BI376" s="86"/>
      <c r="BJ376" s="86"/>
      <c r="BK376" s="86"/>
      <c r="BL376" s="86"/>
      <c r="BM376" s="86"/>
      <c r="BN376" s="86"/>
      <c r="BO376" s="86"/>
      <c r="BP376" s="86"/>
      <c r="BQ376" s="86"/>
      <c r="BR376" s="86"/>
      <c r="BS376" s="86"/>
      <c r="BT376" s="86"/>
      <c r="BU376" s="86"/>
      <c r="BV376" s="86"/>
      <c r="BW376" s="86"/>
      <c r="BX376" s="86"/>
      <c r="BY376" s="86"/>
      <c r="BZ376" s="86"/>
      <c r="CA376" s="86"/>
      <c r="CB376" s="86"/>
      <c r="CC376" s="86"/>
      <c r="CD376" s="86"/>
      <c r="CE376" s="86"/>
      <c r="CF376" s="86"/>
      <c r="CG376" s="86"/>
      <c r="CH376" s="86"/>
      <c r="CI376" s="86"/>
      <c r="CJ376" s="86"/>
      <c r="CK376" s="86"/>
      <c r="CL376" s="86"/>
      <c r="CM376" s="86"/>
      <c r="CN376" s="86"/>
      <c r="CO376" s="86"/>
      <c r="CP376" s="86"/>
      <c r="CQ376" s="86"/>
      <c r="CR376" s="86"/>
      <c r="CS376" s="86"/>
      <c r="CT376" s="86"/>
      <c r="CU376" s="86"/>
      <c r="CV376" s="86"/>
      <c r="CW376" s="86"/>
      <c r="CX376" s="86"/>
      <c r="CY376" s="86"/>
      <c r="CZ376" s="86"/>
      <c r="DA376" s="86"/>
      <c r="DB376" s="86"/>
      <c r="DC376" s="86"/>
      <c r="DD376" s="86"/>
      <c r="DE376" s="86"/>
      <c r="DF376" s="86"/>
      <c r="DG376" s="86"/>
      <c r="DH376" s="86"/>
      <c r="DI376" s="86"/>
      <c r="DJ376" s="86"/>
      <c r="DK376" s="86"/>
      <c r="DL376" s="86"/>
      <c r="DM376" s="86"/>
      <c r="DN376" s="86"/>
      <c r="DO376" s="86"/>
      <c r="DP376" s="86"/>
      <c r="DQ376" s="86"/>
      <c r="DR376" s="86"/>
      <c r="DS376" s="86"/>
      <c r="DT376" s="86"/>
      <c r="DU376" s="86"/>
      <c r="DV376" s="86"/>
      <c r="DW376" s="86"/>
      <c r="DX376" s="86"/>
      <c r="DY376" s="86"/>
      <c r="DZ376" s="86"/>
      <c r="EA376" s="86"/>
      <c r="EB376" s="86"/>
      <c r="EC376" s="86"/>
      <c r="ED376" s="86"/>
      <c r="EE376" s="86"/>
      <c r="EF376" s="86"/>
      <c r="EG376" s="86"/>
      <c r="EH376" s="86"/>
      <c r="EI376" s="86"/>
      <c r="EJ376" s="86"/>
      <c r="EK376" s="86"/>
      <c r="EL376" s="86"/>
      <c r="EM376" s="86"/>
      <c r="EN376" s="86"/>
      <c r="EO376" s="86"/>
      <c r="EP376" s="86"/>
      <c r="EQ376" s="86"/>
      <c r="ER376" s="86"/>
      <c r="ES376" s="86"/>
      <c r="ET376" s="86"/>
      <c r="EU376" s="86"/>
      <c r="EV376" s="86"/>
      <c r="EW376" s="86"/>
      <c r="EX376" s="86"/>
      <c r="EY376" s="86"/>
      <c r="EZ376" s="86"/>
      <c r="FA376" s="86"/>
      <c r="FB376" s="86"/>
      <c r="FC376" s="86"/>
      <c r="FD376" s="86"/>
      <c r="FE376" s="86"/>
      <c r="FF376" s="86"/>
      <c r="FG376" s="86"/>
      <c r="FH376" s="86"/>
      <c r="FI376" s="86"/>
      <c r="FJ376" s="86"/>
      <c r="FK376" s="86"/>
      <c r="FL376" s="86"/>
      <c r="FM376" s="86"/>
      <c r="FN376" s="86"/>
      <c r="FO376" s="86"/>
      <c r="FP376" s="86"/>
      <c r="FQ376" s="86"/>
      <c r="FR376" s="86"/>
      <c r="FS376" s="86"/>
      <c r="FT376" s="86"/>
      <c r="FU376" s="86"/>
      <c r="FV376" s="86"/>
      <c r="FW376" s="86"/>
      <c r="FX376" s="86">
        <v>94.849998474121094</v>
      </c>
      <c r="FY376" s="86">
        <v>0</v>
      </c>
    </row>
    <row r="377" spans="1:181" x14ac:dyDescent="0.25">
      <c r="A377" t="s">
        <v>186</v>
      </c>
      <c r="B377" t="s">
        <v>244</v>
      </c>
      <c r="C377" t="s">
        <v>194</v>
      </c>
      <c r="D377" t="s">
        <v>202</v>
      </c>
      <c r="E377" t="s">
        <v>241</v>
      </c>
      <c r="F377" t="s">
        <v>1</v>
      </c>
      <c r="G377" t="s">
        <v>200</v>
      </c>
      <c r="H377" s="86">
        <v>676</v>
      </c>
      <c r="I377" s="86"/>
      <c r="J377" s="86"/>
      <c r="K377" s="86"/>
      <c r="L377" s="86"/>
      <c r="M377" s="86"/>
      <c r="N377" s="86"/>
      <c r="O377" s="86"/>
      <c r="P377" s="86"/>
      <c r="Q377" s="86"/>
      <c r="R377" s="86"/>
      <c r="S377" s="86"/>
      <c r="T377" s="86"/>
      <c r="U377" s="86"/>
      <c r="V377" s="86"/>
      <c r="W377" s="86"/>
      <c r="X377" s="86"/>
      <c r="Y377" s="86"/>
      <c r="Z377" s="86"/>
      <c r="AA377" s="86"/>
      <c r="AB377" s="86"/>
      <c r="AC377" s="86"/>
      <c r="AD377" s="86"/>
      <c r="AE377" s="86"/>
      <c r="AF377" s="86"/>
      <c r="AG377" s="86"/>
      <c r="AH377" s="86"/>
      <c r="AI377" s="86"/>
      <c r="AJ377" s="86"/>
      <c r="AK377" s="86"/>
      <c r="AL377" s="86"/>
      <c r="AM377" s="86"/>
      <c r="AN377" s="86"/>
      <c r="AO377" s="86"/>
      <c r="AP377" s="86"/>
      <c r="AQ377" s="86"/>
      <c r="AR377" s="86"/>
      <c r="AS377" s="86"/>
      <c r="AT377" s="86"/>
      <c r="AU377" s="86"/>
      <c r="AV377" s="86"/>
      <c r="AW377" s="86"/>
      <c r="AX377" s="86"/>
      <c r="AY377" s="86"/>
      <c r="AZ377" s="86"/>
      <c r="BA377" s="86"/>
      <c r="BB377" s="86"/>
      <c r="BC377" s="86"/>
      <c r="BD377" s="86"/>
      <c r="BE377" s="86"/>
      <c r="BF377" s="86"/>
      <c r="BG377" s="86"/>
      <c r="BH377" s="86"/>
      <c r="BI377" s="86"/>
      <c r="BJ377" s="86"/>
      <c r="BK377" s="86"/>
      <c r="BL377" s="86"/>
      <c r="BM377" s="86"/>
      <c r="BN377" s="86"/>
      <c r="BO377" s="86"/>
      <c r="BP377" s="86"/>
      <c r="BQ377" s="86"/>
      <c r="BR377" s="86"/>
      <c r="BS377" s="86"/>
      <c r="BT377" s="86"/>
      <c r="BU377" s="86"/>
      <c r="BV377" s="86"/>
      <c r="BW377" s="86"/>
      <c r="BX377" s="86"/>
      <c r="BY377" s="86"/>
      <c r="BZ377" s="86"/>
      <c r="CA377" s="86"/>
      <c r="CB377" s="86"/>
      <c r="CC377" s="86"/>
      <c r="CD377" s="86"/>
      <c r="CE377" s="86"/>
      <c r="CF377" s="86"/>
      <c r="CG377" s="86"/>
      <c r="CH377" s="86"/>
      <c r="CI377" s="86"/>
      <c r="CJ377" s="86"/>
      <c r="CK377" s="86"/>
      <c r="CL377" s="86"/>
      <c r="CM377" s="86"/>
      <c r="CN377" s="86"/>
      <c r="CO377" s="86"/>
      <c r="CP377" s="86"/>
      <c r="CQ377" s="86"/>
      <c r="CR377" s="86"/>
      <c r="CS377" s="86"/>
      <c r="CT377" s="86"/>
      <c r="CU377" s="86"/>
      <c r="CV377" s="86"/>
      <c r="CW377" s="86"/>
      <c r="CX377" s="86"/>
      <c r="CY377" s="86"/>
      <c r="CZ377" s="86"/>
      <c r="DA377" s="86"/>
      <c r="DB377" s="86"/>
      <c r="DC377" s="86"/>
      <c r="DD377" s="86"/>
      <c r="DE377" s="86"/>
      <c r="DF377" s="86"/>
      <c r="DG377" s="86"/>
      <c r="DH377" s="86"/>
      <c r="DI377" s="86"/>
      <c r="DJ377" s="86"/>
      <c r="DK377" s="86"/>
      <c r="DL377" s="86"/>
      <c r="DM377" s="86"/>
      <c r="DN377" s="86"/>
      <c r="DO377" s="86"/>
      <c r="DP377" s="86"/>
      <c r="DQ377" s="86"/>
      <c r="DR377" s="86"/>
      <c r="DS377" s="86"/>
      <c r="DT377" s="86"/>
      <c r="DU377" s="86"/>
      <c r="DV377" s="86"/>
      <c r="DW377" s="86"/>
      <c r="DX377" s="86"/>
      <c r="DY377" s="86"/>
      <c r="DZ377" s="86"/>
      <c r="EA377" s="86"/>
      <c r="EB377" s="86"/>
      <c r="EC377" s="86"/>
      <c r="ED377" s="86"/>
      <c r="EE377" s="86"/>
      <c r="EF377" s="86"/>
      <c r="EG377" s="86"/>
      <c r="EH377" s="86"/>
      <c r="EI377" s="86"/>
      <c r="EJ377" s="86"/>
      <c r="EK377" s="86"/>
      <c r="EL377" s="86"/>
      <c r="EM377" s="86"/>
      <c r="EN377" s="86"/>
      <c r="EO377" s="86"/>
      <c r="EP377" s="86"/>
      <c r="EQ377" s="86"/>
      <c r="ER377" s="86"/>
      <c r="ES377" s="86"/>
      <c r="ET377" s="86"/>
      <c r="EU377" s="86"/>
      <c r="EV377" s="86"/>
      <c r="EW377" s="86"/>
      <c r="EX377" s="86"/>
      <c r="EY377" s="86"/>
      <c r="EZ377" s="86"/>
      <c r="FA377" s="86"/>
      <c r="FB377" s="86"/>
      <c r="FC377" s="86"/>
      <c r="FD377" s="86"/>
      <c r="FE377" s="86"/>
      <c r="FF377" s="86"/>
      <c r="FG377" s="86"/>
      <c r="FH377" s="86"/>
      <c r="FI377" s="86"/>
      <c r="FJ377" s="86"/>
      <c r="FK377" s="86"/>
      <c r="FL377" s="86"/>
      <c r="FM377" s="86"/>
      <c r="FN377" s="86"/>
      <c r="FO377" s="86"/>
      <c r="FP377" s="86"/>
      <c r="FQ377" s="86"/>
      <c r="FR377" s="86"/>
      <c r="FS377" s="86"/>
      <c r="FT377" s="86"/>
      <c r="FU377" s="86"/>
      <c r="FV377" s="86"/>
      <c r="FW377" s="86"/>
      <c r="FX377" s="86">
        <v>69.050003051757813</v>
      </c>
      <c r="FY377" s="86">
        <v>0</v>
      </c>
    </row>
    <row r="378" spans="1:181" x14ac:dyDescent="0.25">
      <c r="A378" t="s">
        <v>186</v>
      </c>
      <c r="B378" t="s">
        <v>244</v>
      </c>
      <c r="C378" t="s">
        <v>194</v>
      </c>
      <c r="D378" t="s">
        <v>202</v>
      </c>
      <c r="E378" t="s">
        <v>241</v>
      </c>
      <c r="F378" t="s">
        <v>1</v>
      </c>
      <c r="G378" t="s">
        <v>1</v>
      </c>
      <c r="H378" s="86">
        <v>3757</v>
      </c>
      <c r="I378" s="86">
        <v>1.2736920118331909</v>
      </c>
      <c r="J378" s="86">
        <v>1.195273756980896</v>
      </c>
      <c r="K378" s="86">
        <v>1.1213946342468262</v>
      </c>
      <c r="L378" s="86">
        <v>1.1008037328720093</v>
      </c>
      <c r="M378" s="86">
        <v>1.0962101221084595</v>
      </c>
      <c r="N378" s="86">
        <v>1.0067082643508911</v>
      </c>
      <c r="O378" s="86">
        <v>1.1382666826248169</v>
      </c>
      <c r="P378" s="86">
        <v>1.2840019464492798</v>
      </c>
      <c r="Q378" s="86">
        <v>1.2576210498809814</v>
      </c>
      <c r="R378" s="86">
        <v>1.2991770505905151</v>
      </c>
      <c r="S378" s="86">
        <v>1.2675896883010864</v>
      </c>
      <c r="T378" s="86">
        <v>1.2343064546585083</v>
      </c>
      <c r="U378" s="86">
        <v>1.2373778820037842</v>
      </c>
      <c r="V378" s="86">
        <v>1.2087390422821045</v>
      </c>
      <c r="W378" s="86">
        <v>1.1763153076171875</v>
      </c>
      <c r="X378" s="86">
        <v>1.161998987197876</v>
      </c>
      <c r="Y378" s="86">
        <v>1.2752571105957031</v>
      </c>
      <c r="Z378" s="86">
        <v>1.5031116008758545</v>
      </c>
      <c r="AA378" s="86">
        <v>1.5798366069793701</v>
      </c>
      <c r="AB378" s="86">
        <v>1.6177824735641479</v>
      </c>
      <c r="AC378" s="86">
        <v>1.6499265432357788</v>
      </c>
      <c r="AD378" s="86">
        <v>1.6209970712661743</v>
      </c>
      <c r="AE378" s="86">
        <v>1.4945938587188721</v>
      </c>
      <c r="AF378" s="86">
        <v>1.3836303949356079</v>
      </c>
      <c r="AG378" s="86">
        <v>-4.6119440346956253E-2</v>
      </c>
      <c r="AH378" s="86">
        <v>-5.4173506796360016E-2</v>
      </c>
      <c r="AI378" s="86">
        <v>-0.10848259925842285</v>
      </c>
      <c r="AJ378" s="86">
        <v>-8.1716224551200867E-2</v>
      </c>
      <c r="AK378" s="86">
        <v>-3.840520977973938E-2</v>
      </c>
      <c r="AL378" s="86">
        <v>-5.8335520327091217E-2</v>
      </c>
      <c r="AM378" s="86">
        <v>-7.420271635055542E-2</v>
      </c>
      <c r="AN378" s="86">
        <v>-4.818248376250267E-2</v>
      </c>
      <c r="AO378" s="86">
        <v>-5.3698413074016571E-2</v>
      </c>
      <c r="AP378" s="86">
        <v>-1.6120356740429997E-3</v>
      </c>
      <c r="AQ378" s="86">
        <v>-5.4424437694251537E-3</v>
      </c>
      <c r="AR378" s="86">
        <v>-1.1997495777904987E-2</v>
      </c>
      <c r="AS378" s="86">
        <v>6.9479696685448289E-4</v>
      </c>
      <c r="AT378" s="86">
        <v>1.5050902031362057E-2</v>
      </c>
      <c r="AU378" s="86">
        <v>-1.6947921831160784E-3</v>
      </c>
      <c r="AV378" s="86">
        <v>-2.7656467631459236E-2</v>
      </c>
      <c r="AW378" s="86">
        <v>0.10961352288722992</v>
      </c>
      <c r="AX378" s="86">
        <v>9.667602926492691E-2</v>
      </c>
      <c r="AY378" s="86">
        <v>4.6460878103971481E-2</v>
      </c>
      <c r="AZ378" s="86">
        <v>6.4500913023948669E-2</v>
      </c>
      <c r="BA378" s="86">
        <v>9.5799773931503296E-2</v>
      </c>
      <c r="BB378" s="86">
        <v>4.0495987981557846E-2</v>
      </c>
      <c r="BC378" s="86">
        <v>-2.8171505779027939E-2</v>
      </c>
      <c r="BD378" s="86">
        <v>-3.4964125603437424E-2</v>
      </c>
      <c r="BE378" s="86">
        <v>2.433006651699543E-2</v>
      </c>
      <c r="BF378" s="86">
        <v>1.8743928521871567E-2</v>
      </c>
      <c r="BG378" s="86">
        <v>-2.8543524444103241E-2</v>
      </c>
      <c r="BH378" s="86">
        <v>-3.9538843557238579E-3</v>
      </c>
      <c r="BI378" s="86">
        <v>5.1264431327581406E-2</v>
      </c>
      <c r="BJ378" s="86">
        <v>-1.4489629305899143E-2</v>
      </c>
      <c r="BK378" s="86">
        <v>-3.2428521662950516E-2</v>
      </c>
      <c r="BL378" s="86">
        <v>2.6908468455076218E-2</v>
      </c>
      <c r="BM378" s="86">
        <v>2.8984732925891876E-2</v>
      </c>
      <c r="BN378" s="86">
        <v>8.287319540977478E-2</v>
      </c>
      <c r="BO378" s="86">
        <v>7.6664827764034271E-2</v>
      </c>
      <c r="BP378" s="86">
        <v>6.9149620831012726E-2</v>
      </c>
      <c r="BQ378" s="86">
        <v>7.7256619930267334E-2</v>
      </c>
      <c r="BR378" s="86">
        <v>9.9984116852283478E-2</v>
      </c>
      <c r="BS378" s="86">
        <v>8.8094860315322876E-2</v>
      </c>
      <c r="BT378" s="86">
        <v>5.6849274784326553E-2</v>
      </c>
      <c r="BU378" s="86">
        <v>0.16090779006481171</v>
      </c>
      <c r="BV378" s="86">
        <v>0.19336116313934326</v>
      </c>
      <c r="BW378" s="86">
        <v>0.16905207931995392</v>
      </c>
      <c r="BX378" s="86">
        <v>0.14832915365695953</v>
      </c>
      <c r="BY378" s="86">
        <v>0.17896144092082977</v>
      </c>
      <c r="BZ378" s="86">
        <v>0.12130734324455261</v>
      </c>
      <c r="CA378" s="86">
        <v>4.3549057096242905E-2</v>
      </c>
      <c r="CB378" s="86">
        <v>3.6586310714483261E-2</v>
      </c>
      <c r="CC378" s="86">
        <v>7.3123186826705933E-2</v>
      </c>
      <c r="CD378" s="86">
        <v>6.9246329367160797E-2</v>
      </c>
      <c r="CE378" s="86">
        <v>2.6822041720151901E-2</v>
      </c>
      <c r="CF378" s="86">
        <v>4.9904070794582367E-2</v>
      </c>
      <c r="CG378" s="86">
        <v>0.11336935311555862</v>
      </c>
      <c r="CH378" s="86">
        <v>1.5877900645136833E-2</v>
      </c>
      <c r="CI378" s="86">
        <v>-3.4958359319716692E-3</v>
      </c>
      <c r="CJ378" s="86">
        <v>7.891622930765152E-2</v>
      </c>
      <c r="CK378" s="86">
        <v>8.6250826716423035E-2</v>
      </c>
      <c r="CL378" s="86">
        <v>0.14138741791248322</v>
      </c>
      <c r="CM378" s="86">
        <v>0.1335320919752121</v>
      </c>
      <c r="CN378" s="86">
        <v>0.12535187602043152</v>
      </c>
      <c r="CO378" s="86">
        <v>0.13028310239315033</v>
      </c>
      <c r="CP378" s="86">
        <v>0.15880858898162842</v>
      </c>
      <c r="CQ378" s="86">
        <v>0.15028287470340729</v>
      </c>
      <c r="CR378" s="86">
        <v>0.11537769436836243</v>
      </c>
      <c r="CS378" s="86">
        <v>0.19643405079841614</v>
      </c>
      <c r="CT378" s="86">
        <v>0.26032501459121704</v>
      </c>
      <c r="CU378" s="86">
        <v>0.25395837426185608</v>
      </c>
      <c r="CV378" s="86">
        <v>0.20638832449913025</v>
      </c>
      <c r="CW378" s="86">
        <v>0.23655897378921509</v>
      </c>
      <c r="CX378" s="86">
        <v>0.17727704346179962</v>
      </c>
      <c r="CY378" s="86">
        <v>9.322250634431839E-2</v>
      </c>
      <c r="CZ378" s="86">
        <v>8.6141921579837799E-2</v>
      </c>
      <c r="DA378" s="86">
        <v>0.12191629409790039</v>
      </c>
      <c r="DB378" s="86">
        <v>0.11974871903657913</v>
      </c>
      <c r="DC378" s="86">
        <v>8.2187600433826447E-2</v>
      </c>
      <c r="DD378" s="86">
        <v>0.10376203060150146</v>
      </c>
      <c r="DE378" s="86">
        <v>0.17547427117824554</v>
      </c>
      <c r="DF378" s="86">
        <v>4.6245429664850235E-2</v>
      </c>
      <c r="DG378" s="86">
        <v>2.5436850264668465E-2</v>
      </c>
      <c r="DH378" s="86">
        <v>0.13092400133609772</v>
      </c>
      <c r="DI378" s="86">
        <v>0.1435169130563736</v>
      </c>
      <c r="DJ378" s="86">
        <v>0.19990162551403046</v>
      </c>
      <c r="DK378" s="86">
        <v>0.19039931893348694</v>
      </c>
      <c r="DL378" s="86">
        <v>0.18155412375926971</v>
      </c>
      <c r="DM378" s="86">
        <v>0.18330959975719452</v>
      </c>
      <c r="DN378" s="86">
        <v>0.21763306856155396</v>
      </c>
      <c r="DO378" s="86">
        <v>0.21247091889381409</v>
      </c>
      <c r="DP378" s="86">
        <v>0.1739061176776886</v>
      </c>
      <c r="DQ378" s="86">
        <v>0.23196031153202057</v>
      </c>
      <c r="DR378" s="86">
        <v>0.32728883624076843</v>
      </c>
      <c r="DS378" s="86">
        <v>0.33886462450027466</v>
      </c>
      <c r="DT378" s="86">
        <v>0.26444751024246216</v>
      </c>
      <c r="DU378" s="86">
        <v>0.29415649175643921</v>
      </c>
      <c r="DV378" s="86">
        <v>0.23324674367904663</v>
      </c>
      <c r="DW378" s="86">
        <v>0.14289595186710358</v>
      </c>
      <c r="DX378" s="86">
        <v>0.13569755852222443</v>
      </c>
      <c r="DY378" s="86">
        <v>0.19236579537391663</v>
      </c>
      <c r="DZ378" s="86">
        <v>0.19266615808010101</v>
      </c>
      <c r="EA378" s="86">
        <v>0.16212669014930725</v>
      </c>
      <c r="EB378" s="86">
        <v>0.18152438104152679</v>
      </c>
      <c r="EC378" s="86">
        <v>0.26514390110969543</v>
      </c>
      <c r="ED378" s="86">
        <v>9.0091332793235779E-2</v>
      </c>
      <c r="EE378" s="86">
        <v>6.7211054265499115E-2</v>
      </c>
      <c r="EF378" s="86">
        <v>0.20601494610309601</v>
      </c>
      <c r="EG378" s="86">
        <v>0.22620004415512085</v>
      </c>
      <c r="EH378" s="86">
        <v>0.28438684344291687</v>
      </c>
      <c r="EI378" s="86">
        <v>0.27250659465789795</v>
      </c>
      <c r="EJ378" s="86">
        <v>0.26270121335983276</v>
      </c>
      <c r="EK378" s="86">
        <v>0.25987142324447632</v>
      </c>
      <c r="EL378" s="86">
        <v>0.30256626009941101</v>
      </c>
      <c r="EM378" s="86">
        <v>0.30226057767868042</v>
      </c>
      <c r="EN378" s="86">
        <v>0.25841185450553894</v>
      </c>
      <c r="EO378" s="86">
        <v>0.28325456380844116</v>
      </c>
      <c r="EP378" s="86">
        <v>0.42397397756576538</v>
      </c>
      <c r="EQ378" s="86">
        <v>0.46145585179328918</v>
      </c>
      <c r="ER378" s="86">
        <v>0.34827572107315063</v>
      </c>
      <c r="ES378" s="86">
        <v>0.37731814384460449</v>
      </c>
      <c r="ET378" s="86">
        <v>0.31405812501907349</v>
      </c>
      <c r="EU378" s="86">
        <v>0.21461650729179382</v>
      </c>
      <c r="EV378" s="86">
        <v>0.20724798738956451</v>
      </c>
      <c r="EW378" s="86">
        <v>51.017459869384766</v>
      </c>
      <c r="EX378" s="86">
        <v>50.468429565429688</v>
      </c>
      <c r="EY378" s="86">
        <v>49.897605895996094</v>
      </c>
      <c r="EZ378" s="86">
        <v>49.326793670654297</v>
      </c>
      <c r="FA378" s="86">
        <v>48.847141265869141</v>
      </c>
      <c r="FB378" s="86">
        <v>48.496059417724609</v>
      </c>
      <c r="FC378" s="86">
        <v>48.258964538574219</v>
      </c>
      <c r="FD378" s="86">
        <v>49.976650238037109</v>
      </c>
      <c r="FE378" s="86">
        <v>53.764896392822266</v>
      </c>
      <c r="FF378" s="86">
        <v>57.209445953369141</v>
      </c>
      <c r="FG378" s="86">
        <v>60.130954742431641</v>
      </c>
      <c r="FH378" s="86">
        <v>62.536914825439453</v>
      </c>
      <c r="FI378" s="86">
        <v>63.999412536621094</v>
      </c>
      <c r="FJ378" s="86">
        <v>64.954597473144531</v>
      </c>
      <c r="FK378" s="86">
        <v>65.11322021484375</v>
      </c>
      <c r="FL378" s="86">
        <v>64.222618103027344</v>
      </c>
      <c r="FM378" s="86">
        <v>62.064689636230469</v>
      </c>
      <c r="FN378" s="86">
        <v>59.335956573486328</v>
      </c>
      <c r="FO378" s="86">
        <v>57.304298400878906</v>
      </c>
      <c r="FP378" s="86">
        <v>55.592880249023438</v>
      </c>
      <c r="FQ378" s="86">
        <v>54.157833099365234</v>
      </c>
      <c r="FR378" s="86">
        <v>53.367542266845703</v>
      </c>
      <c r="FS378" s="86">
        <v>52.537738800048828</v>
      </c>
      <c r="FT378" s="86">
        <v>51.810276031494141</v>
      </c>
      <c r="FU378" s="86">
        <v>9.586779773235321E-2</v>
      </c>
      <c r="FV378" s="86">
        <v>0.11160241812467575</v>
      </c>
      <c r="FW378" s="86">
        <v>9.288489818572998E-2</v>
      </c>
      <c r="FX378" s="86">
        <v>163.89999389648438</v>
      </c>
      <c r="FY378" s="86">
        <v>1</v>
      </c>
    </row>
    <row r="379" spans="1:181" x14ac:dyDescent="0.25">
      <c r="A379" t="s">
        <v>186</v>
      </c>
      <c r="B379" t="s">
        <v>244</v>
      </c>
      <c r="C379" t="s">
        <v>194</v>
      </c>
      <c r="D379" t="s">
        <v>202</v>
      </c>
      <c r="E379" t="s">
        <v>241</v>
      </c>
      <c r="F379" t="s">
        <v>178</v>
      </c>
      <c r="G379" t="s">
        <v>1</v>
      </c>
      <c r="H379" s="86">
        <v>2088</v>
      </c>
      <c r="I379" s="86"/>
      <c r="J379" s="86"/>
      <c r="K379" s="86"/>
      <c r="L379" s="86"/>
      <c r="M379" s="86"/>
      <c r="N379" s="86"/>
      <c r="O379" s="86"/>
      <c r="P379" s="86"/>
      <c r="Q379" s="86"/>
      <c r="R379" s="86"/>
      <c r="S379" s="86"/>
      <c r="T379" s="86"/>
      <c r="U379" s="86"/>
      <c r="V379" s="86"/>
      <c r="W379" s="86"/>
      <c r="X379" s="86"/>
      <c r="Y379" s="86"/>
      <c r="Z379" s="86"/>
      <c r="AA379" s="86"/>
      <c r="AB379" s="86"/>
      <c r="AC379" s="86"/>
      <c r="AD379" s="86"/>
      <c r="AE379" s="86"/>
      <c r="AF379" s="86"/>
      <c r="AG379" s="86"/>
      <c r="AH379" s="86"/>
      <c r="AI379" s="86"/>
      <c r="AJ379" s="86"/>
      <c r="AK379" s="86"/>
      <c r="AL379" s="86"/>
      <c r="AM379" s="86"/>
      <c r="AN379" s="86"/>
      <c r="AO379" s="86"/>
      <c r="AP379" s="86"/>
      <c r="AQ379" s="86"/>
      <c r="AR379" s="86"/>
      <c r="AS379" s="86"/>
      <c r="AT379" s="86"/>
      <c r="AU379" s="86"/>
      <c r="AV379" s="86"/>
      <c r="AW379" s="86"/>
      <c r="AX379" s="86"/>
      <c r="AY379" s="86"/>
      <c r="AZ379" s="86"/>
      <c r="BA379" s="86"/>
      <c r="BB379" s="86"/>
      <c r="BC379" s="86"/>
      <c r="BD379" s="86"/>
      <c r="BE379" s="86"/>
      <c r="BF379" s="86"/>
      <c r="BG379" s="86"/>
      <c r="BH379" s="86"/>
      <c r="BI379" s="86"/>
      <c r="BJ379" s="86"/>
      <c r="BK379" s="86"/>
      <c r="BL379" s="86"/>
      <c r="BM379" s="86"/>
      <c r="BN379" s="86"/>
      <c r="BO379" s="86"/>
      <c r="BP379" s="86"/>
      <c r="BQ379" s="86"/>
      <c r="BR379" s="86"/>
      <c r="BS379" s="86"/>
      <c r="BT379" s="86"/>
      <c r="BU379" s="86"/>
      <c r="BV379" s="86"/>
      <c r="BW379" s="86"/>
      <c r="BX379" s="86"/>
      <c r="BY379" s="86"/>
      <c r="BZ379" s="86"/>
      <c r="CA379" s="86"/>
      <c r="CB379" s="86"/>
      <c r="CC379" s="86"/>
      <c r="CD379" s="86"/>
      <c r="CE379" s="86"/>
      <c r="CF379" s="86"/>
      <c r="CG379" s="86"/>
      <c r="CH379" s="86"/>
      <c r="CI379" s="86"/>
      <c r="CJ379" s="86"/>
      <c r="CK379" s="86"/>
      <c r="CL379" s="86"/>
      <c r="CM379" s="86"/>
      <c r="CN379" s="86"/>
      <c r="CO379" s="86"/>
      <c r="CP379" s="86"/>
      <c r="CQ379" s="86"/>
      <c r="CR379" s="86"/>
      <c r="CS379" s="86"/>
      <c r="CT379" s="86"/>
      <c r="CU379" s="86"/>
      <c r="CV379" s="86"/>
      <c r="CW379" s="86"/>
      <c r="CX379" s="86"/>
      <c r="CY379" s="86"/>
      <c r="CZ379" s="86"/>
      <c r="DA379" s="86"/>
      <c r="DB379" s="86"/>
      <c r="DC379" s="86"/>
      <c r="DD379" s="86"/>
      <c r="DE379" s="86"/>
      <c r="DF379" s="86"/>
      <c r="DG379" s="86"/>
      <c r="DH379" s="86"/>
      <c r="DI379" s="86"/>
      <c r="DJ379" s="86"/>
      <c r="DK379" s="86"/>
      <c r="DL379" s="86"/>
      <c r="DM379" s="86"/>
      <c r="DN379" s="86"/>
      <c r="DO379" s="86"/>
      <c r="DP379" s="86"/>
      <c r="DQ379" s="86"/>
      <c r="DR379" s="86"/>
      <c r="DS379" s="86"/>
      <c r="DT379" s="86"/>
      <c r="DU379" s="86"/>
      <c r="DV379" s="86"/>
      <c r="DW379" s="86"/>
      <c r="DX379" s="86"/>
      <c r="DY379" s="86"/>
      <c r="DZ379" s="86"/>
      <c r="EA379" s="86"/>
      <c r="EB379" s="86"/>
      <c r="EC379" s="86"/>
      <c r="ED379" s="86"/>
      <c r="EE379" s="86"/>
      <c r="EF379" s="86"/>
      <c r="EG379" s="86"/>
      <c r="EH379" s="86"/>
      <c r="EI379" s="86"/>
      <c r="EJ379" s="86"/>
      <c r="EK379" s="86"/>
      <c r="EL379" s="86"/>
      <c r="EM379" s="86"/>
      <c r="EN379" s="86"/>
      <c r="EO379" s="86"/>
      <c r="EP379" s="86"/>
      <c r="EQ379" s="86"/>
      <c r="ER379" s="86"/>
      <c r="ES379" s="86"/>
      <c r="ET379" s="86"/>
      <c r="EU379" s="86"/>
      <c r="EV379" s="86"/>
      <c r="EW379" s="86"/>
      <c r="EX379" s="86"/>
      <c r="EY379" s="86"/>
      <c r="EZ379" s="86"/>
      <c r="FA379" s="86"/>
      <c r="FB379" s="86"/>
      <c r="FC379" s="86"/>
      <c r="FD379" s="86"/>
      <c r="FE379" s="86"/>
      <c r="FF379" s="86"/>
      <c r="FG379" s="86"/>
      <c r="FH379" s="86"/>
      <c r="FI379" s="86"/>
      <c r="FJ379" s="86"/>
      <c r="FK379" s="86"/>
      <c r="FL379" s="86"/>
      <c r="FM379" s="86"/>
      <c r="FN379" s="86"/>
      <c r="FO379" s="86"/>
      <c r="FP379" s="86"/>
      <c r="FQ379" s="86"/>
      <c r="FR379" s="86"/>
      <c r="FS379" s="86"/>
      <c r="FT379" s="86"/>
      <c r="FU379" s="86"/>
      <c r="FV379" s="86"/>
      <c r="FW379" s="86"/>
      <c r="FX379" s="86">
        <v>99.599998474121094</v>
      </c>
      <c r="FY379" s="86">
        <v>0</v>
      </c>
    </row>
    <row r="380" spans="1:181" x14ac:dyDescent="0.25">
      <c r="A380" t="s">
        <v>186</v>
      </c>
      <c r="B380" t="s">
        <v>244</v>
      </c>
      <c r="C380" t="s">
        <v>194</v>
      </c>
      <c r="D380" t="s">
        <v>202</v>
      </c>
      <c r="E380" t="s">
        <v>241</v>
      </c>
      <c r="F380" t="s">
        <v>179</v>
      </c>
      <c r="G380" t="s">
        <v>1</v>
      </c>
      <c r="H380" s="86">
        <v>299</v>
      </c>
      <c r="I380" s="86"/>
      <c r="J380" s="86"/>
      <c r="K380" s="86"/>
      <c r="L380" s="86"/>
      <c r="M380" s="86"/>
      <c r="N380" s="86"/>
      <c r="O380" s="86"/>
      <c r="P380" s="86"/>
      <c r="Q380" s="86"/>
      <c r="R380" s="86"/>
      <c r="S380" s="86"/>
      <c r="T380" s="86"/>
      <c r="U380" s="86"/>
      <c r="V380" s="86"/>
      <c r="W380" s="86"/>
      <c r="X380" s="86"/>
      <c r="Y380" s="86"/>
      <c r="Z380" s="86"/>
      <c r="AA380" s="86"/>
      <c r="AB380" s="86"/>
      <c r="AC380" s="86"/>
      <c r="AD380" s="86"/>
      <c r="AE380" s="86"/>
      <c r="AF380" s="86"/>
      <c r="AG380" s="86"/>
      <c r="AH380" s="86"/>
      <c r="AI380" s="86"/>
      <c r="AJ380" s="86"/>
      <c r="AK380" s="86"/>
      <c r="AL380" s="86"/>
      <c r="AM380" s="86"/>
      <c r="AN380" s="86"/>
      <c r="AO380" s="86"/>
      <c r="AP380" s="86"/>
      <c r="AQ380" s="86"/>
      <c r="AR380" s="86"/>
      <c r="AS380" s="86"/>
      <c r="AT380" s="86"/>
      <c r="AU380" s="86"/>
      <c r="AV380" s="86"/>
      <c r="AW380" s="86"/>
      <c r="AX380" s="86"/>
      <c r="AY380" s="86"/>
      <c r="AZ380" s="86"/>
      <c r="BA380" s="86"/>
      <c r="BB380" s="86"/>
      <c r="BC380" s="86"/>
      <c r="BD380" s="86"/>
      <c r="BE380" s="86"/>
      <c r="BF380" s="86"/>
      <c r="BG380" s="86"/>
      <c r="BH380" s="86"/>
      <c r="BI380" s="86"/>
      <c r="BJ380" s="86"/>
      <c r="BK380" s="86"/>
      <c r="BL380" s="86"/>
      <c r="BM380" s="86"/>
      <c r="BN380" s="86"/>
      <c r="BO380" s="86"/>
      <c r="BP380" s="86"/>
      <c r="BQ380" s="86"/>
      <c r="BR380" s="86"/>
      <c r="BS380" s="86"/>
      <c r="BT380" s="86"/>
      <c r="BU380" s="86"/>
      <c r="BV380" s="86"/>
      <c r="BW380" s="86"/>
      <c r="BX380" s="86"/>
      <c r="BY380" s="86"/>
      <c r="BZ380" s="86"/>
      <c r="CA380" s="86"/>
      <c r="CB380" s="86"/>
      <c r="CC380" s="86"/>
      <c r="CD380" s="86"/>
      <c r="CE380" s="86"/>
      <c r="CF380" s="86"/>
      <c r="CG380" s="86"/>
      <c r="CH380" s="86"/>
      <c r="CI380" s="86"/>
      <c r="CJ380" s="86"/>
      <c r="CK380" s="86"/>
      <c r="CL380" s="86"/>
      <c r="CM380" s="86"/>
      <c r="CN380" s="86"/>
      <c r="CO380" s="86"/>
      <c r="CP380" s="86"/>
      <c r="CQ380" s="86"/>
      <c r="CR380" s="86"/>
      <c r="CS380" s="86"/>
      <c r="CT380" s="86"/>
      <c r="CU380" s="86"/>
      <c r="CV380" s="86"/>
      <c r="CW380" s="86"/>
      <c r="CX380" s="86"/>
      <c r="CY380" s="86"/>
      <c r="CZ380" s="86"/>
      <c r="DA380" s="86"/>
      <c r="DB380" s="86"/>
      <c r="DC380" s="86"/>
      <c r="DD380" s="86"/>
      <c r="DE380" s="86"/>
      <c r="DF380" s="86"/>
      <c r="DG380" s="86"/>
      <c r="DH380" s="86"/>
      <c r="DI380" s="86"/>
      <c r="DJ380" s="86"/>
      <c r="DK380" s="86"/>
      <c r="DL380" s="86"/>
      <c r="DM380" s="86"/>
      <c r="DN380" s="86"/>
      <c r="DO380" s="86"/>
      <c r="DP380" s="86"/>
      <c r="DQ380" s="86"/>
      <c r="DR380" s="86"/>
      <c r="DS380" s="86"/>
      <c r="DT380" s="86"/>
      <c r="DU380" s="86"/>
      <c r="DV380" s="86"/>
      <c r="DW380" s="86"/>
      <c r="DX380" s="86"/>
      <c r="DY380" s="86"/>
      <c r="DZ380" s="86"/>
      <c r="EA380" s="86"/>
      <c r="EB380" s="86"/>
      <c r="EC380" s="86"/>
      <c r="ED380" s="86"/>
      <c r="EE380" s="86"/>
      <c r="EF380" s="86"/>
      <c r="EG380" s="86"/>
      <c r="EH380" s="86"/>
      <c r="EI380" s="86"/>
      <c r="EJ380" s="86"/>
      <c r="EK380" s="86"/>
      <c r="EL380" s="86"/>
      <c r="EM380" s="86"/>
      <c r="EN380" s="86"/>
      <c r="EO380" s="86"/>
      <c r="EP380" s="86"/>
      <c r="EQ380" s="86"/>
      <c r="ER380" s="86"/>
      <c r="ES380" s="86"/>
      <c r="ET380" s="86"/>
      <c r="EU380" s="86"/>
      <c r="EV380" s="86"/>
      <c r="EW380" s="86"/>
      <c r="EX380" s="86"/>
      <c r="EY380" s="86"/>
      <c r="EZ380" s="86"/>
      <c r="FA380" s="86"/>
      <c r="FB380" s="86"/>
      <c r="FC380" s="86"/>
      <c r="FD380" s="86"/>
      <c r="FE380" s="86"/>
      <c r="FF380" s="86"/>
      <c r="FG380" s="86"/>
      <c r="FH380" s="86"/>
      <c r="FI380" s="86"/>
      <c r="FJ380" s="86"/>
      <c r="FK380" s="86"/>
      <c r="FL380" s="86"/>
      <c r="FM380" s="86"/>
      <c r="FN380" s="86"/>
      <c r="FO380" s="86"/>
      <c r="FP380" s="86"/>
      <c r="FQ380" s="86"/>
      <c r="FR380" s="86"/>
      <c r="FS380" s="86"/>
      <c r="FT380" s="86"/>
      <c r="FU380" s="86"/>
      <c r="FV380" s="86"/>
      <c r="FW380" s="86"/>
      <c r="FX380" s="86">
        <v>10.100000381469727</v>
      </c>
      <c r="FY380" s="86">
        <v>0</v>
      </c>
    </row>
    <row r="381" spans="1:181" x14ac:dyDescent="0.25">
      <c r="A381" t="s">
        <v>186</v>
      </c>
      <c r="B381" t="s">
        <v>244</v>
      </c>
      <c r="C381" t="s">
        <v>194</v>
      </c>
      <c r="D381" t="s">
        <v>202</v>
      </c>
      <c r="E381" t="s">
        <v>241</v>
      </c>
      <c r="F381" t="s">
        <v>180</v>
      </c>
      <c r="G381" t="s">
        <v>1</v>
      </c>
      <c r="H381" s="86">
        <v>69</v>
      </c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  <c r="AA381" s="86"/>
      <c r="AB381" s="86"/>
      <c r="AC381" s="86"/>
      <c r="AD381" s="86"/>
      <c r="AE381" s="86"/>
      <c r="AF381" s="86"/>
      <c r="AG381" s="86"/>
      <c r="AH381" s="86"/>
      <c r="AI381" s="86"/>
      <c r="AJ381" s="86"/>
      <c r="AK381" s="86"/>
      <c r="AL381" s="86"/>
      <c r="AM381" s="86"/>
      <c r="AN381" s="86"/>
      <c r="AO381" s="86"/>
      <c r="AP381" s="86"/>
      <c r="AQ381" s="86"/>
      <c r="AR381" s="86"/>
      <c r="AS381" s="86"/>
      <c r="AT381" s="86"/>
      <c r="AU381" s="86"/>
      <c r="AV381" s="86"/>
      <c r="AW381" s="86"/>
      <c r="AX381" s="86"/>
      <c r="AY381" s="86"/>
      <c r="AZ381" s="86"/>
      <c r="BA381" s="86"/>
      <c r="BB381" s="86"/>
      <c r="BC381" s="86"/>
      <c r="BD381" s="86"/>
      <c r="BE381" s="86"/>
      <c r="BF381" s="86"/>
      <c r="BG381" s="86"/>
      <c r="BH381" s="86"/>
      <c r="BI381" s="86"/>
      <c r="BJ381" s="86"/>
      <c r="BK381" s="86"/>
      <c r="BL381" s="86"/>
      <c r="BM381" s="86"/>
      <c r="BN381" s="86"/>
      <c r="BO381" s="86"/>
      <c r="BP381" s="86"/>
      <c r="BQ381" s="86"/>
      <c r="BR381" s="86"/>
      <c r="BS381" s="86"/>
      <c r="BT381" s="86"/>
      <c r="BU381" s="86"/>
      <c r="BV381" s="86"/>
      <c r="BW381" s="86"/>
      <c r="BX381" s="86"/>
      <c r="BY381" s="86"/>
      <c r="BZ381" s="86"/>
      <c r="CA381" s="86"/>
      <c r="CB381" s="86"/>
      <c r="CC381" s="86"/>
      <c r="CD381" s="86"/>
      <c r="CE381" s="86"/>
      <c r="CF381" s="86"/>
      <c r="CG381" s="86"/>
      <c r="CH381" s="86"/>
      <c r="CI381" s="86"/>
      <c r="CJ381" s="86"/>
      <c r="CK381" s="86"/>
      <c r="CL381" s="86"/>
      <c r="CM381" s="86"/>
      <c r="CN381" s="86"/>
      <c r="CO381" s="86"/>
      <c r="CP381" s="86"/>
      <c r="CQ381" s="86"/>
      <c r="CR381" s="86"/>
      <c r="CS381" s="86"/>
      <c r="CT381" s="86"/>
      <c r="CU381" s="86"/>
      <c r="CV381" s="86"/>
      <c r="CW381" s="86"/>
      <c r="CX381" s="86"/>
      <c r="CY381" s="86"/>
      <c r="CZ381" s="86"/>
      <c r="DA381" s="86"/>
      <c r="DB381" s="86"/>
      <c r="DC381" s="86"/>
      <c r="DD381" s="86"/>
      <c r="DE381" s="86"/>
      <c r="DF381" s="86"/>
      <c r="DG381" s="86"/>
      <c r="DH381" s="86"/>
      <c r="DI381" s="86"/>
      <c r="DJ381" s="86"/>
      <c r="DK381" s="86"/>
      <c r="DL381" s="86"/>
      <c r="DM381" s="86"/>
      <c r="DN381" s="86"/>
      <c r="DO381" s="86"/>
      <c r="DP381" s="86"/>
      <c r="DQ381" s="86"/>
      <c r="DR381" s="86"/>
      <c r="DS381" s="86"/>
      <c r="DT381" s="86"/>
      <c r="DU381" s="86"/>
      <c r="DV381" s="86"/>
      <c r="DW381" s="86"/>
      <c r="DX381" s="86"/>
      <c r="DY381" s="86"/>
      <c r="DZ381" s="86"/>
      <c r="EA381" s="86"/>
      <c r="EB381" s="86"/>
      <c r="EC381" s="86"/>
      <c r="ED381" s="86"/>
      <c r="EE381" s="86"/>
      <c r="EF381" s="86"/>
      <c r="EG381" s="86"/>
      <c r="EH381" s="86"/>
      <c r="EI381" s="86"/>
      <c r="EJ381" s="86"/>
      <c r="EK381" s="86"/>
      <c r="EL381" s="86"/>
      <c r="EM381" s="86"/>
      <c r="EN381" s="86"/>
      <c r="EO381" s="86"/>
      <c r="EP381" s="86"/>
      <c r="EQ381" s="86"/>
      <c r="ER381" s="86"/>
      <c r="ES381" s="86"/>
      <c r="ET381" s="86"/>
      <c r="EU381" s="86"/>
      <c r="EV381" s="86"/>
      <c r="EW381" s="86"/>
      <c r="EX381" s="86"/>
      <c r="EY381" s="86"/>
      <c r="EZ381" s="86"/>
      <c r="FA381" s="86"/>
      <c r="FB381" s="86"/>
      <c r="FC381" s="86"/>
      <c r="FD381" s="86"/>
      <c r="FE381" s="86"/>
      <c r="FF381" s="86"/>
      <c r="FG381" s="86"/>
      <c r="FH381" s="86"/>
      <c r="FI381" s="86"/>
      <c r="FJ381" s="86"/>
      <c r="FK381" s="86"/>
      <c r="FL381" s="86"/>
      <c r="FM381" s="86"/>
      <c r="FN381" s="86"/>
      <c r="FO381" s="86"/>
      <c r="FP381" s="86"/>
      <c r="FQ381" s="86"/>
      <c r="FR381" s="86"/>
      <c r="FS381" s="86"/>
      <c r="FT381" s="86"/>
      <c r="FU381" s="86"/>
      <c r="FV381" s="86"/>
      <c r="FW381" s="86"/>
      <c r="FX381" s="86">
        <v>3</v>
      </c>
      <c r="FY381" s="86">
        <v>0</v>
      </c>
    </row>
    <row r="382" spans="1:181" x14ac:dyDescent="0.25">
      <c r="A382" t="s">
        <v>186</v>
      </c>
      <c r="B382" t="s">
        <v>244</v>
      </c>
      <c r="C382" t="s">
        <v>194</v>
      </c>
      <c r="D382" t="s">
        <v>202</v>
      </c>
      <c r="E382" t="s">
        <v>241</v>
      </c>
      <c r="F382" t="s">
        <v>181</v>
      </c>
      <c r="G382" t="s">
        <v>1</v>
      </c>
      <c r="H382" s="86">
        <v>86</v>
      </c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  <c r="AA382" s="86"/>
      <c r="AB382" s="86"/>
      <c r="AC382" s="86"/>
      <c r="AD382" s="86"/>
      <c r="AE382" s="86"/>
      <c r="AF382" s="86"/>
      <c r="AG382" s="86"/>
      <c r="AH382" s="86"/>
      <c r="AI382" s="86"/>
      <c r="AJ382" s="86"/>
      <c r="AK382" s="86"/>
      <c r="AL382" s="86"/>
      <c r="AM382" s="86"/>
      <c r="AN382" s="86"/>
      <c r="AO382" s="86"/>
      <c r="AP382" s="86"/>
      <c r="AQ382" s="86"/>
      <c r="AR382" s="86"/>
      <c r="AS382" s="86"/>
      <c r="AT382" s="86"/>
      <c r="AU382" s="86"/>
      <c r="AV382" s="86"/>
      <c r="AW382" s="86"/>
      <c r="AX382" s="86"/>
      <c r="AY382" s="86"/>
      <c r="AZ382" s="86"/>
      <c r="BA382" s="86"/>
      <c r="BB382" s="86"/>
      <c r="BC382" s="86"/>
      <c r="BD382" s="86"/>
      <c r="BE382" s="86"/>
      <c r="BF382" s="86"/>
      <c r="BG382" s="86"/>
      <c r="BH382" s="86"/>
      <c r="BI382" s="86"/>
      <c r="BJ382" s="86"/>
      <c r="BK382" s="86"/>
      <c r="BL382" s="86"/>
      <c r="BM382" s="86"/>
      <c r="BN382" s="86"/>
      <c r="BO382" s="86"/>
      <c r="BP382" s="86"/>
      <c r="BQ382" s="86"/>
      <c r="BR382" s="86"/>
      <c r="BS382" s="86"/>
      <c r="BT382" s="86"/>
      <c r="BU382" s="86"/>
      <c r="BV382" s="86"/>
      <c r="BW382" s="86"/>
      <c r="BX382" s="86"/>
      <c r="BY382" s="86"/>
      <c r="BZ382" s="86"/>
      <c r="CA382" s="86"/>
      <c r="CB382" s="86"/>
      <c r="CC382" s="86"/>
      <c r="CD382" s="86"/>
      <c r="CE382" s="86"/>
      <c r="CF382" s="86"/>
      <c r="CG382" s="86"/>
      <c r="CH382" s="86"/>
      <c r="CI382" s="86"/>
      <c r="CJ382" s="86"/>
      <c r="CK382" s="86"/>
      <c r="CL382" s="86"/>
      <c r="CM382" s="86"/>
      <c r="CN382" s="86"/>
      <c r="CO382" s="86"/>
      <c r="CP382" s="86"/>
      <c r="CQ382" s="86"/>
      <c r="CR382" s="86"/>
      <c r="CS382" s="86"/>
      <c r="CT382" s="86"/>
      <c r="CU382" s="86"/>
      <c r="CV382" s="86"/>
      <c r="CW382" s="86"/>
      <c r="CX382" s="86"/>
      <c r="CY382" s="86"/>
      <c r="CZ382" s="86"/>
      <c r="DA382" s="86"/>
      <c r="DB382" s="86"/>
      <c r="DC382" s="86"/>
      <c r="DD382" s="86"/>
      <c r="DE382" s="86"/>
      <c r="DF382" s="86"/>
      <c r="DG382" s="86"/>
      <c r="DH382" s="86"/>
      <c r="DI382" s="86"/>
      <c r="DJ382" s="86"/>
      <c r="DK382" s="86"/>
      <c r="DL382" s="86"/>
      <c r="DM382" s="86"/>
      <c r="DN382" s="86"/>
      <c r="DO382" s="86"/>
      <c r="DP382" s="86"/>
      <c r="DQ382" s="86"/>
      <c r="DR382" s="86"/>
      <c r="DS382" s="86"/>
      <c r="DT382" s="86"/>
      <c r="DU382" s="86"/>
      <c r="DV382" s="86"/>
      <c r="DW382" s="86"/>
      <c r="DX382" s="86"/>
      <c r="DY382" s="86"/>
      <c r="DZ382" s="86"/>
      <c r="EA382" s="86"/>
      <c r="EB382" s="86"/>
      <c r="EC382" s="86"/>
      <c r="ED382" s="86"/>
      <c r="EE382" s="86"/>
      <c r="EF382" s="86"/>
      <c r="EG382" s="86"/>
      <c r="EH382" s="86"/>
      <c r="EI382" s="86"/>
      <c r="EJ382" s="86"/>
      <c r="EK382" s="86"/>
      <c r="EL382" s="86"/>
      <c r="EM382" s="86"/>
      <c r="EN382" s="86"/>
      <c r="EO382" s="86"/>
      <c r="EP382" s="86"/>
      <c r="EQ382" s="86"/>
      <c r="ER382" s="86"/>
      <c r="ES382" s="86"/>
      <c r="ET382" s="86"/>
      <c r="EU382" s="86"/>
      <c r="EV382" s="86"/>
      <c r="EW382" s="86"/>
      <c r="EX382" s="86"/>
      <c r="EY382" s="86"/>
      <c r="EZ382" s="86"/>
      <c r="FA382" s="86"/>
      <c r="FB382" s="86"/>
      <c r="FC382" s="86"/>
      <c r="FD382" s="86"/>
      <c r="FE382" s="86"/>
      <c r="FF382" s="86"/>
      <c r="FG382" s="86"/>
      <c r="FH382" s="86"/>
      <c r="FI382" s="86"/>
      <c r="FJ382" s="86"/>
      <c r="FK382" s="86"/>
      <c r="FL382" s="86"/>
      <c r="FM382" s="86"/>
      <c r="FN382" s="86"/>
      <c r="FO382" s="86"/>
      <c r="FP382" s="86"/>
      <c r="FQ382" s="86"/>
      <c r="FR382" s="86"/>
      <c r="FS382" s="86"/>
      <c r="FT382" s="86"/>
      <c r="FU382" s="86"/>
      <c r="FV382" s="86"/>
      <c r="FW382" s="86"/>
      <c r="FX382" s="86">
        <v>3.0499999523162842</v>
      </c>
      <c r="FY382" s="86">
        <v>0</v>
      </c>
    </row>
    <row r="383" spans="1:181" x14ac:dyDescent="0.25">
      <c r="A383" t="s">
        <v>186</v>
      </c>
      <c r="B383" t="s">
        <v>244</v>
      </c>
      <c r="C383" t="s">
        <v>194</v>
      </c>
      <c r="D383" t="s">
        <v>202</v>
      </c>
      <c r="E383" t="s">
        <v>241</v>
      </c>
      <c r="F383" t="s">
        <v>182</v>
      </c>
      <c r="G383" t="s">
        <v>1</v>
      </c>
      <c r="H383" s="86">
        <v>412</v>
      </c>
      <c r="I383" s="86"/>
      <c r="J383" s="86"/>
      <c r="K383" s="86"/>
      <c r="L383" s="86"/>
      <c r="M383" s="86"/>
      <c r="N383" s="86"/>
      <c r="O383" s="86"/>
      <c r="P383" s="86"/>
      <c r="Q383" s="86"/>
      <c r="R383" s="86"/>
      <c r="S383" s="86"/>
      <c r="T383" s="86"/>
      <c r="U383" s="86"/>
      <c r="V383" s="86"/>
      <c r="W383" s="86"/>
      <c r="X383" s="86"/>
      <c r="Y383" s="86"/>
      <c r="Z383" s="86"/>
      <c r="AA383" s="86"/>
      <c r="AB383" s="86"/>
      <c r="AC383" s="86"/>
      <c r="AD383" s="86"/>
      <c r="AE383" s="86"/>
      <c r="AF383" s="86"/>
      <c r="AG383" s="86"/>
      <c r="AH383" s="86"/>
      <c r="AI383" s="86"/>
      <c r="AJ383" s="86"/>
      <c r="AK383" s="86"/>
      <c r="AL383" s="86"/>
      <c r="AM383" s="86"/>
      <c r="AN383" s="86"/>
      <c r="AO383" s="86"/>
      <c r="AP383" s="86"/>
      <c r="AQ383" s="86"/>
      <c r="AR383" s="86"/>
      <c r="AS383" s="86"/>
      <c r="AT383" s="86"/>
      <c r="AU383" s="86"/>
      <c r="AV383" s="86"/>
      <c r="AW383" s="86"/>
      <c r="AX383" s="86"/>
      <c r="AY383" s="86"/>
      <c r="AZ383" s="86"/>
      <c r="BA383" s="86"/>
      <c r="BB383" s="86"/>
      <c r="BC383" s="86"/>
      <c r="BD383" s="86"/>
      <c r="BE383" s="86"/>
      <c r="BF383" s="86"/>
      <c r="BG383" s="86"/>
      <c r="BH383" s="86"/>
      <c r="BI383" s="86"/>
      <c r="BJ383" s="86"/>
      <c r="BK383" s="86"/>
      <c r="BL383" s="86"/>
      <c r="BM383" s="86"/>
      <c r="BN383" s="86"/>
      <c r="BO383" s="86"/>
      <c r="BP383" s="86"/>
      <c r="BQ383" s="86"/>
      <c r="BR383" s="86"/>
      <c r="BS383" s="86"/>
      <c r="BT383" s="86"/>
      <c r="BU383" s="86"/>
      <c r="BV383" s="86"/>
      <c r="BW383" s="86"/>
      <c r="BX383" s="86"/>
      <c r="BY383" s="86"/>
      <c r="BZ383" s="86"/>
      <c r="CA383" s="86"/>
      <c r="CB383" s="86"/>
      <c r="CC383" s="86"/>
      <c r="CD383" s="86"/>
      <c r="CE383" s="86"/>
      <c r="CF383" s="86"/>
      <c r="CG383" s="86"/>
      <c r="CH383" s="86"/>
      <c r="CI383" s="86"/>
      <c r="CJ383" s="86"/>
      <c r="CK383" s="86"/>
      <c r="CL383" s="86"/>
      <c r="CM383" s="86"/>
      <c r="CN383" s="86"/>
      <c r="CO383" s="86"/>
      <c r="CP383" s="86"/>
      <c r="CQ383" s="86"/>
      <c r="CR383" s="86"/>
      <c r="CS383" s="86"/>
      <c r="CT383" s="86"/>
      <c r="CU383" s="86"/>
      <c r="CV383" s="86"/>
      <c r="CW383" s="86"/>
      <c r="CX383" s="86"/>
      <c r="CY383" s="86"/>
      <c r="CZ383" s="86"/>
      <c r="DA383" s="86"/>
      <c r="DB383" s="86"/>
      <c r="DC383" s="86"/>
      <c r="DD383" s="86"/>
      <c r="DE383" s="86"/>
      <c r="DF383" s="86"/>
      <c r="DG383" s="86"/>
      <c r="DH383" s="86"/>
      <c r="DI383" s="86"/>
      <c r="DJ383" s="86"/>
      <c r="DK383" s="86"/>
      <c r="DL383" s="86"/>
      <c r="DM383" s="86"/>
      <c r="DN383" s="86"/>
      <c r="DO383" s="86"/>
      <c r="DP383" s="86"/>
      <c r="DQ383" s="86"/>
      <c r="DR383" s="86"/>
      <c r="DS383" s="86"/>
      <c r="DT383" s="86"/>
      <c r="DU383" s="86"/>
      <c r="DV383" s="86"/>
      <c r="DW383" s="86"/>
      <c r="DX383" s="86"/>
      <c r="DY383" s="86"/>
      <c r="DZ383" s="86"/>
      <c r="EA383" s="86"/>
      <c r="EB383" s="86"/>
      <c r="EC383" s="86"/>
      <c r="ED383" s="86"/>
      <c r="EE383" s="86"/>
      <c r="EF383" s="86"/>
      <c r="EG383" s="86"/>
      <c r="EH383" s="86"/>
      <c r="EI383" s="86"/>
      <c r="EJ383" s="86"/>
      <c r="EK383" s="86"/>
      <c r="EL383" s="86"/>
      <c r="EM383" s="86"/>
      <c r="EN383" s="86"/>
      <c r="EO383" s="86"/>
      <c r="EP383" s="86"/>
      <c r="EQ383" s="86"/>
      <c r="ER383" s="86"/>
      <c r="ES383" s="86"/>
      <c r="ET383" s="86"/>
      <c r="EU383" s="86"/>
      <c r="EV383" s="86"/>
      <c r="EW383" s="86"/>
      <c r="EX383" s="86"/>
      <c r="EY383" s="86"/>
      <c r="EZ383" s="86"/>
      <c r="FA383" s="86"/>
      <c r="FB383" s="86"/>
      <c r="FC383" s="86"/>
      <c r="FD383" s="86"/>
      <c r="FE383" s="86"/>
      <c r="FF383" s="86"/>
      <c r="FG383" s="86"/>
      <c r="FH383" s="86"/>
      <c r="FI383" s="86"/>
      <c r="FJ383" s="86"/>
      <c r="FK383" s="86"/>
      <c r="FL383" s="86"/>
      <c r="FM383" s="86"/>
      <c r="FN383" s="86"/>
      <c r="FO383" s="86"/>
      <c r="FP383" s="86"/>
      <c r="FQ383" s="86"/>
      <c r="FR383" s="86"/>
      <c r="FS383" s="86"/>
      <c r="FT383" s="86"/>
      <c r="FU383" s="86"/>
      <c r="FV383" s="86"/>
      <c r="FW383" s="86"/>
      <c r="FX383" s="86">
        <v>11.899999618530273</v>
      </c>
      <c r="FY383" s="86">
        <v>0</v>
      </c>
    </row>
    <row r="384" spans="1:181" x14ac:dyDescent="0.25">
      <c r="A384" t="s">
        <v>186</v>
      </c>
      <c r="B384" t="s">
        <v>244</v>
      </c>
      <c r="C384" t="s">
        <v>194</v>
      </c>
      <c r="D384" t="s">
        <v>202</v>
      </c>
      <c r="E384" t="s">
        <v>241</v>
      </c>
      <c r="F384" t="s">
        <v>183</v>
      </c>
      <c r="G384" t="s">
        <v>1</v>
      </c>
      <c r="H384" s="86">
        <v>434</v>
      </c>
      <c r="I384" s="86"/>
      <c r="J384" s="86"/>
      <c r="K384" s="86"/>
      <c r="L384" s="86"/>
      <c r="M384" s="86"/>
      <c r="N384" s="86"/>
      <c r="O384" s="86"/>
      <c r="P384" s="86"/>
      <c r="Q384" s="86"/>
      <c r="R384" s="86"/>
      <c r="S384" s="86"/>
      <c r="T384" s="86"/>
      <c r="U384" s="86"/>
      <c r="V384" s="86"/>
      <c r="W384" s="86"/>
      <c r="X384" s="86"/>
      <c r="Y384" s="86"/>
      <c r="Z384" s="86"/>
      <c r="AA384" s="86"/>
      <c r="AB384" s="86"/>
      <c r="AC384" s="86"/>
      <c r="AD384" s="86"/>
      <c r="AE384" s="86"/>
      <c r="AF384" s="86"/>
      <c r="AG384" s="86"/>
      <c r="AH384" s="86"/>
      <c r="AI384" s="86"/>
      <c r="AJ384" s="86"/>
      <c r="AK384" s="86"/>
      <c r="AL384" s="86"/>
      <c r="AM384" s="86"/>
      <c r="AN384" s="86"/>
      <c r="AO384" s="86"/>
      <c r="AP384" s="86"/>
      <c r="AQ384" s="86"/>
      <c r="AR384" s="86"/>
      <c r="AS384" s="86"/>
      <c r="AT384" s="86"/>
      <c r="AU384" s="86"/>
      <c r="AV384" s="86"/>
      <c r="AW384" s="86"/>
      <c r="AX384" s="86"/>
      <c r="AY384" s="86"/>
      <c r="AZ384" s="86"/>
      <c r="BA384" s="86"/>
      <c r="BB384" s="86"/>
      <c r="BC384" s="86"/>
      <c r="BD384" s="86"/>
      <c r="BE384" s="86"/>
      <c r="BF384" s="86"/>
      <c r="BG384" s="86"/>
      <c r="BH384" s="86"/>
      <c r="BI384" s="86"/>
      <c r="BJ384" s="86"/>
      <c r="BK384" s="86"/>
      <c r="BL384" s="86"/>
      <c r="BM384" s="86"/>
      <c r="BN384" s="86"/>
      <c r="BO384" s="86"/>
      <c r="BP384" s="86"/>
      <c r="BQ384" s="86"/>
      <c r="BR384" s="86"/>
      <c r="BS384" s="86"/>
      <c r="BT384" s="86"/>
      <c r="BU384" s="86"/>
      <c r="BV384" s="86"/>
      <c r="BW384" s="86"/>
      <c r="BX384" s="86"/>
      <c r="BY384" s="86"/>
      <c r="BZ384" s="86"/>
      <c r="CA384" s="86"/>
      <c r="CB384" s="86"/>
      <c r="CC384" s="86"/>
      <c r="CD384" s="86"/>
      <c r="CE384" s="86"/>
      <c r="CF384" s="86"/>
      <c r="CG384" s="86"/>
      <c r="CH384" s="86"/>
      <c r="CI384" s="86"/>
      <c r="CJ384" s="86"/>
      <c r="CK384" s="86"/>
      <c r="CL384" s="86"/>
      <c r="CM384" s="86"/>
      <c r="CN384" s="86"/>
      <c r="CO384" s="86"/>
      <c r="CP384" s="86"/>
      <c r="CQ384" s="86"/>
      <c r="CR384" s="86"/>
      <c r="CS384" s="86"/>
      <c r="CT384" s="86"/>
      <c r="CU384" s="86"/>
      <c r="CV384" s="86"/>
      <c r="CW384" s="86"/>
      <c r="CX384" s="86"/>
      <c r="CY384" s="86"/>
      <c r="CZ384" s="86"/>
      <c r="DA384" s="86"/>
      <c r="DB384" s="86"/>
      <c r="DC384" s="86"/>
      <c r="DD384" s="86"/>
      <c r="DE384" s="86"/>
      <c r="DF384" s="86"/>
      <c r="DG384" s="86"/>
      <c r="DH384" s="86"/>
      <c r="DI384" s="86"/>
      <c r="DJ384" s="86"/>
      <c r="DK384" s="86"/>
      <c r="DL384" s="86"/>
      <c r="DM384" s="86"/>
      <c r="DN384" s="86"/>
      <c r="DO384" s="86"/>
      <c r="DP384" s="86"/>
      <c r="DQ384" s="86"/>
      <c r="DR384" s="86"/>
      <c r="DS384" s="86"/>
      <c r="DT384" s="86"/>
      <c r="DU384" s="86"/>
      <c r="DV384" s="86"/>
      <c r="DW384" s="86"/>
      <c r="DX384" s="86"/>
      <c r="DY384" s="86"/>
      <c r="DZ384" s="86"/>
      <c r="EA384" s="86"/>
      <c r="EB384" s="86"/>
      <c r="EC384" s="86"/>
      <c r="ED384" s="86"/>
      <c r="EE384" s="86"/>
      <c r="EF384" s="86"/>
      <c r="EG384" s="86"/>
      <c r="EH384" s="86"/>
      <c r="EI384" s="86"/>
      <c r="EJ384" s="86"/>
      <c r="EK384" s="86"/>
      <c r="EL384" s="86"/>
      <c r="EM384" s="86"/>
      <c r="EN384" s="86"/>
      <c r="EO384" s="86"/>
      <c r="EP384" s="86"/>
      <c r="EQ384" s="86"/>
      <c r="ER384" s="86"/>
      <c r="ES384" s="86"/>
      <c r="ET384" s="86"/>
      <c r="EU384" s="86"/>
      <c r="EV384" s="86"/>
      <c r="EW384" s="86"/>
      <c r="EX384" s="86"/>
      <c r="EY384" s="86"/>
      <c r="EZ384" s="86"/>
      <c r="FA384" s="86"/>
      <c r="FB384" s="86"/>
      <c r="FC384" s="86"/>
      <c r="FD384" s="86"/>
      <c r="FE384" s="86"/>
      <c r="FF384" s="86"/>
      <c r="FG384" s="86"/>
      <c r="FH384" s="86"/>
      <c r="FI384" s="86"/>
      <c r="FJ384" s="86"/>
      <c r="FK384" s="86"/>
      <c r="FL384" s="86"/>
      <c r="FM384" s="86"/>
      <c r="FN384" s="86"/>
      <c r="FO384" s="86"/>
      <c r="FP384" s="86"/>
      <c r="FQ384" s="86"/>
      <c r="FR384" s="86"/>
      <c r="FS384" s="86"/>
      <c r="FT384" s="86"/>
      <c r="FU384" s="86"/>
      <c r="FV384" s="86"/>
      <c r="FW384" s="86"/>
      <c r="FX384" s="86">
        <v>15.699999809265137</v>
      </c>
      <c r="FY384" s="86">
        <v>0</v>
      </c>
    </row>
    <row r="385" spans="1:181" x14ac:dyDescent="0.25">
      <c r="A385" t="s">
        <v>186</v>
      </c>
      <c r="B385" t="s">
        <v>244</v>
      </c>
      <c r="C385" t="s">
        <v>194</v>
      </c>
      <c r="D385" t="s">
        <v>202</v>
      </c>
      <c r="E385" t="s">
        <v>241</v>
      </c>
      <c r="F385" t="s">
        <v>184</v>
      </c>
      <c r="G385" t="s">
        <v>1</v>
      </c>
      <c r="H385" s="86">
        <v>270</v>
      </c>
      <c r="I385" s="86"/>
      <c r="J385" s="86"/>
      <c r="K385" s="86"/>
      <c r="L385" s="86"/>
      <c r="M385" s="86"/>
      <c r="N385" s="86"/>
      <c r="O385" s="86"/>
      <c r="P385" s="86"/>
      <c r="Q385" s="86"/>
      <c r="R385" s="86"/>
      <c r="S385" s="86"/>
      <c r="T385" s="86"/>
      <c r="U385" s="86"/>
      <c r="V385" s="86"/>
      <c r="W385" s="86"/>
      <c r="X385" s="86"/>
      <c r="Y385" s="86"/>
      <c r="Z385" s="86"/>
      <c r="AA385" s="86"/>
      <c r="AB385" s="86"/>
      <c r="AC385" s="86"/>
      <c r="AD385" s="86"/>
      <c r="AE385" s="86"/>
      <c r="AF385" s="86"/>
      <c r="AG385" s="86"/>
      <c r="AH385" s="86"/>
      <c r="AI385" s="86"/>
      <c r="AJ385" s="86"/>
      <c r="AK385" s="86"/>
      <c r="AL385" s="86"/>
      <c r="AM385" s="86"/>
      <c r="AN385" s="86"/>
      <c r="AO385" s="86"/>
      <c r="AP385" s="86"/>
      <c r="AQ385" s="86"/>
      <c r="AR385" s="86"/>
      <c r="AS385" s="86"/>
      <c r="AT385" s="86"/>
      <c r="AU385" s="86"/>
      <c r="AV385" s="86"/>
      <c r="AW385" s="86"/>
      <c r="AX385" s="86"/>
      <c r="AY385" s="86"/>
      <c r="AZ385" s="86"/>
      <c r="BA385" s="86"/>
      <c r="BB385" s="86"/>
      <c r="BC385" s="86"/>
      <c r="BD385" s="86"/>
      <c r="BE385" s="86"/>
      <c r="BF385" s="86"/>
      <c r="BG385" s="86"/>
      <c r="BH385" s="86"/>
      <c r="BI385" s="86"/>
      <c r="BJ385" s="86"/>
      <c r="BK385" s="86"/>
      <c r="BL385" s="86"/>
      <c r="BM385" s="86"/>
      <c r="BN385" s="86"/>
      <c r="BO385" s="86"/>
      <c r="BP385" s="86"/>
      <c r="BQ385" s="86"/>
      <c r="BR385" s="86"/>
      <c r="BS385" s="86"/>
      <c r="BT385" s="86"/>
      <c r="BU385" s="86"/>
      <c r="BV385" s="86"/>
      <c r="BW385" s="86"/>
      <c r="BX385" s="86"/>
      <c r="BY385" s="86"/>
      <c r="BZ385" s="86"/>
      <c r="CA385" s="86"/>
      <c r="CB385" s="86"/>
      <c r="CC385" s="86"/>
      <c r="CD385" s="86"/>
      <c r="CE385" s="86"/>
      <c r="CF385" s="86"/>
      <c r="CG385" s="86"/>
      <c r="CH385" s="86"/>
      <c r="CI385" s="86"/>
      <c r="CJ385" s="86"/>
      <c r="CK385" s="86"/>
      <c r="CL385" s="86"/>
      <c r="CM385" s="86"/>
      <c r="CN385" s="86"/>
      <c r="CO385" s="86"/>
      <c r="CP385" s="86"/>
      <c r="CQ385" s="86"/>
      <c r="CR385" s="86"/>
      <c r="CS385" s="86"/>
      <c r="CT385" s="86"/>
      <c r="CU385" s="86"/>
      <c r="CV385" s="86"/>
      <c r="CW385" s="86"/>
      <c r="CX385" s="86"/>
      <c r="CY385" s="86"/>
      <c r="CZ385" s="86"/>
      <c r="DA385" s="86"/>
      <c r="DB385" s="86"/>
      <c r="DC385" s="86"/>
      <c r="DD385" s="86"/>
      <c r="DE385" s="86"/>
      <c r="DF385" s="86"/>
      <c r="DG385" s="86"/>
      <c r="DH385" s="86"/>
      <c r="DI385" s="86"/>
      <c r="DJ385" s="86"/>
      <c r="DK385" s="86"/>
      <c r="DL385" s="86"/>
      <c r="DM385" s="86"/>
      <c r="DN385" s="86"/>
      <c r="DO385" s="86"/>
      <c r="DP385" s="86"/>
      <c r="DQ385" s="86"/>
      <c r="DR385" s="86"/>
      <c r="DS385" s="86"/>
      <c r="DT385" s="86"/>
      <c r="DU385" s="86"/>
      <c r="DV385" s="86"/>
      <c r="DW385" s="86"/>
      <c r="DX385" s="86"/>
      <c r="DY385" s="86"/>
      <c r="DZ385" s="86"/>
      <c r="EA385" s="86"/>
      <c r="EB385" s="86"/>
      <c r="EC385" s="86"/>
      <c r="ED385" s="86"/>
      <c r="EE385" s="86"/>
      <c r="EF385" s="86"/>
      <c r="EG385" s="86"/>
      <c r="EH385" s="86"/>
      <c r="EI385" s="86"/>
      <c r="EJ385" s="86"/>
      <c r="EK385" s="86"/>
      <c r="EL385" s="86"/>
      <c r="EM385" s="86"/>
      <c r="EN385" s="86"/>
      <c r="EO385" s="86"/>
      <c r="EP385" s="86"/>
      <c r="EQ385" s="86"/>
      <c r="ER385" s="86"/>
      <c r="ES385" s="86"/>
      <c r="ET385" s="86"/>
      <c r="EU385" s="86"/>
      <c r="EV385" s="86"/>
      <c r="EW385" s="86"/>
      <c r="EX385" s="86"/>
      <c r="EY385" s="86"/>
      <c r="EZ385" s="86"/>
      <c r="FA385" s="86"/>
      <c r="FB385" s="86"/>
      <c r="FC385" s="86"/>
      <c r="FD385" s="86"/>
      <c r="FE385" s="86"/>
      <c r="FF385" s="86"/>
      <c r="FG385" s="86"/>
      <c r="FH385" s="86"/>
      <c r="FI385" s="86"/>
      <c r="FJ385" s="86"/>
      <c r="FK385" s="86"/>
      <c r="FL385" s="86"/>
      <c r="FM385" s="86"/>
      <c r="FN385" s="86"/>
      <c r="FO385" s="86"/>
      <c r="FP385" s="86"/>
      <c r="FQ385" s="86"/>
      <c r="FR385" s="86"/>
      <c r="FS385" s="86"/>
      <c r="FT385" s="86"/>
      <c r="FU385" s="86"/>
      <c r="FV385" s="86"/>
      <c r="FW385" s="86"/>
      <c r="FX385" s="86">
        <v>17.950000762939453</v>
      </c>
      <c r="FY385" s="86">
        <v>0</v>
      </c>
    </row>
    <row r="386" spans="1:181" x14ac:dyDescent="0.25">
      <c r="A386" t="s">
        <v>186</v>
      </c>
      <c r="B386" t="s">
        <v>244</v>
      </c>
      <c r="C386" t="s">
        <v>194</v>
      </c>
      <c r="D386" t="s">
        <v>202</v>
      </c>
      <c r="E386" t="s">
        <v>241</v>
      </c>
      <c r="F386" t="s">
        <v>185</v>
      </c>
      <c r="G386" t="s">
        <v>1</v>
      </c>
      <c r="H386" s="86">
        <v>99</v>
      </c>
      <c r="I386" s="86"/>
      <c r="J386" s="86"/>
      <c r="K386" s="86"/>
      <c r="L386" s="86"/>
      <c r="M386" s="86"/>
      <c r="N386" s="86"/>
      <c r="O386" s="86"/>
      <c r="P386" s="86"/>
      <c r="Q386" s="86"/>
      <c r="R386" s="86"/>
      <c r="S386" s="86"/>
      <c r="T386" s="86"/>
      <c r="U386" s="86"/>
      <c r="V386" s="86"/>
      <c r="W386" s="86"/>
      <c r="X386" s="86"/>
      <c r="Y386" s="86"/>
      <c r="Z386" s="86"/>
      <c r="AA386" s="86"/>
      <c r="AB386" s="86"/>
      <c r="AC386" s="86"/>
      <c r="AD386" s="86"/>
      <c r="AE386" s="86"/>
      <c r="AF386" s="86"/>
      <c r="AG386" s="86"/>
      <c r="AH386" s="86"/>
      <c r="AI386" s="86"/>
      <c r="AJ386" s="86"/>
      <c r="AK386" s="86"/>
      <c r="AL386" s="86"/>
      <c r="AM386" s="86"/>
      <c r="AN386" s="86"/>
      <c r="AO386" s="86"/>
      <c r="AP386" s="86"/>
      <c r="AQ386" s="86"/>
      <c r="AR386" s="86"/>
      <c r="AS386" s="86"/>
      <c r="AT386" s="86"/>
      <c r="AU386" s="86"/>
      <c r="AV386" s="86"/>
      <c r="AW386" s="86"/>
      <c r="AX386" s="86"/>
      <c r="AY386" s="86"/>
      <c r="AZ386" s="86"/>
      <c r="BA386" s="86"/>
      <c r="BB386" s="86"/>
      <c r="BC386" s="86"/>
      <c r="BD386" s="86"/>
      <c r="BE386" s="86"/>
      <c r="BF386" s="86"/>
      <c r="BG386" s="86"/>
      <c r="BH386" s="86"/>
      <c r="BI386" s="86"/>
      <c r="BJ386" s="86"/>
      <c r="BK386" s="86"/>
      <c r="BL386" s="86"/>
      <c r="BM386" s="86"/>
      <c r="BN386" s="86"/>
      <c r="BO386" s="86"/>
      <c r="BP386" s="86"/>
      <c r="BQ386" s="86"/>
      <c r="BR386" s="86"/>
      <c r="BS386" s="86"/>
      <c r="BT386" s="86"/>
      <c r="BU386" s="86"/>
      <c r="BV386" s="86"/>
      <c r="BW386" s="86"/>
      <c r="BX386" s="86"/>
      <c r="BY386" s="86"/>
      <c r="BZ386" s="86"/>
      <c r="CA386" s="86"/>
      <c r="CB386" s="86"/>
      <c r="CC386" s="86"/>
      <c r="CD386" s="86"/>
      <c r="CE386" s="86"/>
      <c r="CF386" s="86"/>
      <c r="CG386" s="86"/>
      <c r="CH386" s="86"/>
      <c r="CI386" s="86"/>
      <c r="CJ386" s="86"/>
      <c r="CK386" s="86"/>
      <c r="CL386" s="86"/>
      <c r="CM386" s="86"/>
      <c r="CN386" s="86"/>
      <c r="CO386" s="86"/>
      <c r="CP386" s="86"/>
      <c r="CQ386" s="86"/>
      <c r="CR386" s="86"/>
      <c r="CS386" s="86"/>
      <c r="CT386" s="86"/>
      <c r="CU386" s="86"/>
      <c r="CV386" s="86"/>
      <c r="CW386" s="86"/>
      <c r="CX386" s="86"/>
      <c r="CY386" s="86"/>
      <c r="CZ386" s="86"/>
      <c r="DA386" s="86"/>
      <c r="DB386" s="86"/>
      <c r="DC386" s="86"/>
      <c r="DD386" s="86"/>
      <c r="DE386" s="86"/>
      <c r="DF386" s="86"/>
      <c r="DG386" s="86"/>
      <c r="DH386" s="86"/>
      <c r="DI386" s="86"/>
      <c r="DJ386" s="86"/>
      <c r="DK386" s="86"/>
      <c r="DL386" s="86"/>
      <c r="DM386" s="86"/>
      <c r="DN386" s="86"/>
      <c r="DO386" s="86"/>
      <c r="DP386" s="86"/>
      <c r="DQ386" s="86"/>
      <c r="DR386" s="86"/>
      <c r="DS386" s="86"/>
      <c r="DT386" s="86"/>
      <c r="DU386" s="86"/>
      <c r="DV386" s="86"/>
      <c r="DW386" s="86"/>
      <c r="DX386" s="86"/>
      <c r="DY386" s="86"/>
      <c r="DZ386" s="86"/>
      <c r="EA386" s="86"/>
      <c r="EB386" s="86"/>
      <c r="EC386" s="86"/>
      <c r="ED386" s="86"/>
      <c r="EE386" s="86"/>
      <c r="EF386" s="86"/>
      <c r="EG386" s="86"/>
      <c r="EH386" s="86"/>
      <c r="EI386" s="86"/>
      <c r="EJ386" s="86"/>
      <c r="EK386" s="86"/>
      <c r="EL386" s="86"/>
      <c r="EM386" s="86"/>
      <c r="EN386" s="86"/>
      <c r="EO386" s="86"/>
      <c r="EP386" s="86"/>
      <c r="EQ386" s="86"/>
      <c r="ER386" s="86"/>
      <c r="ES386" s="86"/>
      <c r="ET386" s="86"/>
      <c r="EU386" s="86"/>
      <c r="EV386" s="86"/>
      <c r="EW386" s="86"/>
      <c r="EX386" s="86"/>
      <c r="EY386" s="86"/>
      <c r="EZ386" s="86"/>
      <c r="FA386" s="86"/>
      <c r="FB386" s="86"/>
      <c r="FC386" s="86"/>
      <c r="FD386" s="86"/>
      <c r="FE386" s="86"/>
      <c r="FF386" s="86"/>
      <c r="FG386" s="86"/>
      <c r="FH386" s="86"/>
      <c r="FI386" s="86"/>
      <c r="FJ386" s="86"/>
      <c r="FK386" s="86"/>
      <c r="FL386" s="86"/>
      <c r="FM386" s="86"/>
      <c r="FN386" s="86"/>
      <c r="FO386" s="86"/>
      <c r="FP386" s="86"/>
      <c r="FQ386" s="86"/>
      <c r="FR386" s="86"/>
      <c r="FS386" s="86"/>
      <c r="FT386" s="86"/>
      <c r="FU386" s="86"/>
      <c r="FV386" s="86"/>
      <c r="FW386" s="86"/>
      <c r="FX386" s="86">
        <v>2.5999999046325684</v>
      </c>
      <c r="FY386" s="86">
        <v>0</v>
      </c>
    </row>
    <row r="387" spans="1:181" x14ac:dyDescent="0.25">
      <c r="A387" t="s">
        <v>186</v>
      </c>
      <c r="B387" t="s">
        <v>244</v>
      </c>
      <c r="C387" t="s">
        <v>194</v>
      </c>
      <c r="D387" t="s">
        <v>202</v>
      </c>
      <c r="E387" t="s">
        <v>242</v>
      </c>
      <c r="F387" t="s">
        <v>1</v>
      </c>
      <c r="G387" t="s">
        <v>198</v>
      </c>
      <c r="H387" s="86">
        <v>4372</v>
      </c>
      <c r="I387" s="86">
        <v>1.309557318687439</v>
      </c>
      <c r="J387" s="86">
        <v>1.2102512121200562</v>
      </c>
      <c r="K387" s="86">
        <v>1.1129143238067627</v>
      </c>
      <c r="L387" s="86">
        <v>1.070716381072998</v>
      </c>
      <c r="M387" s="86">
        <v>1.0882095098495483</v>
      </c>
      <c r="N387" s="86">
        <v>1.1938278675079346</v>
      </c>
      <c r="O387" s="86">
        <v>1.3401334285736084</v>
      </c>
      <c r="P387" s="86">
        <v>1.4880157709121704</v>
      </c>
      <c r="Q387" s="86">
        <v>1.4665950536727905</v>
      </c>
      <c r="R387" s="86">
        <v>1.465354323387146</v>
      </c>
      <c r="S387" s="86">
        <v>1.3863133192062378</v>
      </c>
      <c r="T387" s="86">
        <v>1.3682260513305664</v>
      </c>
      <c r="U387" s="86">
        <v>1.3532692193984985</v>
      </c>
      <c r="V387" s="86">
        <v>1.2933207750320435</v>
      </c>
      <c r="W387" s="86">
        <v>1.278124213218689</v>
      </c>
      <c r="X387" s="86">
        <v>1.3059718608856201</v>
      </c>
      <c r="Y387" s="86">
        <v>1.3928408622741699</v>
      </c>
      <c r="Z387" s="86">
        <v>1.4923522472381592</v>
      </c>
      <c r="AA387" s="86">
        <v>1.5725493431091309</v>
      </c>
      <c r="AB387" s="86">
        <v>1.6251647472381592</v>
      </c>
      <c r="AC387" s="86">
        <v>1.6631863117218018</v>
      </c>
      <c r="AD387" s="86">
        <v>1.6328725814819336</v>
      </c>
      <c r="AE387" s="86">
        <v>1.5327509641647339</v>
      </c>
      <c r="AF387" s="86">
        <v>1.4024220705032349</v>
      </c>
      <c r="AG387" s="86">
        <v>-0.220897376537323</v>
      </c>
      <c r="AH387" s="86">
        <v>-0.26361501216888428</v>
      </c>
      <c r="AI387" s="86">
        <v>-0.27863538265228271</v>
      </c>
      <c r="AJ387" s="86">
        <v>-0.29339131712913513</v>
      </c>
      <c r="AK387" s="86">
        <v>-0.27493196725845337</v>
      </c>
      <c r="AL387" s="86">
        <v>-0.15447746217250824</v>
      </c>
      <c r="AM387" s="86">
        <v>-0.12738427519798279</v>
      </c>
      <c r="AN387" s="86">
        <v>-0.11439111083745956</v>
      </c>
      <c r="AO387" s="86">
        <v>-0.13907665014266968</v>
      </c>
      <c r="AP387" s="86">
        <v>-0.14296688139438629</v>
      </c>
      <c r="AQ387" s="86">
        <v>-0.18395373225212097</v>
      </c>
      <c r="AR387" s="86">
        <v>-0.17124369740486145</v>
      </c>
      <c r="AS387" s="86">
        <v>-0.14804734289646149</v>
      </c>
      <c r="AT387" s="86">
        <v>-0.10344617068767548</v>
      </c>
      <c r="AU387" s="86">
        <v>-5.5167049169540405E-2</v>
      </c>
      <c r="AV387" s="86">
        <v>9.6574723720550537E-3</v>
      </c>
      <c r="AW387" s="86">
        <v>5.1581431180238724E-2</v>
      </c>
      <c r="AX387" s="86">
        <v>4.3641366064548492E-2</v>
      </c>
      <c r="AY387" s="86">
        <v>2.4206154048442841E-2</v>
      </c>
      <c r="AZ387" s="86">
        <v>-0.10992632061243057</v>
      </c>
      <c r="BA387" s="86">
        <v>-7.1304596960544586E-2</v>
      </c>
      <c r="BB387" s="86">
        <v>-0.11840328574180603</v>
      </c>
      <c r="BC387" s="86">
        <v>-0.1884298175573349</v>
      </c>
      <c r="BD387" s="86">
        <v>-0.24238285422325134</v>
      </c>
      <c r="BE387" s="86">
        <v>-0.14298480749130249</v>
      </c>
      <c r="BF387" s="86">
        <v>-0.18729013204574585</v>
      </c>
      <c r="BG387" s="86">
        <v>-0.20035052299499512</v>
      </c>
      <c r="BH387" s="86">
        <v>-0.21005097031593323</v>
      </c>
      <c r="BI387" s="86">
        <v>-0.19111005961894989</v>
      </c>
      <c r="BJ387" s="86">
        <v>-9.844641387462616E-2</v>
      </c>
      <c r="BK387" s="86">
        <v>-6.7637979984283447E-2</v>
      </c>
      <c r="BL387" s="86">
        <v>-9.0774325653910637E-3</v>
      </c>
      <c r="BM387" s="86">
        <v>-2.9776737093925476E-2</v>
      </c>
      <c r="BN387" s="86">
        <v>-3.1273297965526581E-2</v>
      </c>
      <c r="BO387" s="86">
        <v>-7.221580296754837E-2</v>
      </c>
      <c r="BP387" s="86">
        <v>-6.1920478940010071E-2</v>
      </c>
      <c r="BQ387" s="86">
        <v>-3.8241546601057053E-2</v>
      </c>
      <c r="BR387" s="86">
        <v>3.270589979365468E-3</v>
      </c>
      <c r="BS387" s="86">
        <v>4.5613884925842285E-2</v>
      </c>
      <c r="BT387" s="86">
        <v>0.10568143427371979</v>
      </c>
      <c r="BU387" s="86">
        <v>0.14211736619472504</v>
      </c>
      <c r="BV387" s="86">
        <v>7.8113779425621033E-2</v>
      </c>
      <c r="BW387" s="86">
        <v>5.8715123683214188E-2</v>
      </c>
      <c r="BX387" s="86">
        <v>-5.0711553543806076E-2</v>
      </c>
      <c r="BY387" s="86">
        <v>4.3896692804992199E-3</v>
      </c>
      <c r="BZ387" s="86">
        <v>-3.3905576914548874E-2</v>
      </c>
      <c r="CA387" s="86">
        <v>-0.11032514274120331</v>
      </c>
      <c r="CB387" s="86">
        <v>-0.15945373475551605</v>
      </c>
      <c r="CC387" s="86">
        <v>-8.9022792875766754E-2</v>
      </c>
      <c r="CD387" s="86">
        <v>-0.1344277560710907</v>
      </c>
      <c r="CE387" s="86">
        <v>-0.14613066613674164</v>
      </c>
      <c r="CF387" s="86">
        <v>-0.1523297131061554</v>
      </c>
      <c r="CG387" s="86">
        <v>-0.13305525481700897</v>
      </c>
      <c r="CH387" s="86">
        <v>-5.9639491140842438E-2</v>
      </c>
      <c r="CI387" s="86">
        <v>-2.6257870718836784E-2</v>
      </c>
      <c r="CJ387" s="86">
        <v>6.3862495124340057E-2</v>
      </c>
      <c r="CK387" s="86">
        <v>4.5924056321382523E-2</v>
      </c>
      <c r="CL387" s="86">
        <v>4.6085335314273834E-2</v>
      </c>
      <c r="CM387" s="86">
        <v>5.1735537126660347E-3</v>
      </c>
      <c r="CN387" s="86">
        <v>1.3796441256999969E-2</v>
      </c>
      <c r="CO387" s="86">
        <v>3.7809617817401886E-2</v>
      </c>
      <c r="CP387" s="86">
        <v>7.7182285487651825E-2</v>
      </c>
      <c r="CQ387" s="86">
        <v>0.11541445553302765</v>
      </c>
      <c r="CR387" s="86">
        <v>0.17218734323978424</v>
      </c>
      <c r="CS387" s="86">
        <v>0.20482227206230164</v>
      </c>
      <c r="CT387" s="86">
        <v>0.1019892618060112</v>
      </c>
      <c r="CU387" s="86">
        <v>8.2615919411182404E-2</v>
      </c>
      <c r="CV387" s="86">
        <v>-9.6995923668146133E-3</v>
      </c>
      <c r="CW387" s="86">
        <v>5.6815288960933685E-2</v>
      </c>
      <c r="CX387" s="86">
        <v>2.4617275223135948E-2</v>
      </c>
      <c r="CY387" s="86">
        <v>-5.6230098009109497E-2</v>
      </c>
      <c r="CZ387" s="86">
        <v>-0.10201726853847504</v>
      </c>
      <c r="DA387" s="86">
        <v>-3.5060778260231018E-2</v>
      </c>
      <c r="DB387" s="86">
        <v>-8.1565380096435547E-2</v>
      </c>
      <c r="DC387" s="86">
        <v>-9.1910824179649353E-2</v>
      </c>
      <c r="DD387" s="86">
        <v>-9.4608433544635773E-2</v>
      </c>
      <c r="DE387" s="86">
        <v>-7.5000450015068054E-2</v>
      </c>
      <c r="DF387" s="86">
        <v>-2.0832562819123268E-2</v>
      </c>
      <c r="DG387" s="86">
        <v>1.512223482131958E-2</v>
      </c>
      <c r="DH387" s="86">
        <v>0.13680243492126465</v>
      </c>
      <c r="DI387" s="86">
        <v>0.12162484228610992</v>
      </c>
      <c r="DJ387" s="86">
        <v>0.12344396859407425</v>
      </c>
      <c r="DK387" s="86">
        <v>8.2562901079654694E-2</v>
      </c>
      <c r="DL387" s="86">
        <v>8.951336145401001E-2</v>
      </c>
      <c r="DM387" s="86">
        <v>0.11386078596115112</v>
      </c>
      <c r="DN387" s="86">
        <v>0.151093989610672</v>
      </c>
      <c r="DO387" s="86">
        <v>0.18521502614021301</v>
      </c>
      <c r="DP387" s="86">
        <v>0.2386932373046875</v>
      </c>
      <c r="DQ387" s="86">
        <v>0.26752719283103943</v>
      </c>
      <c r="DR387" s="86">
        <v>0.12586475908756256</v>
      </c>
      <c r="DS387" s="86">
        <v>0.10651672631502151</v>
      </c>
      <c r="DT387" s="86">
        <v>3.1312372535467148E-2</v>
      </c>
      <c r="DU387" s="86">
        <v>0.10924090445041656</v>
      </c>
      <c r="DV387" s="86">
        <v>8.314012736082077E-2</v>
      </c>
      <c r="DW387" s="86">
        <v>-2.135048620402813E-3</v>
      </c>
      <c r="DX387" s="86">
        <v>-4.4580806046724319E-2</v>
      </c>
      <c r="DY387" s="86">
        <v>4.2851798236370087E-2</v>
      </c>
      <c r="DZ387" s="86">
        <v>-5.2404999732971191E-3</v>
      </c>
      <c r="EA387" s="86">
        <v>-1.3625971041619778E-2</v>
      </c>
      <c r="EB387" s="86">
        <v>-1.1268087662756443E-2</v>
      </c>
      <c r="EC387" s="86">
        <v>8.821459487080574E-3</v>
      </c>
      <c r="ED387" s="86">
        <v>3.5198476165533066E-2</v>
      </c>
      <c r="EE387" s="86">
        <v>7.4868544936180115E-2</v>
      </c>
      <c r="EF387" s="86">
        <v>0.24211612343788147</v>
      </c>
      <c r="EG387" s="86">
        <v>0.23092475533485413</v>
      </c>
      <c r="EH387" s="86">
        <v>0.23513753712177277</v>
      </c>
      <c r="EI387" s="86">
        <v>0.19430084526538849</v>
      </c>
      <c r="EJ387" s="86">
        <v>0.1988365650177002</v>
      </c>
      <c r="EK387" s="86">
        <v>0.22366657853126526</v>
      </c>
      <c r="EL387" s="86">
        <v>0.25781071186065674</v>
      </c>
      <c r="EM387" s="86">
        <v>0.2859959602355957</v>
      </c>
      <c r="EN387" s="86">
        <v>0.33471718430519104</v>
      </c>
      <c r="EO387" s="86">
        <v>0.35806310176849365</v>
      </c>
      <c r="EP387" s="86">
        <v>0.16033715009689331</v>
      </c>
      <c r="EQ387" s="86">
        <v>0.14102569222450256</v>
      </c>
      <c r="ER387" s="86">
        <v>9.0527132153511047E-2</v>
      </c>
      <c r="ES387" s="86">
        <v>0.18493518233299255</v>
      </c>
      <c r="ET387" s="86">
        <v>0.16763782501220703</v>
      </c>
      <c r="EU387" s="86">
        <v>7.5969614088535309E-2</v>
      </c>
      <c r="EV387" s="86">
        <v>3.8348324596881866E-2</v>
      </c>
      <c r="EW387" s="86">
        <v>47.208797454833984</v>
      </c>
      <c r="EX387" s="86">
        <v>46.586742401123047</v>
      </c>
      <c r="EY387" s="86">
        <v>46.516838073730469</v>
      </c>
      <c r="EZ387" s="86">
        <v>46.38104248046875</v>
      </c>
      <c r="FA387" s="86">
        <v>46.210136413574219</v>
      </c>
      <c r="FB387" s="86">
        <v>45.952449798583984</v>
      </c>
      <c r="FC387" s="86">
        <v>45.851009368896484</v>
      </c>
      <c r="FD387" s="86">
        <v>46.452407836914063</v>
      </c>
      <c r="FE387" s="86">
        <v>48.890525817871094</v>
      </c>
      <c r="FF387" s="86">
        <v>51.528652191162109</v>
      </c>
      <c r="FG387" s="86">
        <v>53.764808654785156</v>
      </c>
      <c r="FH387" s="86">
        <v>55.706493377685547</v>
      </c>
      <c r="FI387" s="86">
        <v>57.234081268310547</v>
      </c>
      <c r="FJ387" s="86">
        <v>58.28509521484375</v>
      </c>
      <c r="FK387" s="86">
        <v>58.411277770996094</v>
      </c>
      <c r="FL387" s="86">
        <v>57.524162292480469</v>
      </c>
      <c r="FM387" s="86">
        <v>55.777408599853516</v>
      </c>
      <c r="FN387" s="86">
        <v>53.840442657470703</v>
      </c>
      <c r="FO387" s="86">
        <v>52.360080718994141</v>
      </c>
      <c r="FP387" s="86">
        <v>51.152816772460938</v>
      </c>
      <c r="FQ387" s="86">
        <v>49.953975677490234</v>
      </c>
      <c r="FR387" s="86">
        <v>49.175518035888672</v>
      </c>
      <c r="FS387" s="86">
        <v>48.36749267578125</v>
      </c>
      <c r="FT387" s="86">
        <v>47.632453918457031</v>
      </c>
      <c r="FU387" s="86">
        <v>5.0366904586553574E-2</v>
      </c>
      <c r="FV387" s="86">
        <v>3.7887886166572571E-2</v>
      </c>
      <c r="FW387" s="86">
        <v>5.7861980050802231E-2</v>
      </c>
      <c r="FX387" s="86">
        <v>174.55000305175781</v>
      </c>
      <c r="FY387" s="86">
        <v>1</v>
      </c>
    </row>
    <row r="388" spans="1:181" x14ac:dyDescent="0.25">
      <c r="A388" t="s">
        <v>186</v>
      </c>
      <c r="B388" t="s">
        <v>244</v>
      </c>
      <c r="C388" t="s">
        <v>194</v>
      </c>
      <c r="D388" t="s">
        <v>202</v>
      </c>
      <c r="E388" t="s">
        <v>242</v>
      </c>
      <c r="F388" t="s">
        <v>1</v>
      </c>
      <c r="G388" t="s">
        <v>200</v>
      </c>
      <c r="H388" s="86">
        <v>912</v>
      </c>
      <c r="I388" s="86">
        <v>0.93460088968276978</v>
      </c>
      <c r="J388" s="86">
        <v>0.84441304206848145</v>
      </c>
      <c r="K388" s="86">
        <v>0.8011242151260376</v>
      </c>
      <c r="L388" s="86">
        <v>0.79948180913925171</v>
      </c>
      <c r="M388" s="86">
        <v>0.80509626865386963</v>
      </c>
      <c r="N388" s="86">
        <v>0.81057411432266235</v>
      </c>
      <c r="O388" s="86">
        <v>0.91756027936935425</v>
      </c>
      <c r="P388" s="86">
        <v>1.0230405330657959</v>
      </c>
      <c r="Q388" s="86">
        <v>0.98052746057510376</v>
      </c>
      <c r="R388" s="86">
        <v>1.0087507963180542</v>
      </c>
      <c r="S388" s="86">
        <v>0.97847974300384521</v>
      </c>
      <c r="T388" s="86">
        <v>0.97020328044891357</v>
      </c>
      <c r="U388" s="86">
        <v>0.94855821132659912</v>
      </c>
      <c r="V388" s="86">
        <v>0.92404848337173462</v>
      </c>
      <c r="W388" s="86">
        <v>0.91821044683456421</v>
      </c>
      <c r="X388" s="86">
        <v>0.94914954900741577</v>
      </c>
      <c r="Y388" s="86">
        <v>1.030243992805481</v>
      </c>
      <c r="Z388" s="86">
        <v>1.2540338039398193</v>
      </c>
      <c r="AA388" s="86">
        <v>1.3485145568847656</v>
      </c>
      <c r="AB388" s="86">
        <v>1.3585702180862427</v>
      </c>
      <c r="AC388" s="86">
        <v>1.373955249786377</v>
      </c>
      <c r="AD388" s="86">
        <v>1.3086423873901367</v>
      </c>
      <c r="AE388" s="86">
        <v>1.1854261159896851</v>
      </c>
      <c r="AF388" s="86">
        <v>1.0671231746673584</v>
      </c>
      <c r="AG388" s="86">
        <v>-3.3157885074615479E-2</v>
      </c>
      <c r="AH388" s="86">
        <v>-5.3422767668962479E-2</v>
      </c>
      <c r="AI388" s="86">
        <v>-3.5839848220348358E-2</v>
      </c>
      <c r="AJ388" s="86">
        <v>-4.1994456201791763E-2</v>
      </c>
      <c r="AK388" s="86">
        <v>-6.1623010784387589E-2</v>
      </c>
      <c r="AL388" s="86">
        <v>-9.1868393123149872E-2</v>
      </c>
      <c r="AM388" s="86">
        <v>-0.12584836781024933</v>
      </c>
      <c r="AN388" s="86">
        <v>-0.10305618494749069</v>
      </c>
      <c r="AO388" s="86">
        <v>-0.10336476564407349</v>
      </c>
      <c r="AP388" s="86">
        <v>-8.2429058849811554E-2</v>
      </c>
      <c r="AQ388" s="86">
        <v>-0.11625046283006668</v>
      </c>
      <c r="AR388" s="86">
        <v>-0.10398555546998978</v>
      </c>
      <c r="AS388" s="86">
        <v>-9.7859315574169159E-2</v>
      </c>
      <c r="AT388" s="86">
        <v>-0.11913914978504181</v>
      </c>
      <c r="AU388" s="86">
        <v>-0.12239793688058853</v>
      </c>
      <c r="AV388" s="86">
        <v>-0.15541401505470276</v>
      </c>
      <c r="AW388" s="86">
        <v>-3.6304179579019547E-2</v>
      </c>
      <c r="AX388" s="86">
        <v>4.4956639409065247E-2</v>
      </c>
      <c r="AY388" s="86">
        <v>7.17591792345047E-2</v>
      </c>
      <c r="AZ388" s="86">
        <v>0.12408594042062759</v>
      </c>
      <c r="BA388" s="86">
        <v>0.11872336268424988</v>
      </c>
      <c r="BB388" s="86">
        <v>9.3773528933525085E-2</v>
      </c>
      <c r="BC388" s="86">
        <v>7.5208907946944237E-3</v>
      </c>
      <c r="BD388" s="86">
        <v>-1.83840561658144E-2</v>
      </c>
      <c r="BE388" s="86">
        <v>1.9087094813585281E-2</v>
      </c>
      <c r="BF388" s="86">
        <v>-2.4385899305343628E-3</v>
      </c>
      <c r="BG388" s="86">
        <v>1.2849747203290462E-2</v>
      </c>
      <c r="BH388" s="86">
        <v>6.7883264273405075E-3</v>
      </c>
      <c r="BI388" s="86">
        <v>-5.4588187485933304E-3</v>
      </c>
      <c r="BJ388" s="86">
        <v>-3.5957802087068558E-2</v>
      </c>
      <c r="BK388" s="86">
        <v>-6.8962708115577698E-2</v>
      </c>
      <c r="BL388" s="86">
        <v>-4.7473009675741196E-2</v>
      </c>
      <c r="BM388" s="86">
        <v>-4.3050706386566162E-2</v>
      </c>
      <c r="BN388" s="86">
        <v>-2.776481956243515E-2</v>
      </c>
      <c r="BO388" s="86">
        <v>-6.6110916435718536E-2</v>
      </c>
      <c r="BP388" s="86">
        <v>-5.6837156414985657E-2</v>
      </c>
      <c r="BQ388" s="86">
        <v>-4.8950605094432831E-2</v>
      </c>
      <c r="BR388" s="86">
        <v>-6.892702728509903E-2</v>
      </c>
      <c r="BS388" s="86">
        <v>-7.505546510219574E-2</v>
      </c>
      <c r="BT388" s="86">
        <v>-0.10560286790132523</v>
      </c>
      <c r="BU388" s="86">
        <v>-3.1552772270515561E-4</v>
      </c>
      <c r="BV388" s="86">
        <v>7.8067980706691742E-2</v>
      </c>
      <c r="BW388" s="86">
        <v>0.1123129278421402</v>
      </c>
      <c r="BX388" s="86">
        <v>0.16961714625358582</v>
      </c>
      <c r="BY388" s="86">
        <v>0.16533614695072174</v>
      </c>
      <c r="BZ388" s="86">
        <v>0.13799366354942322</v>
      </c>
      <c r="CA388" s="86">
        <v>5.7459078729152679E-2</v>
      </c>
      <c r="CB388" s="86">
        <v>3.2749585807323456E-2</v>
      </c>
      <c r="CC388" s="86">
        <v>5.5271808058023453E-2</v>
      </c>
      <c r="CD388" s="86">
        <v>3.2872900366783142E-2</v>
      </c>
      <c r="CE388" s="86">
        <v>4.6572010964155197E-2</v>
      </c>
      <c r="CF388" s="86">
        <v>4.0575131773948669E-2</v>
      </c>
      <c r="CG388" s="86">
        <v>3.3440329134464264E-2</v>
      </c>
      <c r="CH388" s="86">
        <v>2.7657034806907177E-3</v>
      </c>
      <c r="CI388" s="86">
        <v>-2.9563868418335915E-2</v>
      </c>
      <c r="CJ388" s="86">
        <v>-8.9762788265943527E-3</v>
      </c>
      <c r="CK388" s="86">
        <v>-1.2773721246048808E-3</v>
      </c>
      <c r="CL388" s="86">
        <v>1.0095470584928989E-2</v>
      </c>
      <c r="CM388" s="86">
        <v>-3.13844233751297E-2</v>
      </c>
      <c r="CN388" s="86">
        <v>-2.418232150375843E-2</v>
      </c>
      <c r="CO388" s="86">
        <v>-1.507657952606678E-2</v>
      </c>
      <c r="CP388" s="86">
        <v>-3.4150250256061554E-2</v>
      </c>
      <c r="CQ388" s="86">
        <v>-4.2266212403774261E-2</v>
      </c>
      <c r="CR388" s="86">
        <v>-7.1103818714618683E-2</v>
      </c>
      <c r="CS388" s="86">
        <v>2.461010217666626E-2</v>
      </c>
      <c r="CT388" s="86">
        <v>0.10100080817937851</v>
      </c>
      <c r="CU388" s="86">
        <v>0.14040032029151917</v>
      </c>
      <c r="CV388" s="86">
        <v>0.20115193724632263</v>
      </c>
      <c r="CW388" s="86">
        <v>0.19762004911899567</v>
      </c>
      <c r="CX388" s="86">
        <v>0.16862039268016815</v>
      </c>
      <c r="CY388" s="86">
        <v>9.2046119272708893E-2</v>
      </c>
      <c r="CZ388" s="86">
        <v>6.8164587020874023E-2</v>
      </c>
      <c r="DA388" s="86">
        <v>9.1456525027751923E-2</v>
      </c>
      <c r="DB388" s="86">
        <v>6.8184390664100647E-2</v>
      </c>
      <c r="DC388" s="86">
        <v>8.0294281244277954E-2</v>
      </c>
      <c r="DD388" s="86">
        <v>7.4361927807331085E-2</v>
      </c>
      <c r="DE388" s="86">
        <v>7.2339475154876709E-2</v>
      </c>
      <c r="DF388" s="86">
        <v>4.1489209979772568E-2</v>
      </c>
      <c r="DG388" s="86">
        <v>9.8349684849381447E-3</v>
      </c>
      <c r="DH388" s="86">
        <v>2.9520453885197639E-2</v>
      </c>
      <c r="DI388" s="86">
        <v>4.0495965629816055E-2</v>
      </c>
      <c r="DJ388" s="86">
        <v>4.795575886964798E-2</v>
      </c>
      <c r="DK388" s="86">
        <v>3.3420692197978497E-3</v>
      </c>
      <c r="DL388" s="86">
        <v>8.472515270113945E-3</v>
      </c>
      <c r="DM388" s="86">
        <v>1.8797446042299271E-2</v>
      </c>
      <c r="DN388" s="86">
        <v>6.2651938060298562E-4</v>
      </c>
      <c r="DO388" s="86">
        <v>-9.4769615679979324E-3</v>
      </c>
      <c r="DP388" s="86">
        <v>-3.6604765802621841E-2</v>
      </c>
      <c r="DQ388" s="86">
        <v>4.9535728991031647E-2</v>
      </c>
      <c r="DR388" s="86">
        <v>0.12393362820148468</v>
      </c>
      <c r="DS388" s="86">
        <v>0.16848772764205933</v>
      </c>
      <c r="DT388" s="86">
        <v>0.23268671333789825</v>
      </c>
      <c r="DU388" s="86">
        <v>0.2299039363861084</v>
      </c>
      <c r="DV388" s="86">
        <v>0.19924713671207428</v>
      </c>
      <c r="DW388" s="86">
        <v>0.12663315236568451</v>
      </c>
      <c r="DX388" s="86">
        <v>0.10357959568500519</v>
      </c>
      <c r="DY388" s="86">
        <v>0.14370150864124298</v>
      </c>
      <c r="DZ388" s="86">
        <v>0.11916857212781906</v>
      </c>
      <c r="EA388" s="86">
        <v>0.12898387014865875</v>
      </c>
      <c r="EB388" s="86">
        <v>0.12314470857381821</v>
      </c>
      <c r="EC388" s="86">
        <v>0.12850366532802582</v>
      </c>
      <c r="ED388" s="86">
        <v>9.7399793565273285E-2</v>
      </c>
      <c r="EE388" s="86">
        <v>6.6720634698867798E-2</v>
      </c>
      <c r="EF388" s="86">
        <v>8.5103631019592285E-2</v>
      </c>
      <c r="EG388" s="86">
        <v>0.10081002116203308</v>
      </c>
      <c r="EH388" s="86">
        <v>0.10262001305818558</v>
      </c>
      <c r="EI388" s="86">
        <v>5.3481608629226685E-2</v>
      </c>
      <c r="EJ388" s="86">
        <v>5.5620916187763214E-2</v>
      </c>
      <c r="EK388" s="86">
        <v>6.7706160247325897E-2</v>
      </c>
      <c r="EL388" s="86">
        <v>5.0838649272918701E-2</v>
      </c>
      <c r="EM388" s="86">
        <v>3.786550834774971E-2</v>
      </c>
      <c r="EN388" s="86">
        <v>1.3206390663981438E-2</v>
      </c>
      <c r="EO388" s="86">
        <v>8.5524395108222961E-2</v>
      </c>
      <c r="EP388" s="86">
        <v>0.15704496204853058</v>
      </c>
      <c r="EQ388" s="86">
        <v>0.20904146134853363</v>
      </c>
      <c r="ER388" s="86">
        <v>0.27821794152259827</v>
      </c>
      <c r="ES388" s="86">
        <v>0.27651673555374146</v>
      </c>
      <c r="ET388" s="86">
        <v>0.24346727132797241</v>
      </c>
      <c r="EU388" s="86">
        <v>0.17657133936882019</v>
      </c>
      <c r="EV388" s="86">
        <v>0.15471325814723969</v>
      </c>
      <c r="EW388" s="86">
        <v>47.190635681152344</v>
      </c>
      <c r="EX388" s="86">
        <v>46.747482299804688</v>
      </c>
      <c r="EY388" s="86">
        <v>46.417266845703125</v>
      </c>
      <c r="EZ388" s="86">
        <v>45.843036651611328</v>
      </c>
      <c r="FA388" s="86">
        <v>45.624794006347656</v>
      </c>
      <c r="FB388" s="86">
        <v>45.437629699707031</v>
      </c>
      <c r="FC388" s="86">
        <v>45.07421875</v>
      </c>
      <c r="FD388" s="86">
        <v>45.004444122314453</v>
      </c>
      <c r="FE388" s="86">
        <v>47.393878936767578</v>
      </c>
      <c r="FF388" s="86">
        <v>50.200088500976563</v>
      </c>
      <c r="FG388" s="86">
        <v>52.699684143066406</v>
      </c>
      <c r="FH388" s="86">
        <v>54.615242004394531</v>
      </c>
      <c r="FI388" s="86">
        <v>56.252506256103516</v>
      </c>
      <c r="FJ388" s="86">
        <v>57.251201629638672</v>
      </c>
      <c r="FK388" s="86">
        <v>57.555473327636719</v>
      </c>
      <c r="FL388" s="86">
        <v>56.783416748046875</v>
      </c>
      <c r="FM388" s="86">
        <v>54.860733032226563</v>
      </c>
      <c r="FN388" s="86">
        <v>52.663314819335938</v>
      </c>
      <c r="FO388" s="86">
        <v>51.142936706542969</v>
      </c>
      <c r="FP388" s="86">
        <v>50.019641876220703</v>
      </c>
      <c r="FQ388" s="86">
        <v>49.000953674316406</v>
      </c>
      <c r="FR388" s="86">
        <v>48.426120758056641</v>
      </c>
      <c r="FS388" s="86">
        <v>47.967212677001953</v>
      </c>
      <c r="FT388" s="86">
        <v>47.224273681640625</v>
      </c>
      <c r="FU388" s="86">
        <v>4.990130290389061E-2</v>
      </c>
      <c r="FV388" s="86">
        <v>4.6197760850191116E-2</v>
      </c>
      <c r="FW388" s="86">
        <v>5.4679110646247864E-2</v>
      </c>
      <c r="FX388" s="86">
        <v>124.09999847412109</v>
      </c>
      <c r="FY388" s="86">
        <v>1</v>
      </c>
    </row>
    <row r="389" spans="1:181" x14ac:dyDescent="0.25">
      <c r="A389" t="s">
        <v>186</v>
      </c>
      <c r="B389" t="s">
        <v>244</v>
      </c>
      <c r="C389" t="s">
        <v>194</v>
      </c>
      <c r="D389" t="s">
        <v>202</v>
      </c>
      <c r="E389" t="s">
        <v>242</v>
      </c>
      <c r="F389" t="s">
        <v>1</v>
      </c>
      <c r="G389" t="s">
        <v>1</v>
      </c>
      <c r="H389" s="86">
        <v>5284</v>
      </c>
      <c r="I389" s="86">
        <v>1.2448410987854004</v>
      </c>
      <c r="J389" s="86">
        <v>1.147108793258667</v>
      </c>
      <c r="K389" s="86">
        <v>1.0591005086898804</v>
      </c>
      <c r="L389" s="86">
        <v>1.0239022970199585</v>
      </c>
      <c r="M389" s="86">
        <v>1.0393451452255249</v>
      </c>
      <c r="N389" s="86">
        <v>1.1276794672012329</v>
      </c>
      <c r="O389" s="86">
        <v>1.267198920249939</v>
      </c>
      <c r="P389" s="86">
        <v>1.4077626466751099</v>
      </c>
      <c r="Q389" s="86">
        <v>1.3827015161514282</v>
      </c>
      <c r="R389" s="86">
        <v>1.3865461349487305</v>
      </c>
      <c r="S389" s="86">
        <v>1.3159226179122925</v>
      </c>
      <c r="T389" s="86">
        <v>1.2995287179946899</v>
      </c>
      <c r="U389" s="86">
        <v>1.2834174633026123</v>
      </c>
      <c r="V389" s="86">
        <v>1.2295856475830078</v>
      </c>
      <c r="W389" s="86">
        <v>1.2160043716430664</v>
      </c>
      <c r="X389" s="86">
        <v>1.2443854808807373</v>
      </c>
      <c r="Y389" s="86">
        <v>1.3302578926086426</v>
      </c>
      <c r="Z389" s="86">
        <v>1.4512192010879517</v>
      </c>
      <c r="AA389" s="86">
        <v>1.5338817834854126</v>
      </c>
      <c r="AB389" s="86">
        <v>1.5791515111923218</v>
      </c>
      <c r="AC389" s="86">
        <v>1.6132661104202271</v>
      </c>
      <c r="AD389" s="86">
        <v>1.5769115686416626</v>
      </c>
      <c r="AE389" s="86">
        <v>1.4728039503097534</v>
      </c>
      <c r="AF389" s="86">
        <v>1.344550609588623</v>
      </c>
      <c r="AG389" s="86">
        <v>-0.17429381608963013</v>
      </c>
      <c r="AH389" s="86">
        <v>-0.21347494423389435</v>
      </c>
      <c r="AI389" s="86">
        <v>-0.22342456877231598</v>
      </c>
      <c r="AJ389" s="86">
        <v>-0.23661670088768005</v>
      </c>
      <c r="AK389" s="86">
        <v>-0.22284905612468719</v>
      </c>
      <c r="AL389" s="86">
        <v>-0.12901973724365234</v>
      </c>
      <c r="AM389" s="86">
        <v>-0.11213516443967819</v>
      </c>
      <c r="AN389" s="86">
        <v>-9.7088053822517395E-2</v>
      </c>
      <c r="AO389" s="86">
        <v>-0.11630374938249588</v>
      </c>
      <c r="AP389" s="86">
        <v>-0.11736191064119339</v>
      </c>
      <c r="AQ389" s="86">
        <v>-0.1583048403263092</v>
      </c>
      <c r="AR389" s="86">
        <v>-0.14647974073886871</v>
      </c>
      <c r="AS389" s="86">
        <v>-0.12575939297676086</v>
      </c>
      <c r="AT389" s="86">
        <v>-9.2204079031944275E-2</v>
      </c>
      <c r="AU389" s="86">
        <v>-5.3616419434547424E-2</v>
      </c>
      <c r="AV389" s="86">
        <v>-5.0666630268096924E-3</v>
      </c>
      <c r="AW389" s="86">
        <v>4.6491131186485291E-2</v>
      </c>
      <c r="AX389" s="86">
        <v>5.2581872791051865E-2</v>
      </c>
      <c r="AY389" s="86">
        <v>4.2829938232898712E-2</v>
      </c>
      <c r="AZ389" s="86">
        <v>-5.7295259088277817E-2</v>
      </c>
      <c r="BA389" s="86">
        <v>-2.576017752289772E-2</v>
      </c>
      <c r="BB389" s="86">
        <v>-6.9567039608955383E-2</v>
      </c>
      <c r="BC389" s="86">
        <v>-0.14098922908306122</v>
      </c>
      <c r="BD389" s="86">
        <v>-0.18974019587039948</v>
      </c>
      <c r="BE389" s="86">
        <v>-0.10920108109712601</v>
      </c>
      <c r="BF389" s="86">
        <v>-0.14971335232257843</v>
      </c>
      <c r="BG389" s="86">
        <v>-0.15810853242874146</v>
      </c>
      <c r="BH389" s="86">
        <v>-0.16714848577976227</v>
      </c>
      <c r="BI389" s="86">
        <v>-0.15282036364078522</v>
      </c>
      <c r="BJ389" s="86">
        <v>-8.1665776669979095E-2</v>
      </c>
      <c r="BK389" s="86">
        <v>-6.1735279858112335E-2</v>
      </c>
      <c r="BL389" s="86">
        <v>-9.4246361404657364E-3</v>
      </c>
      <c r="BM389" s="86">
        <v>-2.5271443650126457E-2</v>
      </c>
      <c r="BN389" s="86">
        <v>-2.4465886875987053E-2</v>
      </c>
      <c r="BO389" s="86">
        <v>-6.5448343753814697E-2</v>
      </c>
      <c r="BP389" s="86">
        <v>-5.566001683473587E-2</v>
      </c>
      <c r="BQ389" s="86">
        <v>-3.4514378756284714E-2</v>
      </c>
      <c r="BR389" s="86">
        <v>-3.4819778520613909E-3</v>
      </c>
      <c r="BS389" s="86">
        <v>3.0169470235705376E-2</v>
      </c>
      <c r="BT389" s="86">
        <v>7.4847690761089325E-2</v>
      </c>
      <c r="BU389" s="86">
        <v>0.12165796011686325</v>
      </c>
      <c r="BV389" s="86">
        <v>8.1671364605426788E-2</v>
      </c>
      <c r="BW389" s="86">
        <v>7.2228178381919861E-2</v>
      </c>
      <c r="BX389" s="86">
        <v>-7.6745226979255676E-3</v>
      </c>
      <c r="BY389" s="86">
        <v>3.7384141236543655E-2</v>
      </c>
      <c r="BZ389" s="86">
        <v>7.6202378841117024E-4</v>
      </c>
      <c r="CA389" s="86">
        <v>-7.5792916119098663E-2</v>
      </c>
      <c r="CB389" s="86">
        <v>-0.12055908888578415</v>
      </c>
      <c r="CC389" s="86">
        <v>-6.4118035137653351E-2</v>
      </c>
      <c r="CD389" s="86">
        <v>-0.10555224120616913</v>
      </c>
      <c r="CE389" s="86">
        <v>-0.11287086457014084</v>
      </c>
      <c r="CF389" s="86">
        <v>-0.11903499811887741</v>
      </c>
      <c r="CG389" s="86">
        <v>-0.10431868582963943</v>
      </c>
      <c r="CH389" s="86">
        <v>-4.8868566751480103E-2</v>
      </c>
      <c r="CI389" s="86">
        <v>-2.6828475296497345E-2</v>
      </c>
      <c r="CJ389" s="86">
        <v>5.1290780305862427E-2</v>
      </c>
      <c r="CK389" s="86">
        <v>3.7777256220579147E-2</v>
      </c>
      <c r="CL389" s="86">
        <v>3.9873611181974411E-2</v>
      </c>
      <c r="CM389" s="86">
        <v>-1.1362262303009629E-3</v>
      </c>
      <c r="CN389" s="86">
        <v>7.2414390742778778E-3</v>
      </c>
      <c r="CO389" s="86">
        <v>2.8681645169854164E-2</v>
      </c>
      <c r="CP389" s="86">
        <v>5.7966679334640503E-2</v>
      </c>
      <c r="CQ389" s="86">
        <v>8.8199324905872345E-2</v>
      </c>
      <c r="CR389" s="86">
        <v>0.13019612431526184</v>
      </c>
      <c r="CS389" s="86">
        <v>0.17371827363967896</v>
      </c>
      <c r="CT389" s="86">
        <v>0.10181865096092224</v>
      </c>
      <c r="CU389" s="86">
        <v>9.2589311301708221E-2</v>
      </c>
      <c r="CV389" s="86">
        <v>2.6692647486925125E-2</v>
      </c>
      <c r="CW389" s="86">
        <v>8.1117704510688782E-2</v>
      </c>
      <c r="CX389" s="86">
        <v>4.9471713602542877E-2</v>
      </c>
      <c r="CY389" s="86">
        <v>-3.0638141557574272E-2</v>
      </c>
      <c r="CZ389" s="86">
        <v>-7.264447957277298E-2</v>
      </c>
      <c r="DA389" s="86">
        <v>-1.9035002216696739E-2</v>
      </c>
      <c r="DB389" s="86">
        <v>-6.1391148716211319E-2</v>
      </c>
      <c r="DC389" s="86">
        <v>-6.7633174359798431E-2</v>
      </c>
      <c r="DD389" s="86">
        <v>-7.0921517908573151E-2</v>
      </c>
      <c r="DE389" s="86">
        <v>-5.5817015469074249E-2</v>
      </c>
      <c r="DF389" s="86">
        <v>-1.6071358695626259E-2</v>
      </c>
      <c r="DG389" s="86">
        <v>8.0783301964402199E-3</v>
      </c>
      <c r="DH389" s="86">
        <v>0.11200619488954544</v>
      </c>
      <c r="DI389" s="86">
        <v>0.1008259579539299</v>
      </c>
      <c r="DJ389" s="86">
        <v>0.10421311110258102</v>
      </c>
      <c r="DK389" s="86">
        <v>6.3175894320011139E-2</v>
      </c>
      <c r="DL389" s="86">
        <v>7.0142894983291626E-2</v>
      </c>
      <c r="DM389" s="86">
        <v>9.1877661645412445E-2</v>
      </c>
      <c r="DN389" s="86">
        <v>0.11941533535718918</v>
      </c>
      <c r="DO389" s="86">
        <v>0.14622917771339417</v>
      </c>
      <c r="DP389" s="86">
        <v>0.18554458022117615</v>
      </c>
      <c r="DQ389" s="86">
        <v>0.22577860951423645</v>
      </c>
      <c r="DR389" s="86">
        <v>0.12196594476699829</v>
      </c>
      <c r="DS389" s="86">
        <v>0.11295043677091599</v>
      </c>
      <c r="DT389" s="86">
        <v>6.1059813946485519E-2</v>
      </c>
      <c r="DU389" s="86">
        <v>0.12485127151012421</v>
      </c>
      <c r="DV389" s="86">
        <v>9.8181411623954773E-2</v>
      </c>
      <c r="DW389" s="86">
        <v>1.4516630209982395E-2</v>
      </c>
      <c r="DX389" s="86">
        <v>-2.4729859083890915E-2</v>
      </c>
      <c r="DY389" s="86">
        <v>4.6057745814323425E-2</v>
      </c>
      <c r="DZ389" s="86">
        <v>2.370455302298069E-3</v>
      </c>
      <c r="EA389" s="86">
        <v>-2.3171510547399521E-3</v>
      </c>
      <c r="EB389" s="86">
        <v>-1.4532876666635275E-3</v>
      </c>
      <c r="EC389" s="86">
        <v>1.4211701229214668E-2</v>
      </c>
      <c r="ED389" s="86">
        <v>3.1282596290111542E-2</v>
      </c>
      <c r="EE389" s="86">
        <v>5.8478213846683502E-2</v>
      </c>
      <c r="EF389" s="86">
        <v>0.19966961443424225</v>
      </c>
      <c r="EG389" s="86">
        <v>0.19185826182365417</v>
      </c>
      <c r="EH389" s="86">
        <v>0.19710913300514221</v>
      </c>
      <c r="EI389" s="86">
        <v>0.15603238344192505</v>
      </c>
      <c r="EJ389" s="86">
        <v>0.16096262633800507</v>
      </c>
      <c r="EK389" s="86">
        <v>0.18312269449234009</v>
      </c>
      <c r="EL389" s="86">
        <v>0.20813743770122528</v>
      </c>
      <c r="EM389" s="86">
        <v>0.23001506924629211</v>
      </c>
      <c r="EN389" s="86">
        <v>0.26545891165733337</v>
      </c>
      <c r="EO389" s="86">
        <v>0.30094543099403381</v>
      </c>
      <c r="EP389" s="86">
        <v>0.15105542540550232</v>
      </c>
      <c r="EQ389" s="86">
        <v>0.14234867691993713</v>
      </c>
      <c r="ER389" s="86">
        <v>0.11068054288625717</v>
      </c>
      <c r="ES389" s="86">
        <v>0.18799558281898499</v>
      </c>
      <c r="ET389" s="86">
        <v>0.16851046681404114</v>
      </c>
      <c r="EU389" s="86">
        <v>7.9712949693202972E-2</v>
      </c>
      <c r="EV389" s="86">
        <v>4.4451236724853516E-2</v>
      </c>
      <c r="EW389" s="86">
        <v>47.206691741943359</v>
      </c>
      <c r="EX389" s="86">
        <v>46.604717254638672</v>
      </c>
      <c r="EY389" s="86">
        <v>46.505775451660156</v>
      </c>
      <c r="EZ389" s="86">
        <v>46.319385528564453</v>
      </c>
      <c r="FA389" s="86">
        <v>46.141971588134766</v>
      </c>
      <c r="FB389" s="86">
        <v>45.891441345214844</v>
      </c>
      <c r="FC389" s="86">
        <v>45.752880096435547</v>
      </c>
      <c r="FD389" s="86">
        <v>46.262271881103516</v>
      </c>
      <c r="FE389" s="86">
        <v>48.701953887939453</v>
      </c>
      <c r="FF389" s="86">
        <v>51.358608245849609</v>
      </c>
      <c r="FG389" s="86">
        <v>53.623851776123047</v>
      </c>
      <c r="FH389" s="86">
        <v>55.561565399169922</v>
      </c>
      <c r="FI389" s="86">
        <v>57.103969573974609</v>
      </c>
      <c r="FJ389" s="86">
        <v>58.139156341552734</v>
      </c>
      <c r="FK389" s="86">
        <v>58.285484313964844</v>
      </c>
      <c r="FL389" s="86">
        <v>57.407093048095703</v>
      </c>
      <c r="FM389" s="86">
        <v>55.639835357666016</v>
      </c>
      <c r="FN389" s="86">
        <v>53.666839599609375</v>
      </c>
      <c r="FO389" s="86">
        <v>52.183994293212891</v>
      </c>
      <c r="FP389" s="86">
        <v>51.007003784179688</v>
      </c>
      <c r="FQ389" s="86">
        <v>49.827686309814453</v>
      </c>
      <c r="FR389" s="86">
        <v>49.0789794921875</v>
      </c>
      <c r="FS389" s="86">
        <v>48.317249298095703</v>
      </c>
      <c r="FT389" s="86">
        <v>47.582794189453125</v>
      </c>
      <c r="FU389" s="86">
        <v>4.2554456740617752E-2</v>
      </c>
      <c r="FV389" s="86">
        <v>3.2346725463867188E-2</v>
      </c>
      <c r="FW389" s="86">
        <v>4.8796519637107849E-2</v>
      </c>
      <c r="FX389" s="86">
        <v>298.64999389648438</v>
      </c>
      <c r="FY389" s="86">
        <v>1</v>
      </c>
    </row>
    <row r="390" spans="1:181" x14ac:dyDescent="0.25">
      <c r="A390" t="s">
        <v>186</v>
      </c>
      <c r="B390" t="s">
        <v>244</v>
      </c>
      <c r="C390" t="s">
        <v>194</v>
      </c>
      <c r="D390" t="s">
        <v>202</v>
      </c>
      <c r="E390" t="s">
        <v>242</v>
      </c>
      <c r="F390" t="s">
        <v>178</v>
      </c>
      <c r="G390" t="s">
        <v>1</v>
      </c>
      <c r="H390" s="86">
        <v>2836</v>
      </c>
      <c r="I390" s="86">
        <v>1.1268455982208252</v>
      </c>
      <c r="J390" s="86">
        <v>1.0273939371109009</v>
      </c>
      <c r="K390" s="86">
        <v>0.98152107000350952</v>
      </c>
      <c r="L390" s="86">
        <v>0.95342016220092773</v>
      </c>
      <c r="M390" s="86">
        <v>0.98416590690612793</v>
      </c>
      <c r="N390" s="86">
        <v>1.0195736885070801</v>
      </c>
      <c r="O390" s="86">
        <v>1.1209856271743774</v>
      </c>
      <c r="P390" s="86">
        <v>1.2340675592422485</v>
      </c>
      <c r="Q390" s="86">
        <v>1.1847829818725586</v>
      </c>
      <c r="R390" s="86">
        <v>1.1876111030578613</v>
      </c>
      <c r="S390" s="86">
        <v>1.1114785671234131</v>
      </c>
      <c r="T390" s="86">
        <v>1.1183357238769531</v>
      </c>
      <c r="U390" s="86">
        <v>1.0939569473266602</v>
      </c>
      <c r="V390" s="86">
        <v>1.0602889060974121</v>
      </c>
      <c r="W390" s="86">
        <v>1.0540043115615845</v>
      </c>
      <c r="X390" s="86">
        <v>1.0428777933120728</v>
      </c>
      <c r="Y390" s="86">
        <v>1.1286512613296509</v>
      </c>
      <c r="Z390" s="86">
        <v>1.3299392461776733</v>
      </c>
      <c r="AA390" s="86">
        <v>1.4301669597625732</v>
      </c>
      <c r="AB390" s="86">
        <v>1.476032018661499</v>
      </c>
      <c r="AC390" s="86">
        <v>1.5290271043777466</v>
      </c>
      <c r="AD390" s="86">
        <v>1.4989433288574219</v>
      </c>
      <c r="AE390" s="86">
        <v>1.3969318866729736</v>
      </c>
      <c r="AF390" s="86">
        <v>1.2796709537506104</v>
      </c>
      <c r="AG390" s="86">
        <v>-0.12187089025974274</v>
      </c>
      <c r="AH390" s="86">
        <v>-0.12469767779111862</v>
      </c>
      <c r="AI390" s="86">
        <v>-0.11398021131753922</v>
      </c>
      <c r="AJ390" s="86">
        <v>-0.20916447043418884</v>
      </c>
      <c r="AK390" s="86">
        <v>-0.18430189788341522</v>
      </c>
      <c r="AL390" s="86">
        <v>-0.17437317967414856</v>
      </c>
      <c r="AM390" s="86">
        <v>-0.18527612090110779</v>
      </c>
      <c r="AN390" s="86">
        <v>-0.2025132030248642</v>
      </c>
      <c r="AO390" s="86">
        <v>-0.27703356742858887</v>
      </c>
      <c r="AP390" s="86">
        <v>-0.2582162618637085</v>
      </c>
      <c r="AQ390" s="86">
        <v>-0.24899601936340332</v>
      </c>
      <c r="AR390" s="86">
        <v>-0.21664759516716003</v>
      </c>
      <c r="AS390" s="86">
        <v>-0.22895066440105438</v>
      </c>
      <c r="AT390" s="86">
        <v>-0.17979887127876282</v>
      </c>
      <c r="AU390" s="86">
        <v>-0.13348489999771118</v>
      </c>
      <c r="AV390" s="86">
        <v>-1.187602523714304E-2</v>
      </c>
      <c r="AW390" s="86">
        <v>2.5087257847189903E-2</v>
      </c>
      <c r="AX390" s="86">
        <v>3.7402302026748657E-2</v>
      </c>
      <c r="AY390" s="86">
        <v>4.1378714144229889E-2</v>
      </c>
      <c r="AZ390" s="86">
        <v>1.8951013684272766E-2</v>
      </c>
      <c r="BA390" s="86">
        <v>7.6648235321044922E-2</v>
      </c>
      <c r="BB390" s="86">
        <v>5.31013123691082E-3</v>
      </c>
      <c r="BC390" s="86">
        <v>-5.4079320281744003E-2</v>
      </c>
      <c r="BD390" s="86">
        <v>-8.6876451969146729E-2</v>
      </c>
      <c r="BE390" s="86">
        <v>-7.2367459535598755E-2</v>
      </c>
      <c r="BF390" s="86">
        <v>-7.3722727596759796E-2</v>
      </c>
      <c r="BG390" s="86">
        <v>-6.5308764576911926E-2</v>
      </c>
      <c r="BH390" s="86">
        <v>-0.13742691278457642</v>
      </c>
      <c r="BI390" s="86">
        <v>-0.10997410118579865</v>
      </c>
      <c r="BJ390" s="86">
        <v>-9.9431164562702179E-2</v>
      </c>
      <c r="BK390" s="86">
        <v>-0.10925991833209991</v>
      </c>
      <c r="BL390" s="86">
        <v>-0.1312798410654068</v>
      </c>
      <c r="BM390" s="86">
        <v>-0.2040407806634903</v>
      </c>
      <c r="BN390" s="86">
        <v>-0.18706604838371277</v>
      </c>
      <c r="BO390" s="86">
        <v>-0.17913505434989929</v>
      </c>
      <c r="BP390" s="86">
        <v>-0.14752946794033051</v>
      </c>
      <c r="BQ390" s="86">
        <v>-0.1622089147567749</v>
      </c>
      <c r="BR390" s="86">
        <v>-0.11311060190200806</v>
      </c>
      <c r="BS390" s="86">
        <v>-7.6475284993648529E-2</v>
      </c>
      <c r="BT390" s="86">
        <v>1.4266155660152435E-2</v>
      </c>
      <c r="BU390" s="86">
        <v>5.1977250725030899E-2</v>
      </c>
      <c r="BV390" s="86">
        <v>6.4766533672809601E-2</v>
      </c>
      <c r="BW390" s="86">
        <v>6.8964734673500061E-2</v>
      </c>
      <c r="BX390" s="86">
        <v>4.9782119691371918E-2</v>
      </c>
      <c r="BY390" s="86">
        <v>0.13106924295425415</v>
      </c>
      <c r="BZ390" s="86">
        <v>7.5522549450397491E-2</v>
      </c>
      <c r="CA390" s="86">
        <v>-9.6091842278838158E-3</v>
      </c>
      <c r="CB390" s="86">
        <v>-3.7955351173877716E-2</v>
      </c>
      <c r="CC390" s="86">
        <v>-3.808153048157692E-2</v>
      </c>
      <c r="CD390" s="86">
        <v>-3.8417644798755646E-2</v>
      </c>
      <c r="CE390" s="86">
        <v>-3.159906342625618E-2</v>
      </c>
      <c r="CF390" s="86">
        <v>-8.774169534444809E-2</v>
      </c>
      <c r="CG390" s="86">
        <v>-5.8494888246059418E-2</v>
      </c>
      <c r="CH390" s="86">
        <v>-4.7526545822620392E-2</v>
      </c>
      <c r="CI390" s="86">
        <v>-5.6611321866512299E-2</v>
      </c>
      <c r="CJ390" s="86">
        <v>-8.194383978843689E-2</v>
      </c>
      <c r="CK390" s="86">
        <v>-0.15348619222640991</v>
      </c>
      <c r="CL390" s="86">
        <v>-0.13778764009475708</v>
      </c>
      <c r="CM390" s="86">
        <v>-0.13074956834316254</v>
      </c>
      <c r="CN390" s="86">
        <v>-9.9658489227294922E-2</v>
      </c>
      <c r="CO390" s="86">
        <v>-0.11598377674818039</v>
      </c>
      <c r="CP390" s="86">
        <v>-6.6922523081302643E-2</v>
      </c>
      <c r="CQ390" s="86">
        <v>-3.6990594118833542E-2</v>
      </c>
      <c r="CR390" s="86">
        <v>3.237215057015419E-2</v>
      </c>
      <c r="CS390" s="86">
        <v>7.0601180195808411E-2</v>
      </c>
      <c r="CT390" s="86">
        <v>8.3718910813331604E-2</v>
      </c>
      <c r="CU390" s="86">
        <v>8.807072788476944E-2</v>
      </c>
      <c r="CV390" s="86">
        <v>7.1135647594928741E-2</v>
      </c>
      <c r="CW390" s="86">
        <v>0.16876107454299927</v>
      </c>
      <c r="CX390" s="86">
        <v>0.12415145337581635</v>
      </c>
      <c r="CY390" s="86">
        <v>2.1190697327256203E-2</v>
      </c>
      <c r="CZ390" s="86">
        <v>-4.0727411396801472E-3</v>
      </c>
      <c r="DA390" s="86">
        <v>-3.7956035230308771E-3</v>
      </c>
      <c r="DB390" s="86">
        <v>-3.1125559471547604E-3</v>
      </c>
      <c r="DC390" s="86">
        <v>2.1106365602463484E-3</v>
      </c>
      <c r="DD390" s="86">
        <v>-3.805648535490036E-2</v>
      </c>
      <c r="DE390" s="86">
        <v>-7.015676237642765E-3</v>
      </c>
      <c r="DF390" s="86">
        <v>4.3780701234936714E-3</v>
      </c>
      <c r="DG390" s="86">
        <v>-3.9627300575375557E-3</v>
      </c>
      <c r="DH390" s="86">
        <v>-3.2607849687337875E-2</v>
      </c>
      <c r="DI390" s="86">
        <v>-0.10293161123991013</v>
      </c>
      <c r="DJ390" s="86">
        <v>-8.8509231805801392E-2</v>
      </c>
      <c r="DK390" s="86">
        <v>-8.2364082336425781E-2</v>
      </c>
      <c r="DL390" s="86">
        <v>-5.1787488162517548E-2</v>
      </c>
      <c r="DM390" s="86">
        <v>-6.9758646190166473E-2</v>
      </c>
      <c r="DN390" s="86">
        <v>-2.073444239795208E-2</v>
      </c>
      <c r="DO390" s="86">
        <v>2.4940925650298595E-3</v>
      </c>
      <c r="DP390" s="86">
        <v>5.0478145480155945E-2</v>
      </c>
      <c r="DQ390" s="86">
        <v>8.9225105941295624E-2</v>
      </c>
      <c r="DR390" s="86">
        <v>0.1026713028550148</v>
      </c>
      <c r="DS390" s="86">
        <v>0.10717672109603882</v>
      </c>
      <c r="DT390" s="86">
        <v>9.2489175498485565E-2</v>
      </c>
      <c r="DU390" s="86">
        <v>0.20645289123058319</v>
      </c>
      <c r="DV390" s="86">
        <v>0.1727803647518158</v>
      </c>
      <c r="DW390" s="86">
        <v>5.1990576088428497E-2</v>
      </c>
      <c r="DX390" s="86">
        <v>2.9809867963194847E-2</v>
      </c>
      <c r="DY390" s="86">
        <v>4.5707833021879196E-2</v>
      </c>
      <c r="DZ390" s="86">
        <v>4.7862384468317032E-2</v>
      </c>
      <c r="EA390" s="86">
        <v>5.0782091915607452E-2</v>
      </c>
      <c r="EB390" s="86">
        <v>3.3681072294712067E-2</v>
      </c>
      <c r="EC390" s="86">
        <v>6.7312128841876984E-2</v>
      </c>
      <c r="ED390" s="86">
        <v>7.9320088028907776E-2</v>
      </c>
      <c r="EE390" s="86">
        <v>7.2053477168083191E-2</v>
      </c>
      <c r="EF390" s="86">
        <v>3.8625501096248627E-2</v>
      </c>
      <c r="EG390" s="86">
        <v>-2.9938826337456703E-2</v>
      </c>
      <c r="EH390" s="86">
        <v>-1.7359031364321709E-2</v>
      </c>
      <c r="EI390" s="86">
        <v>-1.2503117322921753E-2</v>
      </c>
      <c r="EJ390" s="86">
        <v>1.7330624163150787E-2</v>
      </c>
      <c r="EK390" s="86">
        <v>-3.0168797820806503E-3</v>
      </c>
      <c r="EL390" s="86">
        <v>4.5953813940286636E-2</v>
      </c>
      <c r="EM390" s="86">
        <v>5.9503708034753799E-2</v>
      </c>
      <c r="EN390" s="86">
        <v>7.6620325446128845E-2</v>
      </c>
      <c r="EO390" s="86">
        <v>0.11611509323120117</v>
      </c>
      <c r="EP390" s="86">
        <v>0.13003553450107574</v>
      </c>
      <c r="EQ390" s="86">
        <v>0.13476273417472839</v>
      </c>
      <c r="ER390" s="86">
        <v>0.12332029640674591</v>
      </c>
      <c r="ES390" s="86">
        <v>0.26087391376495361</v>
      </c>
      <c r="ET390" s="86">
        <v>0.24299277365207672</v>
      </c>
      <c r="EU390" s="86">
        <v>9.6460707485675812E-2</v>
      </c>
      <c r="EV390" s="86">
        <v>7.8730978071689606E-2</v>
      </c>
      <c r="EW390" s="86">
        <v>49.652420043945313</v>
      </c>
      <c r="EX390" s="86">
        <v>49.191310882568359</v>
      </c>
      <c r="EY390" s="86">
        <v>48.977855682373047</v>
      </c>
      <c r="EZ390" s="86">
        <v>48.605781555175781</v>
      </c>
      <c r="FA390" s="86">
        <v>48.502269744873047</v>
      </c>
      <c r="FB390" s="86">
        <v>48.281635284423828</v>
      </c>
      <c r="FC390" s="86">
        <v>48.258331298828125</v>
      </c>
      <c r="FD390" s="86">
        <v>48.610031127929688</v>
      </c>
      <c r="FE390" s="86">
        <v>51.038494110107422</v>
      </c>
      <c r="FF390" s="86">
        <v>53.361503601074219</v>
      </c>
      <c r="FG390" s="86">
        <v>55.265533447265625</v>
      </c>
      <c r="FH390" s="86">
        <v>57.002231597900391</v>
      </c>
      <c r="FI390" s="86">
        <v>58.326454162597656</v>
      </c>
      <c r="FJ390" s="86">
        <v>59.27557373046875</v>
      </c>
      <c r="FK390" s="86">
        <v>59.411495208740234</v>
      </c>
      <c r="FL390" s="86">
        <v>58.669960021972656</v>
      </c>
      <c r="FM390" s="86">
        <v>57.089767456054688</v>
      </c>
      <c r="FN390" s="86">
        <v>55.344661712646484</v>
      </c>
      <c r="FO390" s="86">
        <v>54.162471771240234</v>
      </c>
      <c r="FP390" s="86">
        <v>53.2021484375</v>
      </c>
      <c r="FQ390" s="86">
        <v>52.187583923339844</v>
      </c>
      <c r="FR390" s="86">
        <v>51.537643432617188</v>
      </c>
      <c r="FS390" s="86">
        <v>50.8580322265625</v>
      </c>
      <c r="FT390" s="86">
        <v>50.149688720703125</v>
      </c>
      <c r="FU390" s="86">
        <v>5.6693315505981445E-2</v>
      </c>
      <c r="FV390" s="86">
        <v>3.4160614013671875E-2</v>
      </c>
      <c r="FW390" s="86">
        <v>6.7282721400260925E-2</v>
      </c>
      <c r="FX390" s="86">
        <v>187.19999694824219</v>
      </c>
      <c r="FY390" s="86">
        <v>1</v>
      </c>
    </row>
    <row r="391" spans="1:181" x14ac:dyDescent="0.25">
      <c r="A391" t="s">
        <v>186</v>
      </c>
      <c r="B391" t="s">
        <v>244</v>
      </c>
      <c r="C391" t="s">
        <v>194</v>
      </c>
      <c r="D391" t="s">
        <v>202</v>
      </c>
      <c r="E391" t="s">
        <v>242</v>
      </c>
      <c r="F391" t="s">
        <v>179</v>
      </c>
      <c r="G391" t="s">
        <v>1</v>
      </c>
      <c r="H391" s="86">
        <v>461</v>
      </c>
      <c r="I391" s="86"/>
      <c r="J391" s="86"/>
      <c r="K391" s="86"/>
      <c r="L391" s="86"/>
      <c r="M391" s="86"/>
      <c r="N391" s="86"/>
      <c r="O391" s="86"/>
      <c r="P391" s="86"/>
      <c r="Q391" s="86"/>
      <c r="R391" s="86"/>
      <c r="S391" s="86"/>
      <c r="T391" s="86"/>
      <c r="U391" s="86"/>
      <c r="V391" s="86"/>
      <c r="W391" s="86"/>
      <c r="X391" s="86"/>
      <c r="Y391" s="86"/>
      <c r="Z391" s="86"/>
      <c r="AA391" s="86"/>
      <c r="AB391" s="86"/>
      <c r="AC391" s="86"/>
      <c r="AD391" s="86"/>
      <c r="AE391" s="86"/>
      <c r="AF391" s="86"/>
      <c r="AG391" s="86"/>
      <c r="AH391" s="86"/>
      <c r="AI391" s="86"/>
      <c r="AJ391" s="86"/>
      <c r="AK391" s="86"/>
      <c r="AL391" s="86"/>
      <c r="AM391" s="86"/>
      <c r="AN391" s="86"/>
      <c r="AO391" s="86"/>
      <c r="AP391" s="86"/>
      <c r="AQ391" s="86"/>
      <c r="AR391" s="86"/>
      <c r="AS391" s="86"/>
      <c r="AT391" s="86"/>
      <c r="AU391" s="86"/>
      <c r="AV391" s="86"/>
      <c r="AW391" s="86"/>
      <c r="AX391" s="86"/>
      <c r="AY391" s="86"/>
      <c r="AZ391" s="86"/>
      <c r="BA391" s="86"/>
      <c r="BB391" s="86"/>
      <c r="BC391" s="86"/>
      <c r="BD391" s="86"/>
      <c r="BE391" s="86"/>
      <c r="BF391" s="86"/>
      <c r="BG391" s="86"/>
      <c r="BH391" s="86"/>
      <c r="BI391" s="86"/>
      <c r="BJ391" s="86"/>
      <c r="BK391" s="86"/>
      <c r="BL391" s="86"/>
      <c r="BM391" s="86"/>
      <c r="BN391" s="86"/>
      <c r="BO391" s="86"/>
      <c r="BP391" s="86"/>
      <c r="BQ391" s="86"/>
      <c r="BR391" s="86"/>
      <c r="BS391" s="86"/>
      <c r="BT391" s="86"/>
      <c r="BU391" s="86"/>
      <c r="BV391" s="86"/>
      <c r="BW391" s="86"/>
      <c r="BX391" s="86"/>
      <c r="BY391" s="86"/>
      <c r="BZ391" s="86"/>
      <c r="CA391" s="86"/>
      <c r="CB391" s="86"/>
      <c r="CC391" s="86"/>
      <c r="CD391" s="86"/>
      <c r="CE391" s="86"/>
      <c r="CF391" s="86"/>
      <c r="CG391" s="86"/>
      <c r="CH391" s="86"/>
      <c r="CI391" s="86"/>
      <c r="CJ391" s="86"/>
      <c r="CK391" s="86"/>
      <c r="CL391" s="86"/>
      <c r="CM391" s="86"/>
      <c r="CN391" s="86"/>
      <c r="CO391" s="86"/>
      <c r="CP391" s="86"/>
      <c r="CQ391" s="86"/>
      <c r="CR391" s="86"/>
      <c r="CS391" s="86"/>
      <c r="CT391" s="86"/>
      <c r="CU391" s="86"/>
      <c r="CV391" s="86"/>
      <c r="CW391" s="86"/>
      <c r="CX391" s="86"/>
      <c r="CY391" s="86"/>
      <c r="CZ391" s="86"/>
      <c r="DA391" s="86"/>
      <c r="DB391" s="86"/>
      <c r="DC391" s="86"/>
      <c r="DD391" s="86"/>
      <c r="DE391" s="86"/>
      <c r="DF391" s="86"/>
      <c r="DG391" s="86"/>
      <c r="DH391" s="86"/>
      <c r="DI391" s="86"/>
      <c r="DJ391" s="86"/>
      <c r="DK391" s="86"/>
      <c r="DL391" s="86"/>
      <c r="DM391" s="86"/>
      <c r="DN391" s="86"/>
      <c r="DO391" s="86"/>
      <c r="DP391" s="86"/>
      <c r="DQ391" s="86"/>
      <c r="DR391" s="86"/>
      <c r="DS391" s="86"/>
      <c r="DT391" s="86"/>
      <c r="DU391" s="86"/>
      <c r="DV391" s="86"/>
      <c r="DW391" s="86"/>
      <c r="DX391" s="86"/>
      <c r="DY391" s="86"/>
      <c r="DZ391" s="86"/>
      <c r="EA391" s="86"/>
      <c r="EB391" s="86"/>
      <c r="EC391" s="86"/>
      <c r="ED391" s="86"/>
      <c r="EE391" s="86"/>
      <c r="EF391" s="86"/>
      <c r="EG391" s="86"/>
      <c r="EH391" s="86"/>
      <c r="EI391" s="86"/>
      <c r="EJ391" s="86"/>
      <c r="EK391" s="86"/>
      <c r="EL391" s="86"/>
      <c r="EM391" s="86"/>
      <c r="EN391" s="86"/>
      <c r="EO391" s="86"/>
      <c r="EP391" s="86"/>
      <c r="EQ391" s="86"/>
      <c r="ER391" s="86"/>
      <c r="ES391" s="86"/>
      <c r="ET391" s="86"/>
      <c r="EU391" s="86"/>
      <c r="EV391" s="86"/>
      <c r="EW391" s="86"/>
      <c r="EX391" s="86"/>
      <c r="EY391" s="86"/>
      <c r="EZ391" s="86"/>
      <c r="FA391" s="86"/>
      <c r="FB391" s="86"/>
      <c r="FC391" s="86"/>
      <c r="FD391" s="86"/>
      <c r="FE391" s="86"/>
      <c r="FF391" s="86"/>
      <c r="FG391" s="86"/>
      <c r="FH391" s="86"/>
      <c r="FI391" s="86"/>
      <c r="FJ391" s="86"/>
      <c r="FK391" s="86"/>
      <c r="FL391" s="86"/>
      <c r="FM391" s="86"/>
      <c r="FN391" s="86"/>
      <c r="FO391" s="86"/>
      <c r="FP391" s="86"/>
      <c r="FQ391" s="86"/>
      <c r="FR391" s="86"/>
      <c r="FS391" s="86"/>
      <c r="FT391" s="86"/>
      <c r="FU391" s="86"/>
      <c r="FV391" s="86"/>
      <c r="FW391" s="86"/>
      <c r="FX391" s="86">
        <v>15.75</v>
      </c>
      <c r="FY391" s="86">
        <v>0</v>
      </c>
    </row>
    <row r="392" spans="1:181" x14ac:dyDescent="0.25">
      <c r="A392" t="s">
        <v>186</v>
      </c>
      <c r="B392" t="s">
        <v>244</v>
      </c>
      <c r="C392" t="s">
        <v>194</v>
      </c>
      <c r="D392" t="s">
        <v>202</v>
      </c>
      <c r="E392" t="s">
        <v>242</v>
      </c>
      <c r="F392" t="s">
        <v>180</v>
      </c>
      <c r="G392" t="s">
        <v>1</v>
      </c>
      <c r="H392" s="86">
        <v>90</v>
      </c>
      <c r="I392" s="86"/>
      <c r="J392" s="86"/>
      <c r="K392" s="86"/>
      <c r="L392" s="86"/>
      <c r="M392" s="86"/>
      <c r="N392" s="86"/>
      <c r="O392" s="86"/>
      <c r="P392" s="86"/>
      <c r="Q392" s="86"/>
      <c r="R392" s="86"/>
      <c r="S392" s="86"/>
      <c r="T392" s="86"/>
      <c r="U392" s="86"/>
      <c r="V392" s="86"/>
      <c r="W392" s="86"/>
      <c r="X392" s="86"/>
      <c r="Y392" s="86"/>
      <c r="Z392" s="86"/>
      <c r="AA392" s="86"/>
      <c r="AB392" s="86"/>
      <c r="AC392" s="86"/>
      <c r="AD392" s="86"/>
      <c r="AE392" s="86"/>
      <c r="AF392" s="86"/>
      <c r="AG392" s="86"/>
      <c r="AH392" s="86"/>
      <c r="AI392" s="86"/>
      <c r="AJ392" s="86"/>
      <c r="AK392" s="86"/>
      <c r="AL392" s="86"/>
      <c r="AM392" s="86"/>
      <c r="AN392" s="86"/>
      <c r="AO392" s="86"/>
      <c r="AP392" s="86"/>
      <c r="AQ392" s="86"/>
      <c r="AR392" s="86"/>
      <c r="AS392" s="86"/>
      <c r="AT392" s="86"/>
      <c r="AU392" s="86"/>
      <c r="AV392" s="86"/>
      <c r="AW392" s="86"/>
      <c r="AX392" s="86"/>
      <c r="AY392" s="86"/>
      <c r="AZ392" s="86"/>
      <c r="BA392" s="86"/>
      <c r="BB392" s="86"/>
      <c r="BC392" s="86"/>
      <c r="BD392" s="86"/>
      <c r="BE392" s="86"/>
      <c r="BF392" s="86"/>
      <c r="BG392" s="86"/>
      <c r="BH392" s="86"/>
      <c r="BI392" s="86"/>
      <c r="BJ392" s="86"/>
      <c r="BK392" s="86"/>
      <c r="BL392" s="86"/>
      <c r="BM392" s="86"/>
      <c r="BN392" s="86"/>
      <c r="BO392" s="86"/>
      <c r="BP392" s="86"/>
      <c r="BQ392" s="86"/>
      <c r="BR392" s="86"/>
      <c r="BS392" s="86"/>
      <c r="BT392" s="86"/>
      <c r="BU392" s="86"/>
      <c r="BV392" s="86"/>
      <c r="BW392" s="86"/>
      <c r="BX392" s="86"/>
      <c r="BY392" s="86"/>
      <c r="BZ392" s="86"/>
      <c r="CA392" s="86"/>
      <c r="CB392" s="86"/>
      <c r="CC392" s="86"/>
      <c r="CD392" s="86"/>
      <c r="CE392" s="86"/>
      <c r="CF392" s="86"/>
      <c r="CG392" s="86"/>
      <c r="CH392" s="86"/>
      <c r="CI392" s="86"/>
      <c r="CJ392" s="86"/>
      <c r="CK392" s="86"/>
      <c r="CL392" s="86"/>
      <c r="CM392" s="86"/>
      <c r="CN392" s="86"/>
      <c r="CO392" s="86"/>
      <c r="CP392" s="86"/>
      <c r="CQ392" s="86"/>
      <c r="CR392" s="86"/>
      <c r="CS392" s="86"/>
      <c r="CT392" s="86"/>
      <c r="CU392" s="86"/>
      <c r="CV392" s="86"/>
      <c r="CW392" s="86"/>
      <c r="CX392" s="86"/>
      <c r="CY392" s="86"/>
      <c r="CZ392" s="86"/>
      <c r="DA392" s="86"/>
      <c r="DB392" s="86"/>
      <c r="DC392" s="86"/>
      <c r="DD392" s="86"/>
      <c r="DE392" s="86"/>
      <c r="DF392" s="86"/>
      <c r="DG392" s="86"/>
      <c r="DH392" s="86"/>
      <c r="DI392" s="86"/>
      <c r="DJ392" s="86"/>
      <c r="DK392" s="86"/>
      <c r="DL392" s="86"/>
      <c r="DM392" s="86"/>
      <c r="DN392" s="86"/>
      <c r="DO392" s="86"/>
      <c r="DP392" s="86"/>
      <c r="DQ392" s="86"/>
      <c r="DR392" s="86"/>
      <c r="DS392" s="86"/>
      <c r="DT392" s="86"/>
      <c r="DU392" s="86"/>
      <c r="DV392" s="86"/>
      <c r="DW392" s="86"/>
      <c r="DX392" s="86"/>
      <c r="DY392" s="86"/>
      <c r="DZ392" s="86"/>
      <c r="EA392" s="86"/>
      <c r="EB392" s="86"/>
      <c r="EC392" s="86"/>
      <c r="ED392" s="86"/>
      <c r="EE392" s="86"/>
      <c r="EF392" s="86"/>
      <c r="EG392" s="86"/>
      <c r="EH392" s="86"/>
      <c r="EI392" s="86"/>
      <c r="EJ392" s="86"/>
      <c r="EK392" s="86"/>
      <c r="EL392" s="86"/>
      <c r="EM392" s="86"/>
      <c r="EN392" s="86"/>
      <c r="EO392" s="86"/>
      <c r="EP392" s="86"/>
      <c r="EQ392" s="86"/>
      <c r="ER392" s="86"/>
      <c r="ES392" s="86"/>
      <c r="ET392" s="86"/>
      <c r="EU392" s="86"/>
      <c r="EV392" s="86"/>
      <c r="EW392" s="86"/>
      <c r="EX392" s="86"/>
      <c r="EY392" s="86"/>
      <c r="EZ392" s="86"/>
      <c r="FA392" s="86"/>
      <c r="FB392" s="86"/>
      <c r="FC392" s="86"/>
      <c r="FD392" s="86"/>
      <c r="FE392" s="86"/>
      <c r="FF392" s="86"/>
      <c r="FG392" s="86"/>
      <c r="FH392" s="86"/>
      <c r="FI392" s="86"/>
      <c r="FJ392" s="86"/>
      <c r="FK392" s="86"/>
      <c r="FL392" s="86"/>
      <c r="FM392" s="86"/>
      <c r="FN392" s="86"/>
      <c r="FO392" s="86"/>
      <c r="FP392" s="86"/>
      <c r="FQ392" s="86"/>
      <c r="FR392" s="86"/>
      <c r="FS392" s="86"/>
      <c r="FT392" s="86"/>
      <c r="FU392" s="86"/>
      <c r="FV392" s="86"/>
      <c r="FW392" s="86"/>
      <c r="FX392" s="86">
        <v>5.4499998092651367</v>
      </c>
      <c r="FY392" s="86">
        <v>0</v>
      </c>
    </row>
    <row r="393" spans="1:181" x14ac:dyDescent="0.25">
      <c r="A393" t="s">
        <v>186</v>
      </c>
      <c r="B393" t="s">
        <v>244</v>
      </c>
      <c r="C393" t="s">
        <v>194</v>
      </c>
      <c r="D393" t="s">
        <v>202</v>
      </c>
      <c r="E393" t="s">
        <v>242</v>
      </c>
      <c r="F393" t="s">
        <v>181</v>
      </c>
      <c r="G393" t="s">
        <v>1</v>
      </c>
      <c r="H393" s="86">
        <v>165</v>
      </c>
      <c r="I393" s="86"/>
      <c r="J393" s="86"/>
      <c r="K393" s="86"/>
      <c r="L393" s="86"/>
      <c r="M393" s="86"/>
      <c r="N393" s="86"/>
      <c r="O393" s="86"/>
      <c r="P393" s="86"/>
      <c r="Q393" s="86"/>
      <c r="R393" s="86"/>
      <c r="S393" s="86"/>
      <c r="T393" s="86"/>
      <c r="U393" s="86"/>
      <c r="V393" s="86"/>
      <c r="W393" s="86"/>
      <c r="X393" s="86"/>
      <c r="Y393" s="86"/>
      <c r="Z393" s="86"/>
      <c r="AA393" s="86"/>
      <c r="AB393" s="86"/>
      <c r="AC393" s="86"/>
      <c r="AD393" s="86"/>
      <c r="AE393" s="86"/>
      <c r="AF393" s="86"/>
      <c r="AG393" s="86"/>
      <c r="AH393" s="86"/>
      <c r="AI393" s="86"/>
      <c r="AJ393" s="86"/>
      <c r="AK393" s="86"/>
      <c r="AL393" s="86"/>
      <c r="AM393" s="86"/>
      <c r="AN393" s="86"/>
      <c r="AO393" s="86"/>
      <c r="AP393" s="86"/>
      <c r="AQ393" s="86"/>
      <c r="AR393" s="86"/>
      <c r="AS393" s="86"/>
      <c r="AT393" s="86"/>
      <c r="AU393" s="86"/>
      <c r="AV393" s="86"/>
      <c r="AW393" s="86"/>
      <c r="AX393" s="86"/>
      <c r="AY393" s="86"/>
      <c r="AZ393" s="86"/>
      <c r="BA393" s="86"/>
      <c r="BB393" s="86"/>
      <c r="BC393" s="86"/>
      <c r="BD393" s="86"/>
      <c r="BE393" s="86"/>
      <c r="BF393" s="86"/>
      <c r="BG393" s="86"/>
      <c r="BH393" s="86"/>
      <c r="BI393" s="86"/>
      <c r="BJ393" s="86"/>
      <c r="BK393" s="86"/>
      <c r="BL393" s="86"/>
      <c r="BM393" s="86"/>
      <c r="BN393" s="86"/>
      <c r="BO393" s="86"/>
      <c r="BP393" s="86"/>
      <c r="BQ393" s="86"/>
      <c r="BR393" s="86"/>
      <c r="BS393" s="86"/>
      <c r="BT393" s="86"/>
      <c r="BU393" s="86"/>
      <c r="BV393" s="86"/>
      <c r="BW393" s="86"/>
      <c r="BX393" s="86"/>
      <c r="BY393" s="86"/>
      <c r="BZ393" s="86"/>
      <c r="CA393" s="86"/>
      <c r="CB393" s="86"/>
      <c r="CC393" s="86"/>
      <c r="CD393" s="86"/>
      <c r="CE393" s="86"/>
      <c r="CF393" s="86"/>
      <c r="CG393" s="86"/>
      <c r="CH393" s="86"/>
      <c r="CI393" s="86"/>
      <c r="CJ393" s="86"/>
      <c r="CK393" s="86"/>
      <c r="CL393" s="86"/>
      <c r="CM393" s="86"/>
      <c r="CN393" s="86"/>
      <c r="CO393" s="86"/>
      <c r="CP393" s="86"/>
      <c r="CQ393" s="86"/>
      <c r="CR393" s="86"/>
      <c r="CS393" s="86"/>
      <c r="CT393" s="86"/>
      <c r="CU393" s="86"/>
      <c r="CV393" s="86"/>
      <c r="CW393" s="86"/>
      <c r="CX393" s="86"/>
      <c r="CY393" s="86"/>
      <c r="CZ393" s="86"/>
      <c r="DA393" s="86"/>
      <c r="DB393" s="86"/>
      <c r="DC393" s="86"/>
      <c r="DD393" s="86"/>
      <c r="DE393" s="86"/>
      <c r="DF393" s="86"/>
      <c r="DG393" s="86"/>
      <c r="DH393" s="86"/>
      <c r="DI393" s="86"/>
      <c r="DJ393" s="86"/>
      <c r="DK393" s="86"/>
      <c r="DL393" s="86"/>
      <c r="DM393" s="86"/>
      <c r="DN393" s="86"/>
      <c r="DO393" s="86"/>
      <c r="DP393" s="86"/>
      <c r="DQ393" s="86"/>
      <c r="DR393" s="86"/>
      <c r="DS393" s="86"/>
      <c r="DT393" s="86"/>
      <c r="DU393" s="86"/>
      <c r="DV393" s="86"/>
      <c r="DW393" s="86"/>
      <c r="DX393" s="86"/>
      <c r="DY393" s="86"/>
      <c r="DZ393" s="86"/>
      <c r="EA393" s="86"/>
      <c r="EB393" s="86"/>
      <c r="EC393" s="86"/>
      <c r="ED393" s="86"/>
      <c r="EE393" s="86"/>
      <c r="EF393" s="86"/>
      <c r="EG393" s="86"/>
      <c r="EH393" s="86"/>
      <c r="EI393" s="86"/>
      <c r="EJ393" s="86"/>
      <c r="EK393" s="86"/>
      <c r="EL393" s="86"/>
      <c r="EM393" s="86"/>
      <c r="EN393" s="86"/>
      <c r="EO393" s="86"/>
      <c r="EP393" s="86"/>
      <c r="EQ393" s="86"/>
      <c r="ER393" s="86"/>
      <c r="ES393" s="86"/>
      <c r="ET393" s="86"/>
      <c r="EU393" s="86"/>
      <c r="EV393" s="86"/>
      <c r="EW393" s="86"/>
      <c r="EX393" s="86"/>
      <c r="EY393" s="86"/>
      <c r="EZ393" s="86"/>
      <c r="FA393" s="86"/>
      <c r="FB393" s="86"/>
      <c r="FC393" s="86"/>
      <c r="FD393" s="86"/>
      <c r="FE393" s="86"/>
      <c r="FF393" s="86"/>
      <c r="FG393" s="86"/>
      <c r="FH393" s="86"/>
      <c r="FI393" s="86"/>
      <c r="FJ393" s="86"/>
      <c r="FK393" s="86"/>
      <c r="FL393" s="86"/>
      <c r="FM393" s="86"/>
      <c r="FN393" s="86"/>
      <c r="FO393" s="86"/>
      <c r="FP393" s="86"/>
      <c r="FQ393" s="86"/>
      <c r="FR393" s="86"/>
      <c r="FS393" s="86"/>
      <c r="FT393" s="86"/>
      <c r="FU393" s="86"/>
      <c r="FV393" s="86"/>
      <c r="FW393" s="86"/>
      <c r="FX393" s="86">
        <v>6.9499998092651367</v>
      </c>
      <c r="FY393" s="86">
        <v>0</v>
      </c>
    </row>
    <row r="394" spans="1:181" x14ac:dyDescent="0.25">
      <c r="A394" t="s">
        <v>186</v>
      </c>
      <c r="B394" t="s">
        <v>244</v>
      </c>
      <c r="C394" t="s">
        <v>194</v>
      </c>
      <c r="D394" t="s">
        <v>202</v>
      </c>
      <c r="E394" t="s">
        <v>242</v>
      </c>
      <c r="F394" t="s">
        <v>182</v>
      </c>
      <c r="G394" t="s">
        <v>1</v>
      </c>
      <c r="H394" s="86">
        <v>501</v>
      </c>
      <c r="I394" s="86"/>
      <c r="J394" s="86"/>
      <c r="K394" s="86"/>
      <c r="L394" s="86"/>
      <c r="M394" s="86"/>
      <c r="N394" s="86"/>
      <c r="O394" s="86"/>
      <c r="P394" s="86"/>
      <c r="Q394" s="86"/>
      <c r="R394" s="86"/>
      <c r="S394" s="86"/>
      <c r="T394" s="86"/>
      <c r="U394" s="86"/>
      <c r="V394" s="86"/>
      <c r="W394" s="86"/>
      <c r="X394" s="86"/>
      <c r="Y394" s="86"/>
      <c r="Z394" s="86"/>
      <c r="AA394" s="86"/>
      <c r="AB394" s="86"/>
      <c r="AC394" s="86"/>
      <c r="AD394" s="86"/>
      <c r="AE394" s="86"/>
      <c r="AF394" s="86"/>
      <c r="AG394" s="86"/>
      <c r="AH394" s="86"/>
      <c r="AI394" s="86"/>
      <c r="AJ394" s="86"/>
      <c r="AK394" s="86"/>
      <c r="AL394" s="86"/>
      <c r="AM394" s="86"/>
      <c r="AN394" s="86"/>
      <c r="AO394" s="86"/>
      <c r="AP394" s="86"/>
      <c r="AQ394" s="86"/>
      <c r="AR394" s="86"/>
      <c r="AS394" s="86"/>
      <c r="AT394" s="86"/>
      <c r="AU394" s="86"/>
      <c r="AV394" s="86"/>
      <c r="AW394" s="86"/>
      <c r="AX394" s="86"/>
      <c r="AY394" s="86"/>
      <c r="AZ394" s="86"/>
      <c r="BA394" s="86"/>
      <c r="BB394" s="86"/>
      <c r="BC394" s="86"/>
      <c r="BD394" s="86"/>
      <c r="BE394" s="86"/>
      <c r="BF394" s="86"/>
      <c r="BG394" s="86"/>
      <c r="BH394" s="86"/>
      <c r="BI394" s="86"/>
      <c r="BJ394" s="86"/>
      <c r="BK394" s="86"/>
      <c r="BL394" s="86"/>
      <c r="BM394" s="86"/>
      <c r="BN394" s="86"/>
      <c r="BO394" s="86"/>
      <c r="BP394" s="86"/>
      <c r="BQ394" s="86"/>
      <c r="BR394" s="86"/>
      <c r="BS394" s="86"/>
      <c r="BT394" s="86"/>
      <c r="BU394" s="86"/>
      <c r="BV394" s="86"/>
      <c r="BW394" s="86"/>
      <c r="BX394" s="86"/>
      <c r="BY394" s="86"/>
      <c r="BZ394" s="86"/>
      <c r="CA394" s="86"/>
      <c r="CB394" s="86"/>
      <c r="CC394" s="86"/>
      <c r="CD394" s="86"/>
      <c r="CE394" s="86"/>
      <c r="CF394" s="86"/>
      <c r="CG394" s="86"/>
      <c r="CH394" s="86"/>
      <c r="CI394" s="86"/>
      <c r="CJ394" s="86"/>
      <c r="CK394" s="86"/>
      <c r="CL394" s="86"/>
      <c r="CM394" s="86"/>
      <c r="CN394" s="86"/>
      <c r="CO394" s="86"/>
      <c r="CP394" s="86"/>
      <c r="CQ394" s="86"/>
      <c r="CR394" s="86"/>
      <c r="CS394" s="86"/>
      <c r="CT394" s="86"/>
      <c r="CU394" s="86"/>
      <c r="CV394" s="86"/>
      <c r="CW394" s="86"/>
      <c r="CX394" s="86"/>
      <c r="CY394" s="86"/>
      <c r="CZ394" s="86"/>
      <c r="DA394" s="86"/>
      <c r="DB394" s="86"/>
      <c r="DC394" s="86"/>
      <c r="DD394" s="86"/>
      <c r="DE394" s="86"/>
      <c r="DF394" s="86"/>
      <c r="DG394" s="86"/>
      <c r="DH394" s="86"/>
      <c r="DI394" s="86"/>
      <c r="DJ394" s="86"/>
      <c r="DK394" s="86"/>
      <c r="DL394" s="86"/>
      <c r="DM394" s="86"/>
      <c r="DN394" s="86"/>
      <c r="DO394" s="86"/>
      <c r="DP394" s="86"/>
      <c r="DQ394" s="86"/>
      <c r="DR394" s="86"/>
      <c r="DS394" s="86"/>
      <c r="DT394" s="86"/>
      <c r="DU394" s="86"/>
      <c r="DV394" s="86"/>
      <c r="DW394" s="86"/>
      <c r="DX394" s="86"/>
      <c r="DY394" s="86"/>
      <c r="DZ394" s="86"/>
      <c r="EA394" s="86"/>
      <c r="EB394" s="86"/>
      <c r="EC394" s="86"/>
      <c r="ED394" s="86"/>
      <c r="EE394" s="86"/>
      <c r="EF394" s="86"/>
      <c r="EG394" s="86"/>
      <c r="EH394" s="86"/>
      <c r="EI394" s="86"/>
      <c r="EJ394" s="86"/>
      <c r="EK394" s="86"/>
      <c r="EL394" s="86"/>
      <c r="EM394" s="86"/>
      <c r="EN394" s="86"/>
      <c r="EO394" s="86"/>
      <c r="EP394" s="86"/>
      <c r="EQ394" s="86"/>
      <c r="ER394" s="86"/>
      <c r="ES394" s="86"/>
      <c r="ET394" s="86"/>
      <c r="EU394" s="86"/>
      <c r="EV394" s="86"/>
      <c r="EW394" s="86"/>
      <c r="EX394" s="86"/>
      <c r="EY394" s="86"/>
      <c r="EZ394" s="86"/>
      <c r="FA394" s="86"/>
      <c r="FB394" s="86"/>
      <c r="FC394" s="86"/>
      <c r="FD394" s="86"/>
      <c r="FE394" s="86"/>
      <c r="FF394" s="86"/>
      <c r="FG394" s="86"/>
      <c r="FH394" s="86"/>
      <c r="FI394" s="86"/>
      <c r="FJ394" s="86"/>
      <c r="FK394" s="86"/>
      <c r="FL394" s="86"/>
      <c r="FM394" s="86"/>
      <c r="FN394" s="86"/>
      <c r="FO394" s="86"/>
      <c r="FP394" s="86"/>
      <c r="FQ394" s="86"/>
      <c r="FR394" s="86"/>
      <c r="FS394" s="86"/>
      <c r="FT394" s="86"/>
      <c r="FU394" s="86"/>
      <c r="FV394" s="86"/>
      <c r="FW394" s="86"/>
      <c r="FX394" s="86">
        <v>24</v>
      </c>
      <c r="FY394" s="86">
        <v>0</v>
      </c>
    </row>
    <row r="395" spans="1:181" x14ac:dyDescent="0.25">
      <c r="A395" t="s">
        <v>186</v>
      </c>
      <c r="B395" t="s">
        <v>244</v>
      </c>
      <c r="C395" t="s">
        <v>194</v>
      </c>
      <c r="D395" t="s">
        <v>202</v>
      </c>
      <c r="E395" t="s">
        <v>242</v>
      </c>
      <c r="F395" t="s">
        <v>183</v>
      </c>
      <c r="G395" t="s">
        <v>1</v>
      </c>
      <c r="H395" s="86">
        <v>649</v>
      </c>
      <c r="I395" s="86"/>
      <c r="J395" s="86"/>
      <c r="K395" s="86"/>
      <c r="L395" s="86"/>
      <c r="M395" s="86"/>
      <c r="N395" s="86"/>
      <c r="O395" s="86"/>
      <c r="P395" s="86"/>
      <c r="Q395" s="86"/>
      <c r="R395" s="86"/>
      <c r="S395" s="86"/>
      <c r="T395" s="86"/>
      <c r="U395" s="86"/>
      <c r="V395" s="86"/>
      <c r="W395" s="86"/>
      <c r="X395" s="86"/>
      <c r="Y395" s="86"/>
      <c r="Z395" s="86"/>
      <c r="AA395" s="86"/>
      <c r="AB395" s="86"/>
      <c r="AC395" s="86"/>
      <c r="AD395" s="86"/>
      <c r="AE395" s="86"/>
      <c r="AF395" s="86"/>
      <c r="AG395" s="86"/>
      <c r="AH395" s="86"/>
      <c r="AI395" s="86"/>
      <c r="AJ395" s="86"/>
      <c r="AK395" s="86"/>
      <c r="AL395" s="86"/>
      <c r="AM395" s="86"/>
      <c r="AN395" s="86"/>
      <c r="AO395" s="86"/>
      <c r="AP395" s="86"/>
      <c r="AQ395" s="86"/>
      <c r="AR395" s="86"/>
      <c r="AS395" s="86"/>
      <c r="AT395" s="86"/>
      <c r="AU395" s="86"/>
      <c r="AV395" s="86"/>
      <c r="AW395" s="86"/>
      <c r="AX395" s="86"/>
      <c r="AY395" s="86"/>
      <c r="AZ395" s="86"/>
      <c r="BA395" s="86"/>
      <c r="BB395" s="86"/>
      <c r="BC395" s="86"/>
      <c r="BD395" s="86"/>
      <c r="BE395" s="86"/>
      <c r="BF395" s="86"/>
      <c r="BG395" s="86"/>
      <c r="BH395" s="86"/>
      <c r="BI395" s="86"/>
      <c r="BJ395" s="86"/>
      <c r="BK395" s="86"/>
      <c r="BL395" s="86"/>
      <c r="BM395" s="86"/>
      <c r="BN395" s="86"/>
      <c r="BO395" s="86"/>
      <c r="BP395" s="86"/>
      <c r="BQ395" s="86"/>
      <c r="BR395" s="86"/>
      <c r="BS395" s="86"/>
      <c r="BT395" s="86"/>
      <c r="BU395" s="86"/>
      <c r="BV395" s="86"/>
      <c r="BW395" s="86"/>
      <c r="BX395" s="86"/>
      <c r="BY395" s="86"/>
      <c r="BZ395" s="86"/>
      <c r="CA395" s="86"/>
      <c r="CB395" s="86"/>
      <c r="CC395" s="86"/>
      <c r="CD395" s="86"/>
      <c r="CE395" s="86"/>
      <c r="CF395" s="86"/>
      <c r="CG395" s="86"/>
      <c r="CH395" s="86"/>
      <c r="CI395" s="86"/>
      <c r="CJ395" s="86"/>
      <c r="CK395" s="86"/>
      <c r="CL395" s="86"/>
      <c r="CM395" s="86"/>
      <c r="CN395" s="86"/>
      <c r="CO395" s="86"/>
      <c r="CP395" s="86"/>
      <c r="CQ395" s="86"/>
      <c r="CR395" s="86"/>
      <c r="CS395" s="86"/>
      <c r="CT395" s="86"/>
      <c r="CU395" s="86"/>
      <c r="CV395" s="86"/>
      <c r="CW395" s="86"/>
      <c r="CX395" s="86"/>
      <c r="CY395" s="86"/>
      <c r="CZ395" s="86"/>
      <c r="DA395" s="86"/>
      <c r="DB395" s="86"/>
      <c r="DC395" s="86"/>
      <c r="DD395" s="86"/>
      <c r="DE395" s="86"/>
      <c r="DF395" s="86"/>
      <c r="DG395" s="86"/>
      <c r="DH395" s="86"/>
      <c r="DI395" s="86"/>
      <c r="DJ395" s="86"/>
      <c r="DK395" s="86"/>
      <c r="DL395" s="86"/>
      <c r="DM395" s="86"/>
      <c r="DN395" s="86"/>
      <c r="DO395" s="86"/>
      <c r="DP395" s="86"/>
      <c r="DQ395" s="86"/>
      <c r="DR395" s="86"/>
      <c r="DS395" s="86"/>
      <c r="DT395" s="86"/>
      <c r="DU395" s="86"/>
      <c r="DV395" s="86"/>
      <c r="DW395" s="86"/>
      <c r="DX395" s="86"/>
      <c r="DY395" s="86"/>
      <c r="DZ395" s="86"/>
      <c r="EA395" s="86"/>
      <c r="EB395" s="86"/>
      <c r="EC395" s="86"/>
      <c r="ED395" s="86"/>
      <c r="EE395" s="86"/>
      <c r="EF395" s="86"/>
      <c r="EG395" s="86"/>
      <c r="EH395" s="86"/>
      <c r="EI395" s="86"/>
      <c r="EJ395" s="86"/>
      <c r="EK395" s="86"/>
      <c r="EL395" s="86"/>
      <c r="EM395" s="86"/>
      <c r="EN395" s="86"/>
      <c r="EO395" s="86"/>
      <c r="EP395" s="86"/>
      <c r="EQ395" s="86"/>
      <c r="ER395" s="86"/>
      <c r="ES395" s="86"/>
      <c r="ET395" s="86"/>
      <c r="EU395" s="86"/>
      <c r="EV395" s="86"/>
      <c r="EW395" s="86"/>
      <c r="EX395" s="86"/>
      <c r="EY395" s="86"/>
      <c r="EZ395" s="86"/>
      <c r="FA395" s="86"/>
      <c r="FB395" s="86"/>
      <c r="FC395" s="86"/>
      <c r="FD395" s="86"/>
      <c r="FE395" s="86"/>
      <c r="FF395" s="86"/>
      <c r="FG395" s="86"/>
      <c r="FH395" s="86"/>
      <c r="FI395" s="86"/>
      <c r="FJ395" s="86"/>
      <c r="FK395" s="86"/>
      <c r="FL395" s="86"/>
      <c r="FM395" s="86"/>
      <c r="FN395" s="86"/>
      <c r="FO395" s="86"/>
      <c r="FP395" s="86"/>
      <c r="FQ395" s="86"/>
      <c r="FR395" s="86"/>
      <c r="FS395" s="86"/>
      <c r="FT395" s="86"/>
      <c r="FU395" s="86"/>
      <c r="FV395" s="86"/>
      <c r="FW395" s="86"/>
      <c r="FX395" s="86">
        <v>26.799999237060547</v>
      </c>
      <c r="FY395" s="86">
        <v>0</v>
      </c>
    </row>
    <row r="396" spans="1:181" x14ac:dyDescent="0.25">
      <c r="A396" t="s">
        <v>186</v>
      </c>
      <c r="B396" t="s">
        <v>244</v>
      </c>
      <c r="C396" t="s">
        <v>194</v>
      </c>
      <c r="D396" t="s">
        <v>202</v>
      </c>
      <c r="E396" t="s">
        <v>242</v>
      </c>
      <c r="F396" t="s">
        <v>184</v>
      </c>
      <c r="G396" t="s">
        <v>1</v>
      </c>
      <c r="H396" s="86">
        <v>421</v>
      </c>
      <c r="I396" s="86"/>
      <c r="J396" s="86"/>
      <c r="K396" s="86"/>
      <c r="L396" s="86"/>
      <c r="M396" s="86"/>
      <c r="N396" s="86"/>
      <c r="O396" s="86"/>
      <c r="P396" s="86"/>
      <c r="Q396" s="86"/>
      <c r="R396" s="86"/>
      <c r="S396" s="86"/>
      <c r="T396" s="86"/>
      <c r="U396" s="86"/>
      <c r="V396" s="86"/>
      <c r="W396" s="86"/>
      <c r="X396" s="86"/>
      <c r="Y396" s="86"/>
      <c r="Z396" s="86"/>
      <c r="AA396" s="86"/>
      <c r="AB396" s="86"/>
      <c r="AC396" s="86"/>
      <c r="AD396" s="86"/>
      <c r="AE396" s="86"/>
      <c r="AF396" s="86"/>
      <c r="AG396" s="86"/>
      <c r="AH396" s="86"/>
      <c r="AI396" s="86"/>
      <c r="AJ396" s="86"/>
      <c r="AK396" s="86"/>
      <c r="AL396" s="86"/>
      <c r="AM396" s="86"/>
      <c r="AN396" s="86"/>
      <c r="AO396" s="86"/>
      <c r="AP396" s="86"/>
      <c r="AQ396" s="86"/>
      <c r="AR396" s="86"/>
      <c r="AS396" s="86"/>
      <c r="AT396" s="86"/>
      <c r="AU396" s="86"/>
      <c r="AV396" s="86"/>
      <c r="AW396" s="86"/>
      <c r="AX396" s="86"/>
      <c r="AY396" s="86"/>
      <c r="AZ396" s="86"/>
      <c r="BA396" s="86"/>
      <c r="BB396" s="86"/>
      <c r="BC396" s="86"/>
      <c r="BD396" s="86"/>
      <c r="BE396" s="86"/>
      <c r="BF396" s="86"/>
      <c r="BG396" s="86"/>
      <c r="BH396" s="86"/>
      <c r="BI396" s="86"/>
      <c r="BJ396" s="86"/>
      <c r="BK396" s="86"/>
      <c r="BL396" s="86"/>
      <c r="BM396" s="86"/>
      <c r="BN396" s="86"/>
      <c r="BO396" s="86"/>
      <c r="BP396" s="86"/>
      <c r="BQ396" s="86"/>
      <c r="BR396" s="86"/>
      <c r="BS396" s="86"/>
      <c r="BT396" s="86"/>
      <c r="BU396" s="86"/>
      <c r="BV396" s="86"/>
      <c r="BW396" s="86"/>
      <c r="BX396" s="86"/>
      <c r="BY396" s="86"/>
      <c r="BZ396" s="86"/>
      <c r="CA396" s="86"/>
      <c r="CB396" s="86"/>
      <c r="CC396" s="86"/>
      <c r="CD396" s="86"/>
      <c r="CE396" s="86"/>
      <c r="CF396" s="86"/>
      <c r="CG396" s="86"/>
      <c r="CH396" s="86"/>
      <c r="CI396" s="86"/>
      <c r="CJ396" s="86"/>
      <c r="CK396" s="86"/>
      <c r="CL396" s="86"/>
      <c r="CM396" s="86"/>
      <c r="CN396" s="86"/>
      <c r="CO396" s="86"/>
      <c r="CP396" s="86"/>
      <c r="CQ396" s="86"/>
      <c r="CR396" s="86"/>
      <c r="CS396" s="86"/>
      <c r="CT396" s="86"/>
      <c r="CU396" s="86"/>
      <c r="CV396" s="86"/>
      <c r="CW396" s="86"/>
      <c r="CX396" s="86"/>
      <c r="CY396" s="86"/>
      <c r="CZ396" s="86"/>
      <c r="DA396" s="86"/>
      <c r="DB396" s="86"/>
      <c r="DC396" s="86"/>
      <c r="DD396" s="86"/>
      <c r="DE396" s="86"/>
      <c r="DF396" s="86"/>
      <c r="DG396" s="86"/>
      <c r="DH396" s="86"/>
      <c r="DI396" s="86"/>
      <c r="DJ396" s="86"/>
      <c r="DK396" s="86"/>
      <c r="DL396" s="86"/>
      <c r="DM396" s="86"/>
      <c r="DN396" s="86"/>
      <c r="DO396" s="86"/>
      <c r="DP396" s="86"/>
      <c r="DQ396" s="86"/>
      <c r="DR396" s="86"/>
      <c r="DS396" s="86"/>
      <c r="DT396" s="86"/>
      <c r="DU396" s="86"/>
      <c r="DV396" s="86"/>
      <c r="DW396" s="86"/>
      <c r="DX396" s="86"/>
      <c r="DY396" s="86"/>
      <c r="DZ396" s="86"/>
      <c r="EA396" s="86"/>
      <c r="EB396" s="86"/>
      <c r="EC396" s="86"/>
      <c r="ED396" s="86"/>
      <c r="EE396" s="86"/>
      <c r="EF396" s="86"/>
      <c r="EG396" s="86"/>
      <c r="EH396" s="86"/>
      <c r="EI396" s="86"/>
      <c r="EJ396" s="86"/>
      <c r="EK396" s="86"/>
      <c r="EL396" s="86"/>
      <c r="EM396" s="86"/>
      <c r="EN396" s="86"/>
      <c r="EO396" s="86"/>
      <c r="EP396" s="86"/>
      <c r="EQ396" s="86"/>
      <c r="ER396" s="86"/>
      <c r="ES396" s="86"/>
      <c r="ET396" s="86"/>
      <c r="EU396" s="86"/>
      <c r="EV396" s="86"/>
      <c r="EW396" s="86"/>
      <c r="EX396" s="86"/>
      <c r="EY396" s="86"/>
      <c r="EZ396" s="86"/>
      <c r="FA396" s="86"/>
      <c r="FB396" s="86"/>
      <c r="FC396" s="86"/>
      <c r="FD396" s="86"/>
      <c r="FE396" s="86"/>
      <c r="FF396" s="86"/>
      <c r="FG396" s="86"/>
      <c r="FH396" s="86"/>
      <c r="FI396" s="86"/>
      <c r="FJ396" s="86"/>
      <c r="FK396" s="86"/>
      <c r="FL396" s="86"/>
      <c r="FM396" s="86"/>
      <c r="FN396" s="86"/>
      <c r="FO396" s="86"/>
      <c r="FP396" s="86"/>
      <c r="FQ396" s="86"/>
      <c r="FR396" s="86"/>
      <c r="FS396" s="86"/>
      <c r="FT396" s="86"/>
      <c r="FU396" s="86"/>
      <c r="FV396" s="86"/>
      <c r="FW396" s="86"/>
      <c r="FX396" s="86">
        <v>27.149999618530273</v>
      </c>
      <c r="FY396" s="86">
        <v>0</v>
      </c>
    </row>
    <row r="397" spans="1:181" x14ac:dyDescent="0.25">
      <c r="A397" t="s">
        <v>186</v>
      </c>
      <c r="B397" t="s">
        <v>244</v>
      </c>
      <c r="C397" t="s">
        <v>194</v>
      </c>
      <c r="D397" t="s">
        <v>202</v>
      </c>
      <c r="E397" t="s">
        <v>242</v>
      </c>
      <c r="F397" t="s">
        <v>185</v>
      </c>
      <c r="G397" t="s">
        <v>1</v>
      </c>
      <c r="H397" s="86">
        <v>161</v>
      </c>
      <c r="I397" s="86"/>
      <c r="J397" s="86"/>
      <c r="K397" s="86"/>
      <c r="L397" s="86"/>
      <c r="M397" s="86"/>
      <c r="N397" s="86"/>
      <c r="O397" s="86"/>
      <c r="P397" s="86"/>
      <c r="Q397" s="86"/>
      <c r="R397" s="86"/>
      <c r="S397" s="86"/>
      <c r="T397" s="86"/>
      <c r="U397" s="86"/>
      <c r="V397" s="86"/>
      <c r="W397" s="86"/>
      <c r="X397" s="86"/>
      <c r="Y397" s="86"/>
      <c r="Z397" s="86"/>
      <c r="AA397" s="86"/>
      <c r="AB397" s="86"/>
      <c r="AC397" s="86"/>
      <c r="AD397" s="86"/>
      <c r="AE397" s="86"/>
      <c r="AF397" s="86"/>
      <c r="AG397" s="86"/>
      <c r="AH397" s="86"/>
      <c r="AI397" s="86"/>
      <c r="AJ397" s="86"/>
      <c r="AK397" s="86"/>
      <c r="AL397" s="86"/>
      <c r="AM397" s="86"/>
      <c r="AN397" s="86"/>
      <c r="AO397" s="86"/>
      <c r="AP397" s="86"/>
      <c r="AQ397" s="86"/>
      <c r="AR397" s="86"/>
      <c r="AS397" s="86"/>
      <c r="AT397" s="86"/>
      <c r="AU397" s="86"/>
      <c r="AV397" s="86"/>
      <c r="AW397" s="86"/>
      <c r="AX397" s="86"/>
      <c r="AY397" s="86"/>
      <c r="AZ397" s="86"/>
      <c r="BA397" s="86"/>
      <c r="BB397" s="86"/>
      <c r="BC397" s="86"/>
      <c r="BD397" s="86"/>
      <c r="BE397" s="86"/>
      <c r="BF397" s="86"/>
      <c r="BG397" s="86"/>
      <c r="BH397" s="86"/>
      <c r="BI397" s="86"/>
      <c r="BJ397" s="86"/>
      <c r="BK397" s="86"/>
      <c r="BL397" s="86"/>
      <c r="BM397" s="86"/>
      <c r="BN397" s="86"/>
      <c r="BO397" s="86"/>
      <c r="BP397" s="86"/>
      <c r="BQ397" s="86"/>
      <c r="BR397" s="86"/>
      <c r="BS397" s="86"/>
      <c r="BT397" s="86"/>
      <c r="BU397" s="86"/>
      <c r="BV397" s="86"/>
      <c r="BW397" s="86"/>
      <c r="BX397" s="86"/>
      <c r="BY397" s="86"/>
      <c r="BZ397" s="86"/>
      <c r="CA397" s="86"/>
      <c r="CB397" s="86"/>
      <c r="CC397" s="86"/>
      <c r="CD397" s="86"/>
      <c r="CE397" s="86"/>
      <c r="CF397" s="86"/>
      <c r="CG397" s="86"/>
      <c r="CH397" s="86"/>
      <c r="CI397" s="86"/>
      <c r="CJ397" s="86"/>
      <c r="CK397" s="86"/>
      <c r="CL397" s="86"/>
      <c r="CM397" s="86"/>
      <c r="CN397" s="86"/>
      <c r="CO397" s="86"/>
      <c r="CP397" s="86"/>
      <c r="CQ397" s="86"/>
      <c r="CR397" s="86"/>
      <c r="CS397" s="86"/>
      <c r="CT397" s="86"/>
      <c r="CU397" s="86"/>
      <c r="CV397" s="86"/>
      <c r="CW397" s="86"/>
      <c r="CX397" s="86"/>
      <c r="CY397" s="86"/>
      <c r="CZ397" s="86"/>
      <c r="DA397" s="86"/>
      <c r="DB397" s="86"/>
      <c r="DC397" s="86"/>
      <c r="DD397" s="86"/>
      <c r="DE397" s="86"/>
      <c r="DF397" s="86"/>
      <c r="DG397" s="86"/>
      <c r="DH397" s="86"/>
      <c r="DI397" s="86"/>
      <c r="DJ397" s="86"/>
      <c r="DK397" s="86"/>
      <c r="DL397" s="86"/>
      <c r="DM397" s="86"/>
      <c r="DN397" s="86"/>
      <c r="DO397" s="86"/>
      <c r="DP397" s="86"/>
      <c r="DQ397" s="86"/>
      <c r="DR397" s="86"/>
      <c r="DS397" s="86"/>
      <c r="DT397" s="86"/>
      <c r="DU397" s="86"/>
      <c r="DV397" s="86"/>
      <c r="DW397" s="86"/>
      <c r="DX397" s="86"/>
      <c r="DY397" s="86"/>
      <c r="DZ397" s="86"/>
      <c r="EA397" s="86"/>
      <c r="EB397" s="86"/>
      <c r="EC397" s="86"/>
      <c r="ED397" s="86"/>
      <c r="EE397" s="86"/>
      <c r="EF397" s="86"/>
      <c r="EG397" s="86"/>
      <c r="EH397" s="86"/>
      <c r="EI397" s="86"/>
      <c r="EJ397" s="86"/>
      <c r="EK397" s="86"/>
      <c r="EL397" s="86"/>
      <c r="EM397" s="86"/>
      <c r="EN397" s="86"/>
      <c r="EO397" s="86"/>
      <c r="EP397" s="86"/>
      <c r="EQ397" s="86"/>
      <c r="ER397" s="86"/>
      <c r="ES397" s="86"/>
      <c r="ET397" s="86"/>
      <c r="EU397" s="86"/>
      <c r="EV397" s="86"/>
      <c r="EW397" s="86"/>
      <c r="EX397" s="86"/>
      <c r="EY397" s="86"/>
      <c r="EZ397" s="86"/>
      <c r="FA397" s="86"/>
      <c r="FB397" s="86"/>
      <c r="FC397" s="86"/>
      <c r="FD397" s="86"/>
      <c r="FE397" s="86"/>
      <c r="FF397" s="86"/>
      <c r="FG397" s="86"/>
      <c r="FH397" s="86"/>
      <c r="FI397" s="86"/>
      <c r="FJ397" s="86"/>
      <c r="FK397" s="86"/>
      <c r="FL397" s="86"/>
      <c r="FM397" s="86"/>
      <c r="FN397" s="86"/>
      <c r="FO397" s="86"/>
      <c r="FP397" s="86"/>
      <c r="FQ397" s="86"/>
      <c r="FR397" s="86"/>
      <c r="FS397" s="86"/>
      <c r="FT397" s="86"/>
      <c r="FU397" s="86"/>
      <c r="FV397" s="86"/>
      <c r="FW397" s="86"/>
      <c r="FX397" s="86">
        <v>5.3499999046325684</v>
      </c>
      <c r="FY397" s="86">
        <v>0</v>
      </c>
    </row>
    <row r="398" spans="1:181" x14ac:dyDescent="0.25">
      <c r="A398" t="s">
        <v>186</v>
      </c>
      <c r="B398" t="s">
        <v>244</v>
      </c>
      <c r="C398" t="s">
        <v>194</v>
      </c>
      <c r="D398" t="s">
        <v>203</v>
      </c>
      <c r="E398" t="s">
        <v>238</v>
      </c>
      <c r="F398" t="s">
        <v>1</v>
      </c>
      <c r="G398" t="s">
        <v>198</v>
      </c>
      <c r="H398" s="86">
        <v>6544</v>
      </c>
      <c r="I398" s="86">
        <v>1.3371173143386841</v>
      </c>
      <c r="J398" s="86">
        <v>1.1432693004608154</v>
      </c>
      <c r="K398" s="86">
        <v>1.1268397569656372</v>
      </c>
      <c r="L398" s="86">
        <v>1.1603089570999146</v>
      </c>
      <c r="M398" s="86">
        <v>1.1960386037826538</v>
      </c>
      <c r="N398" s="86">
        <v>1.3323644399642944</v>
      </c>
      <c r="O398" s="86">
        <v>1.4060076475143433</v>
      </c>
      <c r="P398" s="86">
        <v>1.5645644664764404</v>
      </c>
      <c r="Q398" s="86">
        <v>1.5389484167098999</v>
      </c>
      <c r="R398" s="86">
        <v>1.5262868404388428</v>
      </c>
      <c r="S398" s="86">
        <v>1.4272865056991577</v>
      </c>
      <c r="T398" s="86">
        <v>1.3590056896209717</v>
      </c>
      <c r="U398" s="86">
        <v>1.3750832080841064</v>
      </c>
      <c r="V398" s="86">
        <v>1.3471742868423462</v>
      </c>
      <c r="W398" s="86">
        <v>1.3650208711624146</v>
      </c>
      <c r="X398" s="86">
        <v>1.4315958023071289</v>
      </c>
      <c r="Y398" s="86">
        <v>1.3608295917510986</v>
      </c>
      <c r="Z398" s="86">
        <v>1.5059404373168945</v>
      </c>
      <c r="AA398" s="86">
        <v>1.7222421169281006</v>
      </c>
      <c r="AB398" s="86">
        <v>1.7646976709365845</v>
      </c>
      <c r="AC398" s="86">
        <v>1.6956168413162231</v>
      </c>
      <c r="AD398" s="86">
        <v>1.6180450916290283</v>
      </c>
      <c r="AE398" s="86">
        <v>1.538407564163208</v>
      </c>
      <c r="AF398" s="86">
        <v>1.3505511283874512</v>
      </c>
      <c r="AG398" s="86">
        <v>-0.22066369652748108</v>
      </c>
      <c r="AH398" s="86">
        <v>-0.35971429944038391</v>
      </c>
      <c r="AI398" s="86">
        <v>-0.28293496370315552</v>
      </c>
      <c r="AJ398" s="86">
        <v>-0.28690668940544128</v>
      </c>
      <c r="AK398" s="86">
        <v>-0.31375196576118469</v>
      </c>
      <c r="AL398" s="86">
        <v>-0.23631374537944794</v>
      </c>
      <c r="AM398" s="86">
        <v>-0.2400890439748764</v>
      </c>
      <c r="AN398" s="86">
        <v>-0.29925575852394104</v>
      </c>
      <c r="AO398" s="86">
        <v>-0.4204457700252533</v>
      </c>
      <c r="AP398" s="86">
        <v>-0.27829205989837646</v>
      </c>
      <c r="AQ398" s="86">
        <v>-0.19091580808162689</v>
      </c>
      <c r="AR398" s="86">
        <v>-0.29991278052330017</v>
      </c>
      <c r="AS398" s="86">
        <v>-0.10815735906362534</v>
      </c>
      <c r="AT398" s="86">
        <v>-3.7605397403240204E-2</v>
      </c>
      <c r="AU398" s="86">
        <v>-0.11149326711893082</v>
      </c>
      <c r="AV398" s="86">
        <v>-9.9456151947379112E-3</v>
      </c>
      <c r="AW398" s="86">
        <v>-4.8648528754711151E-2</v>
      </c>
      <c r="AX398" s="86">
        <v>-1.7204763367772102E-2</v>
      </c>
      <c r="AY398" s="86">
        <v>5.3550273180007935E-2</v>
      </c>
      <c r="AZ398" s="86">
        <v>-0.11960869282484055</v>
      </c>
      <c r="BA398" s="86">
        <v>-8.429960161447525E-2</v>
      </c>
      <c r="BB398" s="86">
        <v>-0.2447240948677063</v>
      </c>
      <c r="BC398" s="86">
        <v>-0.26066547632217407</v>
      </c>
      <c r="BD398" s="86">
        <v>-0.37106439471244812</v>
      </c>
      <c r="BE398" s="86">
        <v>-0.11455509066581726</v>
      </c>
      <c r="BF398" s="86">
        <v>-0.25941455364227295</v>
      </c>
      <c r="BG398" s="86">
        <v>-0.1961071640253067</v>
      </c>
      <c r="BH398" s="86">
        <v>-0.18998505175113678</v>
      </c>
      <c r="BI398" s="86">
        <v>-0.20952630043029785</v>
      </c>
      <c r="BJ398" s="86">
        <v>-0.14125810563564301</v>
      </c>
      <c r="BK398" s="86">
        <v>-0.13929951190948486</v>
      </c>
      <c r="BL398" s="86">
        <v>-0.16186879575252533</v>
      </c>
      <c r="BM398" s="86">
        <v>-0.27536162734031677</v>
      </c>
      <c r="BN398" s="86">
        <v>-0.13033154606819153</v>
      </c>
      <c r="BO398" s="86">
        <v>7.138596847653389E-3</v>
      </c>
      <c r="BP398" s="86">
        <v>-0.13057050108909607</v>
      </c>
      <c r="BQ398" s="86">
        <v>2.7014259248971939E-2</v>
      </c>
      <c r="BR398" s="86">
        <v>0.10405926406383514</v>
      </c>
      <c r="BS398" s="86">
        <v>6.11676424741745E-2</v>
      </c>
      <c r="BT398" s="86">
        <v>0.18960757553577423</v>
      </c>
      <c r="BU398" s="86">
        <v>0.12690894305706024</v>
      </c>
      <c r="BV398" s="86">
        <v>9.4814181327819824E-2</v>
      </c>
      <c r="BW398" s="86">
        <v>0.16133134067058563</v>
      </c>
      <c r="BX398" s="86">
        <v>-7.6592443510890007E-3</v>
      </c>
      <c r="BY398" s="86">
        <v>2.7765648439526558E-2</v>
      </c>
      <c r="BZ398" s="86">
        <v>-0.13165093958377838</v>
      </c>
      <c r="CA398" s="86">
        <v>-0.15747314691543579</v>
      </c>
      <c r="CB398" s="86">
        <v>-0.26832923293113708</v>
      </c>
      <c r="CC398" s="86">
        <v>-4.1064593940973282E-2</v>
      </c>
      <c r="CD398" s="86">
        <v>-0.1899472177028656</v>
      </c>
      <c r="CE398" s="86">
        <v>-0.13597050309181213</v>
      </c>
      <c r="CF398" s="86">
        <v>-0.12285741418600082</v>
      </c>
      <c r="CG398" s="86">
        <v>-0.13733993470668793</v>
      </c>
      <c r="CH398" s="86">
        <v>-7.542283833026886E-2</v>
      </c>
      <c r="CI398" s="86">
        <v>-6.9493018090724945E-2</v>
      </c>
      <c r="CJ398" s="86">
        <v>-6.6714994609355927E-2</v>
      </c>
      <c r="CK398" s="86">
        <v>-0.17487676441669464</v>
      </c>
      <c r="CL398" s="86">
        <v>-2.7854550629854202E-2</v>
      </c>
      <c r="CM398" s="86">
        <v>0.14431048929691315</v>
      </c>
      <c r="CN398" s="86">
        <v>-1.3284573331475258E-2</v>
      </c>
      <c r="CO398" s="86">
        <v>0.12063371390104294</v>
      </c>
      <c r="CP398" s="86">
        <v>0.20217576622962952</v>
      </c>
      <c r="CQ398" s="86">
        <v>0.18075206875801086</v>
      </c>
      <c r="CR398" s="86">
        <v>0.32781746983528137</v>
      </c>
      <c r="CS398" s="86">
        <v>0.24849951267242432</v>
      </c>
      <c r="CT398" s="86">
        <v>0.1723981648683548</v>
      </c>
      <c r="CU398" s="86">
        <v>0.23598015308380127</v>
      </c>
      <c r="CV398" s="86">
        <v>6.9876603782176971E-2</v>
      </c>
      <c r="CW398" s="86">
        <v>0.10538170486688614</v>
      </c>
      <c r="CX398" s="86">
        <v>-5.3336802870035172E-2</v>
      </c>
      <c r="CY398" s="86">
        <v>-8.6002439260482788E-2</v>
      </c>
      <c r="CZ398" s="86">
        <v>-0.19717517495155334</v>
      </c>
      <c r="DA398" s="86">
        <v>3.2425902783870697E-2</v>
      </c>
      <c r="DB398" s="86">
        <v>-0.12047990411520004</v>
      </c>
      <c r="DC398" s="86">
        <v>-7.5833834707736969E-2</v>
      </c>
      <c r="DD398" s="86">
        <v>-5.5729761719703674E-2</v>
      </c>
      <c r="DE398" s="86">
        <v>-6.5153554081916809E-2</v>
      </c>
      <c r="DF398" s="86">
        <v>-9.5875896513462067E-3</v>
      </c>
      <c r="DG398" s="86">
        <v>3.1348867923952639E-4</v>
      </c>
      <c r="DH398" s="86">
        <v>2.8438804671168327E-2</v>
      </c>
      <c r="DI398" s="86">
        <v>-7.4391923844814301E-2</v>
      </c>
      <c r="DJ398" s="86">
        <v>7.4622437357902527E-2</v>
      </c>
      <c r="DK398" s="86">
        <v>0.28148233890533447</v>
      </c>
      <c r="DL398" s="86">
        <v>0.10400136560201645</v>
      </c>
      <c r="DM398" s="86">
        <v>0.21425315737724304</v>
      </c>
      <c r="DN398" s="86">
        <v>0.30029228329658508</v>
      </c>
      <c r="DO398" s="86">
        <v>0.30033648014068604</v>
      </c>
      <c r="DP398" s="86">
        <v>0.46602740883827209</v>
      </c>
      <c r="DQ398" s="86">
        <v>0.3700900673866272</v>
      </c>
      <c r="DR398" s="86">
        <v>0.24998214840888977</v>
      </c>
      <c r="DS398" s="86">
        <v>0.3106289803981781</v>
      </c>
      <c r="DT398" s="86">
        <v>0.14741246402263641</v>
      </c>
      <c r="DU398" s="86">
        <v>0.18299774825572968</v>
      </c>
      <c r="DV398" s="86">
        <v>2.4977331981062889E-2</v>
      </c>
      <c r="DW398" s="86">
        <v>-1.453172042965889E-2</v>
      </c>
      <c r="DX398" s="86">
        <v>-0.12602110207080841</v>
      </c>
      <c r="DY398" s="86">
        <v>0.13853451609611511</v>
      </c>
      <c r="DZ398" s="86">
        <v>-2.0180134102702141E-2</v>
      </c>
      <c r="EA398" s="86">
        <v>1.0993958450853825E-2</v>
      </c>
      <c r="EB398" s="86">
        <v>4.1191894561052322E-2</v>
      </c>
      <c r="EC398" s="86">
        <v>3.907211497426033E-2</v>
      </c>
      <c r="ED398" s="86">
        <v>8.546806126832962E-2</v>
      </c>
      <c r="EE398" s="86">
        <v>0.10110299289226532</v>
      </c>
      <c r="EF398" s="86">
        <v>0.16582576930522919</v>
      </c>
      <c r="EG398" s="86">
        <v>7.069222629070282E-2</v>
      </c>
      <c r="EH398" s="86">
        <v>0.22258293628692627</v>
      </c>
      <c r="EI398" s="86">
        <v>0.47953677177429199</v>
      </c>
      <c r="EJ398" s="86">
        <v>0.27334365248680115</v>
      </c>
      <c r="EK398" s="86">
        <v>0.34942474961280823</v>
      </c>
      <c r="EL398" s="86">
        <v>0.44195690751075745</v>
      </c>
      <c r="EM398" s="86">
        <v>0.47299739718437195</v>
      </c>
      <c r="EN398" s="86">
        <v>0.66558057069778442</v>
      </c>
      <c r="EO398" s="86">
        <v>0.54564756155014038</v>
      </c>
      <c r="EP398" s="86">
        <v>0.36200109124183655</v>
      </c>
      <c r="EQ398" s="86">
        <v>0.41841009259223938</v>
      </c>
      <c r="ER398" s="86">
        <v>0.25936189293861389</v>
      </c>
      <c r="ES398" s="86">
        <v>0.29506301879882813</v>
      </c>
      <c r="ET398" s="86">
        <v>0.13805049657821655</v>
      </c>
      <c r="EU398" s="86">
        <v>8.8660635054111481E-2</v>
      </c>
      <c r="EV398" s="86">
        <v>-2.328592911362648E-2</v>
      </c>
      <c r="EW398" s="86">
        <v>37.439918518066406</v>
      </c>
      <c r="EX398" s="86">
        <v>36.286293029785156</v>
      </c>
      <c r="EY398" s="86">
        <v>35.839527130126953</v>
      </c>
      <c r="EZ398" s="86">
        <v>35.287715911865234</v>
      </c>
      <c r="FA398" s="86">
        <v>34.796333312988281</v>
      </c>
      <c r="FB398" s="86">
        <v>34.237506866455078</v>
      </c>
      <c r="FC398" s="86">
        <v>34.094600677490234</v>
      </c>
      <c r="FD398" s="86">
        <v>34.328712463378906</v>
      </c>
      <c r="FE398" s="86">
        <v>39.183170318603516</v>
      </c>
      <c r="FF398" s="86">
        <v>44.807491302490234</v>
      </c>
      <c r="FG398" s="86">
        <v>48.594135284423828</v>
      </c>
      <c r="FH398" s="86">
        <v>51.460945129394531</v>
      </c>
      <c r="FI398" s="86">
        <v>52.904453277587891</v>
      </c>
      <c r="FJ398" s="86">
        <v>54.621360778808594</v>
      </c>
      <c r="FK398" s="86">
        <v>55.422847747802734</v>
      </c>
      <c r="FL398" s="86">
        <v>54.868228912353516</v>
      </c>
      <c r="FM398" s="86">
        <v>52.50921630859375</v>
      </c>
      <c r="FN398" s="86">
        <v>48.482917785644531</v>
      </c>
      <c r="FO398" s="86">
        <v>45.743644714355469</v>
      </c>
      <c r="FP398" s="86">
        <v>43.617130279541016</v>
      </c>
      <c r="FQ398" s="86">
        <v>42.542556762695313</v>
      </c>
      <c r="FR398" s="86">
        <v>41.386238098144531</v>
      </c>
      <c r="FS398" s="86">
        <v>40.254837036132813</v>
      </c>
      <c r="FT398" s="86">
        <v>39.254722595214844</v>
      </c>
      <c r="FU398" s="86">
        <v>6.6702671349048615E-2</v>
      </c>
      <c r="FV398" s="86">
        <v>7.7174738049507141E-2</v>
      </c>
      <c r="FW398" s="86">
        <v>7.2314858436584473E-2</v>
      </c>
      <c r="FX398" s="86">
        <v>221</v>
      </c>
      <c r="FY398" s="86">
        <v>1</v>
      </c>
    </row>
    <row r="399" spans="1:181" x14ac:dyDescent="0.25">
      <c r="A399" t="s">
        <v>186</v>
      </c>
      <c r="B399" t="s">
        <v>244</v>
      </c>
      <c r="C399" t="s">
        <v>194</v>
      </c>
      <c r="D399" t="s">
        <v>203</v>
      </c>
      <c r="E399" t="s">
        <v>238</v>
      </c>
      <c r="F399" t="s">
        <v>1</v>
      </c>
      <c r="G399" t="s">
        <v>200</v>
      </c>
      <c r="H399" s="86">
        <v>1382</v>
      </c>
      <c r="I399" s="86">
        <v>0.98944050073623657</v>
      </c>
      <c r="J399" s="86">
        <v>0.88858509063720703</v>
      </c>
      <c r="K399" s="86">
        <v>0.83939969539642334</v>
      </c>
      <c r="L399" s="86">
        <v>0.77436405420303345</v>
      </c>
      <c r="M399" s="86">
        <v>0.8279038667678833</v>
      </c>
      <c r="N399" s="86">
        <v>0.8513106107711792</v>
      </c>
      <c r="O399" s="86">
        <v>0.95395088195800781</v>
      </c>
      <c r="P399" s="86">
        <v>0.97488605976104736</v>
      </c>
      <c r="Q399" s="86">
        <v>0.90896278619766235</v>
      </c>
      <c r="R399" s="86">
        <v>0.96453523635864258</v>
      </c>
      <c r="S399" s="86">
        <v>0.97537964582443237</v>
      </c>
      <c r="T399" s="86">
        <v>0.95807021856307983</v>
      </c>
      <c r="U399" s="86">
        <v>0.97699826955795288</v>
      </c>
      <c r="V399" s="86">
        <v>0.96629548072814941</v>
      </c>
      <c r="W399" s="86">
        <v>0.90902543067932129</v>
      </c>
      <c r="X399" s="86">
        <v>0.89228153228759766</v>
      </c>
      <c r="Y399" s="86">
        <v>0.93951880931854248</v>
      </c>
      <c r="Z399" s="86">
        <v>1.2788618803024292</v>
      </c>
      <c r="AA399" s="86">
        <v>1.3911309242248535</v>
      </c>
      <c r="AB399" s="86">
        <v>1.3950518369674683</v>
      </c>
      <c r="AC399" s="86">
        <v>1.4205582141876221</v>
      </c>
      <c r="AD399" s="86">
        <v>1.2864753007888794</v>
      </c>
      <c r="AE399" s="86">
        <v>1.1498979330062866</v>
      </c>
      <c r="AF399" s="86">
        <v>1.0108733177185059</v>
      </c>
      <c r="AG399" s="86">
        <v>-0.27013549208641052</v>
      </c>
      <c r="AH399" s="86">
        <v>-0.32878810167312622</v>
      </c>
      <c r="AI399" s="86">
        <v>-0.28384080529212952</v>
      </c>
      <c r="AJ399" s="86">
        <v>-0.30738702416419983</v>
      </c>
      <c r="AK399" s="86">
        <v>-0.44385778903961182</v>
      </c>
      <c r="AL399" s="86">
        <v>-0.38923516869544983</v>
      </c>
      <c r="AM399" s="86">
        <v>-0.40398731827735901</v>
      </c>
      <c r="AN399" s="86">
        <v>-0.4928429126739502</v>
      </c>
      <c r="AO399" s="86">
        <v>-0.5013079047203064</v>
      </c>
      <c r="AP399" s="86">
        <v>-0.50509119033813477</v>
      </c>
      <c r="AQ399" s="86">
        <v>-0.41468536853790283</v>
      </c>
      <c r="AR399" s="86">
        <v>-0.44125163555145264</v>
      </c>
      <c r="AS399" s="86">
        <v>-0.29329395294189453</v>
      </c>
      <c r="AT399" s="86">
        <v>-0.30709034204483032</v>
      </c>
      <c r="AU399" s="86">
        <v>-0.33405855298042297</v>
      </c>
      <c r="AV399" s="86">
        <v>-0.3581300675868988</v>
      </c>
      <c r="AW399" s="86">
        <v>-0.37272080779075623</v>
      </c>
      <c r="AX399" s="86">
        <v>-0.19732283055782318</v>
      </c>
      <c r="AY399" s="86">
        <v>-1.0215818881988525E-2</v>
      </c>
      <c r="AZ399" s="86">
        <v>1.9899936392903328E-2</v>
      </c>
      <c r="BA399" s="86">
        <v>-0.13339400291442871</v>
      </c>
      <c r="BB399" s="86">
        <v>-0.26672941446304321</v>
      </c>
      <c r="BC399" s="86">
        <v>-0.23247517645359039</v>
      </c>
      <c r="BD399" s="86">
        <v>-0.19534537196159363</v>
      </c>
      <c r="BE399" s="86">
        <v>-0.15520314872264862</v>
      </c>
      <c r="BF399" s="86">
        <v>-0.21860480308532715</v>
      </c>
      <c r="BG399" s="86">
        <v>-0.18551452457904816</v>
      </c>
      <c r="BH399" s="86">
        <v>-0.21961332857608795</v>
      </c>
      <c r="BI399" s="86">
        <v>-0.32284948229789734</v>
      </c>
      <c r="BJ399" s="86">
        <v>-0.27634623646736145</v>
      </c>
      <c r="BK399" s="86">
        <v>-0.29259216785430908</v>
      </c>
      <c r="BL399" s="86">
        <v>-0.37346017360687256</v>
      </c>
      <c r="BM399" s="86">
        <v>-0.37914043664932251</v>
      </c>
      <c r="BN399" s="86">
        <v>-0.37553411722183228</v>
      </c>
      <c r="BO399" s="86">
        <v>-0.30456957221031189</v>
      </c>
      <c r="BP399" s="86">
        <v>-0.31851440668106079</v>
      </c>
      <c r="BQ399" s="86">
        <v>-0.17958042025566101</v>
      </c>
      <c r="BR399" s="86">
        <v>-0.17691989243030548</v>
      </c>
      <c r="BS399" s="86">
        <v>-0.20784968137741089</v>
      </c>
      <c r="BT399" s="86">
        <v>-0.23812539875507355</v>
      </c>
      <c r="BU399" s="86">
        <v>-0.24802152812480927</v>
      </c>
      <c r="BV399" s="86">
        <v>-5.8977354317903519E-2</v>
      </c>
      <c r="BW399" s="86">
        <v>9.0332061052322388E-2</v>
      </c>
      <c r="BX399" s="86">
        <v>0.13172526657581329</v>
      </c>
      <c r="BY399" s="86">
        <v>1.0408130474388599E-2</v>
      </c>
      <c r="BZ399" s="86">
        <v>-0.13912804424762726</v>
      </c>
      <c r="CA399" s="86">
        <v>-0.12077292054891586</v>
      </c>
      <c r="CB399" s="86">
        <v>-9.4811528921127319E-2</v>
      </c>
      <c r="CC399" s="86">
        <v>-7.5601369142532349E-2</v>
      </c>
      <c r="CD399" s="86">
        <v>-0.14229218661785126</v>
      </c>
      <c r="CE399" s="86">
        <v>-0.11741403490304947</v>
      </c>
      <c r="CF399" s="86">
        <v>-0.15882155299186707</v>
      </c>
      <c r="CG399" s="86">
        <v>-0.23903949558734894</v>
      </c>
      <c r="CH399" s="86">
        <v>-0.19815969467163086</v>
      </c>
      <c r="CI399" s="86">
        <v>-0.21544018387794495</v>
      </c>
      <c r="CJ399" s="86">
        <v>-0.29077604413032532</v>
      </c>
      <c r="CK399" s="86">
        <v>-0.29452767968177795</v>
      </c>
      <c r="CL399" s="86">
        <v>-0.28580322861671448</v>
      </c>
      <c r="CM399" s="86">
        <v>-0.2283037006855011</v>
      </c>
      <c r="CN399" s="86">
        <v>-0.23350700736045837</v>
      </c>
      <c r="CO399" s="86">
        <v>-0.10082277655601501</v>
      </c>
      <c r="CP399" s="86">
        <v>-8.6764208972454071E-2</v>
      </c>
      <c r="CQ399" s="86">
        <v>-0.12043781578540802</v>
      </c>
      <c r="CR399" s="86">
        <v>-0.15501055121421814</v>
      </c>
      <c r="CS399" s="86">
        <v>-0.16165518760681152</v>
      </c>
      <c r="CT399" s="86">
        <v>3.6840301007032394E-2</v>
      </c>
      <c r="CU399" s="86">
        <v>0.15997122228145599</v>
      </c>
      <c r="CV399" s="86">
        <v>0.20917515456676483</v>
      </c>
      <c r="CW399" s="86">
        <v>0.11000505089759827</v>
      </c>
      <c r="CX399" s="86">
        <v>-5.0751715898513794E-2</v>
      </c>
      <c r="CY399" s="86">
        <v>-4.3408278375864029E-2</v>
      </c>
      <c r="CZ399" s="86">
        <v>-2.5182077661156654E-2</v>
      </c>
      <c r="DA399" s="86">
        <v>4.000416025519371E-3</v>
      </c>
      <c r="DB399" s="86">
        <v>-6.597958505153656E-2</v>
      </c>
      <c r="DC399" s="86">
        <v>-4.9313545227050781E-2</v>
      </c>
      <c r="DD399" s="86">
        <v>-9.8029747605323792E-2</v>
      </c>
      <c r="DE399" s="86">
        <v>-0.15522947907447815</v>
      </c>
      <c r="DF399" s="86">
        <v>-0.11997313797473907</v>
      </c>
      <c r="DG399" s="86">
        <v>-0.1382882297039032</v>
      </c>
      <c r="DH399" s="86">
        <v>-0.20809191465377808</v>
      </c>
      <c r="DI399" s="86">
        <v>-0.20991489291191101</v>
      </c>
      <c r="DJ399" s="86">
        <v>-0.19607234001159668</v>
      </c>
      <c r="DK399" s="86">
        <v>-0.1520378440618515</v>
      </c>
      <c r="DL399" s="86">
        <v>-0.14849959313869476</v>
      </c>
      <c r="DM399" s="86">
        <v>-2.2065127268433571E-2</v>
      </c>
      <c r="DN399" s="86">
        <v>3.3914572559297085E-3</v>
      </c>
      <c r="DO399" s="86">
        <v>-3.3025946468114853E-2</v>
      </c>
      <c r="DP399" s="86">
        <v>-7.1895703673362732E-2</v>
      </c>
      <c r="DQ399" s="86">
        <v>-7.5288854539394379E-2</v>
      </c>
      <c r="DR399" s="86">
        <v>0.13265796005725861</v>
      </c>
      <c r="DS399" s="86">
        <v>0.2296103835105896</v>
      </c>
      <c r="DT399" s="86">
        <v>0.28662502765655518</v>
      </c>
      <c r="DU399" s="86">
        <v>0.20960196852684021</v>
      </c>
      <c r="DV399" s="86">
        <v>3.7624605000019073E-2</v>
      </c>
      <c r="DW399" s="86">
        <v>3.3956363797187805E-2</v>
      </c>
      <c r="DX399" s="86">
        <v>4.4447369873523712E-2</v>
      </c>
      <c r="DY399" s="86">
        <v>0.11893275380134583</v>
      </c>
      <c r="DZ399" s="86">
        <v>4.4203702360391617E-2</v>
      </c>
      <c r="EA399" s="86">
        <v>4.9012754112482071E-2</v>
      </c>
      <c r="EB399" s="86">
        <v>-1.0256046429276466E-2</v>
      </c>
      <c r="EC399" s="86">
        <v>-3.422115370631218E-2</v>
      </c>
      <c r="ED399" s="86">
        <v>-7.0841796696186066E-3</v>
      </c>
      <c r="EE399" s="86">
        <v>-2.6893043890595436E-2</v>
      </c>
      <c r="EF399" s="86">
        <v>-8.8709160685539246E-2</v>
      </c>
      <c r="EG399" s="86">
        <v>-8.7747499346733093E-2</v>
      </c>
      <c r="EH399" s="86">
        <v>-6.6515214741230011E-2</v>
      </c>
      <c r="EI399" s="86">
        <v>-4.1922036558389664E-2</v>
      </c>
      <c r="EJ399" s="86">
        <v>-2.5762362405657768E-2</v>
      </c>
      <c r="EK399" s="86">
        <v>9.1648407280445099E-2</v>
      </c>
      <c r="EL399" s="86">
        <v>0.13356190919876099</v>
      </c>
      <c r="EM399" s="86">
        <v>9.3182913959026337E-2</v>
      </c>
      <c r="EN399" s="86">
        <v>4.8108942806720734E-2</v>
      </c>
      <c r="EO399" s="86">
        <v>4.9410425126552582E-2</v>
      </c>
      <c r="EP399" s="86">
        <v>0.27100345492362976</v>
      </c>
      <c r="EQ399" s="86">
        <v>0.33015823364257813</v>
      </c>
      <c r="ER399" s="86">
        <v>0.3984503448009491</v>
      </c>
      <c r="ES399" s="86">
        <v>0.35340410470962524</v>
      </c>
      <c r="ET399" s="86">
        <v>0.16522596776485443</v>
      </c>
      <c r="EU399" s="86">
        <v>0.14565861225128174</v>
      </c>
      <c r="EV399" s="86">
        <v>0.14498123526573181</v>
      </c>
      <c r="EW399" s="86">
        <v>37.108448028564453</v>
      </c>
      <c r="EX399" s="86">
        <v>36.368877410888672</v>
      </c>
      <c r="EY399" s="86">
        <v>35.606529235839844</v>
      </c>
      <c r="EZ399" s="86">
        <v>34.610668182373047</v>
      </c>
      <c r="FA399" s="86">
        <v>34.370071411132813</v>
      </c>
      <c r="FB399" s="86">
        <v>34.212474822998047</v>
      </c>
      <c r="FC399" s="86">
        <v>33.807590484619141</v>
      </c>
      <c r="FD399" s="86">
        <v>34.039501190185547</v>
      </c>
      <c r="FE399" s="86">
        <v>38.328697204589844</v>
      </c>
      <c r="FF399" s="86">
        <v>43.068656921386719</v>
      </c>
      <c r="FG399" s="86">
        <v>47.216094970703125</v>
      </c>
      <c r="FH399" s="86">
        <v>50.105392456054688</v>
      </c>
      <c r="FI399" s="86">
        <v>52.107242584228516</v>
      </c>
      <c r="FJ399" s="86">
        <v>54.178131103515625</v>
      </c>
      <c r="FK399" s="86">
        <v>54.916744232177734</v>
      </c>
      <c r="FL399" s="86">
        <v>54.390708923339844</v>
      </c>
      <c r="FM399" s="86">
        <v>52.200698852539063</v>
      </c>
      <c r="FN399" s="86">
        <v>47.863265991210938</v>
      </c>
      <c r="FO399" s="86">
        <v>44.906723022460938</v>
      </c>
      <c r="FP399" s="86">
        <v>43.346637725830078</v>
      </c>
      <c r="FQ399" s="86">
        <v>41.964633941650391</v>
      </c>
      <c r="FR399" s="86">
        <v>40.696151733398438</v>
      </c>
      <c r="FS399" s="86">
        <v>39.825443267822266</v>
      </c>
      <c r="FT399" s="86">
        <v>38.817626953125</v>
      </c>
      <c r="FU399" s="86">
        <v>7.1296006441116333E-2</v>
      </c>
      <c r="FV399" s="86">
        <v>9.2994578182697296E-2</v>
      </c>
      <c r="FW399" s="86">
        <v>7.4356921017169952E-2</v>
      </c>
      <c r="FX399" s="86">
        <v>164</v>
      </c>
      <c r="FY399" s="86">
        <v>1</v>
      </c>
    </row>
    <row r="400" spans="1:181" x14ac:dyDescent="0.25">
      <c r="A400" t="s">
        <v>186</v>
      </c>
      <c r="B400" t="s">
        <v>244</v>
      </c>
      <c r="C400" t="s">
        <v>194</v>
      </c>
      <c r="D400" t="s">
        <v>203</v>
      </c>
      <c r="E400" t="s">
        <v>238</v>
      </c>
      <c r="F400" t="s">
        <v>1</v>
      </c>
      <c r="G400" t="s">
        <v>1</v>
      </c>
      <c r="H400" s="86">
        <v>7926</v>
      </c>
      <c r="I400" s="86">
        <v>1.2764954566955566</v>
      </c>
      <c r="J400" s="86">
        <v>1.0988618135452271</v>
      </c>
      <c r="K400" s="86">
        <v>1.0767208337783813</v>
      </c>
      <c r="L400" s="86">
        <v>1.0930144786834717</v>
      </c>
      <c r="M400" s="86">
        <v>1.1318496465682983</v>
      </c>
      <c r="N400" s="86">
        <v>1.2484863996505737</v>
      </c>
      <c r="O400" s="86">
        <v>1.3271857500076294</v>
      </c>
      <c r="P400" s="86">
        <v>1.4617464542388916</v>
      </c>
      <c r="Q400" s="86">
        <v>1.4291024208068848</v>
      </c>
      <c r="R400" s="86">
        <v>1.4283382892608643</v>
      </c>
      <c r="S400" s="86">
        <v>1.348490834236145</v>
      </c>
      <c r="T400" s="86">
        <v>1.2890974283218384</v>
      </c>
      <c r="U400" s="86">
        <v>1.3056720495223999</v>
      </c>
      <c r="V400" s="86">
        <v>1.2807631492614746</v>
      </c>
      <c r="W400" s="86">
        <v>1.2855122089385986</v>
      </c>
      <c r="X400" s="86">
        <v>1.3375594615936279</v>
      </c>
      <c r="Y400" s="86">
        <v>1.2873685359954834</v>
      </c>
      <c r="Z400" s="86">
        <v>1.4663463830947876</v>
      </c>
      <c r="AA400" s="86">
        <v>1.664508581161499</v>
      </c>
      <c r="AB400" s="86">
        <v>1.7002450227737427</v>
      </c>
      <c r="AC400" s="86">
        <v>1.6476567983627319</v>
      </c>
      <c r="AD400" s="86">
        <v>1.5602315664291382</v>
      </c>
      <c r="AE400" s="86">
        <v>1.4706659317016602</v>
      </c>
      <c r="AF400" s="86">
        <v>1.2913240194320679</v>
      </c>
      <c r="AG400" s="86">
        <v>-0.19920025765895844</v>
      </c>
      <c r="AH400" s="86">
        <v>-0.32552653551101685</v>
      </c>
      <c r="AI400" s="86">
        <v>-0.2574959397315979</v>
      </c>
      <c r="AJ400" s="86">
        <v>-0.26702827215194702</v>
      </c>
      <c r="AK400" s="86">
        <v>-0.30503922700881958</v>
      </c>
      <c r="AL400" s="86">
        <v>-0.23377536237239838</v>
      </c>
      <c r="AM400" s="86">
        <v>-0.2395770251750946</v>
      </c>
      <c r="AN400" s="86">
        <v>-0.30098322033882141</v>
      </c>
      <c r="AO400" s="86">
        <v>-0.4016711413860321</v>
      </c>
      <c r="AP400" s="86">
        <v>-0.2831072211265564</v>
      </c>
      <c r="AQ400" s="86">
        <v>-0.19933624565601349</v>
      </c>
      <c r="AR400" s="86">
        <v>-0.29109027981758118</v>
      </c>
      <c r="AS400" s="86">
        <v>-0.10983645170927048</v>
      </c>
      <c r="AT400" s="86">
        <v>-4.9869827926158905E-2</v>
      </c>
      <c r="AU400" s="86">
        <v>-0.11591086536645889</v>
      </c>
      <c r="AV400" s="86">
        <v>-3.7479504942893982E-2</v>
      </c>
      <c r="AW400" s="86">
        <v>-7.1097612380981445E-2</v>
      </c>
      <c r="AX400" s="86">
        <v>-1.3018248602747917E-2</v>
      </c>
      <c r="AY400" s="86">
        <v>6.9210857152938843E-2</v>
      </c>
      <c r="AZ400" s="86">
        <v>-6.5724097192287445E-2</v>
      </c>
      <c r="BA400" s="86">
        <v>-5.6068677455186844E-2</v>
      </c>
      <c r="BB400" s="86">
        <v>-0.21532794833183289</v>
      </c>
      <c r="BC400" s="86">
        <v>-0.22650399804115295</v>
      </c>
      <c r="BD400" s="86">
        <v>-0.31378918886184692</v>
      </c>
      <c r="BE400" s="86">
        <v>-0.10933022946119308</v>
      </c>
      <c r="BF400" s="86">
        <v>-0.24051600694656372</v>
      </c>
      <c r="BG400" s="86">
        <v>-0.18378613889217377</v>
      </c>
      <c r="BH400" s="86">
        <v>-0.18555581569671631</v>
      </c>
      <c r="BI400" s="86">
        <v>-0.21643771231174469</v>
      </c>
      <c r="BJ400" s="86">
        <v>-0.15286314487457275</v>
      </c>
      <c r="BK400" s="86">
        <v>-0.15412476658821106</v>
      </c>
      <c r="BL400" s="86">
        <v>-0.1856573075056076</v>
      </c>
      <c r="BM400" s="86">
        <v>-0.28000500798225403</v>
      </c>
      <c r="BN400" s="86">
        <v>-0.15887446701526642</v>
      </c>
      <c r="BO400" s="86">
        <v>-3.4691829234361649E-2</v>
      </c>
      <c r="BP400" s="86">
        <v>-0.14964662492275238</v>
      </c>
      <c r="BQ400" s="86">
        <v>3.513845382258296E-3</v>
      </c>
      <c r="BR400" s="86">
        <v>6.9275602698326111E-2</v>
      </c>
      <c r="BS400" s="86">
        <v>2.8332930058240891E-2</v>
      </c>
      <c r="BT400" s="86">
        <v>0.12860238552093506</v>
      </c>
      <c r="BU400" s="86">
        <v>7.5470872223377228E-2</v>
      </c>
      <c r="BV400" s="86">
        <v>8.2562774419784546E-2</v>
      </c>
      <c r="BW400" s="86">
        <v>0.1599094569683075</v>
      </c>
      <c r="BX400" s="86">
        <v>2.8739737346768379E-2</v>
      </c>
      <c r="BY400" s="86">
        <v>3.9793789386749268E-2</v>
      </c>
      <c r="BZ400" s="86">
        <v>-0.11935596913099289</v>
      </c>
      <c r="CA400" s="86">
        <v>-0.13910669088363647</v>
      </c>
      <c r="CB400" s="86">
        <v>-0.22717480361461639</v>
      </c>
      <c r="CC400" s="86">
        <v>-4.7086521983146667E-2</v>
      </c>
      <c r="CD400" s="86">
        <v>-0.1816379576921463</v>
      </c>
      <c r="CE400" s="86">
        <v>-0.13273493945598602</v>
      </c>
      <c r="CF400" s="86">
        <v>-0.12912821769714355</v>
      </c>
      <c r="CG400" s="86">
        <v>-0.15507255494594574</v>
      </c>
      <c r="CH400" s="86">
        <v>-9.682358056306839E-2</v>
      </c>
      <c r="CI400" s="86">
        <v>-9.4940781593322754E-2</v>
      </c>
      <c r="CJ400" s="86">
        <v>-0.10578291863203049</v>
      </c>
      <c r="CK400" s="86">
        <v>-0.19573944807052612</v>
      </c>
      <c r="CL400" s="86">
        <v>-7.2831213474273682E-2</v>
      </c>
      <c r="CM400" s="86">
        <v>7.9340405762195587E-2</v>
      </c>
      <c r="CN400" s="86">
        <v>-5.1683187484741211E-2</v>
      </c>
      <c r="CO400" s="86">
        <v>8.2019917666912079E-2</v>
      </c>
      <c r="CP400" s="86">
        <v>0.15179535746574402</v>
      </c>
      <c r="CQ400" s="86">
        <v>0.12823574244976044</v>
      </c>
      <c r="CR400" s="86">
        <v>0.24363021552562714</v>
      </c>
      <c r="CS400" s="86">
        <v>0.17698375880718231</v>
      </c>
      <c r="CT400" s="86">
        <v>0.14876189827919006</v>
      </c>
      <c r="CU400" s="86">
        <v>0.22272703051567078</v>
      </c>
      <c r="CV400" s="86">
        <v>9.4165094196796417E-2</v>
      </c>
      <c r="CW400" s="86">
        <v>0.1061878427863121</v>
      </c>
      <c r="CX400" s="86">
        <v>-5.2886061370372772E-2</v>
      </c>
      <c r="CY400" s="86">
        <v>-7.8575588762760162E-2</v>
      </c>
      <c r="CZ400" s="86">
        <v>-0.16718597710132599</v>
      </c>
      <c r="DA400" s="86">
        <v>1.5157181769609451E-2</v>
      </c>
      <c r="DB400" s="86">
        <v>-0.12275991588830948</v>
      </c>
      <c r="DC400" s="86">
        <v>-8.1683740019798279E-2</v>
      </c>
      <c r="DD400" s="86">
        <v>-7.2700627148151398E-2</v>
      </c>
      <c r="DE400" s="86">
        <v>-9.3707412481307983E-2</v>
      </c>
      <c r="DF400" s="86">
        <v>-4.0784027427434921E-2</v>
      </c>
      <c r="DG400" s="86">
        <v>-3.5756807774305344E-2</v>
      </c>
      <c r="DH400" s="86">
        <v>-2.5908522307872772E-2</v>
      </c>
      <c r="DI400" s="86">
        <v>-0.11147385835647583</v>
      </c>
      <c r="DJ400" s="86">
        <v>1.3212032616138458E-2</v>
      </c>
      <c r="DK400" s="86">
        <v>0.19337263703346252</v>
      </c>
      <c r="DL400" s="86">
        <v>4.6280249953269958E-2</v>
      </c>
      <c r="DM400" s="86">
        <v>0.16052599251270294</v>
      </c>
      <c r="DN400" s="86">
        <v>0.23431512713432312</v>
      </c>
      <c r="DO400" s="86">
        <v>0.22813855111598969</v>
      </c>
      <c r="DP400" s="86">
        <v>0.35865801572799683</v>
      </c>
      <c r="DQ400" s="86">
        <v>0.27849662303924561</v>
      </c>
      <c r="DR400" s="86">
        <v>0.21496103703975677</v>
      </c>
      <c r="DS400" s="86">
        <v>0.28554460406303406</v>
      </c>
      <c r="DT400" s="86">
        <v>0.1595904529094696</v>
      </c>
      <c r="DU400" s="86">
        <v>0.17258188128471375</v>
      </c>
      <c r="DV400" s="86">
        <v>1.3583838939666748E-2</v>
      </c>
      <c r="DW400" s="86">
        <v>-1.8044490367174149E-2</v>
      </c>
      <c r="DX400" s="86">
        <v>-0.10719713568687439</v>
      </c>
      <c r="DY400" s="86">
        <v>0.1050272062420845</v>
      </c>
      <c r="DZ400" s="86">
        <v>-3.7749364972114563E-2</v>
      </c>
      <c r="EA400" s="86">
        <v>-7.9739242792129517E-3</v>
      </c>
      <c r="EB400" s="86">
        <v>8.7718656286597252E-3</v>
      </c>
      <c r="EC400" s="86">
        <v>-5.1058945246040821E-3</v>
      </c>
      <c r="ED400" s="86">
        <v>4.0128193795681E-2</v>
      </c>
      <c r="EE400" s="86">
        <v>4.9695461988449097E-2</v>
      </c>
      <c r="EF400" s="86">
        <v>8.9417420327663422E-2</v>
      </c>
      <c r="EG400" s="86">
        <v>1.0192266665399075E-2</v>
      </c>
      <c r="EH400" s="86">
        <v>0.13744482398033142</v>
      </c>
      <c r="EI400" s="86">
        <v>0.35801705718040466</v>
      </c>
      <c r="EJ400" s="86">
        <v>0.18772390484809875</v>
      </c>
      <c r="EK400" s="86">
        <v>0.27387630939483643</v>
      </c>
      <c r="EL400" s="86">
        <v>0.35346055030822754</v>
      </c>
      <c r="EM400" s="86">
        <v>0.37238234281539917</v>
      </c>
      <c r="EN400" s="86">
        <v>0.52473992109298706</v>
      </c>
      <c r="EO400" s="86">
        <v>0.42506512999534607</v>
      </c>
      <c r="EP400" s="86">
        <v>0.31054204702377319</v>
      </c>
      <c r="EQ400" s="86">
        <v>0.3762432336807251</v>
      </c>
      <c r="ER400" s="86">
        <v>0.25405427813529968</v>
      </c>
      <c r="ES400" s="86">
        <v>0.26844435930252075</v>
      </c>
      <c r="ET400" s="86">
        <v>0.10955581814050674</v>
      </c>
      <c r="EU400" s="86">
        <v>6.9352813065052032E-2</v>
      </c>
      <c r="EV400" s="86">
        <v>-2.0582782104611397E-2</v>
      </c>
      <c r="EW400" s="86">
        <v>37.393413543701172</v>
      </c>
      <c r="EX400" s="86">
        <v>36.297885894775391</v>
      </c>
      <c r="EY400" s="86">
        <v>35.807388305664063</v>
      </c>
      <c r="EZ400" s="86">
        <v>35.197574615478516</v>
      </c>
      <c r="FA400" s="86">
        <v>34.734710693359375</v>
      </c>
      <c r="FB400" s="86">
        <v>34.234104156494141</v>
      </c>
      <c r="FC400" s="86">
        <v>34.053451538085938</v>
      </c>
      <c r="FD400" s="86">
        <v>34.287998199462891</v>
      </c>
      <c r="FE400" s="86">
        <v>39.072818756103516</v>
      </c>
      <c r="FF400" s="86">
        <v>44.554965972900391</v>
      </c>
      <c r="FG400" s="86">
        <v>48.366249084472656</v>
      </c>
      <c r="FH400" s="86">
        <v>51.250888824462891</v>
      </c>
      <c r="FI400" s="86">
        <v>52.782012939453125</v>
      </c>
      <c r="FJ400" s="86">
        <v>54.549274444580078</v>
      </c>
      <c r="FK400" s="86">
        <v>55.344345092773438</v>
      </c>
      <c r="FL400" s="86">
        <v>54.788516998291016</v>
      </c>
      <c r="FM400" s="86">
        <v>52.45587158203125</v>
      </c>
      <c r="FN400" s="86">
        <v>48.381069183349609</v>
      </c>
      <c r="FO400" s="86">
        <v>45.619037628173828</v>
      </c>
      <c r="FP400" s="86">
        <v>43.582305908203125</v>
      </c>
      <c r="FQ400" s="86">
        <v>42.456882476806641</v>
      </c>
      <c r="FR400" s="86">
        <v>41.286491394042969</v>
      </c>
      <c r="FS400" s="86">
        <v>40.197166442871094</v>
      </c>
      <c r="FT400" s="86">
        <v>39.200584411621094</v>
      </c>
      <c r="FU400" s="86">
        <v>5.6457832455635071E-2</v>
      </c>
      <c r="FV400" s="86">
        <v>6.5749108791351318E-2</v>
      </c>
      <c r="FW400" s="86">
        <v>6.1097297817468643E-2</v>
      </c>
      <c r="FX400" s="86">
        <v>385</v>
      </c>
      <c r="FY400" s="86">
        <v>1</v>
      </c>
    </row>
    <row r="401" spans="1:181" x14ac:dyDescent="0.25">
      <c r="A401" t="s">
        <v>186</v>
      </c>
      <c r="B401" t="s">
        <v>244</v>
      </c>
      <c r="C401" t="s">
        <v>194</v>
      </c>
      <c r="D401" t="s">
        <v>203</v>
      </c>
      <c r="E401" t="s">
        <v>238</v>
      </c>
      <c r="F401" t="s">
        <v>178</v>
      </c>
      <c r="G401" t="s">
        <v>1</v>
      </c>
      <c r="H401" s="86">
        <v>4135</v>
      </c>
      <c r="I401" s="86">
        <v>1.1588658094406128</v>
      </c>
      <c r="J401" s="86">
        <v>1.0533990859985352</v>
      </c>
      <c r="K401" s="86">
        <v>0.98567408323287964</v>
      </c>
      <c r="L401" s="86">
        <v>0.97685712575912476</v>
      </c>
      <c r="M401" s="86">
        <v>1.010802149772644</v>
      </c>
      <c r="N401" s="86">
        <v>1.0307656526565552</v>
      </c>
      <c r="O401" s="86">
        <v>1.0860052108764648</v>
      </c>
      <c r="P401" s="86">
        <v>1.206494927406311</v>
      </c>
      <c r="Q401" s="86">
        <v>1.1356644630432129</v>
      </c>
      <c r="R401" s="86">
        <v>1.1468660831451416</v>
      </c>
      <c r="S401" s="86">
        <v>1.0267652273178101</v>
      </c>
      <c r="T401" s="86">
        <v>1.0374574661254883</v>
      </c>
      <c r="U401" s="86">
        <v>1.0630785226821899</v>
      </c>
      <c r="V401" s="86">
        <v>1.0101237297058105</v>
      </c>
      <c r="W401" s="86">
        <v>1.0370966196060181</v>
      </c>
      <c r="X401" s="86">
        <v>1.0605814456939697</v>
      </c>
      <c r="Y401" s="86">
        <v>1.0616943836212158</v>
      </c>
      <c r="Z401" s="86">
        <v>1.3625991344451904</v>
      </c>
      <c r="AA401" s="86">
        <v>1.5941570997238159</v>
      </c>
      <c r="AB401" s="86">
        <v>1.5387222766876221</v>
      </c>
      <c r="AC401" s="86">
        <v>1.5478498935699463</v>
      </c>
      <c r="AD401" s="86">
        <v>1.4970728158950806</v>
      </c>
      <c r="AE401" s="86">
        <v>1.4332799911499023</v>
      </c>
      <c r="AF401" s="86">
        <v>1.2168313264846802</v>
      </c>
      <c r="AG401" s="86">
        <v>-7.3573142290115356E-2</v>
      </c>
      <c r="AH401" s="86">
        <v>-7.2960644960403442E-2</v>
      </c>
      <c r="AI401" s="86">
        <v>-0.10190866142511368</v>
      </c>
      <c r="AJ401" s="86">
        <v>-0.17615744471549988</v>
      </c>
      <c r="AK401" s="86">
        <v>-0.21886447072029114</v>
      </c>
      <c r="AL401" s="86">
        <v>-0.23846897482872009</v>
      </c>
      <c r="AM401" s="86">
        <v>-0.23992347717285156</v>
      </c>
      <c r="AN401" s="86">
        <v>-0.25004968047142029</v>
      </c>
      <c r="AO401" s="86">
        <v>-0.38685089349746704</v>
      </c>
      <c r="AP401" s="86">
        <v>-0.42961189150810242</v>
      </c>
      <c r="AQ401" s="86">
        <v>-0.36875468492507935</v>
      </c>
      <c r="AR401" s="86">
        <v>-0.32297855615615845</v>
      </c>
      <c r="AS401" s="86">
        <v>-0.19823560118675232</v>
      </c>
      <c r="AT401" s="86">
        <v>-0.18741990625858307</v>
      </c>
      <c r="AU401" s="86">
        <v>-0.1877400130033493</v>
      </c>
      <c r="AV401" s="86">
        <v>-5.2898764610290527E-2</v>
      </c>
      <c r="AW401" s="86">
        <v>-6.1658456921577454E-2</v>
      </c>
      <c r="AX401" s="86">
        <v>1.6058988869190216E-2</v>
      </c>
      <c r="AY401" s="86">
        <v>0.17197644710540771</v>
      </c>
      <c r="AZ401" s="86">
        <v>6.5476693212985992E-2</v>
      </c>
      <c r="BA401" s="86">
        <v>3.0393673107028008E-2</v>
      </c>
      <c r="BB401" s="86">
        <v>-1.7901819199323654E-2</v>
      </c>
      <c r="BC401" s="86">
        <v>-0.1266067773103714</v>
      </c>
      <c r="BD401" s="86">
        <v>-0.1666906327009201</v>
      </c>
      <c r="BE401" s="86">
        <v>1.1012785136699677E-2</v>
      </c>
      <c r="BF401" s="86">
        <v>3.7054396234452724E-3</v>
      </c>
      <c r="BG401" s="86">
        <v>-3.1094726175069809E-2</v>
      </c>
      <c r="BH401" s="86">
        <v>-8.2768067717552185E-2</v>
      </c>
      <c r="BI401" s="86">
        <v>-0.11184359341859818</v>
      </c>
      <c r="BJ401" s="86">
        <v>-0.13707904517650604</v>
      </c>
      <c r="BK401" s="86">
        <v>-0.14513067901134491</v>
      </c>
      <c r="BL401" s="86">
        <v>-0.14808750152587891</v>
      </c>
      <c r="BM401" s="86">
        <v>-0.27972546219825745</v>
      </c>
      <c r="BN401" s="86">
        <v>-0.31657767295837402</v>
      </c>
      <c r="BO401" s="86">
        <v>-0.26070865988731384</v>
      </c>
      <c r="BP401" s="86">
        <v>-0.21372555196285248</v>
      </c>
      <c r="BQ401" s="86">
        <v>-8.810839056968689E-2</v>
      </c>
      <c r="BR401" s="86">
        <v>-8.0102361738681793E-2</v>
      </c>
      <c r="BS401" s="86">
        <v>-7.5448803603649139E-2</v>
      </c>
      <c r="BT401" s="86">
        <v>3.7769142538309097E-2</v>
      </c>
      <c r="BU401" s="86">
        <v>2.0004561170935631E-2</v>
      </c>
      <c r="BV401" s="86">
        <v>9.6235021948814392E-2</v>
      </c>
      <c r="BW401" s="86">
        <v>0.26565602421760559</v>
      </c>
      <c r="BX401" s="86">
        <v>0.15706115961074829</v>
      </c>
      <c r="BY401" s="86">
        <v>0.13747990131378174</v>
      </c>
      <c r="BZ401" s="86">
        <v>8.1876605749130249E-2</v>
      </c>
      <c r="CA401" s="86">
        <v>-3.6201566457748413E-2</v>
      </c>
      <c r="CB401" s="86">
        <v>-8.8031873106956482E-2</v>
      </c>
      <c r="CC401" s="86">
        <v>6.9596745073795319E-2</v>
      </c>
      <c r="CD401" s="86">
        <v>5.6804139167070389E-2</v>
      </c>
      <c r="CE401" s="86">
        <v>1.7950786277651787E-2</v>
      </c>
      <c r="CF401" s="86">
        <v>-1.8086876720190048E-2</v>
      </c>
      <c r="CG401" s="86">
        <v>-3.7721242755651474E-2</v>
      </c>
      <c r="CH401" s="86">
        <v>-6.6856682300567627E-2</v>
      </c>
      <c r="CI401" s="86">
        <v>-7.9477466642856598E-2</v>
      </c>
      <c r="CJ401" s="86">
        <v>-7.7468812465667725E-2</v>
      </c>
      <c r="CK401" s="86">
        <v>-0.20553073287010193</v>
      </c>
      <c r="CL401" s="86">
        <v>-0.23829053342342377</v>
      </c>
      <c r="CM401" s="86">
        <v>-0.18587625026702881</v>
      </c>
      <c r="CN401" s="86">
        <v>-0.13805726170539856</v>
      </c>
      <c r="CO401" s="86">
        <v>-1.1834618635475636E-2</v>
      </c>
      <c r="CP401" s="86">
        <v>-5.774554330855608E-3</v>
      </c>
      <c r="CQ401" s="86">
        <v>2.3237382993102074E-3</v>
      </c>
      <c r="CR401" s="86">
        <v>0.10056546330451965</v>
      </c>
      <c r="CS401" s="86">
        <v>7.6564125716686249E-2</v>
      </c>
      <c r="CT401" s="86">
        <v>0.15176470577716827</v>
      </c>
      <c r="CU401" s="86">
        <v>0.33053818345069885</v>
      </c>
      <c r="CV401" s="86">
        <v>0.22049227356910706</v>
      </c>
      <c r="CW401" s="86">
        <v>0.21164752542972565</v>
      </c>
      <c r="CX401" s="86">
        <v>0.15098284184932709</v>
      </c>
      <c r="CY401" s="86">
        <v>2.6412805542349815E-2</v>
      </c>
      <c r="CZ401" s="86">
        <v>-3.3553048968315125E-2</v>
      </c>
      <c r="DA401" s="86">
        <v>0.12818071246147156</v>
      </c>
      <c r="DB401" s="86">
        <v>0.10990283638238907</v>
      </c>
      <c r="DC401" s="86">
        <v>6.6996298730373383E-2</v>
      </c>
      <c r="DD401" s="86">
        <v>4.659431055188179E-2</v>
      </c>
      <c r="DE401" s="86">
        <v>3.640110045671463E-2</v>
      </c>
      <c r="DF401" s="86">
        <v>3.3656810410320759E-3</v>
      </c>
      <c r="DG401" s="86">
        <v>-1.3824255205690861E-2</v>
      </c>
      <c r="DH401" s="86">
        <v>-6.8501122295856476E-3</v>
      </c>
      <c r="DI401" s="86">
        <v>-0.13133597373962402</v>
      </c>
      <c r="DJ401" s="86">
        <v>-0.16000339388847351</v>
      </c>
      <c r="DK401" s="86">
        <v>-0.11104387789964676</v>
      </c>
      <c r="DL401" s="86">
        <v>-6.2388963997364044E-2</v>
      </c>
      <c r="DM401" s="86">
        <v>6.4439147710800171E-2</v>
      </c>
      <c r="DN401" s="86">
        <v>6.8553254008293152E-2</v>
      </c>
      <c r="DO401" s="86">
        <v>8.0096282064914703E-2</v>
      </c>
      <c r="DP401" s="86">
        <v>0.16336177289485931</v>
      </c>
      <c r="DQ401" s="86">
        <v>0.13312369585037231</v>
      </c>
      <c r="DR401" s="86">
        <v>0.20729437470436096</v>
      </c>
      <c r="DS401" s="86">
        <v>0.39542034268379211</v>
      </c>
      <c r="DT401" s="86">
        <v>0.28392341732978821</v>
      </c>
      <c r="DU401" s="86">
        <v>0.28581511974334717</v>
      </c>
      <c r="DV401" s="86">
        <v>0.22008907794952393</v>
      </c>
      <c r="DW401" s="86">
        <v>8.9027173817157745E-2</v>
      </c>
      <c r="DX401" s="86">
        <v>2.0925769582390785E-2</v>
      </c>
      <c r="DY401" s="86">
        <v>0.21276663243770599</v>
      </c>
      <c r="DZ401" s="86">
        <v>0.18656893074512482</v>
      </c>
      <c r="EA401" s="86">
        <v>0.13781023025512695</v>
      </c>
      <c r="EB401" s="86">
        <v>0.13998368382453918</v>
      </c>
      <c r="EC401" s="86">
        <v>0.14342199265956879</v>
      </c>
      <c r="ED401" s="86">
        <v>0.10475561767816544</v>
      </c>
      <c r="EE401" s="86">
        <v>8.0968558788299561E-2</v>
      </c>
      <c r="EF401" s="86">
        <v>9.5112070441246033E-2</v>
      </c>
      <c r="EG401" s="86">
        <v>-2.4210549890995026E-2</v>
      </c>
      <c r="EH401" s="86">
        <v>-4.6969182789325714E-2</v>
      </c>
      <c r="EI401" s="86">
        <v>-2.9978156089782715E-3</v>
      </c>
      <c r="EJ401" s="86">
        <v>4.6864025294780731E-2</v>
      </c>
      <c r="EK401" s="86">
        <v>0.1745663583278656</v>
      </c>
      <c r="EL401" s="86">
        <v>0.17587080597877502</v>
      </c>
      <c r="EM401" s="86">
        <v>0.19238747656345367</v>
      </c>
      <c r="EN401" s="86">
        <v>0.25402969121932983</v>
      </c>
      <c r="EO401" s="86">
        <v>0.21478672325611115</v>
      </c>
      <c r="EP401" s="86">
        <v>0.28747037053108215</v>
      </c>
      <c r="EQ401" s="86">
        <v>0.48909994959831238</v>
      </c>
      <c r="ER401" s="86">
        <v>0.37550786137580872</v>
      </c>
      <c r="ES401" s="86">
        <v>0.39290136098861694</v>
      </c>
      <c r="ET401" s="86">
        <v>0.31986755132675171</v>
      </c>
      <c r="EU401" s="86">
        <v>0.17943237721920013</v>
      </c>
      <c r="EV401" s="86">
        <v>9.9584527313709259E-2</v>
      </c>
      <c r="EW401" s="86">
        <v>40.069793701171875</v>
      </c>
      <c r="EX401" s="86">
        <v>39.245906829833984</v>
      </c>
      <c r="EY401" s="86">
        <v>38.670761108398438</v>
      </c>
      <c r="EZ401" s="86">
        <v>37.62762451171875</v>
      </c>
      <c r="FA401" s="86">
        <v>37.477119445800781</v>
      </c>
      <c r="FB401" s="86">
        <v>36.791851043701172</v>
      </c>
      <c r="FC401" s="86">
        <v>36.858829498291016</v>
      </c>
      <c r="FD401" s="86">
        <v>37.050567626953125</v>
      </c>
      <c r="FE401" s="86">
        <v>43.151519775390625</v>
      </c>
      <c r="FF401" s="86">
        <v>47.276859283447266</v>
      </c>
      <c r="FG401" s="86">
        <v>50.638313293457031</v>
      </c>
      <c r="FH401" s="86">
        <v>53.441024780273438</v>
      </c>
      <c r="FI401" s="86">
        <v>54.343235015869141</v>
      </c>
      <c r="FJ401" s="86">
        <v>55.832328796386719</v>
      </c>
      <c r="FK401" s="86">
        <v>56.942840576171875</v>
      </c>
      <c r="FL401" s="86">
        <v>56.625041961669922</v>
      </c>
      <c r="FM401" s="86">
        <v>54.425468444824219</v>
      </c>
      <c r="FN401" s="86">
        <v>50.564781188964844</v>
      </c>
      <c r="FO401" s="86">
        <v>48.283393859863281</v>
      </c>
      <c r="FP401" s="86">
        <v>46.497146606445313</v>
      </c>
      <c r="FQ401" s="86">
        <v>45.379169464111328</v>
      </c>
      <c r="FR401" s="86">
        <v>44.490139007568359</v>
      </c>
      <c r="FS401" s="86">
        <v>42.673324584960938</v>
      </c>
      <c r="FT401" s="86">
        <v>41.650142669677734</v>
      </c>
      <c r="FU401" s="86">
        <v>5.7328302413225174E-2</v>
      </c>
      <c r="FV401" s="86">
        <v>6.7609839141368866E-2</v>
      </c>
      <c r="FW401" s="86">
        <v>6.4808405935764313E-2</v>
      </c>
      <c r="FX401" s="86">
        <v>239</v>
      </c>
      <c r="FY401" s="86">
        <v>1</v>
      </c>
    </row>
    <row r="402" spans="1:181" x14ac:dyDescent="0.25">
      <c r="A402" t="s">
        <v>186</v>
      </c>
      <c r="B402" t="s">
        <v>244</v>
      </c>
      <c r="C402" t="s">
        <v>194</v>
      </c>
      <c r="D402" t="s">
        <v>203</v>
      </c>
      <c r="E402" t="s">
        <v>238</v>
      </c>
      <c r="F402" t="s">
        <v>179</v>
      </c>
      <c r="G402" t="s">
        <v>1</v>
      </c>
      <c r="H402" s="86">
        <v>734</v>
      </c>
      <c r="I402" s="86"/>
      <c r="J402" s="86"/>
      <c r="K402" s="86"/>
      <c r="L402" s="86"/>
      <c r="M402" s="86"/>
      <c r="N402" s="86"/>
      <c r="O402" s="86"/>
      <c r="P402" s="86"/>
      <c r="Q402" s="86"/>
      <c r="R402" s="86"/>
      <c r="S402" s="86"/>
      <c r="T402" s="86"/>
      <c r="U402" s="86"/>
      <c r="V402" s="86"/>
      <c r="W402" s="86"/>
      <c r="X402" s="86"/>
      <c r="Y402" s="86"/>
      <c r="Z402" s="86"/>
      <c r="AA402" s="86"/>
      <c r="AB402" s="86"/>
      <c r="AC402" s="86"/>
      <c r="AD402" s="86"/>
      <c r="AE402" s="86"/>
      <c r="AF402" s="86"/>
      <c r="AG402" s="86"/>
      <c r="AH402" s="86"/>
      <c r="AI402" s="86"/>
      <c r="AJ402" s="86"/>
      <c r="AK402" s="86"/>
      <c r="AL402" s="86"/>
      <c r="AM402" s="86"/>
      <c r="AN402" s="86"/>
      <c r="AO402" s="86"/>
      <c r="AP402" s="86"/>
      <c r="AQ402" s="86"/>
      <c r="AR402" s="86"/>
      <c r="AS402" s="86"/>
      <c r="AT402" s="86"/>
      <c r="AU402" s="86"/>
      <c r="AV402" s="86"/>
      <c r="AW402" s="86"/>
      <c r="AX402" s="86"/>
      <c r="AY402" s="86"/>
      <c r="AZ402" s="86"/>
      <c r="BA402" s="86"/>
      <c r="BB402" s="86"/>
      <c r="BC402" s="86"/>
      <c r="BD402" s="86"/>
      <c r="BE402" s="86"/>
      <c r="BF402" s="86"/>
      <c r="BG402" s="86"/>
      <c r="BH402" s="86"/>
      <c r="BI402" s="86"/>
      <c r="BJ402" s="86"/>
      <c r="BK402" s="86"/>
      <c r="BL402" s="86"/>
      <c r="BM402" s="86"/>
      <c r="BN402" s="86"/>
      <c r="BO402" s="86"/>
      <c r="BP402" s="86"/>
      <c r="BQ402" s="86"/>
      <c r="BR402" s="86"/>
      <c r="BS402" s="86"/>
      <c r="BT402" s="86"/>
      <c r="BU402" s="86"/>
      <c r="BV402" s="86"/>
      <c r="BW402" s="86"/>
      <c r="BX402" s="86"/>
      <c r="BY402" s="86"/>
      <c r="BZ402" s="86"/>
      <c r="CA402" s="86"/>
      <c r="CB402" s="86"/>
      <c r="CC402" s="86"/>
      <c r="CD402" s="86"/>
      <c r="CE402" s="86"/>
      <c r="CF402" s="86"/>
      <c r="CG402" s="86"/>
      <c r="CH402" s="86"/>
      <c r="CI402" s="86"/>
      <c r="CJ402" s="86"/>
      <c r="CK402" s="86"/>
      <c r="CL402" s="86"/>
      <c r="CM402" s="86"/>
      <c r="CN402" s="86"/>
      <c r="CO402" s="86"/>
      <c r="CP402" s="86"/>
      <c r="CQ402" s="86"/>
      <c r="CR402" s="86"/>
      <c r="CS402" s="86"/>
      <c r="CT402" s="86"/>
      <c r="CU402" s="86"/>
      <c r="CV402" s="86"/>
      <c r="CW402" s="86"/>
      <c r="CX402" s="86"/>
      <c r="CY402" s="86"/>
      <c r="CZ402" s="86"/>
      <c r="DA402" s="86"/>
      <c r="DB402" s="86"/>
      <c r="DC402" s="86"/>
      <c r="DD402" s="86"/>
      <c r="DE402" s="86"/>
      <c r="DF402" s="86"/>
      <c r="DG402" s="86"/>
      <c r="DH402" s="86"/>
      <c r="DI402" s="86"/>
      <c r="DJ402" s="86"/>
      <c r="DK402" s="86"/>
      <c r="DL402" s="86"/>
      <c r="DM402" s="86"/>
      <c r="DN402" s="86"/>
      <c r="DO402" s="86"/>
      <c r="DP402" s="86"/>
      <c r="DQ402" s="86"/>
      <c r="DR402" s="86"/>
      <c r="DS402" s="86"/>
      <c r="DT402" s="86"/>
      <c r="DU402" s="86"/>
      <c r="DV402" s="86"/>
      <c r="DW402" s="86"/>
      <c r="DX402" s="86"/>
      <c r="DY402" s="86"/>
      <c r="DZ402" s="86"/>
      <c r="EA402" s="86"/>
      <c r="EB402" s="86"/>
      <c r="EC402" s="86"/>
      <c r="ED402" s="86"/>
      <c r="EE402" s="86"/>
      <c r="EF402" s="86"/>
      <c r="EG402" s="86"/>
      <c r="EH402" s="86"/>
      <c r="EI402" s="86"/>
      <c r="EJ402" s="86"/>
      <c r="EK402" s="86"/>
      <c r="EL402" s="86"/>
      <c r="EM402" s="86"/>
      <c r="EN402" s="86"/>
      <c r="EO402" s="86"/>
      <c r="EP402" s="86"/>
      <c r="EQ402" s="86"/>
      <c r="ER402" s="86"/>
      <c r="ES402" s="86"/>
      <c r="ET402" s="86"/>
      <c r="EU402" s="86"/>
      <c r="EV402" s="86"/>
      <c r="EW402" s="86"/>
      <c r="EX402" s="86"/>
      <c r="EY402" s="86"/>
      <c r="EZ402" s="86"/>
      <c r="FA402" s="86"/>
      <c r="FB402" s="86"/>
      <c r="FC402" s="86"/>
      <c r="FD402" s="86"/>
      <c r="FE402" s="86"/>
      <c r="FF402" s="86"/>
      <c r="FG402" s="86"/>
      <c r="FH402" s="86"/>
      <c r="FI402" s="86"/>
      <c r="FJ402" s="86"/>
      <c r="FK402" s="86"/>
      <c r="FL402" s="86"/>
      <c r="FM402" s="86"/>
      <c r="FN402" s="86"/>
      <c r="FO402" s="86"/>
      <c r="FP402" s="86"/>
      <c r="FQ402" s="86"/>
      <c r="FR402" s="86"/>
      <c r="FS402" s="86"/>
      <c r="FT402" s="86"/>
      <c r="FU402" s="86"/>
      <c r="FV402" s="86"/>
      <c r="FW402" s="86"/>
      <c r="FX402" s="86">
        <v>19</v>
      </c>
      <c r="FY402" s="86">
        <v>0</v>
      </c>
    </row>
    <row r="403" spans="1:181" x14ac:dyDescent="0.25">
      <c r="A403" t="s">
        <v>186</v>
      </c>
      <c r="B403" t="s">
        <v>244</v>
      </c>
      <c r="C403" t="s">
        <v>194</v>
      </c>
      <c r="D403" t="s">
        <v>203</v>
      </c>
      <c r="E403" t="s">
        <v>238</v>
      </c>
      <c r="F403" t="s">
        <v>180</v>
      </c>
      <c r="G403" t="s">
        <v>1</v>
      </c>
      <c r="H403" s="86">
        <v>147</v>
      </c>
      <c r="I403" s="86"/>
      <c r="J403" s="86"/>
      <c r="K403" s="86"/>
      <c r="L403" s="86"/>
      <c r="M403" s="86"/>
      <c r="N403" s="86"/>
      <c r="O403" s="86"/>
      <c r="P403" s="86"/>
      <c r="Q403" s="86"/>
      <c r="R403" s="86"/>
      <c r="S403" s="86"/>
      <c r="T403" s="86"/>
      <c r="U403" s="86"/>
      <c r="V403" s="86"/>
      <c r="W403" s="86"/>
      <c r="X403" s="86"/>
      <c r="Y403" s="86"/>
      <c r="Z403" s="86"/>
      <c r="AA403" s="86"/>
      <c r="AB403" s="86"/>
      <c r="AC403" s="86"/>
      <c r="AD403" s="86"/>
      <c r="AE403" s="86"/>
      <c r="AF403" s="86"/>
      <c r="AG403" s="86"/>
      <c r="AH403" s="86"/>
      <c r="AI403" s="86"/>
      <c r="AJ403" s="86"/>
      <c r="AK403" s="86"/>
      <c r="AL403" s="86"/>
      <c r="AM403" s="86"/>
      <c r="AN403" s="86"/>
      <c r="AO403" s="86"/>
      <c r="AP403" s="86"/>
      <c r="AQ403" s="86"/>
      <c r="AR403" s="86"/>
      <c r="AS403" s="86"/>
      <c r="AT403" s="86"/>
      <c r="AU403" s="86"/>
      <c r="AV403" s="86"/>
      <c r="AW403" s="86"/>
      <c r="AX403" s="86"/>
      <c r="AY403" s="86"/>
      <c r="AZ403" s="86"/>
      <c r="BA403" s="86"/>
      <c r="BB403" s="86"/>
      <c r="BC403" s="86"/>
      <c r="BD403" s="86"/>
      <c r="BE403" s="86"/>
      <c r="BF403" s="86"/>
      <c r="BG403" s="86"/>
      <c r="BH403" s="86"/>
      <c r="BI403" s="86"/>
      <c r="BJ403" s="86"/>
      <c r="BK403" s="86"/>
      <c r="BL403" s="86"/>
      <c r="BM403" s="86"/>
      <c r="BN403" s="86"/>
      <c r="BO403" s="86"/>
      <c r="BP403" s="86"/>
      <c r="BQ403" s="86"/>
      <c r="BR403" s="86"/>
      <c r="BS403" s="86"/>
      <c r="BT403" s="86"/>
      <c r="BU403" s="86"/>
      <c r="BV403" s="86"/>
      <c r="BW403" s="86"/>
      <c r="BX403" s="86"/>
      <c r="BY403" s="86"/>
      <c r="BZ403" s="86"/>
      <c r="CA403" s="86"/>
      <c r="CB403" s="86"/>
      <c r="CC403" s="86"/>
      <c r="CD403" s="86"/>
      <c r="CE403" s="86"/>
      <c r="CF403" s="86"/>
      <c r="CG403" s="86"/>
      <c r="CH403" s="86"/>
      <c r="CI403" s="86"/>
      <c r="CJ403" s="86"/>
      <c r="CK403" s="86"/>
      <c r="CL403" s="86"/>
      <c r="CM403" s="86"/>
      <c r="CN403" s="86"/>
      <c r="CO403" s="86"/>
      <c r="CP403" s="86"/>
      <c r="CQ403" s="86"/>
      <c r="CR403" s="86"/>
      <c r="CS403" s="86"/>
      <c r="CT403" s="86"/>
      <c r="CU403" s="86"/>
      <c r="CV403" s="86"/>
      <c r="CW403" s="86"/>
      <c r="CX403" s="86"/>
      <c r="CY403" s="86"/>
      <c r="CZ403" s="86"/>
      <c r="DA403" s="86"/>
      <c r="DB403" s="86"/>
      <c r="DC403" s="86"/>
      <c r="DD403" s="86"/>
      <c r="DE403" s="86"/>
      <c r="DF403" s="86"/>
      <c r="DG403" s="86"/>
      <c r="DH403" s="86"/>
      <c r="DI403" s="86"/>
      <c r="DJ403" s="86"/>
      <c r="DK403" s="86"/>
      <c r="DL403" s="86"/>
      <c r="DM403" s="86"/>
      <c r="DN403" s="86"/>
      <c r="DO403" s="86"/>
      <c r="DP403" s="86"/>
      <c r="DQ403" s="86"/>
      <c r="DR403" s="86"/>
      <c r="DS403" s="86"/>
      <c r="DT403" s="86"/>
      <c r="DU403" s="86"/>
      <c r="DV403" s="86"/>
      <c r="DW403" s="86"/>
      <c r="DX403" s="86"/>
      <c r="DY403" s="86"/>
      <c r="DZ403" s="86"/>
      <c r="EA403" s="86"/>
      <c r="EB403" s="86"/>
      <c r="EC403" s="86"/>
      <c r="ED403" s="86"/>
      <c r="EE403" s="86"/>
      <c r="EF403" s="86"/>
      <c r="EG403" s="86"/>
      <c r="EH403" s="86"/>
      <c r="EI403" s="86"/>
      <c r="EJ403" s="86"/>
      <c r="EK403" s="86"/>
      <c r="EL403" s="86"/>
      <c r="EM403" s="86"/>
      <c r="EN403" s="86"/>
      <c r="EO403" s="86"/>
      <c r="EP403" s="86"/>
      <c r="EQ403" s="86"/>
      <c r="ER403" s="86"/>
      <c r="ES403" s="86"/>
      <c r="ET403" s="86"/>
      <c r="EU403" s="86"/>
      <c r="EV403" s="86"/>
      <c r="EW403" s="86"/>
      <c r="EX403" s="86"/>
      <c r="EY403" s="86"/>
      <c r="EZ403" s="86"/>
      <c r="FA403" s="86"/>
      <c r="FB403" s="86"/>
      <c r="FC403" s="86"/>
      <c r="FD403" s="86"/>
      <c r="FE403" s="86"/>
      <c r="FF403" s="86"/>
      <c r="FG403" s="86"/>
      <c r="FH403" s="86"/>
      <c r="FI403" s="86"/>
      <c r="FJ403" s="86"/>
      <c r="FK403" s="86"/>
      <c r="FL403" s="86"/>
      <c r="FM403" s="86"/>
      <c r="FN403" s="86"/>
      <c r="FO403" s="86"/>
      <c r="FP403" s="86"/>
      <c r="FQ403" s="86"/>
      <c r="FR403" s="86"/>
      <c r="FS403" s="86"/>
      <c r="FT403" s="86"/>
      <c r="FU403" s="86"/>
      <c r="FV403" s="86"/>
      <c r="FW403" s="86"/>
      <c r="FX403" s="86">
        <v>8</v>
      </c>
      <c r="FY403" s="86">
        <v>0</v>
      </c>
    </row>
    <row r="404" spans="1:181" x14ac:dyDescent="0.25">
      <c r="A404" t="s">
        <v>186</v>
      </c>
      <c r="B404" t="s">
        <v>244</v>
      </c>
      <c r="C404" t="s">
        <v>194</v>
      </c>
      <c r="D404" t="s">
        <v>203</v>
      </c>
      <c r="E404" t="s">
        <v>238</v>
      </c>
      <c r="F404" t="s">
        <v>181</v>
      </c>
      <c r="G404" t="s">
        <v>1</v>
      </c>
      <c r="H404" s="86">
        <v>275</v>
      </c>
      <c r="I404" s="86"/>
      <c r="J404" s="86"/>
      <c r="K404" s="86"/>
      <c r="L404" s="86"/>
      <c r="M404" s="86"/>
      <c r="N404" s="86"/>
      <c r="O404" s="86"/>
      <c r="P404" s="86"/>
      <c r="Q404" s="86"/>
      <c r="R404" s="86"/>
      <c r="S404" s="86"/>
      <c r="T404" s="86"/>
      <c r="U404" s="86"/>
      <c r="V404" s="86"/>
      <c r="W404" s="86"/>
      <c r="X404" s="86"/>
      <c r="Y404" s="86"/>
      <c r="Z404" s="86"/>
      <c r="AA404" s="86"/>
      <c r="AB404" s="86"/>
      <c r="AC404" s="86"/>
      <c r="AD404" s="86"/>
      <c r="AE404" s="86"/>
      <c r="AF404" s="86"/>
      <c r="AG404" s="86"/>
      <c r="AH404" s="86"/>
      <c r="AI404" s="86"/>
      <c r="AJ404" s="86"/>
      <c r="AK404" s="86"/>
      <c r="AL404" s="86"/>
      <c r="AM404" s="86"/>
      <c r="AN404" s="86"/>
      <c r="AO404" s="86"/>
      <c r="AP404" s="86"/>
      <c r="AQ404" s="86"/>
      <c r="AR404" s="86"/>
      <c r="AS404" s="86"/>
      <c r="AT404" s="86"/>
      <c r="AU404" s="86"/>
      <c r="AV404" s="86"/>
      <c r="AW404" s="86"/>
      <c r="AX404" s="86"/>
      <c r="AY404" s="86"/>
      <c r="AZ404" s="86"/>
      <c r="BA404" s="86"/>
      <c r="BB404" s="86"/>
      <c r="BC404" s="86"/>
      <c r="BD404" s="86"/>
      <c r="BE404" s="86"/>
      <c r="BF404" s="86"/>
      <c r="BG404" s="86"/>
      <c r="BH404" s="86"/>
      <c r="BI404" s="86"/>
      <c r="BJ404" s="86"/>
      <c r="BK404" s="86"/>
      <c r="BL404" s="86"/>
      <c r="BM404" s="86"/>
      <c r="BN404" s="86"/>
      <c r="BO404" s="86"/>
      <c r="BP404" s="86"/>
      <c r="BQ404" s="86"/>
      <c r="BR404" s="86"/>
      <c r="BS404" s="86"/>
      <c r="BT404" s="86"/>
      <c r="BU404" s="86"/>
      <c r="BV404" s="86"/>
      <c r="BW404" s="86"/>
      <c r="BX404" s="86"/>
      <c r="BY404" s="86"/>
      <c r="BZ404" s="86"/>
      <c r="CA404" s="86"/>
      <c r="CB404" s="86"/>
      <c r="CC404" s="86"/>
      <c r="CD404" s="86"/>
      <c r="CE404" s="86"/>
      <c r="CF404" s="86"/>
      <c r="CG404" s="86"/>
      <c r="CH404" s="86"/>
      <c r="CI404" s="86"/>
      <c r="CJ404" s="86"/>
      <c r="CK404" s="86"/>
      <c r="CL404" s="86"/>
      <c r="CM404" s="86"/>
      <c r="CN404" s="86"/>
      <c r="CO404" s="86"/>
      <c r="CP404" s="86"/>
      <c r="CQ404" s="86"/>
      <c r="CR404" s="86"/>
      <c r="CS404" s="86"/>
      <c r="CT404" s="86"/>
      <c r="CU404" s="86"/>
      <c r="CV404" s="86"/>
      <c r="CW404" s="86"/>
      <c r="CX404" s="86"/>
      <c r="CY404" s="86"/>
      <c r="CZ404" s="86"/>
      <c r="DA404" s="86"/>
      <c r="DB404" s="86"/>
      <c r="DC404" s="86"/>
      <c r="DD404" s="86"/>
      <c r="DE404" s="86"/>
      <c r="DF404" s="86"/>
      <c r="DG404" s="86"/>
      <c r="DH404" s="86"/>
      <c r="DI404" s="86"/>
      <c r="DJ404" s="86"/>
      <c r="DK404" s="86"/>
      <c r="DL404" s="86"/>
      <c r="DM404" s="86"/>
      <c r="DN404" s="86"/>
      <c r="DO404" s="86"/>
      <c r="DP404" s="86"/>
      <c r="DQ404" s="86"/>
      <c r="DR404" s="86"/>
      <c r="DS404" s="86"/>
      <c r="DT404" s="86"/>
      <c r="DU404" s="86"/>
      <c r="DV404" s="86"/>
      <c r="DW404" s="86"/>
      <c r="DX404" s="86"/>
      <c r="DY404" s="86"/>
      <c r="DZ404" s="86"/>
      <c r="EA404" s="86"/>
      <c r="EB404" s="86"/>
      <c r="EC404" s="86"/>
      <c r="ED404" s="86"/>
      <c r="EE404" s="86"/>
      <c r="EF404" s="86"/>
      <c r="EG404" s="86"/>
      <c r="EH404" s="86"/>
      <c r="EI404" s="86"/>
      <c r="EJ404" s="86"/>
      <c r="EK404" s="86"/>
      <c r="EL404" s="86"/>
      <c r="EM404" s="86"/>
      <c r="EN404" s="86"/>
      <c r="EO404" s="86"/>
      <c r="EP404" s="86"/>
      <c r="EQ404" s="86"/>
      <c r="ER404" s="86"/>
      <c r="ES404" s="86"/>
      <c r="ET404" s="86"/>
      <c r="EU404" s="86"/>
      <c r="EV404" s="86"/>
      <c r="EW404" s="86"/>
      <c r="EX404" s="86"/>
      <c r="EY404" s="86"/>
      <c r="EZ404" s="86"/>
      <c r="FA404" s="86"/>
      <c r="FB404" s="86"/>
      <c r="FC404" s="86"/>
      <c r="FD404" s="86"/>
      <c r="FE404" s="86"/>
      <c r="FF404" s="86"/>
      <c r="FG404" s="86"/>
      <c r="FH404" s="86"/>
      <c r="FI404" s="86"/>
      <c r="FJ404" s="86"/>
      <c r="FK404" s="86"/>
      <c r="FL404" s="86"/>
      <c r="FM404" s="86"/>
      <c r="FN404" s="86"/>
      <c r="FO404" s="86"/>
      <c r="FP404" s="86"/>
      <c r="FQ404" s="86"/>
      <c r="FR404" s="86"/>
      <c r="FS404" s="86"/>
      <c r="FT404" s="86"/>
      <c r="FU404" s="86"/>
      <c r="FV404" s="86"/>
      <c r="FW404" s="86"/>
      <c r="FX404" s="86">
        <v>8</v>
      </c>
      <c r="FY404" s="86">
        <v>0</v>
      </c>
    </row>
    <row r="405" spans="1:181" x14ac:dyDescent="0.25">
      <c r="A405" t="s">
        <v>186</v>
      </c>
      <c r="B405" t="s">
        <v>244</v>
      </c>
      <c r="C405" t="s">
        <v>194</v>
      </c>
      <c r="D405" t="s">
        <v>203</v>
      </c>
      <c r="E405" t="s">
        <v>238</v>
      </c>
      <c r="F405" t="s">
        <v>182</v>
      </c>
      <c r="G405" t="s">
        <v>1</v>
      </c>
      <c r="H405" s="86">
        <v>740</v>
      </c>
      <c r="I405" s="86"/>
      <c r="J405" s="86"/>
      <c r="K405" s="86"/>
      <c r="L405" s="86"/>
      <c r="M405" s="86"/>
      <c r="N405" s="86"/>
      <c r="O405" s="86"/>
      <c r="P405" s="86"/>
      <c r="Q405" s="86"/>
      <c r="R405" s="86"/>
      <c r="S405" s="86"/>
      <c r="T405" s="86"/>
      <c r="U405" s="86"/>
      <c r="V405" s="86"/>
      <c r="W405" s="86"/>
      <c r="X405" s="86"/>
      <c r="Y405" s="86"/>
      <c r="Z405" s="86"/>
      <c r="AA405" s="86"/>
      <c r="AB405" s="86"/>
      <c r="AC405" s="86"/>
      <c r="AD405" s="86"/>
      <c r="AE405" s="86"/>
      <c r="AF405" s="86"/>
      <c r="AG405" s="86"/>
      <c r="AH405" s="86"/>
      <c r="AI405" s="86"/>
      <c r="AJ405" s="86"/>
      <c r="AK405" s="86"/>
      <c r="AL405" s="86"/>
      <c r="AM405" s="86"/>
      <c r="AN405" s="86"/>
      <c r="AO405" s="86"/>
      <c r="AP405" s="86"/>
      <c r="AQ405" s="86"/>
      <c r="AR405" s="86"/>
      <c r="AS405" s="86"/>
      <c r="AT405" s="86"/>
      <c r="AU405" s="86"/>
      <c r="AV405" s="86"/>
      <c r="AW405" s="86"/>
      <c r="AX405" s="86"/>
      <c r="AY405" s="86"/>
      <c r="AZ405" s="86"/>
      <c r="BA405" s="86"/>
      <c r="BB405" s="86"/>
      <c r="BC405" s="86"/>
      <c r="BD405" s="86"/>
      <c r="BE405" s="86"/>
      <c r="BF405" s="86"/>
      <c r="BG405" s="86"/>
      <c r="BH405" s="86"/>
      <c r="BI405" s="86"/>
      <c r="BJ405" s="86"/>
      <c r="BK405" s="86"/>
      <c r="BL405" s="86"/>
      <c r="BM405" s="86"/>
      <c r="BN405" s="86"/>
      <c r="BO405" s="86"/>
      <c r="BP405" s="86"/>
      <c r="BQ405" s="86"/>
      <c r="BR405" s="86"/>
      <c r="BS405" s="86"/>
      <c r="BT405" s="86"/>
      <c r="BU405" s="86"/>
      <c r="BV405" s="86"/>
      <c r="BW405" s="86"/>
      <c r="BX405" s="86"/>
      <c r="BY405" s="86"/>
      <c r="BZ405" s="86"/>
      <c r="CA405" s="86"/>
      <c r="CB405" s="86"/>
      <c r="CC405" s="86"/>
      <c r="CD405" s="86"/>
      <c r="CE405" s="86"/>
      <c r="CF405" s="86"/>
      <c r="CG405" s="86"/>
      <c r="CH405" s="86"/>
      <c r="CI405" s="86"/>
      <c r="CJ405" s="86"/>
      <c r="CK405" s="86"/>
      <c r="CL405" s="86"/>
      <c r="CM405" s="86"/>
      <c r="CN405" s="86"/>
      <c r="CO405" s="86"/>
      <c r="CP405" s="86"/>
      <c r="CQ405" s="86"/>
      <c r="CR405" s="86"/>
      <c r="CS405" s="86"/>
      <c r="CT405" s="86"/>
      <c r="CU405" s="86"/>
      <c r="CV405" s="86"/>
      <c r="CW405" s="86"/>
      <c r="CX405" s="86"/>
      <c r="CY405" s="86"/>
      <c r="CZ405" s="86"/>
      <c r="DA405" s="86"/>
      <c r="DB405" s="86"/>
      <c r="DC405" s="86"/>
      <c r="DD405" s="86"/>
      <c r="DE405" s="86"/>
      <c r="DF405" s="86"/>
      <c r="DG405" s="86"/>
      <c r="DH405" s="86"/>
      <c r="DI405" s="86"/>
      <c r="DJ405" s="86"/>
      <c r="DK405" s="86"/>
      <c r="DL405" s="86"/>
      <c r="DM405" s="86"/>
      <c r="DN405" s="86"/>
      <c r="DO405" s="86"/>
      <c r="DP405" s="86"/>
      <c r="DQ405" s="86"/>
      <c r="DR405" s="86"/>
      <c r="DS405" s="86"/>
      <c r="DT405" s="86"/>
      <c r="DU405" s="86"/>
      <c r="DV405" s="86"/>
      <c r="DW405" s="86"/>
      <c r="DX405" s="86"/>
      <c r="DY405" s="86"/>
      <c r="DZ405" s="86"/>
      <c r="EA405" s="86"/>
      <c r="EB405" s="86"/>
      <c r="EC405" s="86"/>
      <c r="ED405" s="86"/>
      <c r="EE405" s="86"/>
      <c r="EF405" s="86"/>
      <c r="EG405" s="86"/>
      <c r="EH405" s="86"/>
      <c r="EI405" s="86"/>
      <c r="EJ405" s="86"/>
      <c r="EK405" s="86"/>
      <c r="EL405" s="86"/>
      <c r="EM405" s="86"/>
      <c r="EN405" s="86"/>
      <c r="EO405" s="86"/>
      <c r="EP405" s="86"/>
      <c r="EQ405" s="86"/>
      <c r="ER405" s="86"/>
      <c r="ES405" s="86"/>
      <c r="ET405" s="86"/>
      <c r="EU405" s="86"/>
      <c r="EV405" s="86"/>
      <c r="EW405" s="86"/>
      <c r="EX405" s="86"/>
      <c r="EY405" s="86"/>
      <c r="EZ405" s="86"/>
      <c r="FA405" s="86"/>
      <c r="FB405" s="86"/>
      <c r="FC405" s="86"/>
      <c r="FD405" s="86"/>
      <c r="FE405" s="86"/>
      <c r="FF405" s="86"/>
      <c r="FG405" s="86"/>
      <c r="FH405" s="86"/>
      <c r="FI405" s="86"/>
      <c r="FJ405" s="86"/>
      <c r="FK405" s="86"/>
      <c r="FL405" s="86"/>
      <c r="FM405" s="86"/>
      <c r="FN405" s="86"/>
      <c r="FO405" s="86"/>
      <c r="FP405" s="86"/>
      <c r="FQ405" s="86"/>
      <c r="FR405" s="86"/>
      <c r="FS405" s="86"/>
      <c r="FT405" s="86"/>
      <c r="FU405" s="86"/>
      <c r="FV405" s="86"/>
      <c r="FW405" s="86"/>
      <c r="FX405" s="86">
        <v>35</v>
      </c>
      <c r="FY405" s="86">
        <v>0</v>
      </c>
    </row>
    <row r="406" spans="1:181" x14ac:dyDescent="0.25">
      <c r="A406" t="s">
        <v>186</v>
      </c>
      <c r="B406" t="s">
        <v>244</v>
      </c>
      <c r="C406" t="s">
        <v>194</v>
      </c>
      <c r="D406" t="s">
        <v>203</v>
      </c>
      <c r="E406" t="s">
        <v>238</v>
      </c>
      <c r="F406" t="s">
        <v>183</v>
      </c>
      <c r="G406" t="s">
        <v>1</v>
      </c>
      <c r="H406" s="86">
        <v>984</v>
      </c>
      <c r="I406" s="86"/>
      <c r="J406" s="86"/>
      <c r="K406" s="86"/>
      <c r="L406" s="86"/>
      <c r="M406" s="86"/>
      <c r="N406" s="86"/>
      <c r="O406" s="86"/>
      <c r="P406" s="86"/>
      <c r="Q406" s="86"/>
      <c r="R406" s="86"/>
      <c r="S406" s="86"/>
      <c r="T406" s="86"/>
      <c r="U406" s="86"/>
      <c r="V406" s="86"/>
      <c r="W406" s="86"/>
      <c r="X406" s="86"/>
      <c r="Y406" s="86"/>
      <c r="Z406" s="86"/>
      <c r="AA406" s="86"/>
      <c r="AB406" s="86"/>
      <c r="AC406" s="86"/>
      <c r="AD406" s="86"/>
      <c r="AE406" s="86"/>
      <c r="AF406" s="86"/>
      <c r="AG406" s="86"/>
      <c r="AH406" s="86"/>
      <c r="AI406" s="86"/>
      <c r="AJ406" s="86"/>
      <c r="AK406" s="86"/>
      <c r="AL406" s="86"/>
      <c r="AM406" s="86"/>
      <c r="AN406" s="86"/>
      <c r="AO406" s="86"/>
      <c r="AP406" s="86"/>
      <c r="AQ406" s="86"/>
      <c r="AR406" s="86"/>
      <c r="AS406" s="86"/>
      <c r="AT406" s="86"/>
      <c r="AU406" s="86"/>
      <c r="AV406" s="86"/>
      <c r="AW406" s="86"/>
      <c r="AX406" s="86"/>
      <c r="AY406" s="86"/>
      <c r="AZ406" s="86"/>
      <c r="BA406" s="86"/>
      <c r="BB406" s="86"/>
      <c r="BC406" s="86"/>
      <c r="BD406" s="86"/>
      <c r="BE406" s="86"/>
      <c r="BF406" s="86"/>
      <c r="BG406" s="86"/>
      <c r="BH406" s="86"/>
      <c r="BI406" s="86"/>
      <c r="BJ406" s="86"/>
      <c r="BK406" s="86"/>
      <c r="BL406" s="86"/>
      <c r="BM406" s="86"/>
      <c r="BN406" s="86"/>
      <c r="BO406" s="86"/>
      <c r="BP406" s="86"/>
      <c r="BQ406" s="86"/>
      <c r="BR406" s="86"/>
      <c r="BS406" s="86"/>
      <c r="BT406" s="86"/>
      <c r="BU406" s="86"/>
      <c r="BV406" s="86"/>
      <c r="BW406" s="86"/>
      <c r="BX406" s="86"/>
      <c r="BY406" s="86"/>
      <c r="BZ406" s="86"/>
      <c r="CA406" s="86"/>
      <c r="CB406" s="86"/>
      <c r="CC406" s="86"/>
      <c r="CD406" s="86"/>
      <c r="CE406" s="86"/>
      <c r="CF406" s="86"/>
      <c r="CG406" s="86"/>
      <c r="CH406" s="86"/>
      <c r="CI406" s="86"/>
      <c r="CJ406" s="86"/>
      <c r="CK406" s="86"/>
      <c r="CL406" s="86"/>
      <c r="CM406" s="86"/>
      <c r="CN406" s="86"/>
      <c r="CO406" s="86"/>
      <c r="CP406" s="86"/>
      <c r="CQ406" s="86"/>
      <c r="CR406" s="86"/>
      <c r="CS406" s="86"/>
      <c r="CT406" s="86"/>
      <c r="CU406" s="86"/>
      <c r="CV406" s="86"/>
      <c r="CW406" s="86"/>
      <c r="CX406" s="86"/>
      <c r="CY406" s="86"/>
      <c r="CZ406" s="86"/>
      <c r="DA406" s="86"/>
      <c r="DB406" s="86"/>
      <c r="DC406" s="86"/>
      <c r="DD406" s="86"/>
      <c r="DE406" s="86"/>
      <c r="DF406" s="86"/>
      <c r="DG406" s="86"/>
      <c r="DH406" s="86"/>
      <c r="DI406" s="86"/>
      <c r="DJ406" s="86"/>
      <c r="DK406" s="86"/>
      <c r="DL406" s="86"/>
      <c r="DM406" s="86"/>
      <c r="DN406" s="86"/>
      <c r="DO406" s="86"/>
      <c r="DP406" s="86"/>
      <c r="DQ406" s="86"/>
      <c r="DR406" s="86"/>
      <c r="DS406" s="86"/>
      <c r="DT406" s="86"/>
      <c r="DU406" s="86"/>
      <c r="DV406" s="86"/>
      <c r="DW406" s="86"/>
      <c r="DX406" s="86"/>
      <c r="DY406" s="86"/>
      <c r="DZ406" s="86"/>
      <c r="EA406" s="86"/>
      <c r="EB406" s="86"/>
      <c r="EC406" s="86"/>
      <c r="ED406" s="86"/>
      <c r="EE406" s="86"/>
      <c r="EF406" s="86"/>
      <c r="EG406" s="86"/>
      <c r="EH406" s="86"/>
      <c r="EI406" s="86"/>
      <c r="EJ406" s="86"/>
      <c r="EK406" s="86"/>
      <c r="EL406" s="86"/>
      <c r="EM406" s="86"/>
      <c r="EN406" s="86"/>
      <c r="EO406" s="86"/>
      <c r="EP406" s="86"/>
      <c r="EQ406" s="86"/>
      <c r="ER406" s="86"/>
      <c r="ES406" s="86"/>
      <c r="ET406" s="86"/>
      <c r="EU406" s="86"/>
      <c r="EV406" s="86"/>
      <c r="EW406" s="86"/>
      <c r="EX406" s="86"/>
      <c r="EY406" s="86"/>
      <c r="EZ406" s="86"/>
      <c r="FA406" s="86"/>
      <c r="FB406" s="86"/>
      <c r="FC406" s="86"/>
      <c r="FD406" s="86"/>
      <c r="FE406" s="86"/>
      <c r="FF406" s="86"/>
      <c r="FG406" s="86"/>
      <c r="FH406" s="86"/>
      <c r="FI406" s="86"/>
      <c r="FJ406" s="86"/>
      <c r="FK406" s="86"/>
      <c r="FL406" s="86"/>
      <c r="FM406" s="86"/>
      <c r="FN406" s="86"/>
      <c r="FO406" s="86"/>
      <c r="FP406" s="86"/>
      <c r="FQ406" s="86"/>
      <c r="FR406" s="86"/>
      <c r="FS406" s="86"/>
      <c r="FT406" s="86"/>
      <c r="FU406" s="86"/>
      <c r="FV406" s="86"/>
      <c r="FW406" s="86"/>
      <c r="FX406" s="86">
        <v>35</v>
      </c>
      <c r="FY406" s="86">
        <v>0</v>
      </c>
    </row>
    <row r="407" spans="1:181" x14ac:dyDescent="0.25">
      <c r="A407" t="s">
        <v>186</v>
      </c>
      <c r="B407" t="s">
        <v>244</v>
      </c>
      <c r="C407" t="s">
        <v>194</v>
      </c>
      <c r="D407" t="s">
        <v>203</v>
      </c>
      <c r="E407" t="s">
        <v>238</v>
      </c>
      <c r="F407" t="s">
        <v>184</v>
      </c>
      <c r="G407" t="s">
        <v>1</v>
      </c>
      <c r="H407" s="86">
        <v>641</v>
      </c>
      <c r="I407" s="86"/>
      <c r="J407" s="86"/>
      <c r="K407" s="86"/>
      <c r="L407" s="86"/>
      <c r="M407" s="86"/>
      <c r="N407" s="86"/>
      <c r="O407" s="86"/>
      <c r="P407" s="86"/>
      <c r="Q407" s="86"/>
      <c r="R407" s="86"/>
      <c r="S407" s="86"/>
      <c r="T407" s="86"/>
      <c r="U407" s="86"/>
      <c r="V407" s="86"/>
      <c r="W407" s="86"/>
      <c r="X407" s="86"/>
      <c r="Y407" s="86"/>
      <c r="Z407" s="86"/>
      <c r="AA407" s="86"/>
      <c r="AB407" s="86"/>
      <c r="AC407" s="86"/>
      <c r="AD407" s="86"/>
      <c r="AE407" s="86"/>
      <c r="AF407" s="86"/>
      <c r="AG407" s="86"/>
      <c r="AH407" s="86"/>
      <c r="AI407" s="86"/>
      <c r="AJ407" s="86"/>
      <c r="AK407" s="86"/>
      <c r="AL407" s="86"/>
      <c r="AM407" s="86"/>
      <c r="AN407" s="86"/>
      <c r="AO407" s="86"/>
      <c r="AP407" s="86"/>
      <c r="AQ407" s="86"/>
      <c r="AR407" s="86"/>
      <c r="AS407" s="86"/>
      <c r="AT407" s="86"/>
      <c r="AU407" s="86"/>
      <c r="AV407" s="86"/>
      <c r="AW407" s="86"/>
      <c r="AX407" s="86"/>
      <c r="AY407" s="86"/>
      <c r="AZ407" s="86"/>
      <c r="BA407" s="86"/>
      <c r="BB407" s="86"/>
      <c r="BC407" s="86"/>
      <c r="BD407" s="86"/>
      <c r="BE407" s="86"/>
      <c r="BF407" s="86"/>
      <c r="BG407" s="86"/>
      <c r="BH407" s="86"/>
      <c r="BI407" s="86"/>
      <c r="BJ407" s="86"/>
      <c r="BK407" s="86"/>
      <c r="BL407" s="86"/>
      <c r="BM407" s="86"/>
      <c r="BN407" s="86"/>
      <c r="BO407" s="86"/>
      <c r="BP407" s="86"/>
      <c r="BQ407" s="86"/>
      <c r="BR407" s="86"/>
      <c r="BS407" s="86"/>
      <c r="BT407" s="86"/>
      <c r="BU407" s="86"/>
      <c r="BV407" s="86"/>
      <c r="BW407" s="86"/>
      <c r="BX407" s="86"/>
      <c r="BY407" s="86"/>
      <c r="BZ407" s="86"/>
      <c r="CA407" s="86"/>
      <c r="CB407" s="86"/>
      <c r="CC407" s="86"/>
      <c r="CD407" s="86"/>
      <c r="CE407" s="86"/>
      <c r="CF407" s="86"/>
      <c r="CG407" s="86"/>
      <c r="CH407" s="86"/>
      <c r="CI407" s="86"/>
      <c r="CJ407" s="86"/>
      <c r="CK407" s="86"/>
      <c r="CL407" s="86"/>
      <c r="CM407" s="86"/>
      <c r="CN407" s="86"/>
      <c r="CO407" s="86"/>
      <c r="CP407" s="86"/>
      <c r="CQ407" s="86"/>
      <c r="CR407" s="86"/>
      <c r="CS407" s="86"/>
      <c r="CT407" s="86"/>
      <c r="CU407" s="86"/>
      <c r="CV407" s="86"/>
      <c r="CW407" s="86"/>
      <c r="CX407" s="86"/>
      <c r="CY407" s="86"/>
      <c r="CZ407" s="86"/>
      <c r="DA407" s="86"/>
      <c r="DB407" s="86"/>
      <c r="DC407" s="86"/>
      <c r="DD407" s="86"/>
      <c r="DE407" s="86"/>
      <c r="DF407" s="86"/>
      <c r="DG407" s="86"/>
      <c r="DH407" s="86"/>
      <c r="DI407" s="86"/>
      <c r="DJ407" s="86"/>
      <c r="DK407" s="86"/>
      <c r="DL407" s="86"/>
      <c r="DM407" s="86"/>
      <c r="DN407" s="86"/>
      <c r="DO407" s="86"/>
      <c r="DP407" s="86"/>
      <c r="DQ407" s="86"/>
      <c r="DR407" s="86"/>
      <c r="DS407" s="86"/>
      <c r="DT407" s="86"/>
      <c r="DU407" s="86"/>
      <c r="DV407" s="86"/>
      <c r="DW407" s="86"/>
      <c r="DX407" s="86"/>
      <c r="DY407" s="86"/>
      <c r="DZ407" s="86"/>
      <c r="EA407" s="86"/>
      <c r="EB407" s="86"/>
      <c r="EC407" s="86"/>
      <c r="ED407" s="86"/>
      <c r="EE407" s="86"/>
      <c r="EF407" s="86"/>
      <c r="EG407" s="86"/>
      <c r="EH407" s="86"/>
      <c r="EI407" s="86"/>
      <c r="EJ407" s="86"/>
      <c r="EK407" s="86"/>
      <c r="EL407" s="86"/>
      <c r="EM407" s="86"/>
      <c r="EN407" s="86"/>
      <c r="EO407" s="86"/>
      <c r="EP407" s="86"/>
      <c r="EQ407" s="86"/>
      <c r="ER407" s="86"/>
      <c r="ES407" s="86"/>
      <c r="ET407" s="86"/>
      <c r="EU407" s="86"/>
      <c r="EV407" s="86"/>
      <c r="EW407" s="86"/>
      <c r="EX407" s="86"/>
      <c r="EY407" s="86"/>
      <c r="EZ407" s="86"/>
      <c r="FA407" s="86"/>
      <c r="FB407" s="86"/>
      <c r="FC407" s="86"/>
      <c r="FD407" s="86"/>
      <c r="FE407" s="86"/>
      <c r="FF407" s="86"/>
      <c r="FG407" s="86"/>
      <c r="FH407" s="86"/>
      <c r="FI407" s="86"/>
      <c r="FJ407" s="86"/>
      <c r="FK407" s="86"/>
      <c r="FL407" s="86"/>
      <c r="FM407" s="86"/>
      <c r="FN407" s="86"/>
      <c r="FO407" s="86"/>
      <c r="FP407" s="86"/>
      <c r="FQ407" s="86"/>
      <c r="FR407" s="86"/>
      <c r="FS407" s="86"/>
      <c r="FT407" s="86"/>
      <c r="FU407" s="86"/>
      <c r="FV407" s="86"/>
      <c r="FW407" s="86"/>
      <c r="FX407" s="86">
        <v>34</v>
      </c>
      <c r="FY407" s="86">
        <v>0</v>
      </c>
    </row>
    <row r="408" spans="1:181" x14ac:dyDescent="0.25">
      <c r="A408" t="s">
        <v>186</v>
      </c>
      <c r="B408" t="s">
        <v>244</v>
      </c>
      <c r="C408" t="s">
        <v>194</v>
      </c>
      <c r="D408" t="s">
        <v>203</v>
      </c>
      <c r="E408" t="s">
        <v>238</v>
      </c>
      <c r="F408" t="s">
        <v>185</v>
      </c>
      <c r="G408" t="s">
        <v>1</v>
      </c>
      <c r="H408" s="86">
        <v>270</v>
      </c>
      <c r="I408" s="86"/>
      <c r="J408" s="86"/>
      <c r="K408" s="86"/>
      <c r="L408" s="86"/>
      <c r="M408" s="86"/>
      <c r="N408" s="86"/>
      <c r="O408" s="86"/>
      <c r="P408" s="86"/>
      <c r="Q408" s="86"/>
      <c r="R408" s="86"/>
      <c r="S408" s="86"/>
      <c r="T408" s="86"/>
      <c r="U408" s="86"/>
      <c r="V408" s="86"/>
      <c r="W408" s="86"/>
      <c r="X408" s="86"/>
      <c r="Y408" s="86"/>
      <c r="Z408" s="86"/>
      <c r="AA408" s="86"/>
      <c r="AB408" s="86"/>
      <c r="AC408" s="86"/>
      <c r="AD408" s="86"/>
      <c r="AE408" s="86"/>
      <c r="AF408" s="86"/>
      <c r="AG408" s="86"/>
      <c r="AH408" s="86"/>
      <c r="AI408" s="86"/>
      <c r="AJ408" s="86"/>
      <c r="AK408" s="86"/>
      <c r="AL408" s="86"/>
      <c r="AM408" s="86"/>
      <c r="AN408" s="86"/>
      <c r="AO408" s="86"/>
      <c r="AP408" s="86"/>
      <c r="AQ408" s="86"/>
      <c r="AR408" s="86"/>
      <c r="AS408" s="86"/>
      <c r="AT408" s="86"/>
      <c r="AU408" s="86"/>
      <c r="AV408" s="86"/>
      <c r="AW408" s="86"/>
      <c r="AX408" s="86"/>
      <c r="AY408" s="86"/>
      <c r="AZ408" s="86"/>
      <c r="BA408" s="86"/>
      <c r="BB408" s="86"/>
      <c r="BC408" s="86"/>
      <c r="BD408" s="86"/>
      <c r="BE408" s="86"/>
      <c r="BF408" s="86"/>
      <c r="BG408" s="86"/>
      <c r="BH408" s="86"/>
      <c r="BI408" s="86"/>
      <c r="BJ408" s="86"/>
      <c r="BK408" s="86"/>
      <c r="BL408" s="86"/>
      <c r="BM408" s="86"/>
      <c r="BN408" s="86"/>
      <c r="BO408" s="86"/>
      <c r="BP408" s="86"/>
      <c r="BQ408" s="86"/>
      <c r="BR408" s="86"/>
      <c r="BS408" s="86"/>
      <c r="BT408" s="86"/>
      <c r="BU408" s="86"/>
      <c r="BV408" s="86"/>
      <c r="BW408" s="86"/>
      <c r="BX408" s="86"/>
      <c r="BY408" s="86"/>
      <c r="BZ408" s="86"/>
      <c r="CA408" s="86"/>
      <c r="CB408" s="86"/>
      <c r="CC408" s="86"/>
      <c r="CD408" s="86"/>
      <c r="CE408" s="86"/>
      <c r="CF408" s="86"/>
      <c r="CG408" s="86"/>
      <c r="CH408" s="86"/>
      <c r="CI408" s="86"/>
      <c r="CJ408" s="86"/>
      <c r="CK408" s="86"/>
      <c r="CL408" s="86"/>
      <c r="CM408" s="86"/>
      <c r="CN408" s="86"/>
      <c r="CO408" s="86"/>
      <c r="CP408" s="86"/>
      <c r="CQ408" s="86"/>
      <c r="CR408" s="86"/>
      <c r="CS408" s="86"/>
      <c r="CT408" s="86"/>
      <c r="CU408" s="86"/>
      <c r="CV408" s="86"/>
      <c r="CW408" s="86"/>
      <c r="CX408" s="86"/>
      <c r="CY408" s="86"/>
      <c r="CZ408" s="86"/>
      <c r="DA408" s="86"/>
      <c r="DB408" s="86"/>
      <c r="DC408" s="86"/>
      <c r="DD408" s="86"/>
      <c r="DE408" s="86"/>
      <c r="DF408" s="86"/>
      <c r="DG408" s="86"/>
      <c r="DH408" s="86"/>
      <c r="DI408" s="86"/>
      <c r="DJ408" s="86"/>
      <c r="DK408" s="86"/>
      <c r="DL408" s="86"/>
      <c r="DM408" s="86"/>
      <c r="DN408" s="86"/>
      <c r="DO408" s="86"/>
      <c r="DP408" s="86"/>
      <c r="DQ408" s="86"/>
      <c r="DR408" s="86"/>
      <c r="DS408" s="86"/>
      <c r="DT408" s="86"/>
      <c r="DU408" s="86"/>
      <c r="DV408" s="86"/>
      <c r="DW408" s="86"/>
      <c r="DX408" s="86"/>
      <c r="DY408" s="86"/>
      <c r="DZ408" s="86"/>
      <c r="EA408" s="86"/>
      <c r="EB408" s="86"/>
      <c r="EC408" s="86"/>
      <c r="ED408" s="86"/>
      <c r="EE408" s="86"/>
      <c r="EF408" s="86"/>
      <c r="EG408" s="86"/>
      <c r="EH408" s="86"/>
      <c r="EI408" s="86"/>
      <c r="EJ408" s="86"/>
      <c r="EK408" s="86"/>
      <c r="EL408" s="86"/>
      <c r="EM408" s="86"/>
      <c r="EN408" s="86"/>
      <c r="EO408" s="86"/>
      <c r="EP408" s="86"/>
      <c r="EQ408" s="86"/>
      <c r="ER408" s="86"/>
      <c r="ES408" s="86"/>
      <c r="ET408" s="86"/>
      <c r="EU408" s="86"/>
      <c r="EV408" s="86"/>
      <c r="EW408" s="86"/>
      <c r="EX408" s="86"/>
      <c r="EY408" s="86"/>
      <c r="EZ408" s="86"/>
      <c r="FA408" s="86"/>
      <c r="FB408" s="86"/>
      <c r="FC408" s="86"/>
      <c r="FD408" s="86"/>
      <c r="FE408" s="86"/>
      <c r="FF408" s="86"/>
      <c r="FG408" s="86"/>
      <c r="FH408" s="86"/>
      <c r="FI408" s="86"/>
      <c r="FJ408" s="86"/>
      <c r="FK408" s="86"/>
      <c r="FL408" s="86"/>
      <c r="FM408" s="86"/>
      <c r="FN408" s="86"/>
      <c r="FO408" s="86"/>
      <c r="FP408" s="86"/>
      <c r="FQ408" s="86"/>
      <c r="FR408" s="86"/>
      <c r="FS408" s="86"/>
      <c r="FT408" s="86"/>
      <c r="FU408" s="86"/>
      <c r="FV408" s="86"/>
      <c r="FW408" s="86"/>
      <c r="FX408" s="86">
        <v>7</v>
      </c>
      <c r="FY408" s="86">
        <v>0</v>
      </c>
    </row>
    <row r="409" spans="1:181" x14ac:dyDescent="0.25">
      <c r="A409" t="s">
        <v>186</v>
      </c>
      <c r="B409" t="s">
        <v>244</v>
      </c>
      <c r="C409" t="s">
        <v>194</v>
      </c>
      <c r="D409" t="s">
        <v>203</v>
      </c>
      <c r="E409" t="s">
        <v>239</v>
      </c>
      <c r="F409" t="s">
        <v>1</v>
      </c>
      <c r="G409" t="s">
        <v>198</v>
      </c>
      <c r="H409" s="86">
        <v>6775</v>
      </c>
      <c r="I409" s="86">
        <v>1.281095027923584</v>
      </c>
      <c r="J409" s="86">
        <v>1.2004348039627075</v>
      </c>
      <c r="K409" s="86">
        <v>1.1370303630828857</v>
      </c>
      <c r="L409" s="86">
        <v>1.1283389329910278</v>
      </c>
      <c r="M409" s="86">
        <v>1.1669135093688965</v>
      </c>
      <c r="N409" s="86">
        <v>1.1679483652114868</v>
      </c>
      <c r="O409" s="86">
        <v>1.3367371559143066</v>
      </c>
      <c r="P409" s="86">
        <v>1.4881341457366943</v>
      </c>
      <c r="Q409" s="86">
        <v>1.4213229417800903</v>
      </c>
      <c r="R409" s="86">
        <v>1.3253991603851318</v>
      </c>
      <c r="S409" s="86">
        <v>1.3515956401824951</v>
      </c>
      <c r="T409" s="86">
        <v>1.2484802007675171</v>
      </c>
      <c r="U409" s="86">
        <v>1.3310164213180542</v>
      </c>
      <c r="V409" s="86">
        <v>1.2828562259674072</v>
      </c>
      <c r="W409" s="86">
        <v>1.2452960014343262</v>
      </c>
      <c r="X409" s="86">
        <v>1.3212687969207764</v>
      </c>
      <c r="Y409" s="86">
        <v>1.3851934671401978</v>
      </c>
      <c r="Z409" s="86">
        <v>1.5540900230407715</v>
      </c>
      <c r="AA409" s="86">
        <v>1.7138032913208008</v>
      </c>
      <c r="AB409" s="86">
        <v>1.6549003124237061</v>
      </c>
      <c r="AC409" s="86">
        <v>1.6757795810699463</v>
      </c>
      <c r="AD409" s="86">
        <v>1.662044882774353</v>
      </c>
      <c r="AE409" s="86">
        <v>1.482946515083313</v>
      </c>
      <c r="AF409" s="86">
        <v>1.3253384828567505</v>
      </c>
      <c r="AG409" s="86">
        <v>-3.1290486454963684E-2</v>
      </c>
      <c r="AH409" s="86">
        <v>-9.868779219686985E-3</v>
      </c>
      <c r="AI409" s="86">
        <v>-4.4768750667572021E-2</v>
      </c>
      <c r="AJ409" s="86">
        <v>-4.1851133108139038E-2</v>
      </c>
      <c r="AK409" s="86">
        <v>-4.4587090611457825E-2</v>
      </c>
      <c r="AL409" s="86">
        <v>-0.11904275417327881</v>
      </c>
      <c r="AM409" s="86">
        <v>-0.18498942255973816</v>
      </c>
      <c r="AN409" s="86">
        <v>-0.13546076416969299</v>
      </c>
      <c r="AO409" s="86">
        <v>-0.21488210558891296</v>
      </c>
      <c r="AP409" s="86">
        <v>-0.27125376462936401</v>
      </c>
      <c r="AQ409" s="86">
        <v>-9.8431296646595001E-2</v>
      </c>
      <c r="AR409" s="86">
        <v>-0.16763408482074738</v>
      </c>
      <c r="AS409" s="86">
        <v>-0.13796702027320862</v>
      </c>
      <c r="AT409" s="86">
        <v>-0.13457123935222626</v>
      </c>
      <c r="AU409" s="86">
        <v>-0.16986314952373505</v>
      </c>
      <c r="AV409" s="86">
        <v>-1.9964438397437334E-3</v>
      </c>
      <c r="AW409" s="86">
        <v>1.4352404512465E-2</v>
      </c>
      <c r="AX409" s="86">
        <v>-8.8771684095263481E-3</v>
      </c>
      <c r="AY409" s="86">
        <v>1.8764127045869827E-2</v>
      </c>
      <c r="AZ409" s="86">
        <v>-4.9859791994094849E-2</v>
      </c>
      <c r="BA409" s="86">
        <v>-6.7390434443950653E-2</v>
      </c>
      <c r="BB409" s="86">
        <v>-9.6428006887435913E-2</v>
      </c>
      <c r="BC409" s="86">
        <v>-6.7069977521896362E-2</v>
      </c>
      <c r="BD409" s="86">
        <v>-0.10582107305526733</v>
      </c>
      <c r="BE409" s="86">
        <v>5.2835416048765182E-2</v>
      </c>
      <c r="BF409" s="86">
        <v>7.0320792496204376E-2</v>
      </c>
      <c r="BG409" s="86">
        <v>3.4913409501314163E-2</v>
      </c>
      <c r="BH409" s="86">
        <v>3.6715120077133179E-2</v>
      </c>
      <c r="BI409" s="86">
        <v>3.4207582473754883E-2</v>
      </c>
      <c r="BJ409" s="86">
        <v>-3.9977036416530609E-2</v>
      </c>
      <c r="BK409" s="86">
        <v>-9.8416507244110107E-2</v>
      </c>
      <c r="BL409" s="86">
        <v>-4.099748283624649E-2</v>
      </c>
      <c r="BM409" s="86">
        <v>-0.10644762217998505</v>
      </c>
      <c r="BN409" s="86">
        <v>-0.16636919975280762</v>
      </c>
      <c r="BO409" s="86">
        <v>-4.246613010764122E-3</v>
      </c>
      <c r="BP409" s="86">
        <v>-7.4567884206771851E-2</v>
      </c>
      <c r="BQ409" s="86">
        <v>-2.6669662445783615E-2</v>
      </c>
      <c r="BR409" s="86">
        <v>-3.4411773085594177E-2</v>
      </c>
      <c r="BS409" s="86">
        <v>-7.7623844146728516E-2</v>
      </c>
      <c r="BT409" s="86">
        <v>8.2167454063892365E-2</v>
      </c>
      <c r="BU409" s="86">
        <v>0.10876725614070892</v>
      </c>
      <c r="BV409" s="86">
        <v>8.1422053277492523E-2</v>
      </c>
      <c r="BW409" s="86">
        <v>0.10537213087081909</v>
      </c>
      <c r="BX409" s="86">
        <v>3.2733425498008728E-2</v>
      </c>
      <c r="BY409" s="86">
        <v>2.3222420364618301E-2</v>
      </c>
      <c r="BZ409" s="86">
        <v>-1.2475932948291302E-2</v>
      </c>
      <c r="CA409" s="86">
        <v>1.8685964867472649E-2</v>
      </c>
      <c r="CB409" s="86">
        <v>-1.5660807490348816E-2</v>
      </c>
      <c r="CC409" s="86">
        <v>0.11110075563192368</v>
      </c>
      <c r="CD409" s="86">
        <v>0.12585984170436859</v>
      </c>
      <c r="CE409" s="86">
        <v>9.0101025998592377E-2</v>
      </c>
      <c r="CF409" s="86">
        <v>9.1129861772060394E-2</v>
      </c>
      <c r="CG409" s="86">
        <v>8.8780537247657776E-2</v>
      </c>
      <c r="CH409" s="86">
        <v>1.4783639460802078E-2</v>
      </c>
      <c r="CI409" s="86">
        <v>-3.8456372916698456E-2</v>
      </c>
      <c r="CJ409" s="86">
        <v>2.4427507072687149E-2</v>
      </c>
      <c r="CK409" s="86">
        <v>-3.134622797369957E-2</v>
      </c>
      <c r="CL409" s="86">
        <v>-9.3726448714733124E-2</v>
      </c>
      <c r="CM409" s="86">
        <v>6.098540872335434E-2</v>
      </c>
      <c r="CN409" s="86">
        <v>-1.0110505856573582E-2</v>
      </c>
      <c r="CO409" s="86">
        <v>5.0414543598890305E-2</v>
      </c>
      <c r="CP409" s="86">
        <v>3.4958358854055405E-2</v>
      </c>
      <c r="CQ409" s="86">
        <v>-1.3739170506596565E-2</v>
      </c>
      <c r="CR409" s="86">
        <v>0.14045912027359009</v>
      </c>
      <c r="CS409" s="86">
        <v>0.17415870726108551</v>
      </c>
      <c r="CT409" s="86">
        <v>0.14396302402019501</v>
      </c>
      <c r="CU409" s="86">
        <v>0.16535657644271851</v>
      </c>
      <c r="CV409" s="86">
        <v>8.9937232434749603E-2</v>
      </c>
      <c r="CW409" s="86">
        <v>8.5980609059333801E-2</v>
      </c>
      <c r="CX409" s="86">
        <v>4.5669019222259521E-2</v>
      </c>
      <c r="CY409" s="86">
        <v>7.8080274164676666E-2</v>
      </c>
      <c r="CZ409" s="86">
        <v>4.6783920377492905E-2</v>
      </c>
      <c r="DA409" s="86">
        <v>0.16936610639095306</v>
      </c>
      <c r="DB409" s="86">
        <v>0.18139888346195221</v>
      </c>
      <c r="DC409" s="86">
        <v>0.14528864622116089</v>
      </c>
      <c r="DD409" s="86">
        <v>0.14554460346698761</v>
      </c>
      <c r="DE409" s="86">
        <v>0.14335347712039948</v>
      </c>
      <c r="DF409" s="86">
        <v>6.9544315338134766E-2</v>
      </c>
      <c r="DG409" s="86">
        <v>2.1503763273358345E-2</v>
      </c>
      <c r="DH409" s="86">
        <v>8.9852496981620789E-2</v>
      </c>
      <c r="DI409" s="86">
        <v>4.3755169957876205E-2</v>
      </c>
      <c r="DJ409" s="86">
        <v>-2.1083720028400421E-2</v>
      </c>
      <c r="DK409" s="86">
        <v>0.12621743977069855</v>
      </c>
      <c r="DL409" s="86">
        <v>5.4346874356269836E-2</v>
      </c>
      <c r="DM409" s="86">
        <v>0.12749874591827393</v>
      </c>
      <c r="DN409" s="86">
        <v>0.10432849079370499</v>
      </c>
      <c r="DO409" s="86">
        <v>5.0145503133535385E-2</v>
      </c>
      <c r="DP409" s="86">
        <v>0.19875076413154602</v>
      </c>
      <c r="DQ409" s="86">
        <v>0.2395501434803009</v>
      </c>
      <c r="DR409" s="86">
        <v>0.20650398731231689</v>
      </c>
      <c r="DS409" s="86">
        <v>0.22534100711345673</v>
      </c>
      <c r="DT409" s="86">
        <v>0.14714105427265167</v>
      </c>
      <c r="DU409" s="86">
        <v>0.14873878657817841</v>
      </c>
      <c r="DV409" s="86">
        <v>0.10381396859884262</v>
      </c>
      <c r="DW409" s="86">
        <v>0.13747458159923553</v>
      </c>
      <c r="DX409" s="86">
        <v>0.10922864824533463</v>
      </c>
      <c r="DY409" s="86">
        <v>0.25349199771881104</v>
      </c>
      <c r="DZ409" s="86">
        <v>0.261588454246521</v>
      </c>
      <c r="EA409" s="86">
        <v>0.22497080266475677</v>
      </c>
      <c r="EB409" s="86">
        <v>0.22411085665225983</v>
      </c>
      <c r="EC409" s="86">
        <v>0.22214815020561218</v>
      </c>
      <c r="ED409" s="86">
        <v>0.14861004054546356</v>
      </c>
      <c r="EE409" s="86">
        <v>0.10807667672634125</v>
      </c>
      <c r="EF409" s="86">
        <v>0.18431580066680908</v>
      </c>
      <c r="EG409" s="86">
        <v>0.15218964219093323</v>
      </c>
      <c r="EH409" s="86">
        <v>8.3800852298736572E-2</v>
      </c>
      <c r="EI409" s="86">
        <v>0.22040210664272308</v>
      </c>
      <c r="EJ409" s="86">
        <v>0.14741308987140656</v>
      </c>
      <c r="EK409" s="86">
        <v>0.23879608511924744</v>
      </c>
      <c r="EL409" s="86">
        <v>0.20448794960975647</v>
      </c>
      <c r="EM409" s="86">
        <v>0.14238481223583221</v>
      </c>
      <c r="EN409" s="86">
        <v>0.2829146683216095</v>
      </c>
      <c r="EO409" s="86">
        <v>0.333965003490448</v>
      </c>
      <c r="EP409" s="86">
        <v>0.29680320620536804</v>
      </c>
      <c r="EQ409" s="86">
        <v>0.31194901466369629</v>
      </c>
      <c r="ER409" s="86">
        <v>0.22973427176475525</v>
      </c>
      <c r="ES409" s="86">
        <v>0.23935166001319885</v>
      </c>
      <c r="ET409" s="86">
        <v>0.18776604533195496</v>
      </c>
      <c r="EU409" s="86">
        <v>0.22323052585124969</v>
      </c>
      <c r="EV409" s="86">
        <v>0.19938892126083374</v>
      </c>
      <c r="EW409" s="86">
        <v>40.067230224609375</v>
      </c>
      <c r="EX409" s="86">
        <v>39.818588256835938</v>
      </c>
      <c r="EY409" s="86">
        <v>39.734958648681641</v>
      </c>
      <c r="EZ409" s="86">
        <v>39.724700927734375</v>
      </c>
      <c r="FA409" s="86">
        <v>39.236568450927734</v>
      </c>
      <c r="FB409" s="86">
        <v>39.915493011474609</v>
      </c>
      <c r="FC409" s="86">
        <v>40.609050750732422</v>
      </c>
      <c r="FD409" s="86">
        <v>41.2657470703125</v>
      </c>
      <c r="FE409" s="86">
        <v>43.301513671875</v>
      </c>
      <c r="FF409" s="86">
        <v>45.203773498535156</v>
      </c>
      <c r="FG409" s="86">
        <v>47.257637023925781</v>
      </c>
      <c r="FH409" s="86">
        <v>49.243007659912109</v>
      </c>
      <c r="FI409" s="86">
        <v>50.185455322265625</v>
      </c>
      <c r="FJ409" s="86">
        <v>50.469730377197266</v>
      </c>
      <c r="FK409" s="86">
        <v>50.517601013183594</v>
      </c>
      <c r="FL409" s="86">
        <v>51.14129638671875</v>
      </c>
      <c r="FM409" s="86">
        <v>50.898166656494141</v>
      </c>
      <c r="FN409" s="86">
        <v>50.50262451171875</v>
      </c>
      <c r="FO409" s="86">
        <v>50.212192535400391</v>
      </c>
      <c r="FP409" s="86">
        <v>49.643352508544922</v>
      </c>
      <c r="FQ409" s="86">
        <v>48.897537231445313</v>
      </c>
      <c r="FR409" s="86">
        <v>49.400238037109375</v>
      </c>
      <c r="FS409" s="86">
        <v>49.501407623291016</v>
      </c>
      <c r="FT409" s="86">
        <v>49.129695892333984</v>
      </c>
      <c r="FU409" s="86">
        <v>4.5330215245485306E-2</v>
      </c>
      <c r="FV409" s="86">
        <v>6.5308123826980591E-2</v>
      </c>
      <c r="FW409" s="86">
        <v>4.8800267279148102E-2</v>
      </c>
      <c r="FX409" s="86">
        <v>382</v>
      </c>
      <c r="FY409" s="86">
        <v>1</v>
      </c>
    </row>
    <row r="410" spans="1:181" x14ac:dyDescent="0.25">
      <c r="A410" t="s">
        <v>186</v>
      </c>
      <c r="B410" t="s">
        <v>244</v>
      </c>
      <c r="C410" t="s">
        <v>194</v>
      </c>
      <c r="D410" t="s">
        <v>203</v>
      </c>
      <c r="E410" t="s">
        <v>239</v>
      </c>
      <c r="F410" t="s">
        <v>1</v>
      </c>
      <c r="G410" t="s">
        <v>200</v>
      </c>
      <c r="H410" s="86">
        <v>1529</v>
      </c>
      <c r="I410" s="86">
        <v>0.86649209260940552</v>
      </c>
      <c r="J410" s="86">
        <v>0.80495333671569824</v>
      </c>
      <c r="K410" s="86">
        <v>0.7719656229019165</v>
      </c>
      <c r="L410" s="86">
        <v>0.81028991937637329</v>
      </c>
      <c r="M410" s="86">
        <v>0.80853915214538574</v>
      </c>
      <c r="N410" s="86">
        <v>0.82919776439666748</v>
      </c>
      <c r="O410" s="86">
        <v>0.99182432889938354</v>
      </c>
      <c r="P410" s="86">
        <v>1.1061424016952515</v>
      </c>
      <c r="Q410" s="86">
        <v>1.0521426200866699</v>
      </c>
      <c r="R410" s="86">
        <v>0.98083740472793579</v>
      </c>
      <c r="S410" s="86">
        <v>0.90782654285430908</v>
      </c>
      <c r="T410" s="86">
        <v>1.0175067186355591</v>
      </c>
      <c r="U410" s="86">
        <v>0.94003981351852417</v>
      </c>
      <c r="V410" s="86">
        <v>0.8852769136428833</v>
      </c>
      <c r="W410" s="86">
        <v>0.93062347173690796</v>
      </c>
      <c r="X410" s="86">
        <v>0.93125438690185547</v>
      </c>
      <c r="Y410" s="86">
        <v>1.0193089246749878</v>
      </c>
      <c r="Z410" s="86">
        <v>1.1674301624298096</v>
      </c>
      <c r="AA410" s="86">
        <v>1.2120786905288696</v>
      </c>
      <c r="AB410" s="86">
        <v>1.2500858306884766</v>
      </c>
      <c r="AC410" s="86">
        <v>1.2144527435302734</v>
      </c>
      <c r="AD410" s="86">
        <v>1.1158561706542969</v>
      </c>
      <c r="AE410" s="86">
        <v>1.0229694843292236</v>
      </c>
      <c r="AF410" s="86">
        <v>0.91483891010284424</v>
      </c>
      <c r="AG410" s="86">
        <v>-2.605048380792141E-2</v>
      </c>
      <c r="AH410" s="86">
        <v>-0.11728385835886002</v>
      </c>
      <c r="AI410" s="86">
        <v>-8.7113402783870697E-2</v>
      </c>
      <c r="AJ410" s="86">
        <v>-3.5560633987188339E-2</v>
      </c>
      <c r="AK410" s="86">
        <v>-0.10561823099851608</v>
      </c>
      <c r="AL410" s="86">
        <v>-0.14135962724685669</v>
      </c>
      <c r="AM410" s="86">
        <v>-0.11801691353321075</v>
      </c>
      <c r="AN410" s="86">
        <v>-0.14835280179977417</v>
      </c>
      <c r="AO410" s="86">
        <v>-0.20376011729240417</v>
      </c>
      <c r="AP410" s="86">
        <v>-0.23981635272502899</v>
      </c>
      <c r="AQ410" s="86">
        <v>-0.27266207337379456</v>
      </c>
      <c r="AR410" s="86">
        <v>-0.16592405736446381</v>
      </c>
      <c r="AS410" s="86">
        <v>-0.26506367325782776</v>
      </c>
      <c r="AT410" s="86">
        <v>-0.31726717948913574</v>
      </c>
      <c r="AU410" s="86">
        <v>-0.20771439373493195</v>
      </c>
      <c r="AV410" s="86">
        <v>-0.22254467010498047</v>
      </c>
      <c r="AW410" s="86">
        <v>-0.17461147904396057</v>
      </c>
      <c r="AX410" s="86">
        <v>-9.9056057631969452E-2</v>
      </c>
      <c r="AY410" s="86">
        <v>-0.18032903969287872</v>
      </c>
      <c r="AZ410" s="86">
        <v>-0.16510102152824402</v>
      </c>
      <c r="BA410" s="86">
        <v>-0.12128672003746033</v>
      </c>
      <c r="BB410" s="86">
        <v>-0.14372020959854126</v>
      </c>
      <c r="BC410" s="86">
        <v>-0.15407365560531616</v>
      </c>
      <c r="BD410" s="86">
        <v>-0.13221174478530884</v>
      </c>
      <c r="BE410" s="86">
        <v>3.4890040755271912E-2</v>
      </c>
      <c r="BF410" s="86">
        <v>-5.3328912705183029E-2</v>
      </c>
      <c r="BG410" s="86">
        <v>-2.5759093463420868E-2</v>
      </c>
      <c r="BH410" s="86">
        <v>2.9273338615894318E-2</v>
      </c>
      <c r="BI410" s="86">
        <v>-3.0823776498436928E-2</v>
      </c>
      <c r="BJ410" s="86">
        <v>-6.4244695007801056E-2</v>
      </c>
      <c r="BK410" s="86">
        <v>-3.4821849316358566E-2</v>
      </c>
      <c r="BL410" s="86">
        <v>-6.0670655220746994E-2</v>
      </c>
      <c r="BM410" s="86">
        <v>-0.1193244531750679</v>
      </c>
      <c r="BN410" s="86">
        <v>-0.14729654788970947</v>
      </c>
      <c r="BO410" s="86">
        <v>-0.17954273521900177</v>
      </c>
      <c r="BP410" s="86">
        <v>-6.9920532405376434E-2</v>
      </c>
      <c r="BQ410" s="86">
        <v>-0.17254407703876495</v>
      </c>
      <c r="BR410" s="86">
        <v>-0.2286103367805481</v>
      </c>
      <c r="BS410" s="86">
        <v>-0.12461303919553757</v>
      </c>
      <c r="BT410" s="86">
        <v>-0.14105887711048126</v>
      </c>
      <c r="BU410" s="86">
        <v>-9.867066890001297E-2</v>
      </c>
      <c r="BV410" s="86">
        <v>-2.0196752622723579E-2</v>
      </c>
      <c r="BW410" s="86">
        <v>-8.7708376348018646E-2</v>
      </c>
      <c r="BX410" s="86">
        <v>-7.1862563490867615E-2</v>
      </c>
      <c r="BY410" s="86">
        <v>-3.967629000544548E-2</v>
      </c>
      <c r="BZ410" s="86">
        <v>-6.563182920217514E-2</v>
      </c>
      <c r="CA410" s="86">
        <v>-7.7249288558959961E-2</v>
      </c>
      <c r="CB410" s="86">
        <v>-5.5581241846084595E-2</v>
      </c>
      <c r="CC410" s="86">
        <v>7.7097252011299133E-2</v>
      </c>
      <c r="CD410" s="86">
        <v>-9.0339062735438347E-3</v>
      </c>
      <c r="CE410" s="86">
        <v>1.6734713688492775E-2</v>
      </c>
      <c r="CF410" s="86">
        <v>7.4177153408527374E-2</v>
      </c>
      <c r="CG410" s="86">
        <v>2.0978633314371109E-2</v>
      </c>
      <c r="CH410" s="86">
        <v>-1.0835126042366028E-2</v>
      </c>
      <c r="CI410" s="86">
        <v>2.2798800840973854E-2</v>
      </c>
      <c r="CJ410" s="86">
        <v>5.7726512750377879E-5</v>
      </c>
      <c r="CK410" s="86">
        <v>-6.0844574123620987E-2</v>
      </c>
      <c r="CL410" s="86">
        <v>-8.3217635750770569E-2</v>
      </c>
      <c r="CM410" s="86">
        <v>-0.11504857242107391</v>
      </c>
      <c r="CN410" s="86">
        <v>-3.4287965390831232E-3</v>
      </c>
      <c r="CO410" s="86">
        <v>-0.10846531391143799</v>
      </c>
      <c r="CP410" s="86">
        <v>-0.16720688343048096</v>
      </c>
      <c r="CQ410" s="86">
        <v>-6.7057296633720398E-2</v>
      </c>
      <c r="CR410" s="86">
        <v>-8.4622055292129517E-2</v>
      </c>
      <c r="CS410" s="86">
        <v>-4.6074293553829193E-2</v>
      </c>
      <c r="CT410" s="86">
        <v>3.4420963376760483E-2</v>
      </c>
      <c r="CU410" s="86">
        <v>-2.3559581488370895E-2</v>
      </c>
      <c r="CV410" s="86">
        <v>-7.2858957573771477E-3</v>
      </c>
      <c r="CW410" s="86">
        <v>1.684684120118618E-2</v>
      </c>
      <c r="CX410" s="86">
        <v>-1.1548062786459923E-2</v>
      </c>
      <c r="CY410" s="86">
        <v>-2.4040957912802696E-2</v>
      </c>
      <c r="CZ410" s="86">
        <v>-2.5071869604289532E-3</v>
      </c>
      <c r="DA410" s="86">
        <v>0.11930447071790695</v>
      </c>
      <c r="DB410" s="86">
        <v>3.5261102020740509E-2</v>
      </c>
      <c r="DC410" s="86">
        <v>5.9228517115116119E-2</v>
      </c>
      <c r="DD410" s="86">
        <v>0.11908096820116043</v>
      </c>
      <c r="DE410" s="86">
        <v>7.2781041264533997E-2</v>
      </c>
      <c r="DF410" s="86">
        <v>4.2574442923069E-2</v>
      </c>
      <c r="DG410" s="86">
        <v>8.0419450998306274E-2</v>
      </c>
      <c r="DH410" s="86">
        <v>6.0786109417676926E-2</v>
      </c>
      <c r="DI410" s="86">
        <v>-2.3646934423595667E-3</v>
      </c>
      <c r="DJ410" s="86">
        <v>-1.913871057331562E-2</v>
      </c>
      <c r="DK410" s="86">
        <v>-5.0554398447275162E-2</v>
      </c>
      <c r="DL410" s="86">
        <v>6.3062943518161774E-2</v>
      </c>
      <c r="DM410" s="86">
        <v>-4.4386524707078934E-2</v>
      </c>
      <c r="DN410" s="86">
        <v>-0.10580344498157501</v>
      </c>
      <c r="DO410" s="86">
        <v>-9.5015540719032288E-3</v>
      </c>
      <c r="DP410" s="86">
        <v>-2.8185242787003517E-2</v>
      </c>
      <c r="DQ410" s="86">
        <v>6.5220771357417107E-3</v>
      </c>
      <c r="DR410" s="86">
        <v>8.9038677513599396E-2</v>
      </c>
      <c r="DS410" s="86">
        <v>4.0589209645986557E-2</v>
      </c>
      <c r="DT410" s="86">
        <v>5.7290773838758469E-2</v>
      </c>
      <c r="DU410" s="86">
        <v>7.3369979858398438E-2</v>
      </c>
      <c r="DV410" s="86">
        <v>4.2535711079835892E-2</v>
      </c>
      <c r="DW410" s="86">
        <v>2.9167370870709419E-2</v>
      </c>
      <c r="DX410" s="86">
        <v>5.0566863268613815E-2</v>
      </c>
      <c r="DY410" s="86">
        <v>0.18024501204490662</v>
      </c>
      <c r="DZ410" s="86">
        <v>9.9216058850288391E-2</v>
      </c>
      <c r="EA410" s="86">
        <v>0.12058283388614655</v>
      </c>
      <c r="EB410" s="86">
        <v>0.18391494452953339</v>
      </c>
      <c r="EC410" s="86">
        <v>0.1475754976272583</v>
      </c>
      <c r="ED410" s="86">
        <v>0.11968938261270523</v>
      </c>
      <c r="EE410" s="86">
        <v>0.16361451148986816</v>
      </c>
      <c r="EF410" s="86">
        <v>0.14846824109554291</v>
      </c>
      <c r="EG410" s="86">
        <v>8.2070969045162201E-2</v>
      </c>
      <c r="EH410" s="86">
        <v>7.3381081223487854E-2</v>
      </c>
      <c r="EI410" s="86">
        <v>4.2564939707517624E-2</v>
      </c>
      <c r="EJ410" s="86">
        <v>0.15906645357608795</v>
      </c>
      <c r="EK410" s="86">
        <v>4.8133060336112976E-2</v>
      </c>
      <c r="EL410" s="86">
        <v>-1.714661717414856E-2</v>
      </c>
      <c r="EM410" s="86">
        <v>7.3599793016910553E-2</v>
      </c>
      <c r="EN410" s="86">
        <v>5.3300559520721436E-2</v>
      </c>
      <c r="EO410" s="86">
        <v>8.2462877035140991E-2</v>
      </c>
      <c r="EP410" s="86">
        <v>0.16789796948432922</v>
      </c>
      <c r="EQ410" s="86">
        <v>0.13320986926555634</v>
      </c>
      <c r="ER410" s="86">
        <v>0.15052923560142517</v>
      </c>
      <c r="ES410" s="86">
        <v>0.15498042106628418</v>
      </c>
      <c r="ET410" s="86">
        <v>0.12062409520149231</v>
      </c>
      <c r="EU410" s="86">
        <v>0.10599175095558167</v>
      </c>
      <c r="EV410" s="86">
        <v>0.12719735503196716</v>
      </c>
      <c r="EW410" s="86">
        <v>39.510250091552734</v>
      </c>
      <c r="EX410" s="86">
        <v>38.984027862548828</v>
      </c>
      <c r="EY410" s="86">
        <v>38.881778717041016</v>
      </c>
      <c r="EZ410" s="86">
        <v>38.862819671630859</v>
      </c>
      <c r="FA410" s="86">
        <v>38.434043884277344</v>
      </c>
      <c r="FB410" s="86">
        <v>38.519123077392578</v>
      </c>
      <c r="FC410" s="86">
        <v>39.257640838623047</v>
      </c>
      <c r="FD410" s="86">
        <v>40.079769134521484</v>
      </c>
      <c r="FE410" s="86">
        <v>42.415779113769531</v>
      </c>
      <c r="FF410" s="86">
        <v>45.025066375732422</v>
      </c>
      <c r="FG410" s="86">
        <v>47.098426818847656</v>
      </c>
      <c r="FH410" s="86">
        <v>49.029556274414063</v>
      </c>
      <c r="FI410" s="86">
        <v>49.956352233886719</v>
      </c>
      <c r="FJ410" s="86">
        <v>50.435127258300781</v>
      </c>
      <c r="FK410" s="86">
        <v>50.801067352294922</v>
      </c>
      <c r="FL410" s="86">
        <v>50.895862579345703</v>
      </c>
      <c r="FM410" s="86">
        <v>50.215770721435547</v>
      </c>
      <c r="FN410" s="86">
        <v>49.702091217041016</v>
      </c>
      <c r="FO410" s="86">
        <v>48.861316680908203</v>
      </c>
      <c r="FP410" s="86">
        <v>48.227386474609375</v>
      </c>
      <c r="FQ410" s="86">
        <v>48.328689575195313</v>
      </c>
      <c r="FR410" s="86">
        <v>49.261848449707031</v>
      </c>
      <c r="FS410" s="86">
        <v>48.712482452392578</v>
      </c>
      <c r="FT410" s="86">
        <v>48.450290679931641</v>
      </c>
      <c r="FU410" s="86">
        <v>4.3553262948989868E-2</v>
      </c>
      <c r="FV410" s="86">
        <v>5.9097498655319214E-2</v>
      </c>
      <c r="FW410" s="86">
        <v>4.7381147742271423E-2</v>
      </c>
      <c r="FX410" s="86">
        <v>295</v>
      </c>
      <c r="FY410" s="86">
        <v>1</v>
      </c>
    </row>
    <row r="411" spans="1:181" x14ac:dyDescent="0.25">
      <c r="A411" t="s">
        <v>186</v>
      </c>
      <c r="B411" t="s">
        <v>244</v>
      </c>
      <c r="C411" t="s">
        <v>194</v>
      </c>
      <c r="D411" t="s">
        <v>203</v>
      </c>
      <c r="E411" t="s">
        <v>239</v>
      </c>
      <c r="F411" t="s">
        <v>1</v>
      </c>
      <c r="G411" t="s">
        <v>1</v>
      </c>
      <c r="H411" s="86">
        <v>8304</v>
      </c>
      <c r="I411" s="86">
        <v>1.2047550678253174</v>
      </c>
      <c r="J411" s="86">
        <v>1.1276154518127441</v>
      </c>
      <c r="K411" s="86">
        <v>1.0698115825653076</v>
      </c>
      <c r="L411" s="86">
        <v>1.0697771310806274</v>
      </c>
      <c r="M411" s="86">
        <v>1.1009267568588257</v>
      </c>
      <c r="N411" s="86">
        <v>1.1055748462677002</v>
      </c>
      <c r="O411" s="86">
        <v>1.2732290029525757</v>
      </c>
      <c r="P411" s="86">
        <v>1.417798638343811</v>
      </c>
      <c r="Q411" s="86">
        <v>1.3533463478088379</v>
      </c>
      <c r="R411" s="86">
        <v>1.2619556188583374</v>
      </c>
      <c r="S411" s="86">
        <v>1.2698851823806763</v>
      </c>
      <c r="T411" s="86">
        <v>1.205951452255249</v>
      </c>
      <c r="U411" s="86">
        <v>1.2590265274047852</v>
      </c>
      <c r="V411" s="86">
        <v>1.2096507549285889</v>
      </c>
      <c r="W411" s="86">
        <v>1.1873558759689331</v>
      </c>
      <c r="X411" s="86">
        <v>1.2494561672210693</v>
      </c>
      <c r="Y411" s="86">
        <v>1.3178237676620483</v>
      </c>
      <c r="Z411" s="86">
        <v>1.4828951358795166</v>
      </c>
      <c r="AA411" s="86">
        <v>1.6214216947555542</v>
      </c>
      <c r="AB411" s="86">
        <v>1.5803625583648682</v>
      </c>
      <c r="AC411" s="86">
        <v>1.5908362865447998</v>
      </c>
      <c r="AD411" s="86">
        <v>1.5614761114120483</v>
      </c>
      <c r="AE411" s="86">
        <v>1.398252010345459</v>
      </c>
      <c r="AF411" s="86">
        <v>1.2497539520263672</v>
      </c>
      <c r="AG411" s="86">
        <v>-1.2875488959252834E-2</v>
      </c>
      <c r="AH411" s="86">
        <v>-1.1494550853967667E-2</v>
      </c>
      <c r="AI411" s="86">
        <v>-3.5093259066343307E-2</v>
      </c>
      <c r="AJ411" s="86">
        <v>-2.2352557629346848E-2</v>
      </c>
      <c r="AK411" s="86">
        <v>-3.4983392804861069E-2</v>
      </c>
      <c r="AL411" s="86">
        <v>-0.10173243284225464</v>
      </c>
      <c r="AM411" s="86">
        <v>-0.14950907230377197</v>
      </c>
      <c r="AN411" s="86">
        <v>-0.11333948373794556</v>
      </c>
      <c r="AO411" s="86">
        <v>-0.18881410360336304</v>
      </c>
      <c r="AP411" s="86">
        <v>-0.23947323858737946</v>
      </c>
      <c r="AQ411" s="86">
        <v>-0.10468941926956177</v>
      </c>
      <c r="AR411" s="86">
        <v>-0.14083610475063324</v>
      </c>
      <c r="AS411" s="86">
        <v>-0.13521626591682434</v>
      </c>
      <c r="AT411" s="86">
        <v>-0.14331315457820892</v>
      </c>
      <c r="AU411" s="86">
        <v>-0.1535399854183197</v>
      </c>
      <c r="AV411" s="86">
        <v>-1.9952267408370972E-2</v>
      </c>
      <c r="AW411" s="86">
        <v>1.0954757453873754E-3</v>
      </c>
      <c r="AX411" s="86">
        <v>-3.3036335371434689E-3</v>
      </c>
      <c r="AY411" s="86">
        <v>7.5370785780251026E-3</v>
      </c>
      <c r="AZ411" s="86">
        <v>-4.5664127916097641E-2</v>
      </c>
      <c r="BA411" s="86">
        <v>-5.4438725113868713E-2</v>
      </c>
      <c r="BB411" s="86">
        <v>-8.3326049149036407E-2</v>
      </c>
      <c r="BC411" s="86">
        <v>-6.1543222516775131E-2</v>
      </c>
      <c r="BD411" s="86">
        <v>-8.9067883789539337E-2</v>
      </c>
      <c r="BE411" s="86">
        <v>5.6671638041734695E-2</v>
      </c>
      <c r="BF411" s="86">
        <v>5.4981198161840439E-2</v>
      </c>
      <c r="BG411" s="86">
        <v>3.0891431495547295E-2</v>
      </c>
      <c r="BH411" s="86">
        <v>4.28495854139328E-2</v>
      </c>
      <c r="BI411" s="86">
        <v>3.0761547386646271E-2</v>
      </c>
      <c r="BJ411" s="86">
        <v>-3.5680714994668961E-2</v>
      </c>
      <c r="BK411" s="86">
        <v>-7.7234625816345215E-2</v>
      </c>
      <c r="BL411" s="86">
        <v>-3.4596681594848633E-2</v>
      </c>
      <c r="BM411" s="86">
        <v>-9.8989762365818024E-2</v>
      </c>
      <c r="BN411" s="86">
        <v>-0.15222166478633881</v>
      </c>
      <c r="BO411" s="86">
        <v>-2.5957133620977402E-2</v>
      </c>
      <c r="BP411" s="86">
        <v>-6.2875494360923767E-2</v>
      </c>
      <c r="BQ411" s="86">
        <v>-4.2827725410461426E-2</v>
      </c>
      <c r="BR411" s="86">
        <v>-5.9981320053339005E-2</v>
      </c>
      <c r="BS411" s="86">
        <v>-7.6744712889194489E-2</v>
      </c>
      <c r="BT411" s="86">
        <v>5.0334759056568146E-2</v>
      </c>
      <c r="BU411" s="86">
        <v>7.938472181558609E-2</v>
      </c>
      <c r="BV411" s="86">
        <v>7.178623229265213E-2</v>
      </c>
      <c r="BW411" s="86">
        <v>8.0226995050907135E-2</v>
      </c>
      <c r="BX411" s="86">
        <v>2.3873897269368172E-2</v>
      </c>
      <c r="BY411" s="86">
        <v>2.1001480519771576E-2</v>
      </c>
      <c r="BZ411" s="86">
        <v>-1.3339042663574219E-2</v>
      </c>
      <c r="CA411" s="86">
        <v>9.8382728174328804E-3</v>
      </c>
      <c r="CB411" s="86">
        <v>-1.4167641289532185E-2</v>
      </c>
      <c r="CC411" s="86">
        <v>0.1048397570848465</v>
      </c>
      <c r="CD411" s="86">
        <v>0.10102210938930511</v>
      </c>
      <c r="CE411" s="86">
        <v>7.6592229306697845E-2</v>
      </c>
      <c r="CF411" s="86">
        <v>8.8008388876914978E-2</v>
      </c>
      <c r="CG411" s="86">
        <v>7.6296292245388031E-2</v>
      </c>
      <c r="CH411" s="86">
        <v>1.006650272756815E-2</v>
      </c>
      <c r="CI411" s="86">
        <v>-2.7177572250366211E-2</v>
      </c>
      <c r="CJ411" s="86">
        <v>1.9940346479415894E-2</v>
      </c>
      <c r="CK411" s="86">
        <v>-3.677770122885704E-2</v>
      </c>
      <c r="CL411" s="86">
        <v>-9.1791480779647827E-2</v>
      </c>
      <c r="CM411" s="86">
        <v>2.8572602197527885E-2</v>
      </c>
      <c r="CN411" s="86">
        <v>-8.88021569699049E-3</v>
      </c>
      <c r="CO411" s="86">
        <v>2.1160291507840157E-2</v>
      </c>
      <c r="CP411" s="86">
        <v>-2.2659495007246733E-3</v>
      </c>
      <c r="CQ411" s="86">
        <v>-2.3556537926197052E-2</v>
      </c>
      <c r="CR411" s="86">
        <v>9.9015332758426666E-2</v>
      </c>
      <c r="CS411" s="86">
        <v>0.13360761106014252</v>
      </c>
      <c r="CT411" s="86">
        <v>0.12379324436187744</v>
      </c>
      <c r="CU411" s="86">
        <v>0.13057179749011993</v>
      </c>
      <c r="CV411" s="86">
        <v>7.2035722434520721E-2</v>
      </c>
      <c r="CW411" s="86">
        <v>7.3251143097877502E-2</v>
      </c>
      <c r="CX411" s="86">
        <v>3.5133745521306992E-2</v>
      </c>
      <c r="CY411" s="86">
        <v>5.927688255906105E-2</v>
      </c>
      <c r="CZ411" s="86">
        <v>3.7708044052124023E-2</v>
      </c>
      <c r="DA411" s="86">
        <v>0.15300789475440979</v>
      </c>
      <c r="DB411" s="86">
        <v>0.1470630019903183</v>
      </c>
      <c r="DC411" s="86">
        <v>0.12229303270578384</v>
      </c>
      <c r="DD411" s="86">
        <v>0.13316719233989716</v>
      </c>
      <c r="DE411" s="86">
        <v>0.12183103710412979</v>
      </c>
      <c r="DF411" s="86">
        <v>5.5813726037740707E-2</v>
      </c>
      <c r="DG411" s="86">
        <v>2.2879483178257942E-2</v>
      </c>
      <c r="DH411" s="86">
        <v>7.4477367103099823E-2</v>
      </c>
      <c r="DI411" s="86">
        <v>2.5434356182813644E-2</v>
      </c>
      <c r="DJ411" s="86">
        <v>-3.1361304223537445E-2</v>
      </c>
      <c r="DK411" s="86">
        <v>8.310234546661377E-2</v>
      </c>
      <c r="DL411" s="86">
        <v>4.5115057379007339E-2</v>
      </c>
      <c r="DM411" s="86">
        <v>8.514830470085144E-2</v>
      </c>
      <c r="DN411" s="86">
        <v>5.5449426174163818E-2</v>
      </c>
      <c r="DO411" s="86">
        <v>2.9631638899445534E-2</v>
      </c>
      <c r="DP411" s="86">
        <v>0.14769591391086578</v>
      </c>
      <c r="DQ411" s="86">
        <v>0.18783052265644073</v>
      </c>
      <c r="DR411" s="86">
        <v>0.17580026388168335</v>
      </c>
      <c r="DS411" s="86">
        <v>0.18091659247875214</v>
      </c>
      <c r="DT411" s="86">
        <v>0.12019754946231842</v>
      </c>
      <c r="DU411" s="86">
        <v>0.12550079822540283</v>
      </c>
      <c r="DV411" s="86">
        <v>8.3606533706188202E-2</v>
      </c>
      <c r="DW411" s="86">
        <v>0.1087154820561409</v>
      </c>
      <c r="DX411" s="86">
        <v>8.9583724737167358E-2</v>
      </c>
      <c r="DY411" s="86">
        <v>0.222555011510849</v>
      </c>
      <c r="DZ411" s="86">
        <v>0.2135387659072876</v>
      </c>
      <c r="EA411" s="86">
        <v>0.1882777214050293</v>
      </c>
      <c r="EB411" s="86">
        <v>0.1983693391084671</v>
      </c>
      <c r="EC411" s="86">
        <v>0.18757598102092743</v>
      </c>
      <c r="ED411" s="86">
        <v>0.12186544388532639</v>
      </c>
      <c r="EE411" s="86">
        <v>9.5153920352458954E-2</v>
      </c>
      <c r="EF411" s="86">
        <v>0.15322017669677734</v>
      </c>
      <c r="EG411" s="86">
        <v>0.11525868624448776</v>
      </c>
      <c r="EH411" s="86">
        <v>5.5890277028083801E-2</v>
      </c>
      <c r="EI411" s="86">
        <v>0.16183461248874664</v>
      </c>
      <c r="EJ411" s="86">
        <v>0.12307566404342651</v>
      </c>
      <c r="EK411" s="86">
        <v>0.17753684520721436</v>
      </c>
      <c r="EL411" s="86">
        <v>0.13878126442432404</v>
      </c>
      <c r="EM411" s="86">
        <v>0.1064269170165062</v>
      </c>
      <c r="EN411" s="86">
        <v>0.2179829478263855</v>
      </c>
      <c r="EO411" s="86">
        <v>0.26611974835395813</v>
      </c>
      <c r="EP411" s="86">
        <v>0.25089013576507568</v>
      </c>
      <c r="EQ411" s="86">
        <v>0.25360649824142456</v>
      </c>
      <c r="ER411" s="86">
        <v>0.18973557651042938</v>
      </c>
      <c r="ES411" s="86">
        <v>0.20094099640846252</v>
      </c>
      <c r="ET411" s="86">
        <v>0.1535935252904892</v>
      </c>
      <c r="EU411" s="86">
        <v>0.18009698390960693</v>
      </c>
      <c r="EV411" s="86">
        <v>0.16448396444320679</v>
      </c>
      <c r="EW411" s="86">
        <v>39.993629455566406</v>
      </c>
      <c r="EX411" s="86">
        <v>39.696746826171875</v>
      </c>
      <c r="EY411" s="86">
        <v>39.615505218505859</v>
      </c>
      <c r="EZ411" s="86">
        <v>39.605712890625</v>
      </c>
      <c r="FA411" s="86">
        <v>39.122989654541016</v>
      </c>
      <c r="FB411" s="86">
        <v>39.718338012695313</v>
      </c>
      <c r="FC411" s="86">
        <v>40.423625946044922</v>
      </c>
      <c r="FD411" s="86">
        <v>41.09295654296875</v>
      </c>
      <c r="FE411" s="86">
        <v>43.170940399169922</v>
      </c>
      <c r="FF411" s="86">
        <v>45.177909851074219</v>
      </c>
      <c r="FG411" s="86">
        <v>47.233482360839844</v>
      </c>
      <c r="FH411" s="86">
        <v>49.209980010986328</v>
      </c>
      <c r="FI411" s="86">
        <v>50.149723052978516</v>
      </c>
      <c r="FJ411" s="86">
        <v>50.464195251464844</v>
      </c>
      <c r="FK411" s="86">
        <v>50.560604095458984</v>
      </c>
      <c r="FL411" s="86">
        <v>51.101390838623047</v>
      </c>
      <c r="FM411" s="86">
        <v>50.785125732421875</v>
      </c>
      <c r="FN411" s="86">
        <v>50.379745483398438</v>
      </c>
      <c r="FO411" s="86">
        <v>50.006038665771484</v>
      </c>
      <c r="FP411" s="86">
        <v>49.426010131835938</v>
      </c>
      <c r="FQ411" s="86">
        <v>48.81488037109375</v>
      </c>
      <c r="FR411" s="86">
        <v>49.381416320800781</v>
      </c>
      <c r="FS411" s="86">
        <v>49.387821197509766</v>
      </c>
      <c r="FT411" s="86">
        <v>49.035015106201172</v>
      </c>
      <c r="FU411" s="86">
        <v>3.784310445189476E-2</v>
      </c>
      <c r="FV411" s="86">
        <v>5.4382827132940292E-2</v>
      </c>
      <c r="FW411" s="86">
        <v>4.0759380906820297E-2</v>
      </c>
      <c r="FX411" s="86">
        <v>677</v>
      </c>
      <c r="FY411" s="86">
        <v>1</v>
      </c>
    </row>
    <row r="412" spans="1:181" x14ac:dyDescent="0.25">
      <c r="A412" t="s">
        <v>186</v>
      </c>
      <c r="B412" t="s">
        <v>244</v>
      </c>
      <c r="C412" t="s">
        <v>194</v>
      </c>
      <c r="D412" t="s">
        <v>203</v>
      </c>
      <c r="E412" t="s">
        <v>239</v>
      </c>
      <c r="F412" t="s">
        <v>178</v>
      </c>
      <c r="G412" t="s">
        <v>1</v>
      </c>
      <c r="H412" s="86">
        <v>4313</v>
      </c>
      <c r="I412" s="86">
        <v>1.1461184024810791</v>
      </c>
      <c r="J412" s="86">
        <v>1.0332412719726563</v>
      </c>
      <c r="K412" s="86">
        <v>0.98883384466171265</v>
      </c>
      <c r="L412" s="86">
        <v>0.97907555103302002</v>
      </c>
      <c r="M412" s="86">
        <v>0.99828863143920898</v>
      </c>
      <c r="N412" s="86">
        <v>1.0343704223632813</v>
      </c>
      <c r="O412" s="86">
        <v>1.1947987079620361</v>
      </c>
      <c r="P412" s="86">
        <v>1.2619264125823975</v>
      </c>
      <c r="Q412" s="86">
        <v>1.2081294059753418</v>
      </c>
      <c r="R412" s="86">
        <v>1.1740167140960693</v>
      </c>
      <c r="S412" s="86">
        <v>1.1414217948913574</v>
      </c>
      <c r="T412" s="86">
        <v>1.0665498971939087</v>
      </c>
      <c r="U412" s="86">
        <v>1.0875546932220459</v>
      </c>
      <c r="V412" s="86">
        <v>1.1062064170837402</v>
      </c>
      <c r="W412" s="86">
        <v>1.1026908159255981</v>
      </c>
      <c r="X412" s="86">
        <v>1.1427556276321411</v>
      </c>
      <c r="Y412" s="86">
        <v>1.2426010370254517</v>
      </c>
      <c r="Z412" s="86">
        <v>1.4007757902145386</v>
      </c>
      <c r="AA412" s="86">
        <v>1.5611544847488403</v>
      </c>
      <c r="AB412" s="86">
        <v>1.5225129127502441</v>
      </c>
      <c r="AC412" s="86">
        <v>1.5674171447753906</v>
      </c>
      <c r="AD412" s="86">
        <v>1.5572062730789185</v>
      </c>
      <c r="AE412" s="86">
        <v>1.4330694675445557</v>
      </c>
      <c r="AF412" s="86">
        <v>1.2683550119400024</v>
      </c>
      <c r="AG412" s="86">
        <v>-9.7993239760398865E-2</v>
      </c>
      <c r="AH412" s="86">
        <v>-0.17260681092739105</v>
      </c>
      <c r="AI412" s="86">
        <v>-0.18728591501712799</v>
      </c>
      <c r="AJ412" s="86">
        <v>-0.15369625389575958</v>
      </c>
      <c r="AK412" s="86">
        <v>-0.1557776927947998</v>
      </c>
      <c r="AL412" s="86">
        <v>-0.21821300685405731</v>
      </c>
      <c r="AM412" s="86">
        <v>-0.24964214861392975</v>
      </c>
      <c r="AN412" s="86">
        <v>-0.29876330494880676</v>
      </c>
      <c r="AO412" s="86">
        <v>-0.17936098575592041</v>
      </c>
      <c r="AP412" s="86">
        <v>-0.20546993613243103</v>
      </c>
      <c r="AQ412" s="86">
        <v>-0.11983919143676758</v>
      </c>
      <c r="AR412" s="86">
        <v>-0.12091825157403946</v>
      </c>
      <c r="AS412" s="86">
        <v>-0.12140805274248123</v>
      </c>
      <c r="AT412" s="86">
        <v>-8.5284881293773651E-2</v>
      </c>
      <c r="AU412" s="86">
        <v>-3.6077357828617096E-2</v>
      </c>
      <c r="AV412" s="86">
        <v>-2.6220453903079033E-2</v>
      </c>
      <c r="AW412" s="86">
        <v>1.873566210269928E-2</v>
      </c>
      <c r="AX412" s="86">
        <v>8.3942953497171402E-3</v>
      </c>
      <c r="AY412" s="86">
        <v>-6.9456107914447784E-2</v>
      </c>
      <c r="AZ412" s="86">
        <v>-0.1381266862154007</v>
      </c>
      <c r="BA412" s="86">
        <v>-7.6703175902366638E-2</v>
      </c>
      <c r="BB412" s="86">
        <v>-0.14788132905960083</v>
      </c>
      <c r="BC412" s="86">
        <v>-0.17632807791233063</v>
      </c>
      <c r="BD412" s="86">
        <v>-0.24587559700012207</v>
      </c>
      <c r="BE412" s="86">
        <v>-2.9745018109679222E-2</v>
      </c>
      <c r="BF412" s="86">
        <v>-0.10360077023506165</v>
      </c>
      <c r="BG412" s="86">
        <v>-0.11623747646808624</v>
      </c>
      <c r="BH412" s="86">
        <v>-8.8206358253955841E-2</v>
      </c>
      <c r="BI412" s="86">
        <v>-8.1788897514343262E-2</v>
      </c>
      <c r="BJ412" s="86">
        <v>-0.13702358305454254</v>
      </c>
      <c r="BK412" s="86">
        <v>-0.16108797490596771</v>
      </c>
      <c r="BL412" s="86">
        <v>-0.20303292572498322</v>
      </c>
      <c r="BM412" s="86">
        <v>-9.8321594297885895E-2</v>
      </c>
      <c r="BN412" s="86">
        <v>-0.12519440054893494</v>
      </c>
      <c r="BO412" s="86">
        <v>-4.2650181800127029E-2</v>
      </c>
      <c r="BP412" s="86">
        <v>-4.9586266279220581E-2</v>
      </c>
      <c r="BQ412" s="86">
        <v>-5.3922142833471298E-2</v>
      </c>
      <c r="BR412" s="86">
        <v>-1.7004303634166718E-2</v>
      </c>
      <c r="BS412" s="86">
        <v>3.0714541673660278E-2</v>
      </c>
      <c r="BT412" s="86">
        <v>4.4088535010814667E-2</v>
      </c>
      <c r="BU412" s="86">
        <v>8.7696142494678497E-2</v>
      </c>
      <c r="BV412" s="86">
        <v>9.7533814609050751E-2</v>
      </c>
      <c r="BW412" s="86">
        <v>2.6622377336025238E-2</v>
      </c>
      <c r="BX412" s="86">
        <v>-5.1152050495147705E-2</v>
      </c>
      <c r="BY412" s="86">
        <v>1.1872272007167339E-2</v>
      </c>
      <c r="BZ412" s="86">
        <v>-4.8994194716215134E-2</v>
      </c>
      <c r="CA412" s="86">
        <v>-8.5604853928089142E-2</v>
      </c>
      <c r="CB412" s="86">
        <v>-0.15329906344413757</v>
      </c>
      <c r="CC412" s="86">
        <v>1.7523493617773056E-2</v>
      </c>
      <c r="CD412" s="86">
        <v>-5.5807400494813919E-2</v>
      </c>
      <c r="CE412" s="86">
        <v>-6.7029543220996857E-2</v>
      </c>
      <c r="CF412" s="86">
        <v>-4.2848270386457443E-2</v>
      </c>
      <c r="CG412" s="86">
        <v>-3.0544463545084E-2</v>
      </c>
      <c r="CH412" s="86">
        <v>-8.0792039632797241E-2</v>
      </c>
      <c r="CI412" s="86">
        <v>-9.9755614995956421E-2</v>
      </c>
      <c r="CJ412" s="86">
        <v>-0.13673034310340881</v>
      </c>
      <c r="CK412" s="86">
        <v>-4.2193945497274399E-2</v>
      </c>
      <c r="CL412" s="86">
        <v>-6.95958212018013E-2</v>
      </c>
      <c r="CM412" s="86">
        <v>1.0810681618750095E-2</v>
      </c>
      <c r="CN412" s="86">
        <v>-1.8195035227108747E-4</v>
      </c>
      <c r="CO412" s="86">
        <v>-7.1816057898104191E-3</v>
      </c>
      <c r="CP412" s="86">
        <v>3.0286615714430809E-2</v>
      </c>
      <c r="CQ412" s="86">
        <v>7.6974406838417053E-2</v>
      </c>
      <c r="CR412" s="86">
        <v>9.2784322798252106E-2</v>
      </c>
      <c r="CS412" s="86">
        <v>0.13545796275138855</v>
      </c>
      <c r="CT412" s="86">
        <v>0.15927156805992126</v>
      </c>
      <c r="CU412" s="86">
        <v>9.3166045844554901E-2</v>
      </c>
      <c r="CV412" s="86">
        <v>9.0863155201077461E-3</v>
      </c>
      <c r="CW412" s="86">
        <v>7.3219358921051025E-2</v>
      </c>
      <c r="CX412" s="86">
        <v>1.9494736567139626E-2</v>
      </c>
      <c r="CY412" s="86">
        <v>-2.2770244628190994E-2</v>
      </c>
      <c r="CZ412" s="86">
        <v>-8.9180842041969299E-2</v>
      </c>
      <c r="DA412" s="86">
        <v>6.4791999757289886E-2</v>
      </c>
      <c r="DB412" s="86">
        <v>-8.0140242353081703E-3</v>
      </c>
      <c r="DC412" s="86">
        <v>-1.7821606248617172E-2</v>
      </c>
      <c r="DD412" s="86">
        <v>2.5098233018070459E-3</v>
      </c>
      <c r="DE412" s="86">
        <v>2.0699966698884964E-2</v>
      </c>
      <c r="DF412" s="86">
        <v>-2.4560492485761642E-2</v>
      </c>
      <c r="DG412" s="86">
        <v>-3.8423255085945129E-2</v>
      </c>
      <c r="DH412" s="86">
        <v>-7.0427767932415009E-2</v>
      </c>
      <c r="DI412" s="86">
        <v>1.3933699578046799E-2</v>
      </c>
      <c r="DJ412" s="86">
        <v>-1.3997233472764492E-2</v>
      </c>
      <c r="DK412" s="86">
        <v>6.4271554350852966E-2</v>
      </c>
      <c r="DL412" s="86">
        <v>4.9222365021705627E-2</v>
      </c>
      <c r="DM412" s="86">
        <v>3.9558935910463333E-2</v>
      </c>
      <c r="DN412" s="86">
        <v>7.7577531337738037E-2</v>
      </c>
      <c r="DO412" s="86">
        <v>0.12323427945375443</v>
      </c>
      <c r="DP412" s="86">
        <v>0.14148011803627014</v>
      </c>
      <c r="DQ412" s="86">
        <v>0.1832197904586792</v>
      </c>
      <c r="DR412" s="86">
        <v>0.22100932896137238</v>
      </c>
      <c r="DS412" s="86">
        <v>0.15970972180366516</v>
      </c>
      <c r="DT412" s="86">
        <v>6.9324687123298645E-2</v>
      </c>
      <c r="DU412" s="86">
        <v>0.13456645607948303</v>
      </c>
      <c r="DV412" s="86">
        <v>8.7983667850494385E-2</v>
      </c>
      <c r="DW412" s="86">
        <v>4.0064375847578049E-2</v>
      </c>
      <c r="DX412" s="86">
        <v>-2.506263367831707E-2</v>
      </c>
      <c r="DY412" s="86">
        <v>0.13304021954536438</v>
      </c>
      <c r="DZ412" s="86">
        <v>6.0992017388343811E-2</v>
      </c>
      <c r="EA412" s="86">
        <v>5.3226836025714874E-2</v>
      </c>
      <c r="EB412" s="86">
        <v>6.7999713122844696E-2</v>
      </c>
      <c r="EC412" s="86">
        <v>9.4688780605792999E-2</v>
      </c>
      <c r="ED412" s="86">
        <v>5.662892758846283E-2</v>
      </c>
      <c r="EE412" s="86">
        <v>5.0130929797887802E-2</v>
      </c>
      <c r="EF412" s="86">
        <v>2.5302613154053688E-2</v>
      </c>
      <c r="EG412" s="86">
        <v>9.4973102211952209E-2</v>
      </c>
      <c r="EH412" s="86">
        <v>6.6278301179409027E-2</v>
      </c>
      <c r="EI412" s="86">
        <v>0.14146055281162262</v>
      </c>
      <c r="EJ412" s="86">
        <v>0.12055435031652451</v>
      </c>
      <c r="EK412" s="86">
        <v>0.10704484581947327</v>
      </c>
      <c r="EL412" s="86">
        <v>0.14585810899734497</v>
      </c>
      <c r="EM412" s="86">
        <v>0.1900261789560318</v>
      </c>
      <c r="EN412" s="86">
        <v>0.21178911626338959</v>
      </c>
      <c r="EO412" s="86">
        <v>0.25218027830123901</v>
      </c>
      <c r="EP412" s="86">
        <v>0.31014883518218994</v>
      </c>
      <c r="EQ412" s="86">
        <v>0.25578820705413818</v>
      </c>
      <c r="ER412" s="86">
        <v>0.15629932284355164</v>
      </c>
      <c r="ES412" s="86">
        <v>0.22314189374446869</v>
      </c>
      <c r="ET412" s="86">
        <v>0.18687081336975098</v>
      </c>
      <c r="EU412" s="86">
        <v>0.13078758120536804</v>
      </c>
      <c r="EV412" s="86">
        <v>6.7513883113861084E-2</v>
      </c>
      <c r="EW412" s="86">
        <v>41.230903625488281</v>
      </c>
      <c r="EX412" s="86">
        <v>40.682956695556641</v>
      </c>
      <c r="EY412" s="86">
        <v>40.466175079345703</v>
      </c>
      <c r="EZ412" s="86">
        <v>40.464035034179688</v>
      </c>
      <c r="FA412" s="86">
        <v>39.864463806152344</v>
      </c>
      <c r="FB412" s="86">
        <v>40.808403015136719</v>
      </c>
      <c r="FC412" s="86">
        <v>41.902462005615234</v>
      </c>
      <c r="FD412" s="86">
        <v>42.253379821777344</v>
      </c>
      <c r="FE412" s="86">
        <v>44.761299133300781</v>
      </c>
      <c r="FF412" s="86">
        <v>46.129188537597656</v>
      </c>
      <c r="FG412" s="86">
        <v>48.302680969238281</v>
      </c>
      <c r="FH412" s="86">
        <v>50.607475280761719</v>
      </c>
      <c r="FI412" s="86">
        <v>51.128341674804688</v>
      </c>
      <c r="FJ412" s="86">
        <v>51.354808807373047</v>
      </c>
      <c r="FK412" s="86">
        <v>51.715175628662109</v>
      </c>
      <c r="FL412" s="86">
        <v>52.762599945068359</v>
      </c>
      <c r="FM412" s="86">
        <v>52.965579986572266</v>
      </c>
      <c r="FN412" s="86">
        <v>53.005359649658203</v>
      </c>
      <c r="FO412" s="86">
        <v>52.604286193847656</v>
      </c>
      <c r="FP412" s="86">
        <v>52.329704284667969</v>
      </c>
      <c r="FQ412" s="86">
        <v>51.533069610595703</v>
      </c>
      <c r="FR412" s="86">
        <v>51.469470977783203</v>
      </c>
      <c r="FS412" s="86">
        <v>50.607719421386719</v>
      </c>
      <c r="FT412" s="86">
        <v>50.034267425537109</v>
      </c>
      <c r="FU412" s="86">
        <v>4.6589922159910202E-2</v>
      </c>
      <c r="FV412" s="86">
        <v>6.86149001121521E-2</v>
      </c>
      <c r="FW412" s="86">
        <v>5.0068475306034088E-2</v>
      </c>
      <c r="FX412" s="86">
        <v>400</v>
      </c>
      <c r="FY412" s="86">
        <v>1</v>
      </c>
    </row>
    <row r="413" spans="1:181" x14ac:dyDescent="0.25">
      <c r="A413" t="s">
        <v>186</v>
      </c>
      <c r="B413" t="s">
        <v>244</v>
      </c>
      <c r="C413" t="s">
        <v>194</v>
      </c>
      <c r="D413" t="s">
        <v>203</v>
      </c>
      <c r="E413" t="s">
        <v>239</v>
      </c>
      <c r="F413" t="s">
        <v>179</v>
      </c>
      <c r="G413" t="s">
        <v>1</v>
      </c>
      <c r="H413" s="86">
        <v>754</v>
      </c>
      <c r="I413" s="86"/>
      <c r="J413" s="86"/>
      <c r="K413" s="86"/>
      <c r="L413" s="86"/>
      <c r="M413" s="86"/>
      <c r="N413" s="86"/>
      <c r="O413" s="86"/>
      <c r="P413" s="86"/>
      <c r="Q413" s="86"/>
      <c r="R413" s="86"/>
      <c r="S413" s="86"/>
      <c r="T413" s="86"/>
      <c r="U413" s="86"/>
      <c r="V413" s="86"/>
      <c r="W413" s="86"/>
      <c r="X413" s="86"/>
      <c r="Y413" s="86"/>
      <c r="Z413" s="86"/>
      <c r="AA413" s="86"/>
      <c r="AB413" s="86"/>
      <c r="AC413" s="86"/>
      <c r="AD413" s="86"/>
      <c r="AE413" s="86"/>
      <c r="AF413" s="86"/>
      <c r="AG413" s="86"/>
      <c r="AH413" s="86"/>
      <c r="AI413" s="86"/>
      <c r="AJ413" s="86"/>
      <c r="AK413" s="86"/>
      <c r="AL413" s="86"/>
      <c r="AM413" s="86"/>
      <c r="AN413" s="86"/>
      <c r="AO413" s="86"/>
      <c r="AP413" s="86"/>
      <c r="AQ413" s="86"/>
      <c r="AR413" s="86"/>
      <c r="AS413" s="86"/>
      <c r="AT413" s="86"/>
      <c r="AU413" s="86"/>
      <c r="AV413" s="86"/>
      <c r="AW413" s="86"/>
      <c r="AX413" s="86"/>
      <c r="AY413" s="86"/>
      <c r="AZ413" s="86"/>
      <c r="BA413" s="86"/>
      <c r="BB413" s="86"/>
      <c r="BC413" s="86"/>
      <c r="BD413" s="86"/>
      <c r="BE413" s="86"/>
      <c r="BF413" s="86"/>
      <c r="BG413" s="86"/>
      <c r="BH413" s="86"/>
      <c r="BI413" s="86"/>
      <c r="BJ413" s="86"/>
      <c r="BK413" s="86"/>
      <c r="BL413" s="86"/>
      <c r="BM413" s="86"/>
      <c r="BN413" s="86"/>
      <c r="BO413" s="86"/>
      <c r="BP413" s="86"/>
      <c r="BQ413" s="86"/>
      <c r="BR413" s="86"/>
      <c r="BS413" s="86"/>
      <c r="BT413" s="86"/>
      <c r="BU413" s="86"/>
      <c r="BV413" s="86"/>
      <c r="BW413" s="86"/>
      <c r="BX413" s="86"/>
      <c r="BY413" s="86"/>
      <c r="BZ413" s="86"/>
      <c r="CA413" s="86"/>
      <c r="CB413" s="86"/>
      <c r="CC413" s="86"/>
      <c r="CD413" s="86"/>
      <c r="CE413" s="86"/>
      <c r="CF413" s="86"/>
      <c r="CG413" s="86"/>
      <c r="CH413" s="86"/>
      <c r="CI413" s="86"/>
      <c r="CJ413" s="86"/>
      <c r="CK413" s="86"/>
      <c r="CL413" s="86"/>
      <c r="CM413" s="86"/>
      <c r="CN413" s="86"/>
      <c r="CO413" s="86"/>
      <c r="CP413" s="86"/>
      <c r="CQ413" s="86"/>
      <c r="CR413" s="86"/>
      <c r="CS413" s="86"/>
      <c r="CT413" s="86"/>
      <c r="CU413" s="86"/>
      <c r="CV413" s="86"/>
      <c r="CW413" s="86"/>
      <c r="CX413" s="86"/>
      <c r="CY413" s="86"/>
      <c r="CZ413" s="86"/>
      <c r="DA413" s="86"/>
      <c r="DB413" s="86"/>
      <c r="DC413" s="86"/>
      <c r="DD413" s="86"/>
      <c r="DE413" s="86"/>
      <c r="DF413" s="86"/>
      <c r="DG413" s="86"/>
      <c r="DH413" s="86"/>
      <c r="DI413" s="86"/>
      <c r="DJ413" s="86"/>
      <c r="DK413" s="86"/>
      <c r="DL413" s="86"/>
      <c r="DM413" s="86"/>
      <c r="DN413" s="86"/>
      <c r="DO413" s="86"/>
      <c r="DP413" s="86"/>
      <c r="DQ413" s="86"/>
      <c r="DR413" s="86"/>
      <c r="DS413" s="86"/>
      <c r="DT413" s="86"/>
      <c r="DU413" s="86"/>
      <c r="DV413" s="86"/>
      <c r="DW413" s="86"/>
      <c r="DX413" s="86"/>
      <c r="DY413" s="86"/>
      <c r="DZ413" s="86"/>
      <c r="EA413" s="86"/>
      <c r="EB413" s="86"/>
      <c r="EC413" s="86"/>
      <c r="ED413" s="86"/>
      <c r="EE413" s="86"/>
      <c r="EF413" s="86"/>
      <c r="EG413" s="86"/>
      <c r="EH413" s="86"/>
      <c r="EI413" s="86"/>
      <c r="EJ413" s="86"/>
      <c r="EK413" s="86"/>
      <c r="EL413" s="86"/>
      <c r="EM413" s="86"/>
      <c r="EN413" s="86"/>
      <c r="EO413" s="86"/>
      <c r="EP413" s="86"/>
      <c r="EQ413" s="86"/>
      <c r="ER413" s="86"/>
      <c r="ES413" s="86"/>
      <c r="ET413" s="86"/>
      <c r="EU413" s="86"/>
      <c r="EV413" s="86"/>
      <c r="EW413" s="86"/>
      <c r="EX413" s="86"/>
      <c r="EY413" s="86"/>
      <c r="EZ413" s="86"/>
      <c r="FA413" s="86"/>
      <c r="FB413" s="86"/>
      <c r="FC413" s="86"/>
      <c r="FD413" s="86"/>
      <c r="FE413" s="86"/>
      <c r="FF413" s="86"/>
      <c r="FG413" s="86"/>
      <c r="FH413" s="86"/>
      <c r="FI413" s="86"/>
      <c r="FJ413" s="86"/>
      <c r="FK413" s="86"/>
      <c r="FL413" s="86"/>
      <c r="FM413" s="86"/>
      <c r="FN413" s="86"/>
      <c r="FO413" s="86"/>
      <c r="FP413" s="86"/>
      <c r="FQ413" s="86"/>
      <c r="FR413" s="86"/>
      <c r="FS413" s="86"/>
      <c r="FT413" s="86"/>
      <c r="FU413" s="86"/>
      <c r="FV413" s="86"/>
      <c r="FW413" s="86"/>
      <c r="FX413" s="86">
        <v>39</v>
      </c>
      <c r="FY413" s="86">
        <v>0</v>
      </c>
    </row>
    <row r="414" spans="1:181" x14ac:dyDescent="0.25">
      <c r="A414" t="s">
        <v>186</v>
      </c>
      <c r="B414" t="s">
        <v>244</v>
      </c>
      <c r="C414" t="s">
        <v>194</v>
      </c>
      <c r="D414" t="s">
        <v>203</v>
      </c>
      <c r="E414" t="s">
        <v>239</v>
      </c>
      <c r="F414" t="s">
        <v>180</v>
      </c>
      <c r="G414" t="s">
        <v>1</v>
      </c>
      <c r="H414" s="86">
        <v>147</v>
      </c>
      <c r="I414" s="86"/>
      <c r="J414" s="86"/>
      <c r="K414" s="86"/>
      <c r="L414" s="86"/>
      <c r="M414" s="86"/>
      <c r="N414" s="86"/>
      <c r="O414" s="86"/>
      <c r="P414" s="86"/>
      <c r="Q414" s="86"/>
      <c r="R414" s="86"/>
      <c r="S414" s="86"/>
      <c r="T414" s="86"/>
      <c r="U414" s="86"/>
      <c r="V414" s="86"/>
      <c r="W414" s="86"/>
      <c r="X414" s="86"/>
      <c r="Y414" s="86"/>
      <c r="Z414" s="86"/>
      <c r="AA414" s="86"/>
      <c r="AB414" s="86"/>
      <c r="AC414" s="86"/>
      <c r="AD414" s="86"/>
      <c r="AE414" s="86"/>
      <c r="AF414" s="86"/>
      <c r="AG414" s="86"/>
      <c r="AH414" s="86"/>
      <c r="AI414" s="86"/>
      <c r="AJ414" s="86"/>
      <c r="AK414" s="86"/>
      <c r="AL414" s="86"/>
      <c r="AM414" s="86"/>
      <c r="AN414" s="86"/>
      <c r="AO414" s="86"/>
      <c r="AP414" s="86"/>
      <c r="AQ414" s="86"/>
      <c r="AR414" s="86"/>
      <c r="AS414" s="86"/>
      <c r="AT414" s="86"/>
      <c r="AU414" s="86"/>
      <c r="AV414" s="86"/>
      <c r="AW414" s="86"/>
      <c r="AX414" s="86"/>
      <c r="AY414" s="86"/>
      <c r="AZ414" s="86"/>
      <c r="BA414" s="86"/>
      <c r="BB414" s="86"/>
      <c r="BC414" s="86"/>
      <c r="BD414" s="86"/>
      <c r="BE414" s="86"/>
      <c r="BF414" s="86"/>
      <c r="BG414" s="86"/>
      <c r="BH414" s="86"/>
      <c r="BI414" s="86"/>
      <c r="BJ414" s="86"/>
      <c r="BK414" s="86"/>
      <c r="BL414" s="86"/>
      <c r="BM414" s="86"/>
      <c r="BN414" s="86"/>
      <c r="BO414" s="86"/>
      <c r="BP414" s="86"/>
      <c r="BQ414" s="86"/>
      <c r="BR414" s="86"/>
      <c r="BS414" s="86"/>
      <c r="BT414" s="86"/>
      <c r="BU414" s="86"/>
      <c r="BV414" s="86"/>
      <c r="BW414" s="86"/>
      <c r="BX414" s="86"/>
      <c r="BY414" s="86"/>
      <c r="BZ414" s="86"/>
      <c r="CA414" s="86"/>
      <c r="CB414" s="86"/>
      <c r="CC414" s="86"/>
      <c r="CD414" s="86"/>
      <c r="CE414" s="86"/>
      <c r="CF414" s="86"/>
      <c r="CG414" s="86"/>
      <c r="CH414" s="86"/>
      <c r="CI414" s="86"/>
      <c r="CJ414" s="86"/>
      <c r="CK414" s="86"/>
      <c r="CL414" s="86"/>
      <c r="CM414" s="86"/>
      <c r="CN414" s="86"/>
      <c r="CO414" s="86"/>
      <c r="CP414" s="86"/>
      <c r="CQ414" s="86"/>
      <c r="CR414" s="86"/>
      <c r="CS414" s="86"/>
      <c r="CT414" s="86"/>
      <c r="CU414" s="86"/>
      <c r="CV414" s="86"/>
      <c r="CW414" s="86"/>
      <c r="CX414" s="86"/>
      <c r="CY414" s="86"/>
      <c r="CZ414" s="86"/>
      <c r="DA414" s="86"/>
      <c r="DB414" s="86"/>
      <c r="DC414" s="86"/>
      <c r="DD414" s="86"/>
      <c r="DE414" s="86"/>
      <c r="DF414" s="86"/>
      <c r="DG414" s="86"/>
      <c r="DH414" s="86"/>
      <c r="DI414" s="86"/>
      <c r="DJ414" s="86"/>
      <c r="DK414" s="86"/>
      <c r="DL414" s="86"/>
      <c r="DM414" s="86"/>
      <c r="DN414" s="86"/>
      <c r="DO414" s="86"/>
      <c r="DP414" s="86"/>
      <c r="DQ414" s="86"/>
      <c r="DR414" s="86"/>
      <c r="DS414" s="86"/>
      <c r="DT414" s="86"/>
      <c r="DU414" s="86"/>
      <c r="DV414" s="86"/>
      <c r="DW414" s="86"/>
      <c r="DX414" s="86"/>
      <c r="DY414" s="86"/>
      <c r="DZ414" s="86"/>
      <c r="EA414" s="86"/>
      <c r="EB414" s="86"/>
      <c r="EC414" s="86"/>
      <c r="ED414" s="86"/>
      <c r="EE414" s="86"/>
      <c r="EF414" s="86"/>
      <c r="EG414" s="86"/>
      <c r="EH414" s="86"/>
      <c r="EI414" s="86"/>
      <c r="EJ414" s="86"/>
      <c r="EK414" s="86"/>
      <c r="EL414" s="86"/>
      <c r="EM414" s="86"/>
      <c r="EN414" s="86"/>
      <c r="EO414" s="86"/>
      <c r="EP414" s="86"/>
      <c r="EQ414" s="86"/>
      <c r="ER414" s="86"/>
      <c r="ES414" s="86"/>
      <c r="ET414" s="86"/>
      <c r="EU414" s="86"/>
      <c r="EV414" s="86"/>
      <c r="EW414" s="86"/>
      <c r="EX414" s="86"/>
      <c r="EY414" s="86"/>
      <c r="EZ414" s="86"/>
      <c r="FA414" s="86"/>
      <c r="FB414" s="86"/>
      <c r="FC414" s="86"/>
      <c r="FD414" s="86"/>
      <c r="FE414" s="86"/>
      <c r="FF414" s="86"/>
      <c r="FG414" s="86"/>
      <c r="FH414" s="86"/>
      <c r="FI414" s="86"/>
      <c r="FJ414" s="86"/>
      <c r="FK414" s="86"/>
      <c r="FL414" s="86"/>
      <c r="FM414" s="86"/>
      <c r="FN414" s="86"/>
      <c r="FO414" s="86"/>
      <c r="FP414" s="86"/>
      <c r="FQ414" s="86"/>
      <c r="FR414" s="86"/>
      <c r="FS414" s="86"/>
      <c r="FT414" s="86"/>
      <c r="FU414" s="86"/>
      <c r="FV414" s="86"/>
      <c r="FW414" s="86"/>
      <c r="FX414" s="86">
        <v>14</v>
      </c>
      <c r="FY414" s="86">
        <v>0</v>
      </c>
    </row>
    <row r="415" spans="1:181" x14ac:dyDescent="0.25">
      <c r="A415" t="s">
        <v>186</v>
      </c>
      <c r="B415" t="s">
        <v>244</v>
      </c>
      <c r="C415" t="s">
        <v>194</v>
      </c>
      <c r="D415" t="s">
        <v>203</v>
      </c>
      <c r="E415" t="s">
        <v>239</v>
      </c>
      <c r="F415" t="s">
        <v>181</v>
      </c>
      <c r="G415" t="s">
        <v>1</v>
      </c>
      <c r="H415" s="86">
        <v>312</v>
      </c>
      <c r="I415" s="86"/>
      <c r="J415" s="86"/>
      <c r="K415" s="86"/>
      <c r="L415" s="86"/>
      <c r="M415" s="86"/>
      <c r="N415" s="86"/>
      <c r="O415" s="86"/>
      <c r="P415" s="86"/>
      <c r="Q415" s="86"/>
      <c r="R415" s="86"/>
      <c r="S415" s="86"/>
      <c r="T415" s="86"/>
      <c r="U415" s="86"/>
      <c r="V415" s="86"/>
      <c r="W415" s="86"/>
      <c r="X415" s="86"/>
      <c r="Y415" s="86"/>
      <c r="Z415" s="86"/>
      <c r="AA415" s="86"/>
      <c r="AB415" s="86"/>
      <c r="AC415" s="86"/>
      <c r="AD415" s="86"/>
      <c r="AE415" s="86"/>
      <c r="AF415" s="86"/>
      <c r="AG415" s="86"/>
      <c r="AH415" s="86"/>
      <c r="AI415" s="86"/>
      <c r="AJ415" s="86"/>
      <c r="AK415" s="86"/>
      <c r="AL415" s="86"/>
      <c r="AM415" s="86"/>
      <c r="AN415" s="86"/>
      <c r="AO415" s="86"/>
      <c r="AP415" s="86"/>
      <c r="AQ415" s="86"/>
      <c r="AR415" s="86"/>
      <c r="AS415" s="86"/>
      <c r="AT415" s="86"/>
      <c r="AU415" s="86"/>
      <c r="AV415" s="86"/>
      <c r="AW415" s="86"/>
      <c r="AX415" s="86"/>
      <c r="AY415" s="86"/>
      <c r="AZ415" s="86"/>
      <c r="BA415" s="86"/>
      <c r="BB415" s="86"/>
      <c r="BC415" s="86"/>
      <c r="BD415" s="86"/>
      <c r="BE415" s="86"/>
      <c r="BF415" s="86"/>
      <c r="BG415" s="86"/>
      <c r="BH415" s="86"/>
      <c r="BI415" s="86"/>
      <c r="BJ415" s="86"/>
      <c r="BK415" s="86"/>
      <c r="BL415" s="86"/>
      <c r="BM415" s="86"/>
      <c r="BN415" s="86"/>
      <c r="BO415" s="86"/>
      <c r="BP415" s="86"/>
      <c r="BQ415" s="86"/>
      <c r="BR415" s="86"/>
      <c r="BS415" s="86"/>
      <c r="BT415" s="86"/>
      <c r="BU415" s="86"/>
      <c r="BV415" s="86"/>
      <c r="BW415" s="86"/>
      <c r="BX415" s="86"/>
      <c r="BY415" s="86"/>
      <c r="BZ415" s="86"/>
      <c r="CA415" s="86"/>
      <c r="CB415" s="86"/>
      <c r="CC415" s="86"/>
      <c r="CD415" s="86"/>
      <c r="CE415" s="86"/>
      <c r="CF415" s="86"/>
      <c r="CG415" s="86"/>
      <c r="CH415" s="86"/>
      <c r="CI415" s="86"/>
      <c r="CJ415" s="86"/>
      <c r="CK415" s="86"/>
      <c r="CL415" s="86"/>
      <c r="CM415" s="86"/>
      <c r="CN415" s="86"/>
      <c r="CO415" s="86"/>
      <c r="CP415" s="86"/>
      <c r="CQ415" s="86"/>
      <c r="CR415" s="86"/>
      <c r="CS415" s="86"/>
      <c r="CT415" s="86"/>
      <c r="CU415" s="86"/>
      <c r="CV415" s="86"/>
      <c r="CW415" s="86"/>
      <c r="CX415" s="86"/>
      <c r="CY415" s="86"/>
      <c r="CZ415" s="86"/>
      <c r="DA415" s="86"/>
      <c r="DB415" s="86"/>
      <c r="DC415" s="86"/>
      <c r="DD415" s="86"/>
      <c r="DE415" s="86"/>
      <c r="DF415" s="86"/>
      <c r="DG415" s="86"/>
      <c r="DH415" s="86"/>
      <c r="DI415" s="86"/>
      <c r="DJ415" s="86"/>
      <c r="DK415" s="86"/>
      <c r="DL415" s="86"/>
      <c r="DM415" s="86"/>
      <c r="DN415" s="86"/>
      <c r="DO415" s="86"/>
      <c r="DP415" s="86"/>
      <c r="DQ415" s="86"/>
      <c r="DR415" s="86"/>
      <c r="DS415" s="86"/>
      <c r="DT415" s="86"/>
      <c r="DU415" s="86"/>
      <c r="DV415" s="86"/>
      <c r="DW415" s="86"/>
      <c r="DX415" s="86"/>
      <c r="DY415" s="86"/>
      <c r="DZ415" s="86"/>
      <c r="EA415" s="86"/>
      <c r="EB415" s="86"/>
      <c r="EC415" s="86"/>
      <c r="ED415" s="86"/>
      <c r="EE415" s="86"/>
      <c r="EF415" s="86"/>
      <c r="EG415" s="86"/>
      <c r="EH415" s="86"/>
      <c r="EI415" s="86"/>
      <c r="EJ415" s="86"/>
      <c r="EK415" s="86"/>
      <c r="EL415" s="86"/>
      <c r="EM415" s="86"/>
      <c r="EN415" s="86"/>
      <c r="EO415" s="86"/>
      <c r="EP415" s="86"/>
      <c r="EQ415" s="86"/>
      <c r="ER415" s="86"/>
      <c r="ES415" s="86"/>
      <c r="ET415" s="86"/>
      <c r="EU415" s="86"/>
      <c r="EV415" s="86"/>
      <c r="EW415" s="86"/>
      <c r="EX415" s="86"/>
      <c r="EY415" s="86"/>
      <c r="EZ415" s="86"/>
      <c r="FA415" s="86"/>
      <c r="FB415" s="86"/>
      <c r="FC415" s="86"/>
      <c r="FD415" s="86"/>
      <c r="FE415" s="86"/>
      <c r="FF415" s="86"/>
      <c r="FG415" s="86"/>
      <c r="FH415" s="86"/>
      <c r="FI415" s="86"/>
      <c r="FJ415" s="86"/>
      <c r="FK415" s="86"/>
      <c r="FL415" s="86"/>
      <c r="FM415" s="86"/>
      <c r="FN415" s="86"/>
      <c r="FO415" s="86"/>
      <c r="FP415" s="86"/>
      <c r="FQ415" s="86"/>
      <c r="FR415" s="86"/>
      <c r="FS415" s="86"/>
      <c r="FT415" s="86"/>
      <c r="FU415" s="86"/>
      <c r="FV415" s="86"/>
      <c r="FW415" s="86"/>
      <c r="FX415" s="86">
        <v>14</v>
      </c>
      <c r="FY415" s="86">
        <v>0</v>
      </c>
    </row>
    <row r="416" spans="1:181" x14ac:dyDescent="0.25">
      <c r="A416" t="s">
        <v>186</v>
      </c>
      <c r="B416" t="s">
        <v>244</v>
      </c>
      <c r="C416" t="s">
        <v>194</v>
      </c>
      <c r="D416" t="s">
        <v>203</v>
      </c>
      <c r="E416" t="s">
        <v>239</v>
      </c>
      <c r="F416" t="s">
        <v>182</v>
      </c>
      <c r="G416" t="s">
        <v>1</v>
      </c>
      <c r="H416" s="86">
        <v>771</v>
      </c>
      <c r="I416" s="86"/>
      <c r="J416" s="86"/>
      <c r="K416" s="86"/>
      <c r="L416" s="86"/>
      <c r="M416" s="86"/>
      <c r="N416" s="86"/>
      <c r="O416" s="86"/>
      <c r="P416" s="86"/>
      <c r="Q416" s="86"/>
      <c r="R416" s="86"/>
      <c r="S416" s="86"/>
      <c r="T416" s="86"/>
      <c r="U416" s="86"/>
      <c r="V416" s="86"/>
      <c r="W416" s="86"/>
      <c r="X416" s="86"/>
      <c r="Y416" s="86"/>
      <c r="Z416" s="86"/>
      <c r="AA416" s="86"/>
      <c r="AB416" s="86"/>
      <c r="AC416" s="86"/>
      <c r="AD416" s="86"/>
      <c r="AE416" s="86"/>
      <c r="AF416" s="86"/>
      <c r="AG416" s="86"/>
      <c r="AH416" s="86"/>
      <c r="AI416" s="86"/>
      <c r="AJ416" s="86"/>
      <c r="AK416" s="86"/>
      <c r="AL416" s="86"/>
      <c r="AM416" s="86"/>
      <c r="AN416" s="86"/>
      <c r="AO416" s="86"/>
      <c r="AP416" s="86"/>
      <c r="AQ416" s="86"/>
      <c r="AR416" s="86"/>
      <c r="AS416" s="86"/>
      <c r="AT416" s="86"/>
      <c r="AU416" s="86"/>
      <c r="AV416" s="86"/>
      <c r="AW416" s="86"/>
      <c r="AX416" s="86"/>
      <c r="AY416" s="86"/>
      <c r="AZ416" s="86"/>
      <c r="BA416" s="86"/>
      <c r="BB416" s="86"/>
      <c r="BC416" s="86"/>
      <c r="BD416" s="86"/>
      <c r="BE416" s="86"/>
      <c r="BF416" s="86"/>
      <c r="BG416" s="86"/>
      <c r="BH416" s="86"/>
      <c r="BI416" s="86"/>
      <c r="BJ416" s="86"/>
      <c r="BK416" s="86"/>
      <c r="BL416" s="86"/>
      <c r="BM416" s="86"/>
      <c r="BN416" s="86"/>
      <c r="BO416" s="86"/>
      <c r="BP416" s="86"/>
      <c r="BQ416" s="86"/>
      <c r="BR416" s="86"/>
      <c r="BS416" s="86"/>
      <c r="BT416" s="86"/>
      <c r="BU416" s="86"/>
      <c r="BV416" s="86"/>
      <c r="BW416" s="86"/>
      <c r="BX416" s="86"/>
      <c r="BY416" s="86"/>
      <c r="BZ416" s="86"/>
      <c r="CA416" s="86"/>
      <c r="CB416" s="86"/>
      <c r="CC416" s="86"/>
      <c r="CD416" s="86"/>
      <c r="CE416" s="86"/>
      <c r="CF416" s="86"/>
      <c r="CG416" s="86"/>
      <c r="CH416" s="86"/>
      <c r="CI416" s="86"/>
      <c r="CJ416" s="86"/>
      <c r="CK416" s="86"/>
      <c r="CL416" s="86"/>
      <c r="CM416" s="86"/>
      <c r="CN416" s="86"/>
      <c r="CO416" s="86"/>
      <c r="CP416" s="86"/>
      <c r="CQ416" s="86"/>
      <c r="CR416" s="86"/>
      <c r="CS416" s="86"/>
      <c r="CT416" s="86"/>
      <c r="CU416" s="86"/>
      <c r="CV416" s="86"/>
      <c r="CW416" s="86"/>
      <c r="CX416" s="86"/>
      <c r="CY416" s="86"/>
      <c r="CZ416" s="86"/>
      <c r="DA416" s="86"/>
      <c r="DB416" s="86"/>
      <c r="DC416" s="86"/>
      <c r="DD416" s="86"/>
      <c r="DE416" s="86"/>
      <c r="DF416" s="86"/>
      <c r="DG416" s="86"/>
      <c r="DH416" s="86"/>
      <c r="DI416" s="86"/>
      <c r="DJ416" s="86"/>
      <c r="DK416" s="86"/>
      <c r="DL416" s="86"/>
      <c r="DM416" s="86"/>
      <c r="DN416" s="86"/>
      <c r="DO416" s="86"/>
      <c r="DP416" s="86"/>
      <c r="DQ416" s="86"/>
      <c r="DR416" s="86"/>
      <c r="DS416" s="86"/>
      <c r="DT416" s="86"/>
      <c r="DU416" s="86"/>
      <c r="DV416" s="86"/>
      <c r="DW416" s="86"/>
      <c r="DX416" s="86"/>
      <c r="DY416" s="86"/>
      <c r="DZ416" s="86"/>
      <c r="EA416" s="86"/>
      <c r="EB416" s="86"/>
      <c r="EC416" s="86"/>
      <c r="ED416" s="86"/>
      <c r="EE416" s="86"/>
      <c r="EF416" s="86"/>
      <c r="EG416" s="86"/>
      <c r="EH416" s="86"/>
      <c r="EI416" s="86"/>
      <c r="EJ416" s="86"/>
      <c r="EK416" s="86"/>
      <c r="EL416" s="86"/>
      <c r="EM416" s="86"/>
      <c r="EN416" s="86"/>
      <c r="EO416" s="86"/>
      <c r="EP416" s="86"/>
      <c r="EQ416" s="86"/>
      <c r="ER416" s="86"/>
      <c r="ES416" s="86"/>
      <c r="ET416" s="86"/>
      <c r="EU416" s="86"/>
      <c r="EV416" s="86"/>
      <c r="EW416" s="86"/>
      <c r="EX416" s="86"/>
      <c r="EY416" s="86"/>
      <c r="EZ416" s="86"/>
      <c r="FA416" s="86"/>
      <c r="FB416" s="86"/>
      <c r="FC416" s="86"/>
      <c r="FD416" s="86"/>
      <c r="FE416" s="86"/>
      <c r="FF416" s="86"/>
      <c r="FG416" s="86"/>
      <c r="FH416" s="86"/>
      <c r="FI416" s="86"/>
      <c r="FJ416" s="86"/>
      <c r="FK416" s="86"/>
      <c r="FL416" s="86"/>
      <c r="FM416" s="86"/>
      <c r="FN416" s="86"/>
      <c r="FO416" s="86"/>
      <c r="FP416" s="86"/>
      <c r="FQ416" s="86"/>
      <c r="FR416" s="86"/>
      <c r="FS416" s="86"/>
      <c r="FT416" s="86"/>
      <c r="FU416" s="86"/>
      <c r="FV416" s="86"/>
      <c r="FW416" s="86"/>
      <c r="FX416" s="86">
        <v>63</v>
      </c>
      <c r="FY416" s="86">
        <v>0</v>
      </c>
    </row>
    <row r="417" spans="1:181" x14ac:dyDescent="0.25">
      <c r="A417" t="s">
        <v>186</v>
      </c>
      <c r="B417" t="s">
        <v>244</v>
      </c>
      <c r="C417" t="s">
        <v>194</v>
      </c>
      <c r="D417" t="s">
        <v>203</v>
      </c>
      <c r="E417" t="s">
        <v>239</v>
      </c>
      <c r="F417" t="s">
        <v>183</v>
      </c>
      <c r="G417" t="s">
        <v>1</v>
      </c>
      <c r="H417" s="86">
        <v>1061</v>
      </c>
      <c r="I417" s="86"/>
      <c r="J417" s="86"/>
      <c r="K417" s="86"/>
      <c r="L417" s="86"/>
      <c r="M417" s="86"/>
      <c r="N417" s="86"/>
      <c r="O417" s="86"/>
      <c r="P417" s="86"/>
      <c r="Q417" s="86"/>
      <c r="R417" s="86"/>
      <c r="S417" s="86"/>
      <c r="T417" s="86"/>
      <c r="U417" s="86"/>
      <c r="V417" s="86"/>
      <c r="W417" s="86"/>
      <c r="X417" s="86"/>
      <c r="Y417" s="86"/>
      <c r="Z417" s="86"/>
      <c r="AA417" s="86"/>
      <c r="AB417" s="86"/>
      <c r="AC417" s="86"/>
      <c r="AD417" s="86"/>
      <c r="AE417" s="86"/>
      <c r="AF417" s="86"/>
      <c r="AG417" s="86"/>
      <c r="AH417" s="86"/>
      <c r="AI417" s="86"/>
      <c r="AJ417" s="86"/>
      <c r="AK417" s="86"/>
      <c r="AL417" s="86"/>
      <c r="AM417" s="86"/>
      <c r="AN417" s="86"/>
      <c r="AO417" s="86"/>
      <c r="AP417" s="86"/>
      <c r="AQ417" s="86"/>
      <c r="AR417" s="86"/>
      <c r="AS417" s="86"/>
      <c r="AT417" s="86"/>
      <c r="AU417" s="86"/>
      <c r="AV417" s="86"/>
      <c r="AW417" s="86"/>
      <c r="AX417" s="86"/>
      <c r="AY417" s="86"/>
      <c r="AZ417" s="86"/>
      <c r="BA417" s="86"/>
      <c r="BB417" s="86"/>
      <c r="BC417" s="86"/>
      <c r="BD417" s="86"/>
      <c r="BE417" s="86"/>
      <c r="BF417" s="86"/>
      <c r="BG417" s="86"/>
      <c r="BH417" s="86"/>
      <c r="BI417" s="86"/>
      <c r="BJ417" s="86"/>
      <c r="BK417" s="86"/>
      <c r="BL417" s="86"/>
      <c r="BM417" s="86"/>
      <c r="BN417" s="86"/>
      <c r="BO417" s="86"/>
      <c r="BP417" s="86"/>
      <c r="BQ417" s="86"/>
      <c r="BR417" s="86"/>
      <c r="BS417" s="86"/>
      <c r="BT417" s="86"/>
      <c r="BU417" s="86"/>
      <c r="BV417" s="86"/>
      <c r="BW417" s="86"/>
      <c r="BX417" s="86"/>
      <c r="BY417" s="86"/>
      <c r="BZ417" s="86"/>
      <c r="CA417" s="86"/>
      <c r="CB417" s="86"/>
      <c r="CC417" s="86"/>
      <c r="CD417" s="86"/>
      <c r="CE417" s="86"/>
      <c r="CF417" s="86"/>
      <c r="CG417" s="86"/>
      <c r="CH417" s="86"/>
      <c r="CI417" s="86"/>
      <c r="CJ417" s="86"/>
      <c r="CK417" s="86"/>
      <c r="CL417" s="86"/>
      <c r="CM417" s="86"/>
      <c r="CN417" s="86"/>
      <c r="CO417" s="86"/>
      <c r="CP417" s="86"/>
      <c r="CQ417" s="86"/>
      <c r="CR417" s="86"/>
      <c r="CS417" s="86"/>
      <c r="CT417" s="86"/>
      <c r="CU417" s="86"/>
      <c r="CV417" s="86"/>
      <c r="CW417" s="86"/>
      <c r="CX417" s="86"/>
      <c r="CY417" s="86"/>
      <c r="CZ417" s="86"/>
      <c r="DA417" s="86"/>
      <c r="DB417" s="86"/>
      <c r="DC417" s="86"/>
      <c r="DD417" s="86"/>
      <c r="DE417" s="86"/>
      <c r="DF417" s="86"/>
      <c r="DG417" s="86"/>
      <c r="DH417" s="86"/>
      <c r="DI417" s="86"/>
      <c r="DJ417" s="86"/>
      <c r="DK417" s="86"/>
      <c r="DL417" s="86"/>
      <c r="DM417" s="86"/>
      <c r="DN417" s="86"/>
      <c r="DO417" s="86"/>
      <c r="DP417" s="86"/>
      <c r="DQ417" s="86"/>
      <c r="DR417" s="86"/>
      <c r="DS417" s="86"/>
      <c r="DT417" s="86"/>
      <c r="DU417" s="86"/>
      <c r="DV417" s="86"/>
      <c r="DW417" s="86"/>
      <c r="DX417" s="86"/>
      <c r="DY417" s="86"/>
      <c r="DZ417" s="86"/>
      <c r="EA417" s="86"/>
      <c r="EB417" s="86"/>
      <c r="EC417" s="86"/>
      <c r="ED417" s="86"/>
      <c r="EE417" s="86"/>
      <c r="EF417" s="86"/>
      <c r="EG417" s="86"/>
      <c r="EH417" s="86"/>
      <c r="EI417" s="86"/>
      <c r="EJ417" s="86"/>
      <c r="EK417" s="86"/>
      <c r="EL417" s="86"/>
      <c r="EM417" s="86"/>
      <c r="EN417" s="86"/>
      <c r="EO417" s="86"/>
      <c r="EP417" s="86"/>
      <c r="EQ417" s="86"/>
      <c r="ER417" s="86"/>
      <c r="ES417" s="86"/>
      <c r="ET417" s="86"/>
      <c r="EU417" s="86"/>
      <c r="EV417" s="86"/>
      <c r="EW417" s="86"/>
      <c r="EX417" s="86"/>
      <c r="EY417" s="86"/>
      <c r="EZ417" s="86"/>
      <c r="FA417" s="86"/>
      <c r="FB417" s="86"/>
      <c r="FC417" s="86"/>
      <c r="FD417" s="86"/>
      <c r="FE417" s="86"/>
      <c r="FF417" s="86"/>
      <c r="FG417" s="86"/>
      <c r="FH417" s="86"/>
      <c r="FI417" s="86"/>
      <c r="FJ417" s="86"/>
      <c r="FK417" s="86"/>
      <c r="FL417" s="86"/>
      <c r="FM417" s="86"/>
      <c r="FN417" s="86"/>
      <c r="FO417" s="86"/>
      <c r="FP417" s="86"/>
      <c r="FQ417" s="86"/>
      <c r="FR417" s="86"/>
      <c r="FS417" s="86"/>
      <c r="FT417" s="86"/>
      <c r="FU417" s="86"/>
      <c r="FV417" s="86"/>
      <c r="FW417" s="86"/>
      <c r="FX417" s="86">
        <v>70</v>
      </c>
      <c r="FY417" s="86">
        <v>0</v>
      </c>
    </row>
    <row r="418" spans="1:181" x14ac:dyDescent="0.25">
      <c r="A418" t="s">
        <v>186</v>
      </c>
      <c r="B418" t="s">
        <v>244</v>
      </c>
      <c r="C418" t="s">
        <v>194</v>
      </c>
      <c r="D418" t="s">
        <v>203</v>
      </c>
      <c r="E418" t="s">
        <v>239</v>
      </c>
      <c r="F418" t="s">
        <v>184</v>
      </c>
      <c r="G418" t="s">
        <v>1</v>
      </c>
      <c r="H418" s="86">
        <v>659</v>
      </c>
      <c r="I418" s="86"/>
      <c r="J418" s="86"/>
      <c r="K418" s="86"/>
      <c r="L418" s="86"/>
      <c r="M418" s="86"/>
      <c r="N418" s="86"/>
      <c r="O418" s="86"/>
      <c r="P418" s="86"/>
      <c r="Q418" s="86"/>
      <c r="R418" s="86"/>
      <c r="S418" s="86"/>
      <c r="T418" s="86"/>
      <c r="U418" s="86"/>
      <c r="V418" s="86"/>
      <c r="W418" s="86"/>
      <c r="X418" s="86"/>
      <c r="Y418" s="86"/>
      <c r="Z418" s="86"/>
      <c r="AA418" s="86"/>
      <c r="AB418" s="86"/>
      <c r="AC418" s="86"/>
      <c r="AD418" s="86"/>
      <c r="AE418" s="86"/>
      <c r="AF418" s="86"/>
      <c r="AG418" s="86"/>
      <c r="AH418" s="86"/>
      <c r="AI418" s="86"/>
      <c r="AJ418" s="86"/>
      <c r="AK418" s="86"/>
      <c r="AL418" s="86"/>
      <c r="AM418" s="86"/>
      <c r="AN418" s="86"/>
      <c r="AO418" s="86"/>
      <c r="AP418" s="86"/>
      <c r="AQ418" s="86"/>
      <c r="AR418" s="86"/>
      <c r="AS418" s="86"/>
      <c r="AT418" s="86"/>
      <c r="AU418" s="86"/>
      <c r="AV418" s="86"/>
      <c r="AW418" s="86"/>
      <c r="AX418" s="86"/>
      <c r="AY418" s="86"/>
      <c r="AZ418" s="86"/>
      <c r="BA418" s="86"/>
      <c r="BB418" s="86"/>
      <c r="BC418" s="86"/>
      <c r="BD418" s="86"/>
      <c r="BE418" s="86"/>
      <c r="BF418" s="86"/>
      <c r="BG418" s="86"/>
      <c r="BH418" s="86"/>
      <c r="BI418" s="86"/>
      <c r="BJ418" s="86"/>
      <c r="BK418" s="86"/>
      <c r="BL418" s="86"/>
      <c r="BM418" s="86"/>
      <c r="BN418" s="86"/>
      <c r="BO418" s="86"/>
      <c r="BP418" s="86"/>
      <c r="BQ418" s="86"/>
      <c r="BR418" s="86"/>
      <c r="BS418" s="86"/>
      <c r="BT418" s="86"/>
      <c r="BU418" s="86"/>
      <c r="BV418" s="86"/>
      <c r="BW418" s="86"/>
      <c r="BX418" s="86"/>
      <c r="BY418" s="86"/>
      <c r="BZ418" s="86"/>
      <c r="CA418" s="86"/>
      <c r="CB418" s="86"/>
      <c r="CC418" s="86"/>
      <c r="CD418" s="86"/>
      <c r="CE418" s="86"/>
      <c r="CF418" s="86"/>
      <c r="CG418" s="86"/>
      <c r="CH418" s="86"/>
      <c r="CI418" s="86"/>
      <c r="CJ418" s="86"/>
      <c r="CK418" s="86"/>
      <c r="CL418" s="86"/>
      <c r="CM418" s="86"/>
      <c r="CN418" s="86"/>
      <c r="CO418" s="86"/>
      <c r="CP418" s="86"/>
      <c r="CQ418" s="86"/>
      <c r="CR418" s="86"/>
      <c r="CS418" s="86"/>
      <c r="CT418" s="86"/>
      <c r="CU418" s="86"/>
      <c r="CV418" s="86"/>
      <c r="CW418" s="86"/>
      <c r="CX418" s="86"/>
      <c r="CY418" s="86"/>
      <c r="CZ418" s="86"/>
      <c r="DA418" s="86"/>
      <c r="DB418" s="86"/>
      <c r="DC418" s="86"/>
      <c r="DD418" s="86"/>
      <c r="DE418" s="86"/>
      <c r="DF418" s="86"/>
      <c r="DG418" s="86"/>
      <c r="DH418" s="86"/>
      <c r="DI418" s="86"/>
      <c r="DJ418" s="86"/>
      <c r="DK418" s="86"/>
      <c r="DL418" s="86"/>
      <c r="DM418" s="86"/>
      <c r="DN418" s="86"/>
      <c r="DO418" s="86"/>
      <c r="DP418" s="86"/>
      <c r="DQ418" s="86"/>
      <c r="DR418" s="86"/>
      <c r="DS418" s="86"/>
      <c r="DT418" s="86"/>
      <c r="DU418" s="86"/>
      <c r="DV418" s="86"/>
      <c r="DW418" s="86"/>
      <c r="DX418" s="86"/>
      <c r="DY418" s="86"/>
      <c r="DZ418" s="86"/>
      <c r="EA418" s="86"/>
      <c r="EB418" s="86"/>
      <c r="EC418" s="86"/>
      <c r="ED418" s="86"/>
      <c r="EE418" s="86"/>
      <c r="EF418" s="86"/>
      <c r="EG418" s="86"/>
      <c r="EH418" s="86"/>
      <c r="EI418" s="86"/>
      <c r="EJ418" s="86"/>
      <c r="EK418" s="86"/>
      <c r="EL418" s="86"/>
      <c r="EM418" s="86"/>
      <c r="EN418" s="86"/>
      <c r="EO418" s="86"/>
      <c r="EP418" s="86"/>
      <c r="EQ418" s="86"/>
      <c r="ER418" s="86"/>
      <c r="ES418" s="86"/>
      <c r="ET418" s="86"/>
      <c r="EU418" s="86"/>
      <c r="EV418" s="86"/>
      <c r="EW418" s="86"/>
      <c r="EX418" s="86"/>
      <c r="EY418" s="86"/>
      <c r="EZ418" s="86"/>
      <c r="FA418" s="86"/>
      <c r="FB418" s="86"/>
      <c r="FC418" s="86"/>
      <c r="FD418" s="86"/>
      <c r="FE418" s="86"/>
      <c r="FF418" s="86"/>
      <c r="FG418" s="86"/>
      <c r="FH418" s="86"/>
      <c r="FI418" s="86"/>
      <c r="FJ418" s="86"/>
      <c r="FK418" s="86"/>
      <c r="FL418" s="86"/>
      <c r="FM418" s="86"/>
      <c r="FN418" s="86"/>
      <c r="FO418" s="86"/>
      <c r="FP418" s="86"/>
      <c r="FQ418" s="86"/>
      <c r="FR418" s="86"/>
      <c r="FS418" s="86"/>
      <c r="FT418" s="86"/>
      <c r="FU418" s="86"/>
      <c r="FV418" s="86"/>
      <c r="FW418" s="86"/>
      <c r="FX418" s="86">
        <v>56</v>
      </c>
      <c r="FY418" s="86">
        <v>0</v>
      </c>
    </row>
    <row r="419" spans="1:181" x14ac:dyDescent="0.25">
      <c r="A419" t="s">
        <v>186</v>
      </c>
      <c r="B419" t="s">
        <v>244</v>
      </c>
      <c r="C419" t="s">
        <v>194</v>
      </c>
      <c r="D419" t="s">
        <v>203</v>
      </c>
      <c r="E419" t="s">
        <v>239</v>
      </c>
      <c r="F419" t="s">
        <v>185</v>
      </c>
      <c r="G419" t="s">
        <v>1</v>
      </c>
      <c r="H419" s="86">
        <v>287</v>
      </c>
      <c r="I419" s="86"/>
      <c r="J419" s="86"/>
      <c r="K419" s="86"/>
      <c r="L419" s="86"/>
      <c r="M419" s="86"/>
      <c r="N419" s="86"/>
      <c r="O419" s="86"/>
      <c r="P419" s="86"/>
      <c r="Q419" s="86"/>
      <c r="R419" s="86"/>
      <c r="S419" s="86"/>
      <c r="T419" s="86"/>
      <c r="U419" s="86"/>
      <c r="V419" s="86"/>
      <c r="W419" s="86"/>
      <c r="X419" s="86"/>
      <c r="Y419" s="86"/>
      <c r="Z419" s="86"/>
      <c r="AA419" s="86"/>
      <c r="AB419" s="86"/>
      <c r="AC419" s="86"/>
      <c r="AD419" s="86"/>
      <c r="AE419" s="86"/>
      <c r="AF419" s="86"/>
      <c r="AG419" s="86"/>
      <c r="AH419" s="86"/>
      <c r="AI419" s="86"/>
      <c r="AJ419" s="86"/>
      <c r="AK419" s="86"/>
      <c r="AL419" s="86"/>
      <c r="AM419" s="86"/>
      <c r="AN419" s="86"/>
      <c r="AO419" s="86"/>
      <c r="AP419" s="86"/>
      <c r="AQ419" s="86"/>
      <c r="AR419" s="86"/>
      <c r="AS419" s="86"/>
      <c r="AT419" s="86"/>
      <c r="AU419" s="86"/>
      <c r="AV419" s="86"/>
      <c r="AW419" s="86"/>
      <c r="AX419" s="86"/>
      <c r="AY419" s="86"/>
      <c r="AZ419" s="86"/>
      <c r="BA419" s="86"/>
      <c r="BB419" s="86"/>
      <c r="BC419" s="86"/>
      <c r="BD419" s="86"/>
      <c r="BE419" s="86"/>
      <c r="BF419" s="86"/>
      <c r="BG419" s="86"/>
      <c r="BH419" s="86"/>
      <c r="BI419" s="86"/>
      <c r="BJ419" s="86"/>
      <c r="BK419" s="86"/>
      <c r="BL419" s="86"/>
      <c r="BM419" s="86"/>
      <c r="BN419" s="86"/>
      <c r="BO419" s="86"/>
      <c r="BP419" s="86"/>
      <c r="BQ419" s="86"/>
      <c r="BR419" s="86"/>
      <c r="BS419" s="86"/>
      <c r="BT419" s="86"/>
      <c r="BU419" s="86"/>
      <c r="BV419" s="86"/>
      <c r="BW419" s="86"/>
      <c r="BX419" s="86"/>
      <c r="BY419" s="86"/>
      <c r="BZ419" s="86"/>
      <c r="CA419" s="86"/>
      <c r="CB419" s="86"/>
      <c r="CC419" s="86"/>
      <c r="CD419" s="86"/>
      <c r="CE419" s="86"/>
      <c r="CF419" s="86"/>
      <c r="CG419" s="86"/>
      <c r="CH419" s="86"/>
      <c r="CI419" s="86"/>
      <c r="CJ419" s="86"/>
      <c r="CK419" s="86"/>
      <c r="CL419" s="86"/>
      <c r="CM419" s="86"/>
      <c r="CN419" s="86"/>
      <c r="CO419" s="86"/>
      <c r="CP419" s="86"/>
      <c r="CQ419" s="86"/>
      <c r="CR419" s="86"/>
      <c r="CS419" s="86"/>
      <c r="CT419" s="86"/>
      <c r="CU419" s="86"/>
      <c r="CV419" s="86"/>
      <c r="CW419" s="86"/>
      <c r="CX419" s="86"/>
      <c r="CY419" s="86"/>
      <c r="CZ419" s="86"/>
      <c r="DA419" s="86"/>
      <c r="DB419" s="86"/>
      <c r="DC419" s="86"/>
      <c r="DD419" s="86"/>
      <c r="DE419" s="86"/>
      <c r="DF419" s="86"/>
      <c r="DG419" s="86"/>
      <c r="DH419" s="86"/>
      <c r="DI419" s="86"/>
      <c r="DJ419" s="86"/>
      <c r="DK419" s="86"/>
      <c r="DL419" s="86"/>
      <c r="DM419" s="86"/>
      <c r="DN419" s="86"/>
      <c r="DO419" s="86"/>
      <c r="DP419" s="86"/>
      <c r="DQ419" s="86"/>
      <c r="DR419" s="86"/>
      <c r="DS419" s="86"/>
      <c r="DT419" s="86"/>
      <c r="DU419" s="86"/>
      <c r="DV419" s="86"/>
      <c r="DW419" s="86"/>
      <c r="DX419" s="86"/>
      <c r="DY419" s="86"/>
      <c r="DZ419" s="86"/>
      <c r="EA419" s="86"/>
      <c r="EB419" s="86"/>
      <c r="EC419" s="86"/>
      <c r="ED419" s="86"/>
      <c r="EE419" s="86"/>
      <c r="EF419" s="86"/>
      <c r="EG419" s="86"/>
      <c r="EH419" s="86"/>
      <c r="EI419" s="86"/>
      <c r="EJ419" s="86"/>
      <c r="EK419" s="86"/>
      <c r="EL419" s="86"/>
      <c r="EM419" s="86"/>
      <c r="EN419" s="86"/>
      <c r="EO419" s="86"/>
      <c r="EP419" s="86"/>
      <c r="EQ419" s="86"/>
      <c r="ER419" s="86"/>
      <c r="ES419" s="86"/>
      <c r="ET419" s="86"/>
      <c r="EU419" s="86"/>
      <c r="EV419" s="86"/>
      <c r="EW419" s="86"/>
      <c r="EX419" s="86"/>
      <c r="EY419" s="86"/>
      <c r="EZ419" s="86"/>
      <c r="FA419" s="86"/>
      <c r="FB419" s="86"/>
      <c r="FC419" s="86"/>
      <c r="FD419" s="86"/>
      <c r="FE419" s="86"/>
      <c r="FF419" s="86"/>
      <c r="FG419" s="86"/>
      <c r="FH419" s="86"/>
      <c r="FI419" s="86"/>
      <c r="FJ419" s="86"/>
      <c r="FK419" s="86"/>
      <c r="FL419" s="86"/>
      <c r="FM419" s="86"/>
      <c r="FN419" s="86"/>
      <c r="FO419" s="86"/>
      <c r="FP419" s="86"/>
      <c r="FQ419" s="86"/>
      <c r="FR419" s="86"/>
      <c r="FS419" s="86"/>
      <c r="FT419" s="86"/>
      <c r="FU419" s="86"/>
      <c r="FV419" s="86"/>
      <c r="FW419" s="86"/>
      <c r="FX419" s="86">
        <v>21</v>
      </c>
      <c r="FY419" s="86">
        <v>0</v>
      </c>
    </row>
    <row r="420" spans="1:181" x14ac:dyDescent="0.25">
      <c r="A420" t="s">
        <v>186</v>
      </c>
      <c r="B420" t="s">
        <v>244</v>
      </c>
      <c r="C420" t="s">
        <v>194</v>
      </c>
      <c r="D420" t="s">
        <v>203</v>
      </c>
      <c r="E420" t="s">
        <v>204</v>
      </c>
      <c r="F420" t="s">
        <v>1</v>
      </c>
      <c r="G420" t="s">
        <v>198</v>
      </c>
      <c r="H420" s="86">
        <v>8715</v>
      </c>
      <c r="I420" s="86">
        <v>1.0249788761138916</v>
      </c>
      <c r="J420" s="86">
        <v>1.0188034772872925</v>
      </c>
      <c r="K420" s="86">
        <v>0.97596198320388794</v>
      </c>
      <c r="L420" s="86">
        <v>0.94025468826293945</v>
      </c>
      <c r="M420" s="86">
        <v>0.95253288745880127</v>
      </c>
      <c r="N420" s="86">
        <v>1.0094336271286011</v>
      </c>
      <c r="O420" s="86">
        <v>1.1819717884063721</v>
      </c>
      <c r="P420" s="86">
        <v>1.2602999210357666</v>
      </c>
      <c r="Q420" s="86">
        <v>1.227176308631897</v>
      </c>
      <c r="R420" s="86">
        <v>1.1870728731155396</v>
      </c>
      <c r="S420" s="86">
        <v>1.1400731801986694</v>
      </c>
      <c r="T420" s="86">
        <v>1.1763274669647217</v>
      </c>
      <c r="U420" s="86">
        <v>1.1400941610336304</v>
      </c>
      <c r="V420" s="86">
        <v>1.1230704784393311</v>
      </c>
      <c r="W420" s="86">
        <v>1.060685396194458</v>
      </c>
      <c r="X420" s="86">
        <v>1.0207023620605469</v>
      </c>
      <c r="Y420" s="86">
        <v>1.075243353843689</v>
      </c>
      <c r="Z420" s="86">
        <v>1.2878247499465942</v>
      </c>
      <c r="AA420" s="86">
        <v>1.4389878511428833</v>
      </c>
      <c r="AB420" s="86">
        <v>1.4867693185806274</v>
      </c>
      <c r="AC420" s="86">
        <v>1.4750367403030396</v>
      </c>
      <c r="AD420" s="86">
        <v>1.4839125871658325</v>
      </c>
      <c r="AE420" s="86">
        <v>1.3457620143890381</v>
      </c>
      <c r="AF420" s="86">
        <v>1.231418251991272</v>
      </c>
      <c r="AG420" s="86">
        <v>-0.18182234466075897</v>
      </c>
      <c r="AH420" s="86">
        <v>-0.10225936770439148</v>
      </c>
      <c r="AI420" s="86">
        <v>-0.11707492917776108</v>
      </c>
      <c r="AJ420" s="86">
        <v>-0.17138262093067169</v>
      </c>
      <c r="AK420" s="86">
        <v>-0.153570756316185</v>
      </c>
      <c r="AL420" s="86">
        <v>-0.19274663925170898</v>
      </c>
      <c r="AM420" s="86">
        <v>-0.2119302898645401</v>
      </c>
      <c r="AN420" s="86">
        <v>-0.3336540162563324</v>
      </c>
      <c r="AO420" s="86">
        <v>-0.25185263156890869</v>
      </c>
      <c r="AP420" s="86">
        <v>-0.19729815423488617</v>
      </c>
      <c r="AQ420" s="86">
        <v>-0.20429584383964539</v>
      </c>
      <c r="AR420" s="86">
        <v>-9.3801364302635193E-2</v>
      </c>
      <c r="AS420" s="86">
        <v>-0.18183819949626923</v>
      </c>
      <c r="AT420" s="86">
        <v>-0.18711692094802856</v>
      </c>
      <c r="AU420" s="86">
        <v>-0.11642545461654663</v>
      </c>
      <c r="AV420" s="86">
        <v>-0.1622050404548645</v>
      </c>
      <c r="AW420" s="86">
        <v>-9.3603566288948059E-2</v>
      </c>
      <c r="AX420" s="86">
        <v>-2.0595554262399673E-2</v>
      </c>
      <c r="AY420" s="86">
        <v>-8.5767349228262901E-3</v>
      </c>
      <c r="AZ420" s="86">
        <v>1.8155280267819762E-3</v>
      </c>
      <c r="BA420" s="86">
        <v>-1.5133261680603027E-2</v>
      </c>
      <c r="BB420" s="86">
        <v>-4.6259768307209015E-2</v>
      </c>
      <c r="BC420" s="86">
        <v>-0.16881345212459564</v>
      </c>
      <c r="BD420" s="86">
        <v>-0.15102294087409973</v>
      </c>
      <c r="BE420" s="86">
        <v>-0.11651462316513062</v>
      </c>
      <c r="BF420" s="86">
        <v>-4.0461078286170959E-2</v>
      </c>
      <c r="BG420" s="86">
        <v>-5.6318007409572601E-2</v>
      </c>
      <c r="BH420" s="86">
        <v>-0.10407377034425735</v>
      </c>
      <c r="BI420" s="86">
        <v>-8.4165938198566437E-2</v>
      </c>
      <c r="BJ420" s="86">
        <v>-0.10101921856403351</v>
      </c>
      <c r="BK420" s="86">
        <v>-0.11363448202610016</v>
      </c>
      <c r="BL420" s="86">
        <v>-0.22740726172924042</v>
      </c>
      <c r="BM420" s="86">
        <v>-0.15693941712379456</v>
      </c>
      <c r="BN420" s="86">
        <v>-0.12537755072116852</v>
      </c>
      <c r="BO420" s="86">
        <v>-0.13293769955635071</v>
      </c>
      <c r="BP420" s="86">
        <v>-1.8639717251062393E-2</v>
      </c>
      <c r="BQ420" s="86">
        <v>-9.566313773393631E-2</v>
      </c>
      <c r="BR420" s="86">
        <v>-0.1092492938041687</v>
      </c>
      <c r="BS420" s="86">
        <v>-4.9431595951318741E-2</v>
      </c>
      <c r="BT420" s="86">
        <v>-9.5177814364433289E-2</v>
      </c>
      <c r="BU420" s="86">
        <v>-2.7445884421467781E-2</v>
      </c>
      <c r="BV420" s="86">
        <v>4.3692037463188171E-2</v>
      </c>
      <c r="BW420" s="86">
        <v>6.2225982546806335E-2</v>
      </c>
      <c r="BX420" s="86">
        <v>7.4002429842948914E-2</v>
      </c>
      <c r="BY420" s="86">
        <v>5.3621217608451843E-2</v>
      </c>
      <c r="BZ420" s="86">
        <v>2.6551550254225731E-2</v>
      </c>
      <c r="CA420" s="86">
        <v>-9.2257082462310791E-2</v>
      </c>
      <c r="CB420" s="86">
        <v>-8.0173321068286896E-2</v>
      </c>
      <c r="CC420" s="86">
        <v>-7.1282707154750824E-2</v>
      </c>
      <c r="CD420" s="86">
        <v>2.3402250371873379E-3</v>
      </c>
      <c r="CE420" s="86">
        <v>-1.4237953349947929E-2</v>
      </c>
      <c r="CF420" s="86">
        <v>-5.7455867528915405E-2</v>
      </c>
      <c r="CG420" s="86">
        <v>-3.6096375435590744E-2</v>
      </c>
      <c r="CH420" s="86">
        <v>-3.7489105015993118E-2</v>
      </c>
      <c r="CI420" s="86">
        <v>-4.5555092394351959E-2</v>
      </c>
      <c r="CJ420" s="86">
        <v>-0.15382109582424164</v>
      </c>
      <c r="CK420" s="86">
        <v>-9.1202817857265472E-2</v>
      </c>
      <c r="CL420" s="86">
        <v>-7.5565561652183533E-2</v>
      </c>
      <c r="CM420" s="86">
        <v>-8.3515264093875885E-2</v>
      </c>
      <c r="CN420" s="86">
        <v>3.3417012542486191E-2</v>
      </c>
      <c r="CO420" s="86">
        <v>-3.5978555679321289E-2</v>
      </c>
      <c r="CP420" s="86">
        <v>-5.5318418890237808E-2</v>
      </c>
      <c r="CQ420" s="86">
        <v>-3.0318575445562601E-3</v>
      </c>
      <c r="CR420" s="86">
        <v>-4.875495657324791E-2</v>
      </c>
      <c r="CS420" s="86">
        <v>1.8374722450971603E-2</v>
      </c>
      <c r="CT420" s="86">
        <v>8.821742981672287E-2</v>
      </c>
      <c r="CU420" s="86">
        <v>0.11126372963190079</v>
      </c>
      <c r="CV420" s="86">
        <v>0.12399885058403015</v>
      </c>
      <c r="CW420" s="86">
        <v>0.1012403592467308</v>
      </c>
      <c r="CX420" s="86">
        <v>7.6980449259281158E-2</v>
      </c>
      <c r="CY420" s="86">
        <v>-3.9234373718500137E-2</v>
      </c>
      <c r="CZ420" s="86">
        <v>-3.1103082001209259E-2</v>
      </c>
      <c r="DA420" s="86">
        <v>-2.6050787419080734E-2</v>
      </c>
      <c r="DB420" s="86">
        <v>4.514152929186821E-2</v>
      </c>
      <c r="DC420" s="86">
        <v>2.7842102572321892E-2</v>
      </c>
      <c r="DD420" s="86">
        <v>-1.0837966576218605E-2</v>
      </c>
      <c r="DE420" s="86">
        <v>1.1973189190030098E-2</v>
      </c>
      <c r="DF420" s="86">
        <v>2.6041015982627869E-2</v>
      </c>
      <c r="DG420" s="86">
        <v>2.2524295374751091E-2</v>
      </c>
      <c r="DH420" s="86">
        <v>-8.0234907567501068E-2</v>
      </c>
      <c r="DI420" s="86">
        <v>-2.5466220453381538E-2</v>
      </c>
      <c r="DJ420" s="86">
        <v>-2.5753572583198547E-2</v>
      </c>
      <c r="DK420" s="86">
        <v>-3.4092836081981659E-2</v>
      </c>
      <c r="DL420" s="86">
        <v>8.5473738610744476E-2</v>
      </c>
      <c r="DM420" s="86">
        <v>2.3706024512648582E-2</v>
      </c>
      <c r="DN420" s="86">
        <v>-1.3875418808311224E-3</v>
      </c>
      <c r="DO420" s="86">
        <v>4.3367885053157806E-2</v>
      </c>
      <c r="DP420" s="86">
        <v>-2.3320943582803011E-3</v>
      </c>
      <c r="DQ420" s="86">
        <v>6.4195327460765839E-2</v>
      </c>
      <c r="DR420" s="86">
        <v>0.13274282217025757</v>
      </c>
      <c r="DS420" s="86">
        <v>0.16030147671699524</v>
      </c>
      <c r="DT420" s="86">
        <v>0.17399528622627258</v>
      </c>
      <c r="DU420" s="86">
        <v>0.14885950088500977</v>
      </c>
      <c r="DV420" s="86">
        <v>0.12740933895111084</v>
      </c>
      <c r="DW420" s="86">
        <v>1.3788328506052494E-2</v>
      </c>
      <c r="DX420" s="86">
        <v>1.7967149615287781E-2</v>
      </c>
      <c r="DY420" s="86">
        <v>3.9256922900676727E-2</v>
      </c>
      <c r="DZ420" s="86">
        <v>0.10693981498479843</v>
      </c>
      <c r="EA420" s="86">
        <v>8.8599018752574921E-2</v>
      </c>
      <c r="EB420" s="86">
        <v>5.6470878422260284E-2</v>
      </c>
      <c r="EC420" s="86">
        <v>8.137800544500351E-2</v>
      </c>
      <c r="ED420" s="86">
        <v>0.11776842176914215</v>
      </c>
      <c r="EE420" s="86">
        <v>0.12082011252641678</v>
      </c>
      <c r="EF420" s="86">
        <v>2.6011839509010315E-2</v>
      </c>
      <c r="EG420" s="86">
        <v>6.9446995854377747E-2</v>
      </c>
      <c r="EH420" s="86">
        <v>4.6167034655809402E-2</v>
      </c>
      <c r="EI420" s="86">
        <v>3.726530447602272E-2</v>
      </c>
      <c r="EJ420" s="86">
        <v>0.16063539683818817</v>
      </c>
      <c r="EK420" s="86">
        <v>0.10988108068704605</v>
      </c>
      <c r="EL420" s="86">
        <v>7.6480075716972351E-2</v>
      </c>
      <c r="EM420" s="86">
        <v>0.11036174744367599</v>
      </c>
      <c r="EN420" s="86">
        <v>6.4695142209529877E-2</v>
      </c>
      <c r="EO420" s="86">
        <v>0.13035301864147186</v>
      </c>
      <c r="EP420" s="86">
        <v>0.19703039526939392</v>
      </c>
      <c r="EQ420" s="86">
        <v>0.23110421001911163</v>
      </c>
      <c r="ER420" s="86">
        <v>0.24618217349052429</v>
      </c>
      <c r="ES420" s="86">
        <v>0.21761398017406464</v>
      </c>
      <c r="ET420" s="86">
        <v>0.20022065937519073</v>
      </c>
      <c r="EU420" s="86">
        <v>9.0344689786434174E-2</v>
      </c>
      <c r="EV420" s="86">
        <v>8.8816769421100616E-2</v>
      </c>
      <c r="EW420" s="86">
        <v>51.035797119140625</v>
      </c>
      <c r="EX420" s="86">
        <v>50.556224822998047</v>
      </c>
      <c r="EY420" s="86">
        <v>50.140579223632813</v>
      </c>
      <c r="EZ420" s="86">
        <v>49.848136901855469</v>
      </c>
      <c r="FA420" s="86">
        <v>49.273857116699219</v>
      </c>
      <c r="FB420" s="86">
        <v>49.018394470214844</v>
      </c>
      <c r="FC420" s="86">
        <v>48.882057189941406</v>
      </c>
      <c r="FD420" s="86">
        <v>49.399726867675781</v>
      </c>
      <c r="FE420" s="86">
        <v>50.633449554443359</v>
      </c>
      <c r="FF420" s="86">
        <v>51.654636383056641</v>
      </c>
      <c r="FG420" s="86">
        <v>52.639793395996094</v>
      </c>
      <c r="FH420" s="86">
        <v>53.264591217041016</v>
      </c>
      <c r="FI420" s="86">
        <v>54.063880920410156</v>
      </c>
      <c r="FJ420" s="86">
        <v>53.837066650390625</v>
      </c>
      <c r="FK420" s="86">
        <v>53.728992462158203</v>
      </c>
      <c r="FL420" s="86">
        <v>53.466995239257813</v>
      </c>
      <c r="FM420" s="86">
        <v>52.393405914306641</v>
      </c>
      <c r="FN420" s="86">
        <v>51.093318939208984</v>
      </c>
      <c r="FO420" s="86">
        <v>50.205837249755859</v>
      </c>
      <c r="FP420" s="86">
        <v>49.135364532470703</v>
      </c>
      <c r="FQ420" s="86">
        <v>48.254058837890625</v>
      </c>
      <c r="FR420" s="86">
        <v>47.78448486328125</v>
      </c>
      <c r="FS420" s="86">
        <v>47.312324523925781</v>
      </c>
      <c r="FT420" s="86">
        <v>46.766345977783203</v>
      </c>
      <c r="FU420" s="86">
        <v>4.381178691983223E-2</v>
      </c>
      <c r="FV420" s="86">
        <v>5.1566123962402344E-2</v>
      </c>
      <c r="FW420" s="86">
        <v>5.0201758742332458E-2</v>
      </c>
      <c r="FX420" s="86">
        <v>488</v>
      </c>
      <c r="FY420" s="86">
        <v>1</v>
      </c>
    </row>
    <row r="421" spans="1:181" x14ac:dyDescent="0.25">
      <c r="A421" t="s">
        <v>186</v>
      </c>
      <c r="B421" t="s">
        <v>244</v>
      </c>
      <c r="C421" t="s">
        <v>194</v>
      </c>
      <c r="D421" t="s">
        <v>203</v>
      </c>
      <c r="E421" t="s">
        <v>204</v>
      </c>
      <c r="F421" t="s">
        <v>1</v>
      </c>
      <c r="G421" t="s">
        <v>200</v>
      </c>
      <c r="H421" s="86">
        <v>1952</v>
      </c>
      <c r="I421" s="86">
        <v>0.70654129981994629</v>
      </c>
      <c r="J421" s="86">
        <v>0.65182369947433472</v>
      </c>
      <c r="K421" s="86">
        <v>0.61659389734268188</v>
      </c>
      <c r="L421" s="86">
        <v>0.61004638671875</v>
      </c>
      <c r="M421" s="86">
        <v>0.57250863313674927</v>
      </c>
      <c r="N421" s="86">
        <v>0.60924685001373291</v>
      </c>
      <c r="O421" s="86">
        <v>0.70396643877029419</v>
      </c>
      <c r="P421" s="86">
        <v>0.82481974363327026</v>
      </c>
      <c r="Q421" s="86">
        <v>0.80725806951522827</v>
      </c>
      <c r="R421" s="86">
        <v>0.80185580253601074</v>
      </c>
      <c r="S421" s="86">
        <v>0.81267988681793213</v>
      </c>
      <c r="T421" s="86">
        <v>0.76519012451171875</v>
      </c>
      <c r="U421" s="86">
        <v>0.79341977834701538</v>
      </c>
      <c r="V421" s="86">
        <v>0.75240886211395264</v>
      </c>
      <c r="W421" s="86">
        <v>0.75798368453979492</v>
      </c>
      <c r="X421" s="86">
        <v>0.7346804141998291</v>
      </c>
      <c r="Y421" s="86">
        <v>0.83762335777282715</v>
      </c>
      <c r="Z421" s="86">
        <v>0.95805376768112183</v>
      </c>
      <c r="AA421" s="86">
        <v>1.164944052696228</v>
      </c>
      <c r="AB421" s="86">
        <v>1.1528534889221191</v>
      </c>
      <c r="AC421" s="86">
        <v>1.2035293579101563</v>
      </c>
      <c r="AD421" s="86">
        <v>1.155863881111145</v>
      </c>
      <c r="AE421" s="86">
        <v>0.94713526964187622</v>
      </c>
      <c r="AF421" s="86">
        <v>0.78596246242523193</v>
      </c>
      <c r="AG421" s="86">
        <v>-0.1107126772403717</v>
      </c>
      <c r="AH421" s="86">
        <v>-0.13118232786655426</v>
      </c>
      <c r="AI421" s="86">
        <v>-0.13517889380455017</v>
      </c>
      <c r="AJ421" s="86">
        <v>-0.13753502070903778</v>
      </c>
      <c r="AK421" s="86">
        <v>-0.19156411290168762</v>
      </c>
      <c r="AL421" s="86">
        <v>-0.19031068682670593</v>
      </c>
      <c r="AM421" s="86">
        <v>-0.31939852237701416</v>
      </c>
      <c r="AN421" s="86">
        <v>-0.28743883967399597</v>
      </c>
      <c r="AO421" s="86">
        <v>-0.25031399726867676</v>
      </c>
      <c r="AP421" s="86">
        <v>-0.26040342450141907</v>
      </c>
      <c r="AQ421" s="86">
        <v>-0.20045694708824158</v>
      </c>
      <c r="AR421" s="86">
        <v>-0.24931851029396057</v>
      </c>
      <c r="AS421" s="86">
        <v>-0.21354210376739502</v>
      </c>
      <c r="AT421" s="86">
        <v>-0.24384522438049316</v>
      </c>
      <c r="AU421" s="86">
        <v>-0.23146623373031616</v>
      </c>
      <c r="AV421" s="86">
        <v>-0.26231992244720459</v>
      </c>
      <c r="AW421" s="86">
        <v>-0.13806469738483429</v>
      </c>
      <c r="AX421" s="86">
        <v>-0.14135801792144775</v>
      </c>
      <c r="AY421" s="86">
        <v>-4.9047842621803284E-2</v>
      </c>
      <c r="AZ421" s="86">
        <v>-4.5578178018331528E-2</v>
      </c>
      <c r="BA421" s="86">
        <v>1.3199325650930405E-2</v>
      </c>
      <c r="BB421" s="86">
        <v>-3.8474265486001968E-2</v>
      </c>
      <c r="BC421" s="86">
        <v>-0.18129324913024902</v>
      </c>
      <c r="BD421" s="86">
        <v>-0.19966906309127808</v>
      </c>
      <c r="BE421" s="86">
        <v>-4.5385003089904785E-2</v>
      </c>
      <c r="BF421" s="86">
        <v>-6.7336060106754303E-2</v>
      </c>
      <c r="BG421" s="86">
        <v>-7.2136327624320984E-2</v>
      </c>
      <c r="BH421" s="86">
        <v>-7.8047320246696472E-2</v>
      </c>
      <c r="BI421" s="86">
        <v>-0.12587282061576843</v>
      </c>
      <c r="BJ421" s="86">
        <v>-0.12330480664968491</v>
      </c>
      <c r="BK421" s="86">
        <v>-0.24788998067378998</v>
      </c>
      <c r="BL421" s="86">
        <v>-0.2115519791841507</v>
      </c>
      <c r="BM421" s="86">
        <v>-0.17572590708732605</v>
      </c>
      <c r="BN421" s="86">
        <v>-0.18095618486404419</v>
      </c>
      <c r="BO421" s="86">
        <v>-0.12339401245117188</v>
      </c>
      <c r="BP421" s="86">
        <v>-0.17113611102104187</v>
      </c>
      <c r="BQ421" s="86">
        <v>-0.14110368490219116</v>
      </c>
      <c r="BR421" s="86">
        <v>-0.17460240423679352</v>
      </c>
      <c r="BS421" s="86">
        <v>-0.15746578574180603</v>
      </c>
      <c r="BT421" s="86">
        <v>-0.19353596866130829</v>
      </c>
      <c r="BU421" s="86">
        <v>-7.6908573508262634E-2</v>
      </c>
      <c r="BV421" s="86">
        <v>-7.5212165713310242E-2</v>
      </c>
      <c r="BW421" s="86">
        <v>2.6379359886050224E-2</v>
      </c>
      <c r="BX421" s="86">
        <v>3.0442982912063599E-2</v>
      </c>
      <c r="BY421" s="86">
        <v>8.4608547389507294E-2</v>
      </c>
      <c r="BZ421" s="86">
        <v>3.6513663828372955E-2</v>
      </c>
      <c r="CA421" s="86">
        <v>-0.11247323453426361</v>
      </c>
      <c r="CB421" s="86">
        <v>-0.13244619965553284</v>
      </c>
      <c r="CC421" s="86">
        <v>-1.3925904931966215E-4</v>
      </c>
      <c r="CD421" s="86">
        <v>-2.3116340860724449E-2</v>
      </c>
      <c r="CE421" s="86">
        <v>-2.8473237529397011E-2</v>
      </c>
      <c r="CF421" s="86">
        <v>-3.6846309900283813E-2</v>
      </c>
      <c r="CG421" s="86">
        <v>-8.0375202000141144E-2</v>
      </c>
      <c r="CH421" s="86">
        <v>-7.6896749436855316E-2</v>
      </c>
      <c r="CI421" s="86">
        <v>-0.19836334884166718</v>
      </c>
      <c r="CJ421" s="86">
        <v>-0.15899297595024109</v>
      </c>
      <c r="CK421" s="86">
        <v>-0.12406641244888306</v>
      </c>
      <c r="CL421" s="86">
        <v>-0.12593124806880951</v>
      </c>
      <c r="CM421" s="86">
        <v>-7.002045214176178E-2</v>
      </c>
      <c r="CN421" s="86">
        <v>-0.11698722094297409</v>
      </c>
      <c r="CO421" s="86">
        <v>-9.0933024883270264E-2</v>
      </c>
      <c r="CP421" s="86">
        <v>-0.1266450434923172</v>
      </c>
      <c r="CQ421" s="86">
        <v>-0.10621330142021179</v>
      </c>
      <c r="CR421" s="86">
        <v>-0.14589639008045197</v>
      </c>
      <c r="CS421" s="86">
        <v>-3.4552019089460373E-2</v>
      </c>
      <c r="CT421" s="86">
        <v>-2.9399732127785683E-2</v>
      </c>
      <c r="CU421" s="86">
        <v>7.8620009124279022E-2</v>
      </c>
      <c r="CV421" s="86">
        <v>8.3094999194145203E-2</v>
      </c>
      <c r="CW421" s="86">
        <v>0.13406635820865631</v>
      </c>
      <c r="CX421" s="86">
        <v>8.8450066745281219E-2</v>
      </c>
      <c r="CY421" s="86">
        <v>-6.4808718860149384E-2</v>
      </c>
      <c r="CZ421" s="86">
        <v>-8.5887864232063293E-2</v>
      </c>
      <c r="DA421" s="86">
        <v>4.5106489211320877E-2</v>
      </c>
      <c r="DB421" s="86">
        <v>2.1103382110595703E-2</v>
      </c>
      <c r="DC421" s="86">
        <v>1.5189851634204388E-2</v>
      </c>
      <c r="DD421" s="86">
        <v>4.354692529886961E-3</v>
      </c>
      <c r="DE421" s="86">
        <v>-3.4877602010965347E-2</v>
      </c>
      <c r="DF421" s="86">
        <v>-3.0488681048154831E-2</v>
      </c>
      <c r="DG421" s="86">
        <v>-0.14883674681186676</v>
      </c>
      <c r="DH421" s="86">
        <v>-0.10643398761749268</v>
      </c>
      <c r="DI421" s="86">
        <v>-7.2406940162181854E-2</v>
      </c>
      <c r="DJ421" s="86">
        <v>-7.0906311273574829E-2</v>
      </c>
      <c r="DK421" s="86">
        <v>-1.6646901145577431E-2</v>
      </c>
      <c r="DL421" s="86">
        <v>-6.2838330864906311E-2</v>
      </c>
      <c r="DM421" s="86">
        <v>-4.0762372314929962E-2</v>
      </c>
      <c r="DN421" s="86">
        <v>-7.8687667846679688E-2</v>
      </c>
      <c r="DO421" s="86">
        <v>-5.4960824549198151E-2</v>
      </c>
      <c r="DP421" s="86">
        <v>-9.8256833851337433E-2</v>
      </c>
      <c r="DQ421" s="86">
        <v>7.8045260161161423E-3</v>
      </c>
      <c r="DR421" s="86">
        <v>1.6412690281867981E-2</v>
      </c>
      <c r="DS421" s="86">
        <v>0.13086065649986267</v>
      </c>
      <c r="DT421" s="86">
        <v>0.135747030377388</v>
      </c>
      <c r="DU421" s="86">
        <v>0.18352417647838593</v>
      </c>
      <c r="DV421" s="86">
        <v>0.14038649201393127</v>
      </c>
      <c r="DW421" s="86">
        <v>-1.7144188284873962E-2</v>
      </c>
      <c r="DX421" s="86">
        <v>-3.9329521358013153E-2</v>
      </c>
      <c r="DY421" s="86">
        <v>0.11043416708707809</v>
      </c>
      <c r="DZ421" s="86">
        <v>8.4949642419815063E-2</v>
      </c>
      <c r="EA421" s="86">
        <v>7.8232422471046448E-2</v>
      </c>
      <c r="EB421" s="86">
        <v>6.3842400908470154E-2</v>
      </c>
      <c r="EC421" s="86">
        <v>3.0813712626695633E-2</v>
      </c>
      <c r="ED421" s="86">
        <v>3.6517195403575897E-2</v>
      </c>
      <c r="EE421" s="86">
        <v>-7.732817530632019E-2</v>
      </c>
      <c r="EF421" s="86">
        <v>-3.0547147616744041E-2</v>
      </c>
      <c r="EG421" s="86">
        <v>2.1811446640640497E-3</v>
      </c>
      <c r="EH421" s="86">
        <v>8.5409460589289665E-3</v>
      </c>
      <c r="EI421" s="86">
        <v>6.0416035354137421E-2</v>
      </c>
      <c r="EJ421" s="86">
        <v>1.534406840801239E-2</v>
      </c>
      <c r="EK421" s="86">
        <v>3.1676068902015686E-2</v>
      </c>
      <c r="EL421" s="86">
        <v>-9.4448495656251907E-3</v>
      </c>
      <c r="EM421" s="86">
        <v>1.9039619714021683E-2</v>
      </c>
      <c r="EN421" s="86">
        <v>-2.9472867026925087E-2</v>
      </c>
      <c r="EO421" s="86">
        <v>6.8960651755332947E-2</v>
      </c>
      <c r="EP421" s="86">
        <v>8.255854994058609E-2</v>
      </c>
      <c r="EQ421" s="86">
        <v>0.20628786087036133</v>
      </c>
      <c r="ER421" s="86">
        <v>0.21176818013191223</v>
      </c>
      <c r="ES421" s="86">
        <v>0.25493338704109192</v>
      </c>
      <c r="ET421" s="86">
        <v>0.2153744101524353</v>
      </c>
      <c r="EU421" s="86">
        <v>5.1675818860530853E-2</v>
      </c>
      <c r="EV421" s="86">
        <v>2.7893342077732086E-2</v>
      </c>
      <c r="EW421" s="86">
        <v>51.478145599365234</v>
      </c>
      <c r="EX421" s="86">
        <v>51.118034362792969</v>
      </c>
      <c r="EY421" s="86">
        <v>50.598648071289063</v>
      </c>
      <c r="EZ421" s="86">
        <v>49.987873077392578</v>
      </c>
      <c r="FA421" s="86">
        <v>49.564193725585938</v>
      </c>
      <c r="FB421" s="86">
        <v>49.428577423095703</v>
      </c>
      <c r="FC421" s="86">
        <v>49.202239990234375</v>
      </c>
      <c r="FD421" s="86">
        <v>49.715412139892578</v>
      </c>
      <c r="FE421" s="86">
        <v>51.324214935302734</v>
      </c>
      <c r="FF421" s="86">
        <v>52.493240356445313</v>
      </c>
      <c r="FG421" s="86">
        <v>53.426322937011719</v>
      </c>
      <c r="FH421" s="86">
        <v>54.027717590332031</v>
      </c>
      <c r="FI421" s="86">
        <v>54.374984741210938</v>
      </c>
      <c r="FJ421" s="86">
        <v>54.296970367431641</v>
      </c>
      <c r="FK421" s="86">
        <v>54.191463470458984</v>
      </c>
      <c r="FL421" s="86">
        <v>54.185554504394531</v>
      </c>
      <c r="FM421" s="86">
        <v>52.900661468505859</v>
      </c>
      <c r="FN421" s="86">
        <v>50.990226745605469</v>
      </c>
      <c r="FO421" s="86">
        <v>50.352218627929688</v>
      </c>
      <c r="FP421" s="86">
        <v>49.282917022705078</v>
      </c>
      <c r="FQ421" s="86">
        <v>48.355121612548828</v>
      </c>
      <c r="FR421" s="86">
        <v>47.704425811767578</v>
      </c>
      <c r="FS421" s="86">
        <v>47.594264984130859</v>
      </c>
      <c r="FT421" s="86">
        <v>46.799610137939453</v>
      </c>
      <c r="FU421" s="86">
        <v>3.931664302945137E-2</v>
      </c>
      <c r="FV421" s="86">
        <v>4.8629689961671829E-2</v>
      </c>
      <c r="FW421" s="86">
        <v>4.3027866631746292E-2</v>
      </c>
      <c r="FX421" s="86">
        <v>406</v>
      </c>
      <c r="FY421" s="86">
        <v>1</v>
      </c>
    </row>
    <row r="422" spans="1:181" x14ac:dyDescent="0.25">
      <c r="A422" t="s">
        <v>186</v>
      </c>
      <c r="B422" t="s">
        <v>244</v>
      </c>
      <c r="C422" t="s">
        <v>194</v>
      </c>
      <c r="D422" t="s">
        <v>203</v>
      </c>
      <c r="E422" t="s">
        <v>204</v>
      </c>
      <c r="F422" t="s">
        <v>1</v>
      </c>
      <c r="G422" t="s">
        <v>1</v>
      </c>
      <c r="H422" s="86">
        <v>10667</v>
      </c>
      <c r="I422" s="86">
        <v>0.96670663356781006</v>
      </c>
      <c r="J422" s="86">
        <v>0.95164823532104492</v>
      </c>
      <c r="K422" s="86">
        <v>0.91019964218139648</v>
      </c>
      <c r="L422" s="86">
        <v>0.87982851266860962</v>
      </c>
      <c r="M422" s="86">
        <v>0.88299065828323364</v>
      </c>
      <c r="N422" s="86">
        <v>0.93620175123214722</v>
      </c>
      <c r="O422" s="86">
        <v>1.0944995880126953</v>
      </c>
      <c r="P422" s="86">
        <v>1.1806095838546753</v>
      </c>
      <c r="Q422" s="86">
        <v>1.1503336429595947</v>
      </c>
      <c r="R422" s="86">
        <v>1.1165802478790283</v>
      </c>
      <c r="S422" s="86">
        <v>1.0801621675491333</v>
      </c>
      <c r="T422" s="86">
        <v>1.1010916233062744</v>
      </c>
      <c r="U422" s="86">
        <v>1.0766547918319702</v>
      </c>
      <c r="V422" s="86">
        <v>1.055241584777832</v>
      </c>
      <c r="W422" s="86">
        <v>1.0052927732467651</v>
      </c>
      <c r="X422" s="86">
        <v>0.96836209297180176</v>
      </c>
      <c r="Y422" s="86">
        <v>1.0317602157592773</v>
      </c>
      <c r="Z422" s="86">
        <v>1.2274785041809082</v>
      </c>
      <c r="AA422" s="86">
        <v>1.3888393640518188</v>
      </c>
      <c r="AB422" s="86">
        <v>1.4256646633148193</v>
      </c>
      <c r="AC422" s="86">
        <v>1.4253524541854858</v>
      </c>
      <c r="AD422" s="86">
        <v>1.4238815307617188</v>
      </c>
      <c r="AE422" s="86">
        <v>1.2728155851364136</v>
      </c>
      <c r="AF422" s="86">
        <v>1.14990234375</v>
      </c>
      <c r="AG422" s="86">
        <v>-0.15081436932086945</v>
      </c>
      <c r="AH422" s="86">
        <v>-9.0034864842891693E-2</v>
      </c>
      <c r="AI422" s="86">
        <v>-0.10310054570436478</v>
      </c>
      <c r="AJ422" s="86">
        <v>-0.14856941998004913</v>
      </c>
      <c r="AK422" s="86">
        <v>-0.14230944216251373</v>
      </c>
      <c r="AL422" s="86">
        <v>-0.17323340475559235</v>
      </c>
      <c r="AM422" s="86">
        <v>-0.21124029159545898</v>
      </c>
      <c r="AN422" s="86">
        <v>-0.30356031656265259</v>
      </c>
      <c r="AO422" s="86">
        <v>-0.230486199259758</v>
      </c>
      <c r="AP422" s="86">
        <v>-0.1872374415397644</v>
      </c>
      <c r="AQ422" s="86">
        <v>-0.18256999552249908</v>
      </c>
      <c r="AR422" s="86">
        <v>-0.10082791745662689</v>
      </c>
      <c r="AS422" s="86">
        <v>-0.16729685664176941</v>
      </c>
      <c r="AT422" s="86">
        <v>-0.17816595733165741</v>
      </c>
      <c r="AU422" s="86">
        <v>-0.11734992265701294</v>
      </c>
      <c r="AV422" s="86">
        <v>-0.16163761913776398</v>
      </c>
      <c r="AW422" s="86">
        <v>-8.4737874567508698E-2</v>
      </c>
      <c r="AX422" s="86">
        <v>-2.4536892771720886E-2</v>
      </c>
      <c r="AY422" s="86">
        <v>4.6310829930007458E-3</v>
      </c>
      <c r="AZ422" s="86">
        <v>1.3949739746749401E-2</v>
      </c>
      <c r="BA422" s="86">
        <v>9.6306521445512772E-3</v>
      </c>
      <c r="BB422" s="86">
        <v>-2.4252824485301971E-2</v>
      </c>
      <c r="BC422" s="86">
        <v>-0.15190581977367401</v>
      </c>
      <c r="BD422" s="86">
        <v>-0.14129158854484558</v>
      </c>
      <c r="BE422" s="86">
        <v>-9.6134789288043976E-2</v>
      </c>
      <c r="BF422" s="86">
        <v>-3.8211140781641006E-2</v>
      </c>
      <c r="BG422" s="86">
        <v>-5.2138842642307281E-2</v>
      </c>
      <c r="BH422" s="86">
        <v>-9.2510610818862915E-2</v>
      </c>
      <c r="BI422" s="86">
        <v>-8.4345079958438873E-2</v>
      </c>
      <c r="BJ422" s="86">
        <v>-9.7295112907886505E-2</v>
      </c>
      <c r="BK422" s="86">
        <v>-0.12987293303012848</v>
      </c>
      <c r="BL422" s="86">
        <v>-0.21565233170986176</v>
      </c>
      <c r="BM422" s="86">
        <v>-0.15174947679042816</v>
      </c>
      <c r="BN422" s="86">
        <v>-0.12670606374740601</v>
      </c>
      <c r="BO422" s="86">
        <v>-0.12258867919445038</v>
      </c>
      <c r="BP422" s="86">
        <v>-3.7775803357362747E-2</v>
      </c>
      <c r="BQ422" s="86">
        <v>-9.5654316246509552E-2</v>
      </c>
      <c r="BR422" s="86">
        <v>-0.11329807341098785</v>
      </c>
      <c r="BS422" s="86">
        <v>-6.0965299606323242E-2</v>
      </c>
      <c r="BT422" s="86">
        <v>-0.10544802993535995</v>
      </c>
      <c r="BU422" s="86">
        <v>-2.954026497900486E-2</v>
      </c>
      <c r="BV422" s="86">
        <v>2.9363149777054787E-2</v>
      </c>
      <c r="BW422" s="86">
        <v>6.4101256430149078E-2</v>
      </c>
      <c r="BX422" s="86">
        <v>7.4545346200466156E-2</v>
      </c>
      <c r="BY422" s="86">
        <v>6.7303374409675598E-2</v>
      </c>
      <c r="BZ422" s="86">
        <v>3.6796644330024719E-2</v>
      </c>
      <c r="CA422" s="86">
        <v>-8.8103577494621277E-2</v>
      </c>
      <c r="CB422" s="86">
        <v>-8.2114353775978088E-2</v>
      </c>
      <c r="CC422" s="86">
        <v>-5.8263868093490601E-2</v>
      </c>
      <c r="CD422" s="86">
        <v>-2.3181806318461895E-3</v>
      </c>
      <c r="CE422" s="86">
        <v>-1.6842929646372795E-2</v>
      </c>
      <c r="CF422" s="86">
        <v>-5.3684443235397339E-2</v>
      </c>
      <c r="CG422" s="86">
        <v>-4.4199150055646896E-2</v>
      </c>
      <c r="CH422" s="86">
        <v>-4.470047727227211E-2</v>
      </c>
      <c r="CI422" s="86">
        <v>-7.3518134653568268E-2</v>
      </c>
      <c r="CJ422" s="86">
        <v>-0.15476751327514648</v>
      </c>
      <c r="CK422" s="86">
        <v>-9.7216665744781494E-2</v>
      </c>
      <c r="CL422" s="86">
        <v>-8.47821906208992E-2</v>
      </c>
      <c r="CM422" s="86">
        <v>-8.1045791506767273E-2</v>
      </c>
      <c r="CN422" s="86">
        <v>5.8938963338732719E-3</v>
      </c>
      <c r="CO422" s="86">
        <v>-4.6034909784793854E-2</v>
      </c>
      <c r="CP422" s="86">
        <v>-6.8370774388313293E-2</v>
      </c>
      <c r="CQ422" s="86">
        <v>-2.1913470700383186E-2</v>
      </c>
      <c r="CR422" s="86">
        <v>-6.6531285643577576E-2</v>
      </c>
      <c r="CS422" s="86">
        <v>8.6894314736127853E-3</v>
      </c>
      <c r="CT422" s="86">
        <v>6.6694155335426331E-2</v>
      </c>
      <c r="CU422" s="86">
        <v>0.10529012233018875</v>
      </c>
      <c r="CV422" s="86">
        <v>0.11651367694139481</v>
      </c>
      <c r="CW422" s="86">
        <v>0.10724732279777527</v>
      </c>
      <c r="CX422" s="86">
        <v>7.9079322516918182E-2</v>
      </c>
      <c r="CY422" s="86">
        <v>-4.3914332985877991E-2</v>
      </c>
      <c r="CZ422" s="86">
        <v>-4.1128382086753845E-2</v>
      </c>
      <c r="DA422" s="86">
        <v>-2.0392950624227524E-2</v>
      </c>
      <c r="DB422" s="86">
        <v>3.3574774861335754E-2</v>
      </c>
      <c r="DC422" s="86">
        <v>1.845298707485199E-2</v>
      </c>
      <c r="DD422" s="86">
        <v>-1.485827099531889E-2</v>
      </c>
      <c r="DE422" s="86">
        <v>-4.053215030580759E-3</v>
      </c>
      <c r="DF422" s="86">
        <v>7.8941546380519867E-3</v>
      </c>
      <c r="DG422" s="86">
        <v>-1.7163336277008057E-2</v>
      </c>
      <c r="DH422" s="86">
        <v>-9.3882724642753601E-2</v>
      </c>
      <c r="DI422" s="86">
        <v>-4.2683854699134827E-2</v>
      </c>
      <c r="DJ422" s="86">
        <v>-4.2858336120843887E-2</v>
      </c>
      <c r="DK422" s="86">
        <v>-3.9502907544374466E-2</v>
      </c>
      <c r="DL422" s="86">
        <v>4.9563594162464142E-2</v>
      </c>
      <c r="DM422" s="86">
        <v>3.5844943486154079E-3</v>
      </c>
      <c r="DN422" s="86">
        <v>-2.3443480953574181E-2</v>
      </c>
      <c r="DO422" s="86">
        <v>1.7138354480266571E-2</v>
      </c>
      <c r="DP422" s="86">
        <v>-2.7614537626504898E-2</v>
      </c>
      <c r="DQ422" s="86">
        <v>4.6919126063585281E-2</v>
      </c>
      <c r="DR422" s="86">
        <v>0.10402516275644302</v>
      </c>
      <c r="DS422" s="86">
        <v>0.14647898077964783</v>
      </c>
      <c r="DT422" s="86">
        <v>0.15848201513290405</v>
      </c>
      <c r="DU422" s="86">
        <v>0.14719127118587494</v>
      </c>
      <c r="DV422" s="86">
        <v>0.12136200070381165</v>
      </c>
      <c r="DW422" s="86">
        <v>2.7490622596815228E-4</v>
      </c>
      <c r="DX422" s="86">
        <v>-1.4241173630580306E-4</v>
      </c>
      <c r="DY422" s="86">
        <v>3.4286640584468842E-2</v>
      </c>
      <c r="DZ422" s="86">
        <v>8.5398510098457336E-2</v>
      </c>
      <c r="EA422" s="86">
        <v>6.9414690136909485E-2</v>
      </c>
      <c r="EB422" s="86">
        <v>4.1200548410415649E-2</v>
      </c>
      <c r="EC422" s="86">
        <v>5.3911134600639343E-2</v>
      </c>
      <c r="ED422" s="86">
        <v>8.3832450211048126E-2</v>
      </c>
      <c r="EE422" s="86">
        <v>6.4204037189483643E-2</v>
      </c>
      <c r="EF422" s="86">
        <v>-5.974725354462862E-3</v>
      </c>
      <c r="EG422" s="86">
        <v>3.605286031961441E-2</v>
      </c>
      <c r="EH422" s="86">
        <v>1.7673050984740257E-2</v>
      </c>
      <c r="EI422" s="86">
        <v>2.0478418096899986E-2</v>
      </c>
      <c r="EJ422" s="86">
        <v>0.11261570453643799</v>
      </c>
      <c r="EK422" s="86">
        <v>7.5227037072181702E-2</v>
      </c>
      <c r="EL422" s="86">
        <v>4.1424397379159927E-2</v>
      </c>
      <c r="EM422" s="86">
        <v>7.3522992432117462E-2</v>
      </c>
      <c r="EN422" s="86">
        <v>2.857506275177002E-2</v>
      </c>
      <c r="EO422" s="86">
        <v>0.10211674124002457</v>
      </c>
      <c r="EP422" s="86">
        <v>0.15792520344257355</v>
      </c>
      <c r="EQ422" s="86">
        <v>0.20594915747642517</v>
      </c>
      <c r="ER422" s="86">
        <v>0.21907761693000793</v>
      </c>
      <c r="ES422" s="86">
        <v>0.20486398041248322</v>
      </c>
      <c r="ET422" s="86">
        <v>0.18241147696971893</v>
      </c>
      <c r="EU422" s="86">
        <v>6.4077146351337433E-2</v>
      </c>
      <c r="EV422" s="86">
        <v>5.9034820646047592E-2</v>
      </c>
      <c r="EW422" s="86">
        <v>51.091606140136719</v>
      </c>
      <c r="EX422" s="86">
        <v>50.628963470458984</v>
      </c>
      <c r="EY422" s="86">
        <v>50.198909759521484</v>
      </c>
      <c r="EZ422" s="86">
        <v>49.865856170654297</v>
      </c>
      <c r="FA422" s="86">
        <v>49.311271667480469</v>
      </c>
      <c r="FB422" s="86">
        <v>49.070899963378906</v>
      </c>
      <c r="FC422" s="86">
        <v>48.927322387695313</v>
      </c>
      <c r="FD422" s="86">
        <v>49.442287445068359</v>
      </c>
      <c r="FE422" s="86">
        <v>50.727813720703125</v>
      </c>
      <c r="FF422" s="86">
        <v>51.773151397705078</v>
      </c>
      <c r="FG422" s="86">
        <v>52.749202728271484</v>
      </c>
      <c r="FH422" s="86">
        <v>53.377079010009766</v>
      </c>
      <c r="FI422" s="86">
        <v>54.108726501464844</v>
      </c>
      <c r="FJ422" s="86">
        <v>53.902908325195313</v>
      </c>
      <c r="FK422" s="86">
        <v>53.800193786621094</v>
      </c>
      <c r="FL422" s="86">
        <v>53.578880310058594</v>
      </c>
      <c r="FM422" s="86">
        <v>52.472537994384766</v>
      </c>
      <c r="FN422" s="86">
        <v>51.0772705078125</v>
      </c>
      <c r="FO422" s="86">
        <v>50.228507995605469</v>
      </c>
      <c r="FP422" s="86">
        <v>49.157428741455078</v>
      </c>
      <c r="FQ422" s="86">
        <v>48.269065856933594</v>
      </c>
      <c r="FR422" s="86">
        <v>47.772857666015625</v>
      </c>
      <c r="FS422" s="86">
        <v>47.351974487304688</v>
      </c>
      <c r="FT422" s="86">
        <v>46.770801544189453</v>
      </c>
      <c r="FU422" s="86">
        <v>3.6510393023490906E-2</v>
      </c>
      <c r="FV422" s="86">
        <v>4.3059412389993668E-2</v>
      </c>
      <c r="FW422" s="86">
        <v>4.1764076799154282E-2</v>
      </c>
      <c r="FX422" s="86">
        <v>894</v>
      </c>
      <c r="FY422" s="86">
        <v>1</v>
      </c>
    </row>
    <row r="423" spans="1:181" x14ac:dyDescent="0.25">
      <c r="A423" t="s">
        <v>186</v>
      </c>
      <c r="B423" t="s">
        <v>244</v>
      </c>
      <c r="C423" t="s">
        <v>194</v>
      </c>
      <c r="D423" t="s">
        <v>203</v>
      </c>
      <c r="E423" t="s">
        <v>204</v>
      </c>
      <c r="F423" t="s">
        <v>178</v>
      </c>
      <c r="G423" t="s">
        <v>1</v>
      </c>
      <c r="H423" s="86">
        <v>5527</v>
      </c>
      <c r="I423" s="86">
        <v>0.96350181102752686</v>
      </c>
      <c r="J423" s="86">
        <v>0.91905570030212402</v>
      </c>
      <c r="K423" s="86">
        <v>0.85665410757064819</v>
      </c>
      <c r="L423" s="86">
        <v>0.82114166021347046</v>
      </c>
      <c r="M423" s="86">
        <v>0.83018273115158081</v>
      </c>
      <c r="N423" s="86">
        <v>0.89477765560150146</v>
      </c>
      <c r="O423" s="86">
        <v>1.0279277563095093</v>
      </c>
      <c r="P423" s="86">
        <v>1.0657263994216919</v>
      </c>
      <c r="Q423" s="86">
        <v>0.9708828330039978</v>
      </c>
      <c r="R423" s="86">
        <v>0.94058358669281006</v>
      </c>
      <c r="S423" s="86">
        <v>0.94540047645568848</v>
      </c>
      <c r="T423" s="86">
        <v>0.99281293153762817</v>
      </c>
      <c r="U423" s="86">
        <v>0.97620093822479248</v>
      </c>
      <c r="V423" s="86">
        <v>0.96223628520965576</v>
      </c>
      <c r="W423" s="86">
        <v>0.95523637533187866</v>
      </c>
      <c r="X423" s="86">
        <v>0.93437230587005615</v>
      </c>
      <c r="Y423" s="86">
        <v>0.99510514736175537</v>
      </c>
      <c r="Z423" s="86">
        <v>1.1887178421020508</v>
      </c>
      <c r="AA423" s="86">
        <v>1.354351282119751</v>
      </c>
      <c r="AB423" s="86">
        <v>1.3946118354797363</v>
      </c>
      <c r="AC423" s="86">
        <v>1.4430806636810303</v>
      </c>
      <c r="AD423" s="86">
        <v>1.4296050071716309</v>
      </c>
      <c r="AE423" s="86">
        <v>1.3388674259185791</v>
      </c>
      <c r="AF423" s="86">
        <v>1.2003532648086548</v>
      </c>
      <c r="AG423" s="86">
        <v>-0.17763355374336243</v>
      </c>
      <c r="AH423" s="86">
        <v>-0.16087028384208679</v>
      </c>
      <c r="AI423" s="86">
        <v>-0.19723676145076752</v>
      </c>
      <c r="AJ423" s="86">
        <v>-0.25408241152763367</v>
      </c>
      <c r="AK423" s="86">
        <v>-0.24132056534290314</v>
      </c>
      <c r="AL423" s="86">
        <v>-0.23645836114883423</v>
      </c>
      <c r="AM423" s="86">
        <v>-0.24871699512004852</v>
      </c>
      <c r="AN423" s="86">
        <v>-0.28208911418914795</v>
      </c>
      <c r="AO423" s="86">
        <v>-0.29550936818122864</v>
      </c>
      <c r="AP423" s="86">
        <v>-0.31142359972000122</v>
      </c>
      <c r="AQ423" s="86">
        <v>-0.2143084704875946</v>
      </c>
      <c r="AR423" s="86">
        <v>-0.13163775205612183</v>
      </c>
      <c r="AS423" s="86">
        <v>-0.19161762297153473</v>
      </c>
      <c r="AT423" s="86">
        <v>-0.17313806712627411</v>
      </c>
      <c r="AU423" s="86">
        <v>-8.1831172108650208E-2</v>
      </c>
      <c r="AV423" s="86">
        <v>-0.10122696310281754</v>
      </c>
      <c r="AW423" s="86">
        <v>-3.8770381361246109E-2</v>
      </c>
      <c r="AX423" s="86">
        <v>-3.193303570151329E-2</v>
      </c>
      <c r="AY423" s="86">
        <v>2.5772616267204285E-2</v>
      </c>
      <c r="AZ423" s="86">
        <v>-2.3209577426314354E-2</v>
      </c>
      <c r="BA423" s="86">
        <v>1.5542671084403992E-2</v>
      </c>
      <c r="BB423" s="86">
        <v>-2.2335218265652657E-2</v>
      </c>
      <c r="BC423" s="86">
        <v>-7.5279489159584045E-2</v>
      </c>
      <c r="BD423" s="86">
        <v>-0.12157316505908966</v>
      </c>
      <c r="BE423" s="86">
        <v>-0.11035197228193283</v>
      </c>
      <c r="BF423" s="86">
        <v>-9.6357434988021851E-2</v>
      </c>
      <c r="BG423" s="86">
        <v>-0.1350342333316803</v>
      </c>
      <c r="BH423" s="86">
        <v>-0.18439286947250366</v>
      </c>
      <c r="BI423" s="86">
        <v>-0.16822195053100586</v>
      </c>
      <c r="BJ423" s="86">
        <v>-0.16289514303207397</v>
      </c>
      <c r="BK423" s="86">
        <v>-0.17117317020893097</v>
      </c>
      <c r="BL423" s="86">
        <v>-0.20151902735233307</v>
      </c>
      <c r="BM423" s="86">
        <v>-0.22828958928585052</v>
      </c>
      <c r="BN423" s="86">
        <v>-0.24024595320224762</v>
      </c>
      <c r="BO423" s="86">
        <v>-0.14638827741146088</v>
      </c>
      <c r="BP423" s="86">
        <v>-6.0932133346796036E-2</v>
      </c>
      <c r="BQ423" s="86">
        <v>-0.11712406575679779</v>
      </c>
      <c r="BR423" s="86">
        <v>-9.8997838795185089E-2</v>
      </c>
      <c r="BS423" s="86">
        <v>-1.797378808259964E-2</v>
      </c>
      <c r="BT423" s="86">
        <v>-4.7325324267148972E-2</v>
      </c>
      <c r="BU423" s="86">
        <v>2.1413490176200867E-2</v>
      </c>
      <c r="BV423" s="86">
        <v>3.9820205420255661E-2</v>
      </c>
      <c r="BW423" s="86">
        <v>9.8241113126277924E-2</v>
      </c>
      <c r="BX423" s="86">
        <v>4.9948949366807938E-2</v>
      </c>
      <c r="BY423" s="86">
        <v>8.6586818099021912E-2</v>
      </c>
      <c r="BZ423" s="86">
        <v>4.9334987998008728E-2</v>
      </c>
      <c r="CA423" s="86">
        <v>-6.7700520157814026E-3</v>
      </c>
      <c r="CB423" s="86">
        <v>-5.3192436695098877E-2</v>
      </c>
      <c r="CC423" s="86">
        <v>-6.375296413898468E-2</v>
      </c>
      <c r="CD423" s="86">
        <v>-5.1676042377948761E-2</v>
      </c>
      <c r="CE423" s="86">
        <v>-9.195294976234436E-2</v>
      </c>
      <c r="CF423" s="86">
        <v>-0.13612610101699829</v>
      </c>
      <c r="CG423" s="86">
        <v>-0.11759407818317413</v>
      </c>
      <c r="CH423" s="86">
        <v>-0.11194548010826111</v>
      </c>
      <c r="CI423" s="86">
        <v>-0.11746656149625778</v>
      </c>
      <c r="CJ423" s="86">
        <v>-0.14571641385555267</v>
      </c>
      <c r="CK423" s="86">
        <v>-0.1817333847284317</v>
      </c>
      <c r="CL423" s="86">
        <v>-0.19094856083393097</v>
      </c>
      <c r="CM423" s="86">
        <v>-9.9346958100795746E-2</v>
      </c>
      <c r="CN423" s="86">
        <v>-1.1961640790104866E-2</v>
      </c>
      <c r="CO423" s="86">
        <v>-6.5530046820640564E-2</v>
      </c>
      <c r="CP423" s="86">
        <v>-4.7648545354604721E-2</v>
      </c>
      <c r="CQ423" s="86">
        <v>2.625364251434803E-2</v>
      </c>
      <c r="CR423" s="86">
        <v>-9.9932076409459114E-3</v>
      </c>
      <c r="CS423" s="86">
        <v>6.3096649944782257E-2</v>
      </c>
      <c r="CT423" s="86">
        <v>8.9516282081604004E-2</v>
      </c>
      <c r="CU423" s="86">
        <v>0.14843258261680603</v>
      </c>
      <c r="CV423" s="86">
        <v>0.10061832517385483</v>
      </c>
      <c r="CW423" s="86">
        <v>0.13579177856445313</v>
      </c>
      <c r="CX423" s="86">
        <v>9.8973549902439117E-2</v>
      </c>
      <c r="CY423" s="86">
        <v>4.0679372847080231E-2</v>
      </c>
      <c r="CZ423" s="86">
        <v>-5.8321477845311165E-3</v>
      </c>
      <c r="DA423" s="86">
        <v>-1.7153959721326828E-2</v>
      </c>
      <c r="DB423" s="86">
        <v>-6.994638592004776E-3</v>
      </c>
      <c r="DC423" s="86">
        <v>-4.8871662467718124E-2</v>
      </c>
      <c r="DD423" s="86">
        <v>-8.7859325110912323E-2</v>
      </c>
      <c r="DE423" s="86">
        <v>-6.6966205835342407E-2</v>
      </c>
      <c r="DF423" s="86">
        <v>-6.0995813459157944E-2</v>
      </c>
      <c r="DG423" s="86">
        <v>-6.3759952783584595E-2</v>
      </c>
      <c r="DH423" s="86">
        <v>-8.9913807809352875E-2</v>
      </c>
      <c r="DI423" s="86">
        <v>-0.13517718017101288</v>
      </c>
      <c r="DJ423" s="86">
        <v>-0.14165116846561432</v>
      </c>
      <c r="DK423" s="86">
        <v>-5.2305635064840317E-2</v>
      </c>
      <c r="DL423" s="86">
        <v>3.7008851766586304E-2</v>
      </c>
      <c r="DM423" s="86">
        <v>-1.3936036266386509E-2</v>
      </c>
      <c r="DN423" s="86">
        <v>3.7007543724030256E-3</v>
      </c>
      <c r="DO423" s="86">
        <v>7.0481076836585999E-2</v>
      </c>
      <c r="DP423" s="86">
        <v>2.7338907122612E-2</v>
      </c>
      <c r="DQ423" s="86">
        <v>0.10477982461452484</v>
      </c>
      <c r="DR423" s="86">
        <v>0.13921235501766205</v>
      </c>
      <c r="DS423" s="86">
        <v>0.19862405955791473</v>
      </c>
      <c r="DT423" s="86">
        <v>0.15128768980503082</v>
      </c>
      <c r="DU423" s="86">
        <v>0.18499675393104553</v>
      </c>
      <c r="DV423" s="86">
        <v>0.14861211180686951</v>
      </c>
      <c r="DW423" s="86">
        <v>8.8128797709941864E-2</v>
      </c>
      <c r="DX423" s="86">
        <v>4.1528142988681793E-2</v>
      </c>
      <c r="DY423" s="86">
        <v>5.0127606838941574E-2</v>
      </c>
      <c r="DZ423" s="86">
        <v>5.7518206536769867E-2</v>
      </c>
      <c r="EA423" s="86">
        <v>1.3330870307981968E-2</v>
      </c>
      <c r="EB423" s="86">
        <v>-1.816977746784687E-2</v>
      </c>
      <c r="EC423" s="86">
        <v>6.132414098829031E-3</v>
      </c>
      <c r="ED423" s="86">
        <v>1.2567406520247459E-2</v>
      </c>
      <c r="EE423" s="86">
        <v>1.3783864676952362E-2</v>
      </c>
      <c r="EF423" s="86">
        <v>-9.3437107279896736E-3</v>
      </c>
      <c r="EG423" s="86">
        <v>-6.7957416176795959E-2</v>
      </c>
      <c r="EH423" s="86">
        <v>-7.0473551750183105E-2</v>
      </c>
      <c r="EI423" s="86">
        <v>1.5614567324519157E-2</v>
      </c>
      <c r="EJ423" s="86">
        <v>0.1077144667506218</v>
      </c>
      <c r="EK423" s="86">
        <v>6.0557525604963303E-2</v>
      </c>
      <c r="EL423" s="86">
        <v>7.7840991318225861E-2</v>
      </c>
      <c r="EM423" s="86">
        <v>0.13433846831321716</v>
      </c>
      <c r="EN423" s="86">
        <v>8.1240557134151459E-2</v>
      </c>
      <c r="EO423" s="86">
        <v>0.16496367752552032</v>
      </c>
      <c r="EP423" s="86">
        <v>0.2109656035900116</v>
      </c>
      <c r="EQ423" s="86">
        <v>0.27109253406524658</v>
      </c>
      <c r="ER423" s="86">
        <v>0.22444622218608856</v>
      </c>
      <c r="ES423" s="86">
        <v>0.25604090094566345</v>
      </c>
      <c r="ET423" s="86">
        <v>0.22028231620788574</v>
      </c>
      <c r="EU423" s="86">
        <v>0.15663823485374451</v>
      </c>
      <c r="EV423" s="86">
        <v>0.10990887135267258</v>
      </c>
      <c r="EW423" s="86">
        <v>51.962020874023438</v>
      </c>
      <c r="EX423" s="86">
        <v>51.5452880859375</v>
      </c>
      <c r="EY423" s="86">
        <v>51.150867462158203</v>
      </c>
      <c r="EZ423" s="86">
        <v>51.209903717041016</v>
      </c>
      <c r="FA423" s="86">
        <v>50.634120941162109</v>
      </c>
      <c r="FB423" s="86">
        <v>50.554210662841797</v>
      </c>
      <c r="FC423" s="86">
        <v>50.637382507324219</v>
      </c>
      <c r="FD423" s="86">
        <v>50.755931854248047</v>
      </c>
      <c r="FE423" s="86">
        <v>51.560470581054688</v>
      </c>
      <c r="FF423" s="86">
        <v>52.362491607666016</v>
      </c>
      <c r="FG423" s="86">
        <v>53.355693817138672</v>
      </c>
      <c r="FH423" s="86">
        <v>53.613628387451172</v>
      </c>
      <c r="FI423" s="86">
        <v>53.954906463623047</v>
      </c>
      <c r="FJ423" s="86">
        <v>53.557285308837891</v>
      </c>
      <c r="FK423" s="86">
        <v>53.767086029052734</v>
      </c>
      <c r="FL423" s="86">
        <v>53.49359130859375</v>
      </c>
      <c r="FM423" s="86">
        <v>52.520580291748047</v>
      </c>
      <c r="FN423" s="86">
        <v>51.473514556884766</v>
      </c>
      <c r="FO423" s="86">
        <v>50.456687927246094</v>
      </c>
      <c r="FP423" s="86">
        <v>49.32489013671875</v>
      </c>
      <c r="FQ423" s="86">
        <v>48.668968200683594</v>
      </c>
      <c r="FR423" s="86">
        <v>48.569652557373047</v>
      </c>
      <c r="FS423" s="86">
        <v>48.258384704589844</v>
      </c>
      <c r="FT423" s="86">
        <v>47.633975982666016</v>
      </c>
      <c r="FU423" s="86">
        <v>3.7615716457366943E-2</v>
      </c>
      <c r="FV423" s="86">
        <v>5.4164357483386993E-2</v>
      </c>
      <c r="FW423" s="86">
        <v>4.3367322534322739E-2</v>
      </c>
      <c r="FX423" s="86">
        <v>520</v>
      </c>
      <c r="FY423" s="86">
        <v>1</v>
      </c>
    </row>
    <row r="424" spans="1:181" x14ac:dyDescent="0.25">
      <c r="A424" t="s">
        <v>186</v>
      </c>
      <c r="B424" t="s">
        <v>244</v>
      </c>
      <c r="C424" t="s">
        <v>194</v>
      </c>
      <c r="D424" t="s">
        <v>203</v>
      </c>
      <c r="E424" t="s">
        <v>204</v>
      </c>
      <c r="F424" t="s">
        <v>179</v>
      </c>
      <c r="G424" t="s">
        <v>1</v>
      </c>
      <c r="H424" s="86">
        <v>980</v>
      </c>
      <c r="I424" s="86"/>
      <c r="J424" s="86"/>
      <c r="K424" s="86"/>
      <c r="L424" s="86"/>
      <c r="M424" s="86"/>
      <c r="N424" s="86"/>
      <c r="O424" s="86"/>
      <c r="P424" s="86"/>
      <c r="Q424" s="86"/>
      <c r="R424" s="86"/>
      <c r="S424" s="86"/>
      <c r="T424" s="86"/>
      <c r="U424" s="86"/>
      <c r="V424" s="86"/>
      <c r="W424" s="86"/>
      <c r="X424" s="86"/>
      <c r="Y424" s="86"/>
      <c r="Z424" s="86"/>
      <c r="AA424" s="86"/>
      <c r="AB424" s="86"/>
      <c r="AC424" s="86"/>
      <c r="AD424" s="86"/>
      <c r="AE424" s="86"/>
      <c r="AF424" s="86"/>
      <c r="AG424" s="86"/>
      <c r="AH424" s="86"/>
      <c r="AI424" s="86"/>
      <c r="AJ424" s="86"/>
      <c r="AK424" s="86"/>
      <c r="AL424" s="86"/>
      <c r="AM424" s="86"/>
      <c r="AN424" s="86"/>
      <c r="AO424" s="86"/>
      <c r="AP424" s="86"/>
      <c r="AQ424" s="86"/>
      <c r="AR424" s="86"/>
      <c r="AS424" s="86"/>
      <c r="AT424" s="86"/>
      <c r="AU424" s="86"/>
      <c r="AV424" s="86"/>
      <c r="AW424" s="86"/>
      <c r="AX424" s="86"/>
      <c r="AY424" s="86"/>
      <c r="AZ424" s="86"/>
      <c r="BA424" s="86"/>
      <c r="BB424" s="86"/>
      <c r="BC424" s="86"/>
      <c r="BD424" s="86"/>
      <c r="BE424" s="86"/>
      <c r="BF424" s="86"/>
      <c r="BG424" s="86"/>
      <c r="BH424" s="86"/>
      <c r="BI424" s="86"/>
      <c r="BJ424" s="86"/>
      <c r="BK424" s="86"/>
      <c r="BL424" s="86"/>
      <c r="BM424" s="86"/>
      <c r="BN424" s="86"/>
      <c r="BO424" s="86"/>
      <c r="BP424" s="86"/>
      <c r="BQ424" s="86"/>
      <c r="BR424" s="86"/>
      <c r="BS424" s="86"/>
      <c r="BT424" s="86"/>
      <c r="BU424" s="86"/>
      <c r="BV424" s="86"/>
      <c r="BW424" s="86"/>
      <c r="BX424" s="86"/>
      <c r="BY424" s="86"/>
      <c r="BZ424" s="86"/>
      <c r="CA424" s="86"/>
      <c r="CB424" s="86"/>
      <c r="CC424" s="86"/>
      <c r="CD424" s="86"/>
      <c r="CE424" s="86"/>
      <c r="CF424" s="86"/>
      <c r="CG424" s="86"/>
      <c r="CH424" s="86"/>
      <c r="CI424" s="86"/>
      <c r="CJ424" s="86"/>
      <c r="CK424" s="86"/>
      <c r="CL424" s="86"/>
      <c r="CM424" s="86"/>
      <c r="CN424" s="86"/>
      <c r="CO424" s="86"/>
      <c r="CP424" s="86"/>
      <c r="CQ424" s="86"/>
      <c r="CR424" s="86"/>
      <c r="CS424" s="86"/>
      <c r="CT424" s="86"/>
      <c r="CU424" s="86"/>
      <c r="CV424" s="86"/>
      <c r="CW424" s="86"/>
      <c r="CX424" s="86"/>
      <c r="CY424" s="86"/>
      <c r="CZ424" s="86"/>
      <c r="DA424" s="86"/>
      <c r="DB424" s="86"/>
      <c r="DC424" s="86"/>
      <c r="DD424" s="86"/>
      <c r="DE424" s="86"/>
      <c r="DF424" s="86"/>
      <c r="DG424" s="86"/>
      <c r="DH424" s="86"/>
      <c r="DI424" s="86"/>
      <c r="DJ424" s="86"/>
      <c r="DK424" s="86"/>
      <c r="DL424" s="86"/>
      <c r="DM424" s="86"/>
      <c r="DN424" s="86"/>
      <c r="DO424" s="86"/>
      <c r="DP424" s="86"/>
      <c r="DQ424" s="86"/>
      <c r="DR424" s="86"/>
      <c r="DS424" s="86"/>
      <c r="DT424" s="86"/>
      <c r="DU424" s="86"/>
      <c r="DV424" s="86"/>
      <c r="DW424" s="86"/>
      <c r="DX424" s="86"/>
      <c r="DY424" s="86"/>
      <c r="DZ424" s="86"/>
      <c r="EA424" s="86"/>
      <c r="EB424" s="86"/>
      <c r="EC424" s="86"/>
      <c r="ED424" s="86"/>
      <c r="EE424" s="86"/>
      <c r="EF424" s="86"/>
      <c r="EG424" s="86"/>
      <c r="EH424" s="86"/>
      <c r="EI424" s="86"/>
      <c r="EJ424" s="86"/>
      <c r="EK424" s="86"/>
      <c r="EL424" s="86"/>
      <c r="EM424" s="86"/>
      <c r="EN424" s="86"/>
      <c r="EO424" s="86"/>
      <c r="EP424" s="86"/>
      <c r="EQ424" s="86"/>
      <c r="ER424" s="86"/>
      <c r="ES424" s="86"/>
      <c r="ET424" s="86"/>
      <c r="EU424" s="86"/>
      <c r="EV424" s="86"/>
      <c r="EW424" s="86"/>
      <c r="EX424" s="86"/>
      <c r="EY424" s="86"/>
      <c r="EZ424" s="86"/>
      <c r="FA424" s="86"/>
      <c r="FB424" s="86"/>
      <c r="FC424" s="86"/>
      <c r="FD424" s="86"/>
      <c r="FE424" s="86"/>
      <c r="FF424" s="86"/>
      <c r="FG424" s="86"/>
      <c r="FH424" s="86"/>
      <c r="FI424" s="86"/>
      <c r="FJ424" s="86"/>
      <c r="FK424" s="86"/>
      <c r="FL424" s="86"/>
      <c r="FM424" s="86"/>
      <c r="FN424" s="86"/>
      <c r="FO424" s="86"/>
      <c r="FP424" s="86"/>
      <c r="FQ424" s="86"/>
      <c r="FR424" s="86"/>
      <c r="FS424" s="86"/>
      <c r="FT424" s="86"/>
      <c r="FU424" s="86"/>
      <c r="FV424" s="86"/>
      <c r="FW424" s="86"/>
      <c r="FX424" s="86">
        <v>59</v>
      </c>
      <c r="FY424" s="86">
        <v>0</v>
      </c>
    </row>
    <row r="425" spans="1:181" x14ac:dyDescent="0.25">
      <c r="A425" t="s">
        <v>186</v>
      </c>
      <c r="B425" t="s">
        <v>244</v>
      </c>
      <c r="C425" t="s">
        <v>194</v>
      </c>
      <c r="D425" t="s">
        <v>203</v>
      </c>
      <c r="E425" t="s">
        <v>204</v>
      </c>
      <c r="F425" t="s">
        <v>180</v>
      </c>
      <c r="G425" t="s">
        <v>1</v>
      </c>
      <c r="H425" s="86">
        <v>207</v>
      </c>
      <c r="I425" s="86"/>
      <c r="J425" s="86"/>
      <c r="K425" s="86"/>
      <c r="L425" s="86"/>
      <c r="M425" s="86"/>
      <c r="N425" s="86"/>
      <c r="O425" s="86"/>
      <c r="P425" s="86"/>
      <c r="Q425" s="86"/>
      <c r="R425" s="86"/>
      <c r="S425" s="86"/>
      <c r="T425" s="86"/>
      <c r="U425" s="86"/>
      <c r="V425" s="86"/>
      <c r="W425" s="86"/>
      <c r="X425" s="86"/>
      <c r="Y425" s="86"/>
      <c r="Z425" s="86"/>
      <c r="AA425" s="86"/>
      <c r="AB425" s="86"/>
      <c r="AC425" s="86"/>
      <c r="AD425" s="86"/>
      <c r="AE425" s="86"/>
      <c r="AF425" s="86"/>
      <c r="AG425" s="86"/>
      <c r="AH425" s="86"/>
      <c r="AI425" s="86"/>
      <c r="AJ425" s="86"/>
      <c r="AK425" s="86"/>
      <c r="AL425" s="86"/>
      <c r="AM425" s="86"/>
      <c r="AN425" s="86"/>
      <c r="AO425" s="86"/>
      <c r="AP425" s="86"/>
      <c r="AQ425" s="86"/>
      <c r="AR425" s="86"/>
      <c r="AS425" s="86"/>
      <c r="AT425" s="86"/>
      <c r="AU425" s="86"/>
      <c r="AV425" s="86"/>
      <c r="AW425" s="86"/>
      <c r="AX425" s="86"/>
      <c r="AY425" s="86"/>
      <c r="AZ425" s="86"/>
      <c r="BA425" s="86"/>
      <c r="BB425" s="86"/>
      <c r="BC425" s="86"/>
      <c r="BD425" s="86"/>
      <c r="BE425" s="86"/>
      <c r="BF425" s="86"/>
      <c r="BG425" s="86"/>
      <c r="BH425" s="86"/>
      <c r="BI425" s="86"/>
      <c r="BJ425" s="86"/>
      <c r="BK425" s="86"/>
      <c r="BL425" s="86"/>
      <c r="BM425" s="86"/>
      <c r="BN425" s="86"/>
      <c r="BO425" s="86"/>
      <c r="BP425" s="86"/>
      <c r="BQ425" s="86"/>
      <c r="BR425" s="86"/>
      <c r="BS425" s="86"/>
      <c r="BT425" s="86"/>
      <c r="BU425" s="86"/>
      <c r="BV425" s="86"/>
      <c r="BW425" s="86"/>
      <c r="BX425" s="86"/>
      <c r="BY425" s="86"/>
      <c r="BZ425" s="86"/>
      <c r="CA425" s="86"/>
      <c r="CB425" s="86"/>
      <c r="CC425" s="86"/>
      <c r="CD425" s="86"/>
      <c r="CE425" s="86"/>
      <c r="CF425" s="86"/>
      <c r="CG425" s="86"/>
      <c r="CH425" s="86"/>
      <c r="CI425" s="86"/>
      <c r="CJ425" s="86"/>
      <c r="CK425" s="86"/>
      <c r="CL425" s="86"/>
      <c r="CM425" s="86"/>
      <c r="CN425" s="86"/>
      <c r="CO425" s="86"/>
      <c r="CP425" s="86"/>
      <c r="CQ425" s="86"/>
      <c r="CR425" s="86"/>
      <c r="CS425" s="86"/>
      <c r="CT425" s="86"/>
      <c r="CU425" s="86"/>
      <c r="CV425" s="86"/>
      <c r="CW425" s="86"/>
      <c r="CX425" s="86"/>
      <c r="CY425" s="86"/>
      <c r="CZ425" s="86"/>
      <c r="DA425" s="86"/>
      <c r="DB425" s="86"/>
      <c r="DC425" s="86"/>
      <c r="DD425" s="86"/>
      <c r="DE425" s="86"/>
      <c r="DF425" s="86"/>
      <c r="DG425" s="86"/>
      <c r="DH425" s="86"/>
      <c r="DI425" s="86"/>
      <c r="DJ425" s="86"/>
      <c r="DK425" s="86"/>
      <c r="DL425" s="86"/>
      <c r="DM425" s="86"/>
      <c r="DN425" s="86"/>
      <c r="DO425" s="86"/>
      <c r="DP425" s="86"/>
      <c r="DQ425" s="86"/>
      <c r="DR425" s="86"/>
      <c r="DS425" s="86"/>
      <c r="DT425" s="86"/>
      <c r="DU425" s="86"/>
      <c r="DV425" s="86"/>
      <c r="DW425" s="86"/>
      <c r="DX425" s="86"/>
      <c r="DY425" s="86"/>
      <c r="DZ425" s="86"/>
      <c r="EA425" s="86"/>
      <c r="EB425" s="86"/>
      <c r="EC425" s="86"/>
      <c r="ED425" s="86"/>
      <c r="EE425" s="86"/>
      <c r="EF425" s="86"/>
      <c r="EG425" s="86"/>
      <c r="EH425" s="86"/>
      <c r="EI425" s="86"/>
      <c r="EJ425" s="86"/>
      <c r="EK425" s="86"/>
      <c r="EL425" s="86"/>
      <c r="EM425" s="86"/>
      <c r="EN425" s="86"/>
      <c r="EO425" s="86"/>
      <c r="EP425" s="86"/>
      <c r="EQ425" s="86"/>
      <c r="ER425" s="86"/>
      <c r="ES425" s="86"/>
      <c r="ET425" s="86"/>
      <c r="EU425" s="86"/>
      <c r="EV425" s="86"/>
      <c r="EW425" s="86"/>
      <c r="EX425" s="86"/>
      <c r="EY425" s="86"/>
      <c r="EZ425" s="86"/>
      <c r="FA425" s="86"/>
      <c r="FB425" s="86"/>
      <c r="FC425" s="86"/>
      <c r="FD425" s="86"/>
      <c r="FE425" s="86"/>
      <c r="FF425" s="86"/>
      <c r="FG425" s="86"/>
      <c r="FH425" s="86"/>
      <c r="FI425" s="86"/>
      <c r="FJ425" s="86"/>
      <c r="FK425" s="86"/>
      <c r="FL425" s="86"/>
      <c r="FM425" s="86"/>
      <c r="FN425" s="86"/>
      <c r="FO425" s="86"/>
      <c r="FP425" s="86"/>
      <c r="FQ425" s="86"/>
      <c r="FR425" s="86"/>
      <c r="FS425" s="86"/>
      <c r="FT425" s="86"/>
      <c r="FU425" s="86"/>
      <c r="FV425" s="86"/>
      <c r="FW425" s="86"/>
      <c r="FX425" s="86">
        <v>18</v>
      </c>
      <c r="FY425" s="86">
        <v>0</v>
      </c>
    </row>
    <row r="426" spans="1:181" x14ac:dyDescent="0.25">
      <c r="A426" t="s">
        <v>186</v>
      </c>
      <c r="B426" t="s">
        <v>244</v>
      </c>
      <c r="C426" t="s">
        <v>194</v>
      </c>
      <c r="D426" t="s">
        <v>203</v>
      </c>
      <c r="E426" t="s">
        <v>204</v>
      </c>
      <c r="F426" t="s">
        <v>181</v>
      </c>
      <c r="G426" t="s">
        <v>1</v>
      </c>
      <c r="H426" s="86">
        <v>403</v>
      </c>
      <c r="I426" s="86"/>
      <c r="J426" s="86"/>
      <c r="K426" s="86"/>
      <c r="L426" s="86"/>
      <c r="M426" s="86"/>
      <c r="N426" s="86"/>
      <c r="O426" s="86"/>
      <c r="P426" s="86"/>
      <c r="Q426" s="86"/>
      <c r="R426" s="86"/>
      <c r="S426" s="86"/>
      <c r="T426" s="86"/>
      <c r="U426" s="86"/>
      <c r="V426" s="86"/>
      <c r="W426" s="86"/>
      <c r="X426" s="86"/>
      <c r="Y426" s="86"/>
      <c r="Z426" s="86"/>
      <c r="AA426" s="86"/>
      <c r="AB426" s="86"/>
      <c r="AC426" s="86"/>
      <c r="AD426" s="86"/>
      <c r="AE426" s="86"/>
      <c r="AF426" s="86"/>
      <c r="AG426" s="86"/>
      <c r="AH426" s="86"/>
      <c r="AI426" s="86"/>
      <c r="AJ426" s="86"/>
      <c r="AK426" s="86"/>
      <c r="AL426" s="86"/>
      <c r="AM426" s="86"/>
      <c r="AN426" s="86"/>
      <c r="AO426" s="86"/>
      <c r="AP426" s="86"/>
      <c r="AQ426" s="86"/>
      <c r="AR426" s="86"/>
      <c r="AS426" s="86"/>
      <c r="AT426" s="86"/>
      <c r="AU426" s="86"/>
      <c r="AV426" s="86"/>
      <c r="AW426" s="86"/>
      <c r="AX426" s="86"/>
      <c r="AY426" s="86"/>
      <c r="AZ426" s="86"/>
      <c r="BA426" s="86"/>
      <c r="BB426" s="86"/>
      <c r="BC426" s="86"/>
      <c r="BD426" s="86"/>
      <c r="BE426" s="86"/>
      <c r="BF426" s="86"/>
      <c r="BG426" s="86"/>
      <c r="BH426" s="86"/>
      <c r="BI426" s="86"/>
      <c r="BJ426" s="86"/>
      <c r="BK426" s="86"/>
      <c r="BL426" s="86"/>
      <c r="BM426" s="86"/>
      <c r="BN426" s="86"/>
      <c r="BO426" s="86"/>
      <c r="BP426" s="86"/>
      <c r="BQ426" s="86"/>
      <c r="BR426" s="86"/>
      <c r="BS426" s="86"/>
      <c r="BT426" s="86"/>
      <c r="BU426" s="86"/>
      <c r="BV426" s="86"/>
      <c r="BW426" s="86"/>
      <c r="BX426" s="86"/>
      <c r="BY426" s="86"/>
      <c r="BZ426" s="86"/>
      <c r="CA426" s="86"/>
      <c r="CB426" s="86"/>
      <c r="CC426" s="86"/>
      <c r="CD426" s="86"/>
      <c r="CE426" s="86"/>
      <c r="CF426" s="86"/>
      <c r="CG426" s="86"/>
      <c r="CH426" s="86"/>
      <c r="CI426" s="86"/>
      <c r="CJ426" s="86"/>
      <c r="CK426" s="86"/>
      <c r="CL426" s="86"/>
      <c r="CM426" s="86"/>
      <c r="CN426" s="86"/>
      <c r="CO426" s="86"/>
      <c r="CP426" s="86"/>
      <c r="CQ426" s="86"/>
      <c r="CR426" s="86"/>
      <c r="CS426" s="86"/>
      <c r="CT426" s="86"/>
      <c r="CU426" s="86"/>
      <c r="CV426" s="86"/>
      <c r="CW426" s="86"/>
      <c r="CX426" s="86"/>
      <c r="CY426" s="86"/>
      <c r="CZ426" s="86"/>
      <c r="DA426" s="86"/>
      <c r="DB426" s="86"/>
      <c r="DC426" s="86"/>
      <c r="DD426" s="86"/>
      <c r="DE426" s="86"/>
      <c r="DF426" s="86"/>
      <c r="DG426" s="86"/>
      <c r="DH426" s="86"/>
      <c r="DI426" s="86"/>
      <c r="DJ426" s="86"/>
      <c r="DK426" s="86"/>
      <c r="DL426" s="86"/>
      <c r="DM426" s="86"/>
      <c r="DN426" s="86"/>
      <c r="DO426" s="86"/>
      <c r="DP426" s="86"/>
      <c r="DQ426" s="86"/>
      <c r="DR426" s="86"/>
      <c r="DS426" s="86"/>
      <c r="DT426" s="86"/>
      <c r="DU426" s="86"/>
      <c r="DV426" s="86"/>
      <c r="DW426" s="86"/>
      <c r="DX426" s="86"/>
      <c r="DY426" s="86"/>
      <c r="DZ426" s="86"/>
      <c r="EA426" s="86"/>
      <c r="EB426" s="86"/>
      <c r="EC426" s="86"/>
      <c r="ED426" s="86"/>
      <c r="EE426" s="86"/>
      <c r="EF426" s="86"/>
      <c r="EG426" s="86"/>
      <c r="EH426" s="86"/>
      <c r="EI426" s="86"/>
      <c r="EJ426" s="86"/>
      <c r="EK426" s="86"/>
      <c r="EL426" s="86"/>
      <c r="EM426" s="86"/>
      <c r="EN426" s="86"/>
      <c r="EO426" s="86"/>
      <c r="EP426" s="86"/>
      <c r="EQ426" s="86"/>
      <c r="ER426" s="86"/>
      <c r="ES426" s="86"/>
      <c r="ET426" s="86"/>
      <c r="EU426" s="86"/>
      <c r="EV426" s="86"/>
      <c r="EW426" s="86"/>
      <c r="EX426" s="86"/>
      <c r="EY426" s="86"/>
      <c r="EZ426" s="86"/>
      <c r="FA426" s="86"/>
      <c r="FB426" s="86"/>
      <c r="FC426" s="86"/>
      <c r="FD426" s="86"/>
      <c r="FE426" s="86"/>
      <c r="FF426" s="86"/>
      <c r="FG426" s="86"/>
      <c r="FH426" s="86"/>
      <c r="FI426" s="86"/>
      <c r="FJ426" s="86"/>
      <c r="FK426" s="86"/>
      <c r="FL426" s="86"/>
      <c r="FM426" s="86"/>
      <c r="FN426" s="86"/>
      <c r="FO426" s="86"/>
      <c r="FP426" s="86"/>
      <c r="FQ426" s="86"/>
      <c r="FR426" s="86"/>
      <c r="FS426" s="86"/>
      <c r="FT426" s="86"/>
      <c r="FU426" s="86"/>
      <c r="FV426" s="86"/>
      <c r="FW426" s="86"/>
      <c r="FX426" s="86">
        <v>20</v>
      </c>
      <c r="FY426" s="86">
        <v>0</v>
      </c>
    </row>
    <row r="427" spans="1:181" x14ac:dyDescent="0.25">
      <c r="A427" t="s">
        <v>186</v>
      </c>
      <c r="B427" t="s">
        <v>244</v>
      </c>
      <c r="C427" t="s">
        <v>194</v>
      </c>
      <c r="D427" t="s">
        <v>203</v>
      </c>
      <c r="E427" t="s">
        <v>204</v>
      </c>
      <c r="F427" t="s">
        <v>182</v>
      </c>
      <c r="G427" t="s">
        <v>1</v>
      </c>
      <c r="H427" s="86">
        <v>994</v>
      </c>
      <c r="I427" s="86"/>
      <c r="J427" s="86"/>
      <c r="K427" s="86"/>
      <c r="L427" s="86"/>
      <c r="M427" s="86"/>
      <c r="N427" s="86"/>
      <c r="O427" s="86"/>
      <c r="P427" s="86"/>
      <c r="Q427" s="86"/>
      <c r="R427" s="86"/>
      <c r="S427" s="86"/>
      <c r="T427" s="86"/>
      <c r="U427" s="86"/>
      <c r="V427" s="86"/>
      <c r="W427" s="86"/>
      <c r="X427" s="86"/>
      <c r="Y427" s="86"/>
      <c r="Z427" s="86"/>
      <c r="AA427" s="86"/>
      <c r="AB427" s="86"/>
      <c r="AC427" s="86"/>
      <c r="AD427" s="86"/>
      <c r="AE427" s="86"/>
      <c r="AF427" s="86"/>
      <c r="AG427" s="86"/>
      <c r="AH427" s="86"/>
      <c r="AI427" s="86"/>
      <c r="AJ427" s="86"/>
      <c r="AK427" s="86"/>
      <c r="AL427" s="86"/>
      <c r="AM427" s="86"/>
      <c r="AN427" s="86"/>
      <c r="AO427" s="86"/>
      <c r="AP427" s="86"/>
      <c r="AQ427" s="86"/>
      <c r="AR427" s="86"/>
      <c r="AS427" s="86"/>
      <c r="AT427" s="86"/>
      <c r="AU427" s="86"/>
      <c r="AV427" s="86"/>
      <c r="AW427" s="86"/>
      <c r="AX427" s="86"/>
      <c r="AY427" s="86"/>
      <c r="AZ427" s="86"/>
      <c r="BA427" s="86"/>
      <c r="BB427" s="86"/>
      <c r="BC427" s="86"/>
      <c r="BD427" s="86"/>
      <c r="BE427" s="86"/>
      <c r="BF427" s="86"/>
      <c r="BG427" s="86"/>
      <c r="BH427" s="86"/>
      <c r="BI427" s="86"/>
      <c r="BJ427" s="86"/>
      <c r="BK427" s="86"/>
      <c r="BL427" s="86"/>
      <c r="BM427" s="86"/>
      <c r="BN427" s="86"/>
      <c r="BO427" s="86"/>
      <c r="BP427" s="86"/>
      <c r="BQ427" s="86"/>
      <c r="BR427" s="86"/>
      <c r="BS427" s="86"/>
      <c r="BT427" s="86"/>
      <c r="BU427" s="86"/>
      <c r="BV427" s="86"/>
      <c r="BW427" s="86"/>
      <c r="BX427" s="86"/>
      <c r="BY427" s="86"/>
      <c r="BZ427" s="86"/>
      <c r="CA427" s="86"/>
      <c r="CB427" s="86"/>
      <c r="CC427" s="86"/>
      <c r="CD427" s="86"/>
      <c r="CE427" s="86"/>
      <c r="CF427" s="86"/>
      <c r="CG427" s="86"/>
      <c r="CH427" s="86"/>
      <c r="CI427" s="86"/>
      <c r="CJ427" s="86"/>
      <c r="CK427" s="86"/>
      <c r="CL427" s="86"/>
      <c r="CM427" s="86"/>
      <c r="CN427" s="86"/>
      <c r="CO427" s="86"/>
      <c r="CP427" s="86"/>
      <c r="CQ427" s="86"/>
      <c r="CR427" s="86"/>
      <c r="CS427" s="86"/>
      <c r="CT427" s="86"/>
      <c r="CU427" s="86"/>
      <c r="CV427" s="86"/>
      <c r="CW427" s="86"/>
      <c r="CX427" s="86"/>
      <c r="CY427" s="86"/>
      <c r="CZ427" s="86"/>
      <c r="DA427" s="86"/>
      <c r="DB427" s="86"/>
      <c r="DC427" s="86"/>
      <c r="DD427" s="86"/>
      <c r="DE427" s="86"/>
      <c r="DF427" s="86"/>
      <c r="DG427" s="86"/>
      <c r="DH427" s="86"/>
      <c r="DI427" s="86"/>
      <c r="DJ427" s="86"/>
      <c r="DK427" s="86"/>
      <c r="DL427" s="86"/>
      <c r="DM427" s="86"/>
      <c r="DN427" s="86"/>
      <c r="DO427" s="86"/>
      <c r="DP427" s="86"/>
      <c r="DQ427" s="86"/>
      <c r="DR427" s="86"/>
      <c r="DS427" s="86"/>
      <c r="DT427" s="86"/>
      <c r="DU427" s="86"/>
      <c r="DV427" s="86"/>
      <c r="DW427" s="86"/>
      <c r="DX427" s="86"/>
      <c r="DY427" s="86"/>
      <c r="DZ427" s="86"/>
      <c r="EA427" s="86"/>
      <c r="EB427" s="86"/>
      <c r="EC427" s="86"/>
      <c r="ED427" s="86"/>
      <c r="EE427" s="86"/>
      <c r="EF427" s="86"/>
      <c r="EG427" s="86"/>
      <c r="EH427" s="86"/>
      <c r="EI427" s="86"/>
      <c r="EJ427" s="86"/>
      <c r="EK427" s="86"/>
      <c r="EL427" s="86"/>
      <c r="EM427" s="86"/>
      <c r="EN427" s="86"/>
      <c r="EO427" s="86"/>
      <c r="EP427" s="86"/>
      <c r="EQ427" s="86"/>
      <c r="ER427" s="86"/>
      <c r="ES427" s="86"/>
      <c r="ET427" s="86"/>
      <c r="EU427" s="86"/>
      <c r="EV427" s="86"/>
      <c r="EW427" s="86"/>
      <c r="EX427" s="86"/>
      <c r="EY427" s="86"/>
      <c r="EZ427" s="86"/>
      <c r="FA427" s="86"/>
      <c r="FB427" s="86"/>
      <c r="FC427" s="86"/>
      <c r="FD427" s="86"/>
      <c r="FE427" s="86"/>
      <c r="FF427" s="86"/>
      <c r="FG427" s="86"/>
      <c r="FH427" s="86"/>
      <c r="FI427" s="86"/>
      <c r="FJ427" s="86"/>
      <c r="FK427" s="86"/>
      <c r="FL427" s="86"/>
      <c r="FM427" s="86"/>
      <c r="FN427" s="86"/>
      <c r="FO427" s="86"/>
      <c r="FP427" s="86"/>
      <c r="FQ427" s="86"/>
      <c r="FR427" s="86"/>
      <c r="FS427" s="86"/>
      <c r="FT427" s="86"/>
      <c r="FU427" s="86"/>
      <c r="FV427" s="86"/>
      <c r="FW427" s="86"/>
      <c r="FX427" s="86">
        <v>82</v>
      </c>
      <c r="FY427" s="86">
        <v>0</v>
      </c>
    </row>
    <row r="428" spans="1:181" x14ac:dyDescent="0.25">
      <c r="A428" t="s">
        <v>186</v>
      </c>
      <c r="B428" t="s">
        <v>244</v>
      </c>
      <c r="C428" t="s">
        <v>194</v>
      </c>
      <c r="D428" t="s">
        <v>203</v>
      </c>
      <c r="E428" t="s">
        <v>204</v>
      </c>
      <c r="F428" t="s">
        <v>183</v>
      </c>
      <c r="G428" t="s">
        <v>1</v>
      </c>
      <c r="H428" s="86">
        <v>1358</v>
      </c>
      <c r="I428" s="86">
        <v>1.3374873399734497</v>
      </c>
      <c r="J428" s="86">
        <v>1.3335838317871094</v>
      </c>
      <c r="K428" s="86">
        <v>1.3197770118713379</v>
      </c>
      <c r="L428" s="86">
        <v>1.2614670991897583</v>
      </c>
      <c r="M428" s="86">
        <v>1.2269755601882935</v>
      </c>
      <c r="N428" s="86">
        <v>1.1419440507888794</v>
      </c>
      <c r="O428" s="86">
        <v>1.3902782201766968</v>
      </c>
      <c r="P428" s="86">
        <v>1.5607924461364746</v>
      </c>
      <c r="Q428" s="86">
        <v>1.713186502456665</v>
      </c>
      <c r="R428" s="86">
        <v>1.5072346925735474</v>
      </c>
      <c r="S428" s="86">
        <v>1.416961669921875</v>
      </c>
      <c r="T428" s="86">
        <v>1.4063234329223633</v>
      </c>
      <c r="U428" s="86">
        <v>1.2712730169296265</v>
      </c>
      <c r="V428" s="86">
        <v>1.2962307929992676</v>
      </c>
      <c r="W428" s="86">
        <v>1.2352308034896851</v>
      </c>
      <c r="X428" s="86">
        <v>1.2564480304718018</v>
      </c>
      <c r="Y428" s="86">
        <v>1.3838740587234497</v>
      </c>
      <c r="Z428" s="86">
        <v>1.7404814958572388</v>
      </c>
      <c r="AA428" s="86">
        <v>1.8595523834228516</v>
      </c>
      <c r="AB428" s="86">
        <v>1.8925304412841797</v>
      </c>
      <c r="AC428" s="86">
        <v>1.8541730642318726</v>
      </c>
      <c r="AD428" s="86">
        <v>1.8183591365814209</v>
      </c>
      <c r="AE428" s="86">
        <v>1.5516816377639771</v>
      </c>
      <c r="AF428" s="86">
        <v>1.4158726930618286</v>
      </c>
      <c r="AG428" s="86">
        <v>-0.36401095986366272</v>
      </c>
      <c r="AH428" s="86">
        <v>-0.28592738509178162</v>
      </c>
      <c r="AI428" s="86">
        <v>-0.27376580238342285</v>
      </c>
      <c r="AJ428" s="86">
        <v>-0.2956886887550354</v>
      </c>
      <c r="AK428" s="86">
        <v>-0.34567475318908691</v>
      </c>
      <c r="AL428" s="86">
        <v>-0.79063385725021362</v>
      </c>
      <c r="AM428" s="86">
        <v>-0.84239017963409424</v>
      </c>
      <c r="AN428" s="86">
        <v>-1.1475955247879028</v>
      </c>
      <c r="AO428" s="86">
        <v>-0.75853770971298218</v>
      </c>
      <c r="AP428" s="86">
        <v>-0.24095739424228668</v>
      </c>
      <c r="AQ428" s="86">
        <v>-0.43923217058181763</v>
      </c>
      <c r="AR428" s="86">
        <v>-0.41561758518218994</v>
      </c>
      <c r="AS428" s="86">
        <v>-0.51293307542800903</v>
      </c>
      <c r="AT428" s="86">
        <v>-0.48721218109130859</v>
      </c>
      <c r="AU428" s="86">
        <v>-0.38380014896392822</v>
      </c>
      <c r="AV428" s="86">
        <v>-0.6520465612411499</v>
      </c>
      <c r="AW428" s="86">
        <v>-0.30372318625450134</v>
      </c>
      <c r="AX428" s="86">
        <v>-4.3375324457883835E-2</v>
      </c>
      <c r="AY428" s="86">
        <v>-0.18899314105510712</v>
      </c>
      <c r="AZ428" s="86">
        <v>-9.0978056192398071E-2</v>
      </c>
      <c r="BA428" s="86">
        <v>-0.26144310832023621</v>
      </c>
      <c r="BB428" s="86">
        <v>-0.3794441819190979</v>
      </c>
      <c r="BC428" s="86">
        <v>-0.43364962935447693</v>
      </c>
      <c r="BD428" s="86">
        <v>-0.4679945707321167</v>
      </c>
      <c r="BE428" s="86">
        <v>-0.17121198773384094</v>
      </c>
      <c r="BF428" s="86">
        <v>-9.1705098748207092E-2</v>
      </c>
      <c r="BG428" s="86">
        <v>-6.8357497453689575E-2</v>
      </c>
      <c r="BH428" s="86">
        <v>-8.9141406118869781E-2</v>
      </c>
      <c r="BI428" s="86">
        <v>-0.124396912753582</v>
      </c>
      <c r="BJ428" s="86">
        <v>-0.35849422216415405</v>
      </c>
      <c r="BK428" s="86">
        <v>-0.37536376714706421</v>
      </c>
      <c r="BL428" s="86">
        <v>-0.62427628040313721</v>
      </c>
      <c r="BM428" s="86">
        <v>-0.27220255136489868</v>
      </c>
      <c r="BN428" s="86">
        <v>1.6247272491455078E-2</v>
      </c>
      <c r="BO428" s="86">
        <v>-0.19755338132381439</v>
      </c>
      <c r="BP428" s="86">
        <v>-0.13639484345912933</v>
      </c>
      <c r="BQ428" s="86">
        <v>-0.24928677082061768</v>
      </c>
      <c r="BR428" s="86">
        <v>-0.24414254724979401</v>
      </c>
      <c r="BS428" s="86">
        <v>-0.16735947132110596</v>
      </c>
      <c r="BT428" s="86">
        <v>-0.33892801403999329</v>
      </c>
      <c r="BU428" s="86">
        <v>-6.7252308130264282E-2</v>
      </c>
      <c r="BV428" s="86">
        <v>0.15215945243835449</v>
      </c>
      <c r="BW428" s="86">
        <v>2.3263243958353996E-2</v>
      </c>
      <c r="BX428" s="86">
        <v>0.13335999846458435</v>
      </c>
      <c r="BY428" s="86">
        <v>-3.0403239652514458E-2</v>
      </c>
      <c r="BZ428" s="86">
        <v>-0.15079027414321899</v>
      </c>
      <c r="CA428" s="86">
        <v>-0.21011704206466675</v>
      </c>
      <c r="CB428" s="86">
        <v>-0.24437747895717621</v>
      </c>
      <c r="CC428" s="86">
        <v>-3.7680000066757202E-2</v>
      </c>
      <c r="CD428" s="86">
        <v>4.2812660336494446E-2</v>
      </c>
      <c r="CE428" s="86">
        <v>7.3907673358917236E-2</v>
      </c>
      <c r="CF428" s="86">
        <v>5.3912609815597534E-2</v>
      </c>
      <c r="CG428" s="86">
        <v>2.8859436511993408E-2</v>
      </c>
      <c r="CH428" s="86">
        <v>-5.9195619076490402E-2</v>
      </c>
      <c r="CI428" s="86">
        <v>-5.1902696490287781E-2</v>
      </c>
      <c r="CJ428" s="86">
        <v>-0.26182687282562256</v>
      </c>
      <c r="CK428" s="86">
        <v>6.4631752669811249E-2</v>
      </c>
      <c r="CL428" s="86">
        <v>0.19438643753528595</v>
      </c>
      <c r="CM428" s="86">
        <v>-3.0167421326041222E-2</v>
      </c>
      <c r="CN428" s="86">
        <v>5.6993983685970306E-2</v>
      </c>
      <c r="CO428" s="86">
        <v>-6.6686123609542847E-2</v>
      </c>
      <c r="CP428" s="86">
        <v>-7.579321414232254E-2</v>
      </c>
      <c r="CQ428" s="86">
        <v>-1.7453324049711227E-2</v>
      </c>
      <c r="CR428" s="86">
        <v>-0.122063048183918</v>
      </c>
      <c r="CS428" s="86">
        <v>9.6526697278022766E-2</v>
      </c>
      <c r="CT428" s="86">
        <v>0.28758624196052551</v>
      </c>
      <c r="CU428" s="86">
        <v>0.1702713668346405</v>
      </c>
      <c r="CV428" s="86">
        <v>0.28873583674430847</v>
      </c>
      <c r="CW428" s="86">
        <v>0.12961427867412567</v>
      </c>
      <c r="CX428" s="86">
        <v>7.5747189112007618E-3</v>
      </c>
      <c r="CY428" s="86">
        <v>-5.5299021303653717E-2</v>
      </c>
      <c r="CZ428" s="86">
        <v>-8.9501000940799713E-2</v>
      </c>
      <c r="DA428" s="86">
        <v>9.5851980149745941E-2</v>
      </c>
      <c r="DB428" s="86">
        <v>0.17733041942119598</v>
      </c>
      <c r="DC428" s="86">
        <v>0.21617282927036285</v>
      </c>
      <c r="DD428" s="86">
        <v>0.19696661829948425</v>
      </c>
      <c r="DE428" s="86">
        <v>0.18211579322814941</v>
      </c>
      <c r="DF428" s="86">
        <v>0.24010297656059265</v>
      </c>
      <c r="DG428" s="86">
        <v>0.27155837416648865</v>
      </c>
      <c r="DH428" s="86">
        <v>0.10062252730131149</v>
      </c>
      <c r="DI428" s="86">
        <v>0.40146604180335999</v>
      </c>
      <c r="DJ428" s="86">
        <v>0.37252560257911682</v>
      </c>
      <c r="DK428" s="86">
        <v>0.13721854984760284</v>
      </c>
      <c r="DL428" s="86">
        <v>0.25038281083106995</v>
      </c>
      <c r="DM428" s="86">
        <v>0.11591450870037079</v>
      </c>
      <c r="DN428" s="86">
        <v>9.2556096613407135E-2</v>
      </c>
      <c r="DO428" s="86">
        <v>0.1324528306722641</v>
      </c>
      <c r="DP428" s="86">
        <v>9.4801940023899078E-2</v>
      </c>
      <c r="DQ428" s="86">
        <v>0.26030570268630981</v>
      </c>
      <c r="DR428" s="86">
        <v>0.42301303148269653</v>
      </c>
      <c r="DS428" s="86">
        <v>0.31727948784828186</v>
      </c>
      <c r="DT428" s="86">
        <v>0.44411170482635498</v>
      </c>
      <c r="DU428" s="86">
        <v>0.28963178396224976</v>
      </c>
      <c r="DV428" s="86">
        <v>0.16593970358371735</v>
      </c>
      <c r="DW428" s="86">
        <v>9.951898455619812E-2</v>
      </c>
      <c r="DX428" s="86">
        <v>6.5375491976737976E-2</v>
      </c>
      <c r="DY428" s="86">
        <v>0.28865095973014832</v>
      </c>
      <c r="DZ428" s="86">
        <v>0.37155270576477051</v>
      </c>
      <c r="EA428" s="86">
        <v>0.42158114910125732</v>
      </c>
      <c r="EB428" s="86">
        <v>0.40351393818855286</v>
      </c>
      <c r="EC428" s="86">
        <v>0.40339362621307373</v>
      </c>
      <c r="ED428" s="86">
        <v>0.67224264144897461</v>
      </c>
      <c r="EE428" s="86">
        <v>0.73858475685119629</v>
      </c>
      <c r="EF428" s="86">
        <v>0.62394189834594727</v>
      </c>
      <c r="EG428" s="86">
        <v>0.88780128955841064</v>
      </c>
      <c r="EH428" s="86">
        <v>0.62973028421401978</v>
      </c>
      <c r="EI428" s="86">
        <v>0.37889730930328369</v>
      </c>
      <c r="EJ428" s="86">
        <v>0.52960556745529175</v>
      </c>
      <c r="EK428" s="86">
        <v>0.37956082820892334</v>
      </c>
      <c r="EL428" s="86">
        <v>0.33562576770782471</v>
      </c>
      <c r="EM428" s="86">
        <v>0.34889352321624756</v>
      </c>
      <c r="EN428" s="86">
        <v>0.4079204797744751</v>
      </c>
      <c r="EO428" s="86">
        <v>0.49677661061286926</v>
      </c>
      <c r="EP428" s="86">
        <v>0.61854785680770874</v>
      </c>
      <c r="EQ428" s="86">
        <v>0.52953588962554932</v>
      </c>
      <c r="ER428" s="86">
        <v>0.6684497594833374</v>
      </c>
      <c r="ES428" s="86">
        <v>0.52067166566848755</v>
      </c>
      <c r="ET428" s="86">
        <v>0.39459362626075745</v>
      </c>
      <c r="EU428" s="86">
        <v>0.3230515718460083</v>
      </c>
      <c r="EV428" s="86">
        <v>0.28899252414703369</v>
      </c>
      <c r="EW428" s="86">
        <v>51.610553741455078</v>
      </c>
      <c r="EX428" s="86">
        <v>51.654582977294922</v>
      </c>
      <c r="EY428" s="86">
        <v>51.451587677001953</v>
      </c>
      <c r="EZ428" s="86">
        <v>51.077033996582031</v>
      </c>
      <c r="FA428" s="86">
        <v>50.915500640869141</v>
      </c>
      <c r="FB428" s="86">
        <v>50.746429443359375</v>
      </c>
      <c r="FC428" s="86">
        <v>49.917461395263672</v>
      </c>
      <c r="FD428" s="86">
        <v>50.3353271484375</v>
      </c>
      <c r="FE428" s="86">
        <v>51.962806701660156</v>
      </c>
      <c r="FF428" s="86">
        <v>53.547489166259766</v>
      </c>
      <c r="FG428" s="86">
        <v>54.317523956298828</v>
      </c>
      <c r="FH428" s="86">
        <v>54.8515625</v>
      </c>
      <c r="FI428" s="86">
        <v>56.093654632568359</v>
      </c>
      <c r="FJ428" s="86">
        <v>55.4271240234375</v>
      </c>
      <c r="FK428" s="86">
        <v>55.575656890869141</v>
      </c>
      <c r="FL428" s="86">
        <v>55.125804901123047</v>
      </c>
      <c r="FM428" s="86">
        <v>53.791194915771484</v>
      </c>
      <c r="FN428" s="86">
        <v>51.843330383300781</v>
      </c>
      <c r="FO428" s="86">
        <v>51.459678649902344</v>
      </c>
      <c r="FP428" s="86">
        <v>50.458629608154297</v>
      </c>
      <c r="FQ428" s="86">
        <v>49.039218902587891</v>
      </c>
      <c r="FR428" s="86">
        <v>48.270793914794922</v>
      </c>
      <c r="FS428" s="86">
        <v>47.719024658203125</v>
      </c>
      <c r="FT428" s="86">
        <v>46.98895263671875</v>
      </c>
      <c r="FU428" s="86">
        <v>0.18181408941745758</v>
      </c>
      <c r="FV428" s="86">
        <v>0.15912847220897675</v>
      </c>
      <c r="FW428" s="86">
        <v>0.21964834630489349</v>
      </c>
      <c r="FX428" s="86">
        <v>102</v>
      </c>
      <c r="FY428" s="86">
        <v>1</v>
      </c>
    </row>
    <row r="429" spans="1:181" x14ac:dyDescent="0.25">
      <c r="A429" t="s">
        <v>186</v>
      </c>
      <c r="B429" t="s">
        <v>244</v>
      </c>
      <c r="C429" t="s">
        <v>194</v>
      </c>
      <c r="D429" t="s">
        <v>203</v>
      </c>
      <c r="E429" t="s">
        <v>204</v>
      </c>
      <c r="F429" t="s">
        <v>184</v>
      </c>
      <c r="G429" t="s">
        <v>1</v>
      </c>
      <c r="H429" s="86">
        <v>836</v>
      </c>
      <c r="I429" s="86"/>
      <c r="J429" s="86"/>
      <c r="K429" s="86"/>
      <c r="L429" s="86"/>
      <c r="M429" s="86"/>
      <c r="N429" s="86"/>
      <c r="O429" s="86"/>
      <c r="P429" s="86"/>
      <c r="Q429" s="86"/>
      <c r="R429" s="86"/>
      <c r="S429" s="86"/>
      <c r="T429" s="86"/>
      <c r="U429" s="86"/>
      <c r="V429" s="86"/>
      <c r="W429" s="86"/>
      <c r="X429" s="86"/>
      <c r="Y429" s="86"/>
      <c r="Z429" s="86"/>
      <c r="AA429" s="86"/>
      <c r="AB429" s="86"/>
      <c r="AC429" s="86"/>
      <c r="AD429" s="86"/>
      <c r="AE429" s="86"/>
      <c r="AF429" s="86"/>
      <c r="AG429" s="86"/>
      <c r="AH429" s="86"/>
      <c r="AI429" s="86"/>
      <c r="AJ429" s="86"/>
      <c r="AK429" s="86"/>
      <c r="AL429" s="86"/>
      <c r="AM429" s="86"/>
      <c r="AN429" s="86"/>
      <c r="AO429" s="86"/>
      <c r="AP429" s="86"/>
      <c r="AQ429" s="86"/>
      <c r="AR429" s="86"/>
      <c r="AS429" s="86"/>
      <c r="AT429" s="86"/>
      <c r="AU429" s="86"/>
      <c r="AV429" s="86"/>
      <c r="AW429" s="86"/>
      <c r="AX429" s="86"/>
      <c r="AY429" s="86"/>
      <c r="AZ429" s="86"/>
      <c r="BA429" s="86"/>
      <c r="BB429" s="86"/>
      <c r="BC429" s="86"/>
      <c r="BD429" s="86"/>
      <c r="BE429" s="86"/>
      <c r="BF429" s="86"/>
      <c r="BG429" s="86"/>
      <c r="BH429" s="86"/>
      <c r="BI429" s="86"/>
      <c r="BJ429" s="86"/>
      <c r="BK429" s="86"/>
      <c r="BL429" s="86"/>
      <c r="BM429" s="86"/>
      <c r="BN429" s="86"/>
      <c r="BO429" s="86"/>
      <c r="BP429" s="86"/>
      <c r="BQ429" s="86"/>
      <c r="BR429" s="86"/>
      <c r="BS429" s="86"/>
      <c r="BT429" s="86"/>
      <c r="BU429" s="86"/>
      <c r="BV429" s="86"/>
      <c r="BW429" s="86"/>
      <c r="BX429" s="86"/>
      <c r="BY429" s="86"/>
      <c r="BZ429" s="86"/>
      <c r="CA429" s="86"/>
      <c r="CB429" s="86"/>
      <c r="CC429" s="86"/>
      <c r="CD429" s="86"/>
      <c r="CE429" s="86"/>
      <c r="CF429" s="86"/>
      <c r="CG429" s="86"/>
      <c r="CH429" s="86"/>
      <c r="CI429" s="86"/>
      <c r="CJ429" s="86"/>
      <c r="CK429" s="86"/>
      <c r="CL429" s="86"/>
      <c r="CM429" s="86"/>
      <c r="CN429" s="86"/>
      <c r="CO429" s="86"/>
      <c r="CP429" s="86"/>
      <c r="CQ429" s="86"/>
      <c r="CR429" s="86"/>
      <c r="CS429" s="86"/>
      <c r="CT429" s="86"/>
      <c r="CU429" s="86"/>
      <c r="CV429" s="86"/>
      <c r="CW429" s="86"/>
      <c r="CX429" s="86"/>
      <c r="CY429" s="86"/>
      <c r="CZ429" s="86"/>
      <c r="DA429" s="86"/>
      <c r="DB429" s="86"/>
      <c r="DC429" s="86"/>
      <c r="DD429" s="86"/>
      <c r="DE429" s="86"/>
      <c r="DF429" s="86"/>
      <c r="DG429" s="86"/>
      <c r="DH429" s="86"/>
      <c r="DI429" s="86"/>
      <c r="DJ429" s="86"/>
      <c r="DK429" s="86"/>
      <c r="DL429" s="86"/>
      <c r="DM429" s="86"/>
      <c r="DN429" s="86"/>
      <c r="DO429" s="86"/>
      <c r="DP429" s="86"/>
      <c r="DQ429" s="86"/>
      <c r="DR429" s="86"/>
      <c r="DS429" s="86"/>
      <c r="DT429" s="86"/>
      <c r="DU429" s="86"/>
      <c r="DV429" s="86"/>
      <c r="DW429" s="86"/>
      <c r="DX429" s="86"/>
      <c r="DY429" s="86"/>
      <c r="DZ429" s="86"/>
      <c r="EA429" s="86"/>
      <c r="EB429" s="86"/>
      <c r="EC429" s="86"/>
      <c r="ED429" s="86"/>
      <c r="EE429" s="86"/>
      <c r="EF429" s="86"/>
      <c r="EG429" s="86"/>
      <c r="EH429" s="86"/>
      <c r="EI429" s="86"/>
      <c r="EJ429" s="86"/>
      <c r="EK429" s="86"/>
      <c r="EL429" s="86"/>
      <c r="EM429" s="86"/>
      <c r="EN429" s="86"/>
      <c r="EO429" s="86"/>
      <c r="EP429" s="86"/>
      <c r="EQ429" s="86"/>
      <c r="ER429" s="86"/>
      <c r="ES429" s="86"/>
      <c r="ET429" s="86"/>
      <c r="EU429" s="86"/>
      <c r="EV429" s="86"/>
      <c r="EW429" s="86"/>
      <c r="EX429" s="86"/>
      <c r="EY429" s="86"/>
      <c r="EZ429" s="86"/>
      <c r="FA429" s="86"/>
      <c r="FB429" s="86"/>
      <c r="FC429" s="86"/>
      <c r="FD429" s="86"/>
      <c r="FE429" s="86"/>
      <c r="FF429" s="86"/>
      <c r="FG429" s="86"/>
      <c r="FH429" s="86"/>
      <c r="FI429" s="86"/>
      <c r="FJ429" s="86"/>
      <c r="FK429" s="86"/>
      <c r="FL429" s="86"/>
      <c r="FM429" s="86"/>
      <c r="FN429" s="86"/>
      <c r="FO429" s="86"/>
      <c r="FP429" s="86"/>
      <c r="FQ429" s="86"/>
      <c r="FR429" s="86"/>
      <c r="FS429" s="86"/>
      <c r="FT429" s="86"/>
      <c r="FU429" s="86"/>
      <c r="FV429" s="86"/>
      <c r="FW429" s="86"/>
      <c r="FX429" s="86">
        <v>65</v>
      </c>
      <c r="FY429" s="86">
        <v>0</v>
      </c>
    </row>
    <row r="430" spans="1:181" x14ac:dyDescent="0.25">
      <c r="A430" t="s">
        <v>186</v>
      </c>
      <c r="B430" t="s">
        <v>244</v>
      </c>
      <c r="C430" t="s">
        <v>194</v>
      </c>
      <c r="D430" t="s">
        <v>203</v>
      </c>
      <c r="E430" t="s">
        <v>204</v>
      </c>
      <c r="F430" t="s">
        <v>185</v>
      </c>
      <c r="G430" t="s">
        <v>1</v>
      </c>
      <c r="H430" s="86">
        <v>362</v>
      </c>
      <c r="I430" s="86"/>
      <c r="J430" s="86"/>
      <c r="K430" s="86"/>
      <c r="L430" s="86"/>
      <c r="M430" s="86"/>
      <c r="N430" s="86"/>
      <c r="O430" s="86"/>
      <c r="P430" s="86"/>
      <c r="Q430" s="86"/>
      <c r="R430" s="86"/>
      <c r="S430" s="86"/>
      <c r="T430" s="86"/>
      <c r="U430" s="86"/>
      <c r="V430" s="86"/>
      <c r="W430" s="86"/>
      <c r="X430" s="86"/>
      <c r="Y430" s="86"/>
      <c r="Z430" s="86"/>
      <c r="AA430" s="86"/>
      <c r="AB430" s="86"/>
      <c r="AC430" s="86"/>
      <c r="AD430" s="86"/>
      <c r="AE430" s="86"/>
      <c r="AF430" s="86"/>
      <c r="AG430" s="86"/>
      <c r="AH430" s="86"/>
      <c r="AI430" s="86"/>
      <c r="AJ430" s="86"/>
      <c r="AK430" s="86"/>
      <c r="AL430" s="86"/>
      <c r="AM430" s="86"/>
      <c r="AN430" s="86"/>
      <c r="AO430" s="86"/>
      <c r="AP430" s="86"/>
      <c r="AQ430" s="86"/>
      <c r="AR430" s="86"/>
      <c r="AS430" s="86"/>
      <c r="AT430" s="86"/>
      <c r="AU430" s="86"/>
      <c r="AV430" s="86"/>
      <c r="AW430" s="86"/>
      <c r="AX430" s="86"/>
      <c r="AY430" s="86"/>
      <c r="AZ430" s="86"/>
      <c r="BA430" s="86"/>
      <c r="BB430" s="86"/>
      <c r="BC430" s="86"/>
      <c r="BD430" s="86"/>
      <c r="BE430" s="86"/>
      <c r="BF430" s="86"/>
      <c r="BG430" s="86"/>
      <c r="BH430" s="86"/>
      <c r="BI430" s="86"/>
      <c r="BJ430" s="86"/>
      <c r="BK430" s="86"/>
      <c r="BL430" s="86"/>
      <c r="BM430" s="86"/>
      <c r="BN430" s="86"/>
      <c r="BO430" s="86"/>
      <c r="BP430" s="86"/>
      <c r="BQ430" s="86"/>
      <c r="BR430" s="86"/>
      <c r="BS430" s="86"/>
      <c r="BT430" s="86"/>
      <c r="BU430" s="86"/>
      <c r="BV430" s="86"/>
      <c r="BW430" s="86"/>
      <c r="BX430" s="86"/>
      <c r="BY430" s="86"/>
      <c r="BZ430" s="86"/>
      <c r="CA430" s="86"/>
      <c r="CB430" s="86"/>
      <c r="CC430" s="86"/>
      <c r="CD430" s="86"/>
      <c r="CE430" s="86"/>
      <c r="CF430" s="86"/>
      <c r="CG430" s="86"/>
      <c r="CH430" s="86"/>
      <c r="CI430" s="86"/>
      <c r="CJ430" s="86"/>
      <c r="CK430" s="86"/>
      <c r="CL430" s="86"/>
      <c r="CM430" s="86"/>
      <c r="CN430" s="86"/>
      <c r="CO430" s="86"/>
      <c r="CP430" s="86"/>
      <c r="CQ430" s="86"/>
      <c r="CR430" s="86"/>
      <c r="CS430" s="86"/>
      <c r="CT430" s="86"/>
      <c r="CU430" s="86"/>
      <c r="CV430" s="86"/>
      <c r="CW430" s="86"/>
      <c r="CX430" s="86"/>
      <c r="CY430" s="86"/>
      <c r="CZ430" s="86"/>
      <c r="DA430" s="86"/>
      <c r="DB430" s="86"/>
      <c r="DC430" s="86"/>
      <c r="DD430" s="86"/>
      <c r="DE430" s="86"/>
      <c r="DF430" s="86"/>
      <c r="DG430" s="86"/>
      <c r="DH430" s="86"/>
      <c r="DI430" s="86"/>
      <c r="DJ430" s="86"/>
      <c r="DK430" s="86"/>
      <c r="DL430" s="86"/>
      <c r="DM430" s="86"/>
      <c r="DN430" s="86"/>
      <c r="DO430" s="86"/>
      <c r="DP430" s="86"/>
      <c r="DQ430" s="86"/>
      <c r="DR430" s="86"/>
      <c r="DS430" s="86"/>
      <c r="DT430" s="86"/>
      <c r="DU430" s="86"/>
      <c r="DV430" s="86"/>
      <c r="DW430" s="86"/>
      <c r="DX430" s="86"/>
      <c r="DY430" s="86"/>
      <c r="DZ430" s="86"/>
      <c r="EA430" s="86"/>
      <c r="EB430" s="86"/>
      <c r="EC430" s="86"/>
      <c r="ED430" s="86"/>
      <c r="EE430" s="86"/>
      <c r="EF430" s="86"/>
      <c r="EG430" s="86"/>
      <c r="EH430" s="86"/>
      <c r="EI430" s="86"/>
      <c r="EJ430" s="86"/>
      <c r="EK430" s="86"/>
      <c r="EL430" s="86"/>
      <c r="EM430" s="86"/>
      <c r="EN430" s="86"/>
      <c r="EO430" s="86"/>
      <c r="EP430" s="86"/>
      <c r="EQ430" s="86"/>
      <c r="ER430" s="86"/>
      <c r="ES430" s="86"/>
      <c r="ET430" s="86"/>
      <c r="EU430" s="86"/>
      <c r="EV430" s="86"/>
      <c r="EW430" s="86"/>
      <c r="EX430" s="86"/>
      <c r="EY430" s="86"/>
      <c r="EZ430" s="86"/>
      <c r="FA430" s="86"/>
      <c r="FB430" s="86"/>
      <c r="FC430" s="86"/>
      <c r="FD430" s="86"/>
      <c r="FE430" s="86"/>
      <c r="FF430" s="86"/>
      <c r="FG430" s="86"/>
      <c r="FH430" s="86"/>
      <c r="FI430" s="86"/>
      <c r="FJ430" s="86"/>
      <c r="FK430" s="86"/>
      <c r="FL430" s="86"/>
      <c r="FM430" s="86"/>
      <c r="FN430" s="86"/>
      <c r="FO430" s="86"/>
      <c r="FP430" s="86"/>
      <c r="FQ430" s="86"/>
      <c r="FR430" s="86"/>
      <c r="FS430" s="86"/>
      <c r="FT430" s="86"/>
      <c r="FU430" s="86"/>
      <c r="FV430" s="86"/>
      <c r="FW430" s="86"/>
      <c r="FX430" s="86">
        <v>28</v>
      </c>
      <c r="FY430" s="86">
        <v>0</v>
      </c>
    </row>
    <row r="431" spans="1:181" x14ac:dyDescent="0.25">
      <c r="A431" t="s">
        <v>186</v>
      </c>
      <c r="B431" t="s">
        <v>244</v>
      </c>
      <c r="C431" t="s">
        <v>194</v>
      </c>
      <c r="D431" t="s">
        <v>203</v>
      </c>
      <c r="E431" t="s">
        <v>205</v>
      </c>
      <c r="F431" t="s">
        <v>1</v>
      </c>
      <c r="G431" t="s">
        <v>198</v>
      </c>
      <c r="H431" s="86">
        <v>10221</v>
      </c>
      <c r="I431" s="86">
        <v>0.75310182571411133</v>
      </c>
      <c r="J431" s="86">
        <v>0.66724896430969238</v>
      </c>
      <c r="K431" s="86">
        <v>0.64006316661834717</v>
      </c>
      <c r="L431" s="86">
        <v>0.60886955261230469</v>
      </c>
      <c r="M431" s="86">
        <v>0.61596518754959106</v>
      </c>
      <c r="N431" s="86">
        <v>0.66273081302642822</v>
      </c>
      <c r="O431" s="86">
        <v>0.73568344116210938</v>
      </c>
      <c r="P431" s="86">
        <v>0.84517127275466919</v>
      </c>
      <c r="Q431" s="86">
        <v>0.90302276611328125</v>
      </c>
      <c r="R431" s="86">
        <v>0.91776639223098755</v>
      </c>
      <c r="S431" s="86">
        <v>0.95089113712310791</v>
      </c>
      <c r="T431" s="86">
        <v>1.0087651014328003</v>
      </c>
      <c r="U431" s="86">
        <v>1.0421692132949829</v>
      </c>
      <c r="V431" s="86">
        <v>1.1270548105239868</v>
      </c>
      <c r="W431" s="86">
        <v>1.1852881908416748</v>
      </c>
      <c r="X431" s="86">
        <v>1.2395917177200317</v>
      </c>
      <c r="Y431" s="86">
        <v>1.2448052167892456</v>
      </c>
      <c r="Z431" s="86">
        <v>1.2901264429092407</v>
      </c>
      <c r="AA431" s="86">
        <v>1.3043071031570435</v>
      </c>
      <c r="AB431" s="86">
        <v>1.3573856353759766</v>
      </c>
      <c r="AC431" s="86">
        <v>1.3409150838851929</v>
      </c>
      <c r="AD431" s="86">
        <v>1.2427220344543457</v>
      </c>
      <c r="AE431" s="86">
        <v>1.0532757043838501</v>
      </c>
      <c r="AF431" s="86">
        <v>0.92351478338241577</v>
      </c>
      <c r="AG431" s="86">
        <v>-0.34568473696708679</v>
      </c>
      <c r="AH431" s="86">
        <v>-0.34935522079467773</v>
      </c>
      <c r="AI431" s="86">
        <v>-0.34714838862419128</v>
      </c>
      <c r="AJ431" s="86">
        <v>-0.31956920027732849</v>
      </c>
      <c r="AK431" s="86">
        <v>-0.29963263869285583</v>
      </c>
      <c r="AL431" s="86">
        <v>-0.30912825465202332</v>
      </c>
      <c r="AM431" s="86">
        <v>-0.34131839871406555</v>
      </c>
      <c r="AN431" s="86">
        <v>-0.25518855452537537</v>
      </c>
      <c r="AO431" s="86">
        <v>-0.23141202330589294</v>
      </c>
      <c r="AP431" s="86">
        <v>-0.16927692294120789</v>
      </c>
      <c r="AQ431" s="86">
        <v>-0.17705529928207397</v>
      </c>
      <c r="AR431" s="86">
        <v>-0.16948236525058746</v>
      </c>
      <c r="AS431" s="86">
        <v>-0.26556283235549927</v>
      </c>
      <c r="AT431" s="86">
        <v>-0.16124749183654785</v>
      </c>
      <c r="AU431" s="86">
        <v>-9.2100739479064941E-2</v>
      </c>
      <c r="AV431" s="86">
        <v>-0.14223295450210571</v>
      </c>
      <c r="AW431" s="86">
        <v>-0.20163927972316742</v>
      </c>
      <c r="AX431" s="86">
        <v>-0.15369459986686707</v>
      </c>
      <c r="AY431" s="86">
        <v>-0.13126190006732941</v>
      </c>
      <c r="AZ431" s="86">
        <v>-0.1691136509180069</v>
      </c>
      <c r="BA431" s="86">
        <v>-0.21649846434593201</v>
      </c>
      <c r="BB431" s="86">
        <v>-0.37282457947731018</v>
      </c>
      <c r="BC431" s="86">
        <v>-0.36580267548561096</v>
      </c>
      <c r="BD431" s="86">
        <v>-0.32828578352928162</v>
      </c>
      <c r="BE431" s="86">
        <v>-0.26237693428993225</v>
      </c>
      <c r="BF431" s="86">
        <v>-0.27050080895423889</v>
      </c>
      <c r="BG431" s="86">
        <v>-0.26572704315185547</v>
      </c>
      <c r="BH431" s="86">
        <v>-0.24270956218242645</v>
      </c>
      <c r="BI431" s="86">
        <v>-0.22382660210132599</v>
      </c>
      <c r="BJ431" s="86">
        <v>-0.22892613708972931</v>
      </c>
      <c r="BK431" s="86">
        <v>-0.26064759492874146</v>
      </c>
      <c r="BL431" s="86">
        <v>-0.18056218326091766</v>
      </c>
      <c r="BM431" s="86">
        <v>-0.15118102729320526</v>
      </c>
      <c r="BN431" s="86">
        <v>-9.364011138677597E-2</v>
      </c>
      <c r="BO431" s="86">
        <v>-9.1458946466445923E-2</v>
      </c>
      <c r="BP431" s="86">
        <v>-8.922276645898819E-2</v>
      </c>
      <c r="BQ431" s="86">
        <v>-0.17256037890911102</v>
      </c>
      <c r="BR431" s="86">
        <v>-7.1227036416530609E-2</v>
      </c>
      <c r="BS431" s="86">
        <v>6.6612735390663147E-3</v>
      </c>
      <c r="BT431" s="86">
        <v>-3.6169905215501785E-2</v>
      </c>
      <c r="BU431" s="86">
        <v>-8.8777437806129456E-2</v>
      </c>
      <c r="BV431" s="86">
        <v>-5.1736310124397278E-2</v>
      </c>
      <c r="BW431" s="86">
        <v>-3.1074756756424904E-2</v>
      </c>
      <c r="BX431" s="86">
        <v>-6.6775046288967133E-2</v>
      </c>
      <c r="BY431" s="86">
        <v>-0.11280310899019241</v>
      </c>
      <c r="BZ431" s="86">
        <v>-0.26995283365249634</v>
      </c>
      <c r="CA431" s="86">
        <v>-0.27076390385627747</v>
      </c>
      <c r="CB431" s="86">
        <v>-0.23898069560527802</v>
      </c>
      <c r="CC431" s="86">
        <v>-0.2046782374382019</v>
      </c>
      <c r="CD431" s="86">
        <v>-0.21588645875453949</v>
      </c>
      <c r="CE431" s="86">
        <v>-0.20933488011360168</v>
      </c>
      <c r="CF431" s="86">
        <v>-0.18947675824165344</v>
      </c>
      <c r="CG431" s="86">
        <v>-0.17132355272769928</v>
      </c>
      <c r="CH431" s="86">
        <v>-0.17337837815284729</v>
      </c>
      <c r="CI431" s="86">
        <v>-0.20477521419525146</v>
      </c>
      <c r="CJ431" s="86">
        <v>-0.12887617945671082</v>
      </c>
      <c r="CK431" s="86">
        <v>-9.5613293349742889E-2</v>
      </c>
      <c r="CL431" s="86">
        <v>-4.1254274547100067E-2</v>
      </c>
      <c r="CM431" s="86">
        <v>-3.2175183296203613E-2</v>
      </c>
      <c r="CN431" s="86">
        <v>-3.3635228872299194E-2</v>
      </c>
      <c r="CO431" s="86">
        <v>-0.10814719647169113</v>
      </c>
      <c r="CP431" s="86">
        <v>-8.8791428133845329E-3</v>
      </c>
      <c r="CQ431" s="86">
        <v>7.5063534080982208E-2</v>
      </c>
      <c r="CR431" s="86">
        <v>3.7289038300514221E-2</v>
      </c>
      <c r="CS431" s="86">
        <v>-1.0609675198793411E-2</v>
      </c>
      <c r="CT431" s="86">
        <v>1.8879689276218414E-2</v>
      </c>
      <c r="CU431" s="86">
        <v>3.8314554840326309E-2</v>
      </c>
      <c r="CV431" s="86">
        <v>4.1043818928301334E-3</v>
      </c>
      <c r="CW431" s="86">
        <v>-4.0984015911817551E-2</v>
      </c>
      <c r="CX431" s="86">
        <v>-0.19870418310165405</v>
      </c>
      <c r="CY431" s="86">
        <v>-0.2049403190612793</v>
      </c>
      <c r="CZ431" s="86">
        <v>-0.17712824046611786</v>
      </c>
      <c r="DA431" s="86">
        <v>-0.14697951078414917</v>
      </c>
      <c r="DB431" s="86">
        <v>-0.16127209365367889</v>
      </c>
      <c r="DC431" s="86">
        <v>-0.15294270217418671</v>
      </c>
      <c r="DD431" s="86">
        <v>-0.13624399900436401</v>
      </c>
      <c r="DE431" s="86">
        <v>-0.11882051825523376</v>
      </c>
      <c r="DF431" s="86">
        <v>-0.11783061176538467</v>
      </c>
      <c r="DG431" s="86">
        <v>-0.14890286326408386</v>
      </c>
      <c r="DH431" s="86">
        <v>-7.7190175652503967E-2</v>
      </c>
      <c r="DI431" s="86">
        <v>-4.0045559406280518E-2</v>
      </c>
      <c r="DJ431" s="86">
        <v>1.1131558567285538E-2</v>
      </c>
      <c r="DK431" s="86">
        <v>2.7108587324619293E-2</v>
      </c>
      <c r="DL431" s="86">
        <v>2.1952316164970398E-2</v>
      </c>
      <c r="DM431" s="86">
        <v>-4.3733995407819748E-2</v>
      </c>
      <c r="DN431" s="86">
        <v>5.3468748927116394E-2</v>
      </c>
      <c r="DO431" s="86">
        <v>0.1434658020734787</v>
      </c>
      <c r="DP431" s="86">
        <v>0.11074798554182053</v>
      </c>
      <c r="DQ431" s="86">
        <v>6.7558087408542633E-2</v>
      </c>
      <c r="DR431" s="86">
        <v>8.9495688676834106E-2</v>
      </c>
      <c r="DS431" s="86">
        <v>0.10770386457443237</v>
      </c>
      <c r="DT431" s="86">
        <v>7.4983797967433929E-2</v>
      </c>
      <c r="DU431" s="86">
        <v>3.0835071578621864E-2</v>
      </c>
      <c r="DV431" s="86">
        <v>-0.12745553255081177</v>
      </c>
      <c r="DW431" s="86">
        <v>-0.13911676406860352</v>
      </c>
      <c r="DX431" s="86">
        <v>-0.1152757927775383</v>
      </c>
      <c r="DY431" s="86">
        <v>-6.367173045873642E-2</v>
      </c>
      <c r="DZ431" s="86">
        <v>-8.2417666912078857E-2</v>
      </c>
      <c r="EA431" s="86">
        <v>-7.1521356701850891E-2</v>
      </c>
      <c r="EB431" s="86">
        <v>-5.9384312480688095E-2</v>
      </c>
      <c r="EC431" s="86">
        <v>-4.301447793841362E-2</v>
      </c>
      <c r="ED431" s="86">
        <v>-3.7628471851348877E-2</v>
      </c>
      <c r="EE431" s="86">
        <v>-6.8232059478759766E-2</v>
      </c>
      <c r="EF431" s="86">
        <v>-2.5638053193688393E-3</v>
      </c>
      <c r="EG431" s="86">
        <v>4.0185417979955673E-2</v>
      </c>
      <c r="EH431" s="86">
        <v>8.6768381297588348E-2</v>
      </c>
      <c r="EI431" s="86">
        <v>0.11270494014024734</v>
      </c>
      <c r="EJ431" s="86">
        <v>0.10221189260482788</v>
      </c>
      <c r="EK431" s="86">
        <v>4.9268428236246109E-2</v>
      </c>
      <c r="EL431" s="86">
        <v>0.14348919689655304</v>
      </c>
      <c r="EM431" s="86">
        <v>0.24222782254219055</v>
      </c>
      <c r="EN431" s="86">
        <v>0.21681103110313416</v>
      </c>
      <c r="EO431" s="86">
        <v>0.18041990697383881</v>
      </c>
      <c r="EP431" s="86">
        <v>0.19145397841930389</v>
      </c>
      <c r="EQ431" s="86">
        <v>0.20789101719856262</v>
      </c>
      <c r="ER431" s="86">
        <v>0.17732241749763489</v>
      </c>
      <c r="ES431" s="86">
        <v>0.1345304399728775</v>
      </c>
      <c r="ET431" s="86">
        <v>-2.4583805352449417E-2</v>
      </c>
      <c r="EU431" s="86">
        <v>-4.4077981263399124E-2</v>
      </c>
      <c r="EV431" s="86">
        <v>-2.5970680639147758E-2</v>
      </c>
      <c r="EW431" s="86">
        <v>66.198822021484375</v>
      </c>
      <c r="EX431" s="86">
        <v>64.173515319824219</v>
      </c>
      <c r="EY431" s="86">
        <v>62.991168975830078</v>
      </c>
      <c r="EZ431" s="86">
        <v>62.001960754394531</v>
      </c>
      <c r="FA431" s="86">
        <v>61.353656768798828</v>
      </c>
      <c r="FB431" s="86">
        <v>60.479827880859375</v>
      </c>
      <c r="FC431" s="86">
        <v>60.066036224365234</v>
      </c>
      <c r="FD431" s="86">
        <v>63.714103698730469</v>
      </c>
      <c r="FE431" s="86">
        <v>69.145652770996094</v>
      </c>
      <c r="FF431" s="86">
        <v>73.489326477050781</v>
      </c>
      <c r="FG431" s="86">
        <v>77.496856689453125</v>
      </c>
      <c r="FH431" s="86">
        <v>81.03753662109375</v>
      </c>
      <c r="FI431" s="86">
        <v>83.480598449707031</v>
      </c>
      <c r="FJ431" s="86">
        <v>84.963340759277344</v>
      </c>
      <c r="FK431" s="86">
        <v>85.539344787597656</v>
      </c>
      <c r="FL431" s="86">
        <v>85.230728149414063</v>
      </c>
      <c r="FM431" s="86">
        <v>85.226432800292969</v>
      </c>
      <c r="FN431" s="86">
        <v>83.095985412597656</v>
      </c>
      <c r="FO431" s="86">
        <v>79.799606323242188</v>
      </c>
      <c r="FP431" s="86">
        <v>75.22308349609375</v>
      </c>
      <c r="FQ431" s="86">
        <v>70.782600402832031</v>
      </c>
      <c r="FR431" s="86">
        <v>68.849090576171875</v>
      </c>
      <c r="FS431" s="86">
        <v>66.337440490722656</v>
      </c>
      <c r="FT431" s="86">
        <v>64.738563537597656</v>
      </c>
      <c r="FU431" s="86">
        <v>6.867663562297821E-2</v>
      </c>
      <c r="FV431" s="86">
        <v>9.0988501906394958E-2</v>
      </c>
      <c r="FW431" s="86">
        <v>6.7124128341674805E-2</v>
      </c>
      <c r="FX431" s="86">
        <v>678</v>
      </c>
      <c r="FY431" s="86">
        <v>1</v>
      </c>
    </row>
    <row r="432" spans="1:181" x14ac:dyDescent="0.25">
      <c r="A432" t="s">
        <v>186</v>
      </c>
      <c r="B432" t="s">
        <v>244</v>
      </c>
      <c r="C432" t="s">
        <v>194</v>
      </c>
      <c r="D432" t="s">
        <v>203</v>
      </c>
      <c r="E432" t="s">
        <v>205</v>
      </c>
      <c r="F432" t="s">
        <v>1</v>
      </c>
      <c r="G432" t="s">
        <v>200</v>
      </c>
      <c r="H432" s="86">
        <v>2182</v>
      </c>
      <c r="I432" s="86">
        <v>0.65341269969940186</v>
      </c>
      <c r="J432" s="86">
        <v>0.58584809303283691</v>
      </c>
      <c r="K432" s="86">
        <v>0.55375266075134277</v>
      </c>
      <c r="L432" s="86">
        <v>0.51753395795822144</v>
      </c>
      <c r="M432" s="86">
        <v>0.51346880197525024</v>
      </c>
      <c r="N432" s="86">
        <v>0.49989029765129089</v>
      </c>
      <c r="O432" s="86">
        <v>0.58016151189804077</v>
      </c>
      <c r="P432" s="86">
        <v>0.70013898611068726</v>
      </c>
      <c r="Q432" s="86">
        <v>0.6383017897605896</v>
      </c>
      <c r="R432" s="86">
        <v>0.66876363754272461</v>
      </c>
      <c r="S432" s="86">
        <v>0.72213882207870483</v>
      </c>
      <c r="T432" s="86">
        <v>0.73822027444839478</v>
      </c>
      <c r="U432" s="86">
        <v>0.84403568506240845</v>
      </c>
      <c r="V432" s="86">
        <v>0.90752619504928589</v>
      </c>
      <c r="W432" s="86">
        <v>0.97713011503219604</v>
      </c>
      <c r="X432" s="86">
        <v>1.1010684967041016</v>
      </c>
      <c r="Y432" s="86">
        <v>1.2080028057098389</v>
      </c>
      <c r="Z432" s="86">
        <v>1.2578144073486328</v>
      </c>
      <c r="AA432" s="86">
        <v>1.1968432664871216</v>
      </c>
      <c r="AB432" s="86">
        <v>1.2394908666610718</v>
      </c>
      <c r="AC432" s="86">
        <v>1.160086989402771</v>
      </c>
      <c r="AD432" s="86">
        <v>1.0928477048873901</v>
      </c>
      <c r="AE432" s="86">
        <v>0.97196990251541138</v>
      </c>
      <c r="AF432" s="86">
        <v>0.822226881980896</v>
      </c>
      <c r="AG432" s="86">
        <v>-0.18781115114688873</v>
      </c>
      <c r="AH432" s="86">
        <v>-0.1342538446187973</v>
      </c>
      <c r="AI432" s="86">
        <v>-0.12135501205921173</v>
      </c>
      <c r="AJ432" s="86">
        <v>-0.12480652332305908</v>
      </c>
      <c r="AK432" s="86">
        <v>-0.12490110844373703</v>
      </c>
      <c r="AL432" s="86">
        <v>-0.16154845058917999</v>
      </c>
      <c r="AM432" s="86">
        <v>-0.17527122795581818</v>
      </c>
      <c r="AN432" s="86">
        <v>-0.10280536860227585</v>
      </c>
      <c r="AO432" s="86">
        <v>-0.17621298134326935</v>
      </c>
      <c r="AP432" s="86">
        <v>-0.21591956913471222</v>
      </c>
      <c r="AQ432" s="86">
        <v>-0.15064422786235809</v>
      </c>
      <c r="AR432" s="86">
        <v>-0.19452968239784241</v>
      </c>
      <c r="AS432" s="86">
        <v>-0.17833375930786133</v>
      </c>
      <c r="AT432" s="86">
        <v>-0.14010089635848999</v>
      </c>
      <c r="AU432" s="86">
        <v>-0.16513298451900482</v>
      </c>
      <c r="AV432" s="86">
        <v>-0.12840265035629272</v>
      </c>
      <c r="AW432" s="86">
        <v>-6.0551788657903671E-2</v>
      </c>
      <c r="AX432" s="86">
        <v>-7.9722501337528229E-2</v>
      </c>
      <c r="AY432" s="86">
        <v>-0.19543322920799255</v>
      </c>
      <c r="AZ432" s="86">
        <v>-0.15272887051105499</v>
      </c>
      <c r="BA432" s="86">
        <v>-0.23397612571716309</v>
      </c>
      <c r="BB432" s="86">
        <v>-0.18804369866847992</v>
      </c>
      <c r="BC432" s="86">
        <v>-0.15540893375873566</v>
      </c>
      <c r="BD432" s="86">
        <v>-0.1354338675737381</v>
      </c>
      <c r="BE432" s="86">
        <v>-0.12447483092546463</v>
      </c>
      <c r="BF432" s="86">
        <v>-8.2088254392147064E-2</v>
      </c>
      <c r="BG432" s="86">
        <v>-7.4993669986724854E-2</v>
      </c>
      <c r="BH432" s="86">
        <v>-8.35566446185112E-2</v>
      </c>
      <c r="BI432" s="86">
        <v>-8.1046156585216522E-2</v>
      </c>
      <c r="BJ432" s="86">
        <v>-0.11420964449644089</v>
      </c>
      <c r="BK432" s="86">
        <v>-0.12253595888614655</v>
      </c>
      <c r="BL432" s="86">
        <v>-4.9149330705404282E-2</v>
      </c>
      <c r="BM432" s="86">
        <v>-0.12576450407505035</v>
      </c>
      <c r="BN432" s="86">
        <v>-0.15839111804962158</v>
      </c>
      <c r="BO432" s="86">
        <v>-9.2597886919975281E-2</v>
      </c>
      <c r="BP432" s="86">
        <v>-0.13361787796020508</v>
      </c>
      <c r="BQ432" s="86">
        <v>-0.10861052572727203</v>
      </c>
      <c r="BR432" s="86">
        <v>-6.3414588570594788E-2</v>
      </c>
      <c r="BS432" s="86">
        <v>-8.8002525269985199E-2</v>
      </c>
      <c r="BT432" s="86">
        <v>-4.7760564833879471E-2</v>
      </c>
      <c r="BU432" s="86">
        <v>2.1642692387104034E-2</v>
      </c>
      <c r="BV432" s="86">
        <v>3.8319057784974575E-3</v>
      </c>
      <c r="BW432" s="86">
        <v>-0.11228150874376297</v>
      </c>
      <c r="BX432" s="86">
        <v>-6.8640165030956268E-2</v>
      </c>
      <c r="BY432" s="86">
        <v>-0.15185409784317017</v>
      </c>
      <c r="BZ432" s="86">
        <v>-0.11504468321800232</v>
      </c>
      <c r="CA432" s="86">
        <v>-8.7796397507190704E-2</v>
      </c>
      <c r="CB432" s="86">
        <v>-7.6266326010227203E-2</v>
      </c>
      <c r="CC432" s="86">
        <v>-8.0608278512954712E-2</v>
      </c>
      <c r="CD432" s="86">
        <v>-4.5958518981933594E-2</v>
      </c>
      <c r="CE432" s="86">
        <v>-4.2883943766355515E-2</v>
      </c>
      <c r="CF432" s="86">
        <v>-5.4987110197544098E-2</v>
      </c>
      <c r="CG432" s="86">
        <v>-5.067235603928566E-2</v>
      </c>
      <c r="CH432" s="86">
        <v>-8.1422924995422363E-2</v>
      </c>
      <c r="CI432" s="86">
        <v>-8.6011685431003571E-2</v>
      </c>
      <c r="CJ432" s="86">
        <v>-1.1987320147454739E-2</v>
      </c>
      <c r="CK432" s="86">
        <v>-9.0824030339717865E-2</v>
      </c>
      <c r="CL432" s="86">
        <v>-0.11854709684848785</v>
      </c>
      <c r="CM432" s="86">
        <v>-5.239516869187355E-2</v>
      </c>
      <c r="CN432" s="86">
        <v>-9.1430552303791046E-2</v>
      </c>
      <c r="CO432" s="86">
        <v>-6.0320429503917694E-2</v>
      </c>
      <c r="CP432" s="86">
        <v>-1.0301887989044189E-2</v>
      </c>
      <c r="CQ432" s="86">
        <v>-3.4582201391458511E-2</v>
      </c>
      <c r="CR432" s="86">
        <v>8.0918977037072182E-3</v>
      </c>
      <c r="CS432" s="86">
        <v>7.8570336103439331E-2</v>
      </c>
      <c r="CT432" s="86">
        <v>6.170143187046051E-2</v>
      </c>
      <c r="CU432" s="86">
        <v>-5.4690882563591003E-2</v>
      </c>
      <c r="CV432" s="86">
        <v>-1.0400582104921341E-2</v>
      </c>
      <c r="CW432" s="86">
        <v>-9.4976618885993958E-2</v>
      </c>
      <c r="CX432" s="86">
        <v>-6.4485788345336914E-2</v>
      </c>
      <c r="CY432" s="86">
        <v>-4.0968161076307297E-2</v>
      </c>
      <c r="CZ432" s="86">
        <v>-3.528706356883049E-2</v>
      </c>
      <c r="DA432" s="86">
        <v>-3.6741729825735092E-2</v>
      </c>
      <c r="DB432" s="86">
        <v>-9.8287854343652725E-3</v>
      </c>
      <c r="DC432" s="86">
        <v>-1.077421847730875E-2</v>
      </c>
      <c r="DD432" s="86">
        <v>-2.6417572051286697E-2</v>
      </c>
      <c r="DE432" s="86">
        <v>-2.02985480427742E-2</v>
      </c>
      <c r="DF432" s="86">
        <v>-4.8636220395565033E-2</v>
      </c>
      <c r="DG432" s="86">
        <v>-4.9487408250570297E-2</v>
      </c>
      <c r="DH432" s="86">
        <v>2.5174690410494804E-2</v>
      </c>
      <c r="DI432" s="86">
        <v>-5.5883564054965973E-2</v>
      </c>
      <c r="DJ432" s="86">
        <v>-7.8703068196773529E-2</v>
      </c>
      <c r="DK432" s="86">
        <v>-1.2192441150546074E-2</v>
      </c>
      <c r="DL432" s="86">
        <v>-4.924321174621582E-2</v>
      </c>
      <c r="DM432" s="86">
        <v>-1.2030323036015034E-2</v>
      </c>
      <c r="DN432" s="86">
        <v>4.2810812592506409E-2</v>
      </c>
      <c r="DO432" s="86">
        <v>1.8838118761777878E-2</v>
      </c>
      <c r="DP432" s="86">
        <v>6.3944362103939056E-2</v>
      </c>
      <c r="DQ432" s="86">
        <v>0.13549798727035522</v>
      </c>
      <c r="DR432" s="86">
        <v>0.11957096308469772</v>
      </c>
      <c r="DS432" s="86">
        <v>2.8997424524277449E-3</v>
      </c>
      <c r="DT432" s="86">
        <v>4.7839000821113586E-2</v>
      </c>
      <c r="DU432" s="86">
        <v>-3.8099147379398346E-2</v>
      </c>
      <c r="DV432" s="86">
        <v>-1.3926885090768337E-2</v>
      </c>
      <c r="DW432" s="86">
        <v>5.8600781485438347E-3</v>
      </c>
      <c r="DX432" s="86">
        <v>5.6922002695500851E-3</v>
      </c>
      <c r="DY432" s="86">
        <v>2.6594599708914757E-2</v>
      </c>
      <c r="DZ432" s="86">
        <v>4.2336814105510712E-2</v>
      </c>
      <c r="EA432" s="86">
        <v>3.5587124526500702E-2</v>
      </c>
      <c r="EB432" s="86">
        <v>1.4832307584583759E-2</v>
      </c>
      <c r="EC432" s="86">
        <v>2.3556403815746307E-2</v>
      </c>
      <c r="ED432" s="86">
        <v>-1.2974129058420658E-3</v>
      </c>
      <c r="EE432" s="86">
        <v>3.2478468492627144E-3</v>
      </c>
      <c r="EF432" s="86">
        <v>7.8830726444721222E-2</v>
      </c>
      <c r="EG432" s="86">
        <v>-5.4350811988115311E-3</v>
      </c>
      <c r="EH432" s="86">
        <v>-2.1174617111682892E-2</v>
      </c>
      <c r="EI432" s="86">
        <v>4.5853905379772186E-2</v>
      </c>
      <c r="EJ432" s="86">
        <v>1.1668598279356956E-2</v>
      </c>
      <c r="EK432" s="86">
        <v>5.7692918926477432E-2</v>
      </c>
      <c r="EL432" s="86">
        <v>0.11949712783098221</v>
      </c>
      <c r="EM432" s="86">
        <v>9.5968581736087799E-2</v>
      </c>
      <c r="EN432" s="86">
        <v>0.14458644390106201</v>
      </c>
      <c r="EO432" s="86">
        <v>0.21769247949123383</v>
      </c>
      <c r="EP432" s="86">
        <v>0.20312537252902985</v>
      </c>
      <c r="EQ432" s="86">
        <v>8.605145663022995E-2</v>
      </c>
      <c r="ER432" s="86">
        <v>0.13192771375179291</v>
      </c>
      <c r="ES432" s="86">
        <v>4.4022895395755768E-2</v>
      </c>
      <c r="ET432" s="86">
        <v>5.9072136878967285E-2</v>
      </c>
      <c r="EU432" s="86">
        <v>7.347261905670166E-2</v>
      </c>
      <c r="EV432" s="86">
        <v>6.4859747886657715E-2</v>
      </c>
      <c r="EW432" s="86">
        <v>67.34375</v>
      </c>
      <c r="EX432" s="86">
        <v>65.6119384765625</v>
      </c>
      <c r="EY432" s="86">
        <v>64.151756286621094</v>
      </c>
      <c r="EZ432" s="86">
        <v>63.137252807617188</v>
      </c>
      <c r="FA432" s="86">
        <v>62.446784973144531</v>
      </c>
      <c r="FB432" s="86">
        <v>61.727745056152344</v>
      </c>
      <c r="FC432" s="86">
        <v>61.736412048339844</v>
      </c>
      <c r="FD432" s="86">
        <v>65.438621520996094</v>
      </c>
      <c r="FE432" s="86">
        <v>70.696998596191406</v>
      </c>
      <c r="FF432" s="86">
        <v>75.348747253417969</v>
      </c>
      <c r="FG432" s="86">
        <v>79.050956726074219</v>
      </c>
      <c r="FH432" s="86">
        <v>82.281356811523438</v>
      </c>
      <c r="FI432" s="86">
        <v>84.749343872070313</v>
      </c>
      <c r="FJ432" s="86">
        <v>86.320968627929688</v>
      </c>
      <c r="FK432" s="86">
        <v>87.690986633300781</v>
      </c>
      <c r="FL432" s="86">
        <v>88.794235229492188</v>
      </c>
      <c r="FM432" s="86">
        <v>88.229141235351563</v>
      </c>
      <c r="FN432" s="86">
        <v>86.740371704101563</v>
      </c>
      <c r="FO432" s="86">
        <v>84.071823120117188</v>
      </c>
      <c r="FP432" s="86">
        <v>80.337173461914063</v>
      </c>
      <c r="FQ432" s="86">
        <v>75.914077758789063</v>
      </c>
      <c r="FR432" s="86">
        <v>73.431236267089844</v>
      </c>
      <c r="FS432" s="86">
        <v>70.766899108886719</v>
      </c>
      <c r="FT432" s="86">
        <v>67.976387023925781</v>
      </c>
      <c r="FU432" s="86">
        <v>3.4388799220323563E-2</v>
      </c>
      <c r="FV432" s="86">
        <v>6.4086988568305969E-2</v>
      </c>
      <c r="FW432" s="86">
        <v>3.3482566475868225E-2</v>
      </c>
      <c r="FX432" s="86">
        <v>503</v>
      </c>
      <c r="FY432" s="86">
        <v>1</v>
      </c>
    </row>
    <row r="433" spans="1:181" x14ac:dyDescent="0.25">
      <c r="A433" t="s">
        <v>186</v>
      </c>
      <c r="B433" t="s">
        <v>244</v>
      </c>
      <c r="C433" t="s">
        <v>194</v>
      </c>
      <c r="D433" t="s">
        <v>203</v>
      </c>
      <c r="E433" t="s">
        <v>205</v>
      </c>
      <c r="F433" t="s">
        <v>1</v>
      </c>
      <c r="G433" t="s">
        <v>1</v>
      </c>
      <c r="H433" s="86">
        <v>12403</v>
      </c>
      <c r="I433" s="86">
        <v>0.73556399345397949</v>
      </c>
      <c r="J433" s="86">
        <v>0.65292847156524658</v>
      </c>
      <c r="K433" s="86">
        <v>0.62487894296646118</v>
      </c>
      <c r="L433" s="86">
        <v>0.59280133247375488</v>
      </c>
      <c r="M433" s="86">
        <v>0.59793347120285034</v>
      </c>
      <c r="N433" s="86">
        <v>0.63408303260803223</v>
      </c>
      <c r="O433" s="86">
        <v>0.70832318067550659</v>
      </c>
      <c r="P433" s="86">
        <v>0.81965643167495728</v>
      </c>
      <c r="Q433" s="86">
        <v>0.85645169019699097</v>
      </c>
      <c r="R433" s="86">
        <v>0.87396061420440674</v>
      </c>
      <c r="S433" s="86">
        <v>0.91064780950546265</v>
      </c>
      <c r="T433" s="86">
        <v>0.96116948127746582</v>
      </c>
      <c r="U433" s="86">
        <v>1.0073124170303345</v>
      </c>
      <c r="V433" s="86">
        <v>1.0884342193603516</v>
      </c>
      <c r="W433" s="86">
        <v>1.1486679315567017</v>
      </c>
      <c r="X433" s="86">
        <v>1.2152220010757446</v>
      </c>
      <c r="Y433" s="86">
        <v>1.2383307218551636</v>
      </c>
      <c r="Z433" s="86">
        <v>1.2844420671463013</v>
      </c>
      <c r="AA433" s="86">
        <v>1.285401463508606</v>
      </c>
      <c r="AB433" s="86">
        <v>1.3366450071334839</v>
      </c>
      <c r="AC433" s="86">
        <v>1.3091028928756714</v>
      </c>
      <c r="AD433" s="86">
        <v>1.2163553237915039</v>
      </c>
      <c r="AE433" s="86">
        <v>1.0389719009399414</v>
      </c>
      <c r="AF433" s="86">
        <v>0.90569567680358887</v>
      </c>
      <c r="AG433" s="86">
        <v>-0.30057165026664734</v>
      </c>
      <c r="AH433" s="86">
        <v>-0.29707154631614685</v>
      </c>
      <c r="AI433" s="86">
        <v>-0.29445657134056091</v>
      </c>
      <c r="AJ433" s="86">
        <v>-0.27372390031814575</v>
      </c>
      <c r="AK433" s="86">
        <v>-0.2566375732421875</v>
      </c>
      <c r="AL433" s="86">
        <v>-0.26995378732681274</v>
      </c>
      <c r="AM433" s="86">
        <v>-0.29749393463134766</v>
      </c>
      <c r="AN433" s="86">
        <v>-0.21362239122390747</v>
      </c>
      <c r="AO433" s="86">
        <v>-0.2076827734708786</v>
      </c>
      <c r="AP433" s="86">
        <v>-0.1617339700460434</v>
      </c>
      <c r="AQ433" s="86">
        <v>-0.15636910498142242</v>
      </c>
      <c r="AR433" s="86">
        <v>-0.15721088647842407</v>
      </c>
      <c r="AS433" s="86">
        <v>-0.23110640048980713</v>
      </c>
      <c r="AT433" s="86">
        <v>-0.13675184547901154</v>
      </c>
      <c r="AU433" s="86">
        <v>-8.3883240818977356E-2</v>
      </c>
      <c r="AV433" s="86">
        <v>-0.11772318929433823</v>
      </c>
      <c r="AW433" s="86">
        <v>-0.15423460304737091</v>
      </c>
      <c r="AX433" s="86">
        <v>-0.11796095967292786</v>
      </c>
      <c r="AY433" s="86">
        <v>-0.11996770650148392</v>
      </c>
      <c r="AZ433" s="86">
        <v>-0.14337147772312164</v>
      </c>
      <c r="BA433" s="86">
        <v>-0.19717229902744293</v>
      </c>
      <c r="BB433" s="86">
        <v>-0.32021713256835938</v>
      </c>
      <c r="BC433" s="86">
        <v>-0.31017622351646423</v>
      </c>
      <c r="BD433" s="86">
        <v>-0.27797973155975342</v>
      </c>
      <c r="BE433" s="86">
        <v>-0.231021448969841</v>
      </c>
      <c r="BF433" s="86">
        <v>-0.23144477605819702</v>
      </c>
      <c r="BG433" s="86">
        <v>-0.22686539590358734</v>
      </c>
      <c r="BH433" s="86">
        <v>-0.20997142791748047</v>
      </c>
      <c r="BI433" s="86">
        <v>-0.19369310140609741</v>
      </c>
      <c r="BJ433" s="86">
        <v>-0.20333857834339142</v>
      </c>
      <c r="BK433" s="86">
        <v>-0.23037092387676239</v>
      </c>
      <c r="BL433" s="86">
        <v>-0.15140444040298462</v>
      </c>
      <c r="BM433" s="86">
        <v>-0.14097343385219574</v>
      </c>
      <c r="BN433" s="86">
        <v>-9.8587252199649811E-2</v>
      </c>
      <c r="BO433" s="86">
        <v>-8.5095949470996857E-2</v>
      </c>
      <c r="BP433" s="86">
        <v>-9.0208522975444794E-2</v>
      </c>
      <c r="BQ433" s="86">
        <v>-0.15349008142948151</v>
      </c>
      <c r="BR433" s="86">
        <v>-6.1351493000984192E-2</v>
      </c>
      <c r="BS433" s="86">
        <v>-1.3725541066378355E-3</v>
      </c>
      <c r="BT433" s="86">
        <v>-2.9175400733947754E-2</v>
      </c>
      <c r="BU433" s="86">
        <v>-6.0110636055469513E-2</v>
      </c>
      <c r="BV433" s="86">
        <v>-3.2663587480783463E-2</v>
      </c>
      <c r="BW433" s="86">
        <v>-3.6120064556598663E-2</v>
      </c>
      <c r="BX433" s="86">
        <v>-5.774916335940361E-2</v>
      </c>
      <c r="BY433" s="86">
        <v>-0.11050687730312347</v>
      </c>
      <c r="BZ433" s="86">
        <v>-0.23447591066360474</v>
      </c>
      <c r="CA433" s="86">
        <v>-0.23095904290676117</v>
      </c>
      <c r="CB433" s="86">
        <v>-0.20365318655967712</v>
      </c>
      <c r="CC433" s="86">
        <v>-0.18285119533538818</v>
      </c>
      <c r="CD433" s="86">
        <v>-0.18599183857440948</v>
      </c>
      <c r="CE433" s="86">
        <v>-0.18005195260047913</v>
      </c>
      <c r="CF433" s="86">
        <v>-0.16581666469573975</v>
      </c>
      <c r="CG433" s="86">
        <v>-0.15009796619415283</v>
      </c>
      <c r="CH433" s="86">
        <v>-0.15720109641551971</v>
      </c>
      <c r="CI433" s="86">
        <v>-0.18388171494007111</v>
      </c>
      <c r="CJ433" s="86">
        <v>-0.10831248760223389</v>
      </c>
      <c r="CK433" s="86">
        <v>-9.4770736992359161E-2</v>
      </c>
      <c r="CL433" s="86">
        <v>-5.485202744603157E-2</v>
      </c>
      <c r="CM433" s="86">
        <v>-3.5732388496398926E-2</v>
      </c>
      <c r="CN433" s="86">
        <v>-4.3802883476018906E-2</v>
      </c>
      <c r="CO433" s="86">
        <v>-9.9733263254165649E-2</v>
      </c>
      <c r="CP433" s="86">
        <v>-9.1294394806027412E-3</v>
      </c>
      <c r="CQ433" s="86">
        <v>5.5774092674255371E-2</v>
      </c>
      <c r="CR433" s="86">
        <v>3.2152526080608368E-2</v>
      </c>
      <c r="CS433" s="86">
        <v>5.0793350674211979E-3</v>
      </c>
      <c r="CT433" s="86">
        <v>2.6413112878799438E-2</v>
      </c>
      <c r="CU433" s="86">
        <v>2.1952556446194649E-2</v>
      </c>
      <c r="CV433" s="86">
        <v>1.5525935450568795E-3</v>
      </c>
      <c r="CW433" s="86">
        <v>-5.0482675433158875E-2</v>
      </c>
      <c r="CX433" s="86">
        <v>-0.17509178817272186</v>
      </c>
      <c r="CY433" s="86">
        <v>-0.17609348893165588</v>
      </c>
      <c r="CZ433" s="86">
        <v>-0.15217481553554535</v>
      </c>
      <c r="DA433" s="86">
        <v>-0.13468092679977417</v>
      </c>
      <c r="DB433" s="86">
        <v>-0.14053893089294434</v>
      </c>
      <c r="DC433" s="86">
        <v>-0.13323849439620972</v>
      </c>
      <c r="DD433" s="86">
        <v>-0.12166187167167664</v>
      </c>
      <c r="DE433" s="86">
        <v>-0.10650282353162766</v>
      </c>
      <c r="DF433" s="86">
        <v>-0.11106361448764801</v>
      </c>
      <c r="DG433" s="86">
        <v>-0.13739252090454102</v>
      </c>
      <c r="DH433" s="86">
        <v>-6.5220527350902557E-2</v>
      </c>
      <c r="DI433" s="86">
        <v>-4.8568043857812881E-2</v>
      </c>
      <c r="DJ433" s="86">
        <v>-1.1116808280348778E-2</v>
      </c>
      <c r="DK433" s="86">
        <v>1.3631178997457027E-2</v>
      </c>
      <c r="DL433" s="86">
        <v>2.6027546264231205E-3</v>
      </c>
      <c r="DM433" s="86">
        <v>-4.5976437628269196E-2</v>
      </c>
      <c r="DN433" s="86">
        <v>4.3092615902423859E-2</v>
      </c>
      <c r="DO433" s="86">
        <v>0.11292074620723724</v>
      </c>
      <c r="DP433" s="86">
        <v>9.3480445444583893E-2</v>
      </c>
      <c r="DQ433" s="86">
        <v>7.0269308984279633E-2</v>
      </c>
      <c r="DR433" s="86">
        <v>8.5489809513092041E-2</v>
      </c>
      <c r="DS433" s="86">
        <v>8.0025181174278259E-2</v>
      </c>
      <c r="DT433" s="86">
        <v>6.0854349285364151E-2</v>
      </c>
      <c r="DU433" s="86">
        <v>9.541533887386322E-3</v>
      </c>
      <c r="DV433" s="86">
        <v>-0.11570768058300018</v>
      </c>
      <c r="DW433" s="86">
        <v>-0.12122791260480881</v>
      </c>
      <c r="DX433" s="86">
        <v>-0.10069645941257477</v>
      </c>
      <c r="DY433" s="86">
        <v>-6.5130725502967834E-2</v>
      </c>
      <c r="DZ433" s="86">
        <v>-7.4912130832672119E-2</v>
      </c>
      <c r="EA433" s="86">
        <v>-6.5647326409816742E-2</v>
      </c>
      <c r="EB433" s="86">
        <v>-5.790938064455986E-2</v>
      </c>
      <c r="EC433" s="86">
        <v>-4.3558351695537567E-2</v>
      </c>
      <c r="ED433" s="86">
        <v>-4.4448420405387878E-2</v>
      </c>
      <c r="EE433" s="86">
        <v>-7.0269495248794556E-2</v>
      </c>
      <c r="EF433" s="86">
        <v>-3.002585144713521E-3</v>
      </c>
      <c r="EG433" s="86">
        <v>1.8141306936740875E-2</v>
      </c>
      <c r="EH433" s="86">
        <v>5.202990397810936E-2</v>
      </c>
      <c r="EI433" s="86">
        <v>8.4904327988624573E-2</v>
      </c>
      <c r="EJ433" s="86">
        <v>6.9605126976966858E-2</v>
      </c>
      <c r="EK433" s="86">
        <v>3.1639881432056427E-2</v>
      </c>
      <c r="EL433" s="86">
        <v>0.11849296092987061</v>
      </c>
      <c r="EM433" s="86">
        <v>0.1954314261674881</v>
      </c>
      <c r="EN433" s="86">
        <v>0.18202823400497437</v>
      </c>
      <c r="EO433" s="86">
        <v>0.16439327597618103</v>
      </c>
      <c r="EP433" s="86">
        <v>0.17078718543052673</v>
      </c>
      <c r="EQ433" s="86">
        <v>0.16387280821800232</v>
      </c>
      <c r="ER433" s="86">
        <v>0.14647667109966278</v>
      </c>
      <c r="ES433" s="86">
        <v>9.620695561170578E-2</v>
      </c>
      <c r="ET433" s="86">
        <v>-2.9966447502374649E-2</v>
      </c>
      <c r="EU433" s="86">
        <v>-4.2010735720396042E-2</v>
      </c>
      <c r="EV433" s="86">
        <v>-2.6369884610176086E-2</v>
      </c>
      <c r="EW433" s="86">
        <v>66.35980224609375</v>
      </c>
      <c r="EX433" s="86">
        <v>64.364097595214844</v>
      </c>
      <c r="EY433" s="86">
        <v>63.142509460449219</v>
      </c>
      <c r="EZ433" s="86">
        <v>62.152690887451172</v>
      </c>
      <c r="FA433" s="86">
        <v>61.498687744140625</v>
      </c>
      <c r="FB433" s="86">
        <v>60.64111328125</v>
      </c>
      <c r="FC433" s="86">
        <v>60.285449981689453</v>
      </c>
      <c r="FD433" s="86">
        <v>63.946922302246094</v>
      </c>
      <c r="FE433" s="86">
        <v>69.354850769042969</v>
      </c>
      <c r="FF433" s="86">
        <v>73.766609191894531</v>
      </c>
      <c r="FG433" s="86">
        <v>77.720619201660156</v>
      </c>
      <c r="FH433" s="86">
        <v>81.218185424804688</v>
      </c>
      <c r="FI433" s="86">
        <v>83.662933349609375</v>
      </c>
      <c r="FJ433" s="86">
        <v>85.163070678710938</v>
      </c>
      <c r="FK433" s="86">
        <v>85.889755249023438</v>
      </c>
      <c r="FL433" s="86">
        <v>85.809898376464844</v>
      </c>
      <c r="FM433" s="86">
        <v>85.710212707519531</v>
      </c>
      <c r="FN433" s="86">
        <v>83.70556640625</v>
      </c>
      <c r="FO433" s="86">
        <v>80.544105529785156</v>
      </c>
      <c r="FP433" s="86">
        <v>76.06536865234375</v>
      </c>
      <c r="FQ433" s="86">
        <v>71.615959167480469</v>
      </c>
      <c r="FR433" s="86">
        <v>69.519569396972656</v>
      </c>
      <c r="FS433" s="86">
        <v>66.987060546875</v>
      </c>
      <c r="FT433" s="86">
        <v>65.200294494628906</v>
      </c>
      <c r="FU433" s="86">
        <v>5.691712349653244E-2</v>
      </c>
      <c r="FV433" s="86">
        <v>7.5824238359928131E-2</v>
      </c>
      <c r="FW433" s="86">
        <v>5.5628050118684769E-2</v>
      </c>
      <c r="FX433" s="86">
        <v>1181</v>
      </c>
      <c r="FY433" s="86">
        <v>1</v>
      </c>
    </row>
    <row r="434" spans="1:181" x14ac:dyDescent="0.25">
      <c r="A434" t="s">
        <v>186</v>
      </c>
      <c r="B434" t="s">
        <v>244</v>
      </c>
      <c r="C434" t="s">
        <v>194</v>
      </c>
      <c r="D434" t="s">
        <v>203</v>
      </c>
      <c r="E434" t="s">
        <v>205</v>
      </c>
      <c r="F434" t="s">
        <v>178</v>
      </c>
      <c r="G434" t="s">
        <v>1</v>
      </c>
      <c r="H434" s="86">
        <v>6387</v>
      </c>
      <c r="I434" s="86">
        <v>0.78051459789276123</v>
      </c>
      <c r="J434" s="86">
        <v>0.69455897808074951</v>
      </c>
      <c r="K434" s="86">
        <v>0.67312175035476685</v>
      </c>
      <c r="L434" s="86">
        <v>0.6499321460723877</v>
      </c>
      <c r="M434" s="86">
        <v>0.63717198371887207</v>
      </c>
      <c r="N434" s="86">
        <v>0.65681111812591553</v>
      </c>
      <c r="O434" s="86">
        <v>0.74299609661102295</v>
      </c>
      <c r="P434" s="86">
        <v>0.81567680835723877</v>
      </c>
      <c r="Q434" s="86">
        <v>0.8422698974609375</v>
      </c>
      <c r="R434" s="86">
        <v>0.81827563047409058</v>
      </c>
      <c r="S434" s="86">
        <v>0.89598208665847778</v>
      </c>
      <c r="T434" s="86">
        <v>0.94349491596221924</v>
      </c>
      <c r="U434" s="86">
        <v>0.95260763168334961</v>
      </c>
      <c r="V434" s="86">
        <v>1.0646282434463501</v>
      </c>
      <c r="W434" s="86">
        <v>1.0761613845825195</v>
      </c>
      <c r="X434" s="86">
        <v>1.108831524848938</v>
      </c>
      <c r="Y434" s="86">
        <v>1.1516603231430054</v>
      </c>
      <c r="Z434" s="86">
        <v>1.2295916080474854</v>
      </c>
      <c r="AA434" s="86">
        <v>1.2262207269668579</v>
      </c>
      <c r="AB434" s="86">
        <v>1.3171457052230835</v>
      </c>
      <c r="AC434" s="86">
        <v>1.3042446374893188</v>
      </c>
      <c r="AD434" s="86">
        <v>1.2021251916885376</v>
      </c>
      <c r="AE434" s="86">
        <v>1.0338468551635742</v>
      </c>
      <c r="AF434" s="86">
        <v>0.9182896614074707</v>
      </c>
      <c r="AG434" s="86">
        <v>-0.20413504540920258</v>
      </c>
      <c r="AH434" s="86">
        <v>-0.23742005228996277</v>
      </c>
      <c r="AI434" s="86">
        <v>-0.21443164348602295</v>
      </c>
      <c r="AJ434" s="86">
        <v>-0.18072327971458435</v>
      </c>
      <c r="AK434" s="86">
        <v>-0.17090578377246857</v>
      </c>
      <c r="AL434" s="86">
        <v>-0.19429533183574677</v>
      </c>
      <c r="AM434" s="86">
        <v>-0.17122192680835724</v>
      </c>
      <c r="AN434" s="86">
        <v>-0.17139565944671631</v>
      </c>
      <c r="AO434" s="86">
        <v>-0.15583975613117218</v>
      </c>
      <c r="AP434" s="86">
        <v>-0.13117516040802002</v>
      </c>
      <c r="AQ434" s="86">
        <v>-5.1702834665775299E-2</v>
      </c>
      <c r="AR434" s="86">
        <v>-9.5638588070869446E-2</v>
      </c>
      <c r="AS434" s="86">
        <v>-0.13244368135929108</v>
      </c>
      <c r="AT434" s="86">
        <v>-1.4938884414732456E-2</v>
      </c>
      <c r="AU434" s="86">
        <v>7.5850257417187095E-4</v>
      </c>
      <c r="AV434" s="86">
        <v>-7.9363184049725533E-3</v>
      </c>
      <c r="AW434" s="86">
        <v>3.9052806794643402E-2</v>
      </c>
      <c r="AX434" s="86">
        <v>6.0471594333648682E-2</v>
      </c>
      <c r="AY434" s="86">
        <v>-1.3898458331823349E-2</v>
      </c>
      <c r="AZ434" s="86">
        <v>1.5369320288300514E-2</v>
      </c>
      <c r="BA434" s="86">
        <v>-4.474470391869545E-2</v>
      </c>
      <c r="BB434" s="86">
        <v>-0.14075557887554169</v>
      </c>
      <c r="BC434" s="86">
        <v>-0.16763937473297119</v>
      </c>
      <c r="BD434" s="86">
        <v>-0.12318127602338791</v>
      </c>
      <c r="BE434" s="86">
        <v>-0.14287053048610687</v>
      </c>
      <c r="BF434" s="86">
        <v>-0.17919288575649261</v>
      </c>
      <c r="BG434" s="86">
        <v>-0.15877179801464081</v>
      </c>
      <c r="BH434" s="86">
        <v>-0.13102109730243683</v>
      </c>
      <c r="BI434" s="86">
        <v>-0.12466010451316833</v>
      </c>
      <c r="BJ434" s="86">
        <v>-0.13900233805179596</v>
      </c>
      <c r="BK434" s="86">
        <v>-0.11408437788486481</v>
      </c>
      <c r="BL434" s="86">
        <v>-0.11148505657911301</v>
      </c>
      <c r="BM434" s="86">
        <v>-9.525800496339798E-2</v>
      </c>
      <c r="BN434" s="86">
        <v>-7.9012960195541382E-2</v>
      </c>
      <c r="BO434" s="86">
        <v>4.2337141348980367E-4</v>
      </c>
      <c r="BP434" s="86">
        <v>-3.9989672601222992E-2</v>
      </c>
      <c r="BQ434" s="86">
        <v>-7.6276816427707672E-2</v>
      </c>
      <c r="BR434" s="86">
        <v>4.3757293373346329E-2</v>
      </c>
      <c r="BS434" s="86">
        <v>5.7719092816114426E-2</v>
      </c>
      <c r="BT434" s="86">
        <v>5.3132839500904083E-2</v>
      </c>
      <c r="BU434" s="86">
        <v>0.10372821986675262</v>
      </c>
      <c r="BV434" s="86">
        <v>0.12850190699100494</v>
      </c>
      <c r="BW434" s="86">
        <v>5.6698858737945557E-2</v>
      </c>
      <c r="BX434" s="86">
        <v>8.7096162140369415E-2</v>
      </c>
      <c r="BY434" s="86">
        <v>2.6104765012860298E-2</v>
      </c>
      <c r="BZ434" s="86">
        <v>-7.1986675262451172E-2</v>
      </c>
      <c r="CA434" s="86">
        <v>-0.10516858845949173</v>
      </c>
      <c r="CB434" s="86">
        <v>-6.4000591635704041E-2</v>
      </c>
      <c r="CC434" s="86">
        <v>-0.1004389226436615</v>
      </c>
      <c r="CD434" s="86">
        <v>-0.1388649046421051</v>
      </c>
      <c r="CE434" s="86">
        <v>-0.12022197246551514</v>
      </c>
      <c r="CF434" s="86">
        <v>-9.6597515046596527E-2</v>
      </c>
      <c r="CG434" s="86">
        <v>-9.2630475759506226E-2</v>
      </c>
      <c r="CH434" s="86">
        <v>-0.10070657730102539</v>
      </c>
      <c r="CI434" s="86">
        <v>-7.4511080980300903E-2</v>
      </c>
      <c r="CJ434" s="86">
        <v>-6.9991163909435272E-2</v>
      </c>
      <c r="CK434" s="86">
        <v>-5.3299285471439362E-2</v>
      </c>
      <c r="CL434" s="86">
        <v>-4.2885590344667435E-2</v>
      </c>
      <c r="CM434" s="86">
        <v>3.6525823175907135E-2</v>
      </c>
      <c r="CN434" s="86">
        <v>-1.4474038034677505E-3</v>
      </c>
      <c r="CO434" s="86">
        <v>-3.7375818938016891E-2</v>
      </c>
      <c r="CP434" s="86">
        <v>8.4410086274147034E-2</v>
      </c>
      <c r="CQ434" s="86">
        <v>9.7169823944568634E-2</v>
      </c>
      <c r="CR434" s="86">
        <v>9.5429152250289917E-2</v>
      </c>
      <c r="CS434" s="86">
        <v>0.14852221310138702</v>
      </c>
      <c r="CT434" s="86">
        <v>0.17561951279640198</v>
      </c>
      <c r="CU434" s="86">
        <v>0.10559434443712234</v>
      </c>
      <c r="CV434" s="86">
        <v>0.13677395880222321</v>
      </c>
      <c r="CW434" s="86">
        <v>7.5174890458583832E-2</v>
      </c>
      <c r="CX434" s="86">
        <v>-2.4357534945011139E-2</v>
      </c>
      <c r="CY434" s="86">
        <v>-6.1901524662971497E-2</v>
      </c>
      <c r="CZ434" s="86">
        <v>-2.3012237623333931E-2</v>
      </c>
      <c r="DA434" s="86">
        <v>-5.8007307350635529E-2</v>
      </c>
      <c r="DB434" s="86">
        <v>-9.8536938428878784E-2</v>
      </c>
      <c r="DC434" s="86">
        <v>-8.1672139465808868E-2</v>
      </c>
      <c r="DD434" s="86">
        <v>-6.2173936516046524E-2</v>
      </c>
      <c r="DE434" s="86">
        <v>-6.060086190700531E-2</v>
      </c>
      <c r="DF434" s="86">
        <v>-6.2410812824964523E-2</v>
      </c>
      <c r="DG434" s="86">
        <v>-3.4937780350446701E-2</v>
      </c>
      <c r="DH434" s="86">
        <v>-2.8497269377112389E-2</v>
      </c>
      <c r="DI434" s="86">
        <v>-1.134056132286787E-2</v>
      </c>
      <c r="DJ434" s="86">
        <v>-6.7582158371806145E-3</v>
      </c>
      <c r="DK434" s="86">
        <v>7.262827455997467E-2</v>
      </c>
      <c r="DL434" s="86">
        <v>3.7094864994287491E-2</v>
      </c>
      <c r="DM434" s="86">
        <v>1.5251755248755217E-3</v>
      </c>
      <c r="DN434" s="86">
        <v>0.12506288290023804</v>
      </c>
      <c r="DO434" s="86">
        <v>0.13662055134773254</v>
      </c>
      <c r="DP434" s="86">
        <v>0.13772547245025635</v>
      </c>
      <c r="DQ434" s="86">
        <v>0.19331619143486023</v>
      </c>
      <c r="DR434" s="86">
        <v>0.22273710370063782</v>
      </c>
      <c r="DS434" s="86">
        <v>0.15448984503746033</v>
      </c>
      <c r="DT434" s="86">
        <v>0.18645173311233521</v>
      </c>
      <c r="DU434" s="86">
        <v>0.12424502521753311</v>
      </c>
      <c r="DV434" s="86">
        <v>2.3271605372428894E-2</v>
      </c>
      <c r="DW434" s="86">
        <v>-1.8634453415870667E-2</v>
      </c>
      <c r="DX434" s="86">
        <v>1.7976121976971626E-2</v>
      </c>
      <c r="DY434" s="86">
        <v>3.2572050113230944E-3</v>
      </c>
      <c r="DZ434" s="86">
        <v>-4.0309760719537735E-2</v>
      </c>
      <c r="EA434" s="86">
        <v>-2.6012301445007324E-2</v>
      </c>
      <c r="EB434" s="86">
        <v>-1.2471755966544151E-2</v>
      </c>
      <c r="EC434" s="86">
        <v>-1.435517892241478E-2</v>
      </c>
      <c r="ED434" s="86">
        <v>-7.1178223006427288E-3</v>
      </c>
      <c r="EE434" s="86">
        <v>2.2199768573045731E-2</v>
      </c>
      <c r="EF434" s="86">
        <v>3.141331672668457E-2</v>
      </c>
      <c r="EG434" s="86">
        <v>4.9241174012422562E-2</v>
      </c>
      <c r="EH434" s="86">
        <v>4.5403972268104553E-2</v>
      </c>
      <c r="EI434" s="86">
        <v>0.12475448846817017</v>
      </c>
      <c r="EJ434" s="86">
        <v>9.2743776738643646E-2</v>
      </c>
      <c r="EK434" s="86">
        <v>5.7692032307386398E-2</v>
      </c>
      <c r="EL434" s="86">
        <v>0.18375904858112335</v>
      </c>
      <c r="EM434" s="86">
        <v>0.19358114898204803</v>
      </c>
      <c r="EN434" s="86">
        <v>0.19879461824893951</v>
      </c>
      <c r="EO434" s="86">
        <v>0.25799161195755005</v>
      </c>
      <c r="EP434" s="86">
        <v>0.29076740145683289</v>
      </c>
      <c r="EQ434" s="86">
        <v>0.22508715093135834</v>
      </c>
      <c r="ER434" s="86">
        <v>0.25817859172821045</v>
      </c>
      <c r="ES434" s="86">
        <v>0.19509448111057281</v>
      </c>
      <c r="ET434" s="86">
        <v>9.2040516436100006E-2</v>
      </c>
      <c r="EU434" s="86">
        <v>4.3836325407028198E-2</v>
      </c>
      <c r="EV434" s="86">
        <v>7.7156804502010345E-2</v>
      </c>
      <c r="EW434" s="86">
        <v>65.910415649414063</v>
      </c>
      <c r="EX434" s="86">
        <v>64.043685913085938</v>
      </c>
      <c r="EY434" s="86">
        <v>63.030429840087891</v>
      </c>
      <c r="EZ434" s="86">
        <v>61.810493469238281</v>
      </c>
      <c r="FA434" s="86">
        <v>61.045082092285156</v>
      </c>
      <c r="FB434" s="86">
        <v>60.186904907226563</v>
      </c>
      <c r="FC434" s="86">
        <v>59.977092742919922</v>
      </c>
      <c r="FD434" s="86">
        <v>63.337730407714844</v>
      </c>
      <c r="FE434" s="86">
        <v>68.819351196289063</v>
      </c>
      <c r="FF434" s="86">
        <v>72.740394592285156</v>
      </c>
      <c r="FG434" s="86">
        <v>76.790809631347656</v>
      </c>
      <c r="FH434" s="86">
        <v>80.797279357910156</v>
      </c>
      <c r="FI434" s="86">
        <v>83.028396606445313</v>
      </c>
      <c r="FJ434" s="86">
        <v>84.184478759765625</v>
      </c>
      <c r="FK434" s="86">
        <v>84.200241088867188</v>
      </c>
      <c r="FL434" s="86">
        <v>83.097282409667969</v>
      </c>
      <c r="FM434" s="86">
        <v>82.345283508300781</v>
      </c>
      <c r="FN434" s="86">
        <v>79.744064331054688</v>
      </c>
      <c r="FO434" s="86">
        <v>76.670257568359375</v>
      </c>
      <c r="FP434" s="86">
        <v>72.069259643554688</v>
      </c>
      <c r="FQ434" s="86">
        <v>67.823043823242188</v>
      </c>
      <c r="FR434" s="86">
        <v>65.549308776855469</v>
      </c>
      <c r="FS434" s="86">
        <v>63.168987274169922</v>
      </c>
      <c r="FT434" s="86">
        <v>61.532070159912109</v>
      </c>
      <c r="FU434" s="86">
        <v>3.5668548196554184E-2</v>
      </c>
      <c r="FV434" s="86">
        <v>5.6831993162631989E-2</v>
      </c>
      <c r="FW434" s="86">
        <v>3.6739233881235123E-2</v>
      </c>
      <c r="FX434" s="86">
        <v>720</v>
      </c>
      <c r="FY434" s="86">
        <v>1</v>
      </c>
    </row>
    <row r="435" spans="1:181" x14ac:dyDescent="0.25">
      <c r="A435" t="s">
        <v>186</v>
      </c>
      <c r="B435" t="s">
        <v>244</v>
      </c>
      <c r="C435" t="s">
        <v>194</v>
      </c>
      <c r="D435" t="s">
        <v>203</v>
      </c>
      <c r="E435" t="s">
        <v>205</v>
      </c>
      <c r="F435" t="s">
        <v>179</v>
      </c>
      <c r="G435" t="s">
        <v>1</v>
      </c>
      <c r="H435" s="86">
        <v>1145</v>
      </c>
      <c r="I435" s="86"/>
      <c r="J435" s="86"/>
      <c r="K435" s="86"/>
      <c r="L435" s="86"/>
      <c r="M435" s="86"/>
      <c r="N435" s="86"/>
      <c r="O435" s="86"/>
      <c r="P435" s="86"/>
      <c r="Q435" s="86"/>
      <c r="R435" s="86"/>
      <c r="S435" s="86"/>
      <c r="T435" s="86"/>
      <c r="U435" s="86"/>
      <c r="V435" s="86"/>
      <c r="W435" s="86"/>
      <c r="X435" s="86"/>
      <c r="Y435" s="86"/>
      <c r="Z435" s="86"/>
      <c r="AA435" s="86"/>
      <c r="AB435" s="86"/>
      <c r="AC435" s="86"/>
      <c r="AD435" s="86"/>
      <c r="AE435" s="86"/>
      <c r="AF435" s="86"/>
      <c r="AG435" s="86"/>
      <c r="AH435" s="86"/>
      <c r="AI435" s="86"/>
      <c r="AJ435" s="86"/>
      <c r="AK435" s="86"/>
      <c r="AL435" s="86"/>
      <c r="AM435" s="86"/>
      <c r="AN435" s="86"/>
      <c r="AO435" s="86"/>
      <c r="AP435" s="86"/>
      <c r="AQ435" s="86"/>
      <c r="AR435" s="86"/>
      <c r="AS435" s="86"/>
      <c r="AT435" s="86"/>
      <c r="AU435" s="86"/>
      <c r="AV435" s="86"/>
      <c r="AW435" s="86"/>
      <c r="AX435" s="86"/>
      <c r="AY435" s="86"/>
      <c r="AZ435" s="86"/>
      <c r="BA435" s="86"/>
      <c r="BB435" s="86"/>
      <c r="BC435" s="86"/>
      <c r="BD435" s="86"/>
      <c r="BE435" s="86"/>
      <c r="BF435" s="86"/>
      <c r="BG435" s="86"/>
      <c r="BH435" s="86"/>
      <c r="BI435" s="86"/>
      <c r="BJ435" s="86"/>
      <c r="BK435" s="86"/>
      <c r="BL435" s="86"/>
      <c r="BM435" s="86"/>
      <c r="BN435" s="86"/>
      <c r="BO435" s="86"/>
      <c r="BP435" s="86"/>
      <c r="BQ435" s="86"/>
      <c r="BR435" s="86"/>
      <c r="BS435" s="86"/>
      <c r="BT435" s="86"/>
      <c r="BU435" s="86"/>
      <c r="BV435" s="86"/>
      <c r="BW435" s="86"/>
      <c r="BX435" s="86"/>
      <c r="BY435" s="86"/>
      <c r="BZ435" s="86"/>
      <c r="CA435" s="86"/>
      <c r="CB435" s="86"/>
      <c r="CC435" s="86"/>
      <c r="CD435" s="86"/>
      <c r="CE435" s="86"/>
      <c r="CF435" s="86"/>
      <c r="CG435" s="86"/>
      <c r="CH435" s="86"/>
      <c r="CI435" s="86"/>
      <c r="CJ435" s="86"/>
      <c r="CK435" s="86"/>
      <c r="CL435" s="86"/>
      <c r="CM435" s="86"/>
      <c r="CN435" s="86"/>
      <c r="CO435" s="86"/>
      <c r="CP435" s="86"/>
      <c r="CQ435" s="86"/>
      <c r="CR435" s="86"/>
      <c r="CS435" s="86"/>
      <c r="CT435" s="86"/>
      <c r="CU435" s="86"/>
      <c r="CV435" s="86"/>
      <c r="CW435" s="86"/>
      <c r="CX435" s="86"/>
      <c r="CY435" s="86"/>
      <c r="CZ435" s="86"/>
      <c r="DA435" s="86"/>
      <c r="DB435" s="86"/>
      <c r="DC435" s="86"/>
      <c r="DD435" s="86"/>
      <c r="DE435" s="86"/>
      <c r="DF435" s="86"/>
      <c r="DG435" s="86"/>
      <c r="DH435" s="86"/>
      <c r="DI435" s="86"/>
      <c r="DJ435" s="86"/>
      <c r="DK435" s="86"/>
      <c r="DL435" s="86"/>
      <c r="DM435" s="86"/>
      <c r="DN435" s="86"/>
      <c r="DO435" s="86"/>
      <c r="DP435" s="86"/>
      <c r="DQ435" s="86"/>
      <c r="DR435" s="86"/>
      <c r="DS435" s="86"/>
      <c r="DT435" s="86"/>
      <c r="DU435" s="86"/>
      <c r="DV435" s="86"/>
      <c r="DW435" s="86"/>
      <c r="DX435" s="86"/>
      <c r="DY435" s="86"/>
      <c r="DZ435" s="86"/>
      <c r="EA435" s="86"/>
      <c r="EB435" s="86"/>
      <c r="EC435" s="86"/>
      <c r="ED435" s="86"/>
      <c r="EE435" s="86"/>
      <c r="EF435" s="86"/>
      <c r="EG435" s="86"/>
      <c r="EH435" s="86"/>
      <c r="EI435" s="86"/>
      <c r="EJ435" s="86"/>
      <c r="EK435" s="86"/>
      <c r="EL435" s="86"/>
      <c r="EM435" s="86"/>
      <c r="EN435" s="86"/>
      <c r="EO435" s="86"/>
      <c r="EP435" s="86"/>
      <c r="EQ435" s="86"/>
      <c r="ER435" s="86"/>
      <c r="ES435" s="86"/>
      <c r="ET435" s="86"/>
      <c r="EU435" s="86"/>
      <c r="EV435" s="86"/>
      <c r="EW435" s="86"/>
      <c r="EX435" s="86"/>
      <c r="EY435" s="86"/>
      <c r="EZ435" s="86"/>
      <c r="FA435" s="86"/>
      <c r="FB435" s="86"/>
      <c r="FC435" s="86"/>
      <c r="FD435" s="86"/>
      <c r="FE435" s="86"/>
      <c r="FF435" s="86"/>
      <c r="FG435" s="86"/>
      <c r="FH435" s="86"/>
      <c r="FI435" s="86"/>
      <c r="FJ435" s="86"/>
      <c r="FK435" s="86"/>
      <c r="FL435" s="86"/>
      <c r="FM435" s="86"/>
      <c r="FN435" s="86"/>
      <c r="FO435" s="86"/>
      <c r="FP435" s="86"/>
      <c r="FQ435" s="86"/>
      <c r="FR435" s="86"/>
      <c r="FS435" s="86"/>
      <c r="FT435" s="86"/>
      <c r="FU435" s="86"/>
      <c r="FV435" s="86"/>
      <c r="FW435" s="86"/>
      <c r="FX435" s="86">
        <v>65</v>
      </c>
      <c r="FY435" s="86">
        <v>0</v>
      </c>
    </row>
    <row r="436" spans="1:181" x14ac:dyDescent="0.25">
      <c r="A436" t="s">
        <v>186</v>
      </c>
      <c r="B436" t="s">
        <v>244</v>
      </c>
      <c r="C436" t="s">
        <v>194</v>
      </c>
      <c r="D436" t="s">
        <v>203</v>
      </c>
      <c r="E436" t="s">
        <v>205</v>
      </c>
      <c r="F436" t="s">
        <v>180</v>
      </c>
      <c r="G436" t="s">
        <v>1</v>
      </c>
      <c r="H436" s="86">
        <v>258</v>
      </c>
      <c r="I436" s="86"/>
      <c r="J436" s="86"/>
      <c r="K436" s="86"/>
      <c r="L436" s="86"/>
      <c r="M436" s="86"/>
      <c r="N436" s="86"/>
      <c r="O436" s="86"/>
      <c r="P436" s="86"/>
      <c r="Q436" s="86"/>
      <c r="R436" s="86"/>
      <c r="S436" s="86"/>
      <c r="T436" s="86"/>
      <c r="U436" s="86"/>
      <c r="V436" s="86"/>
      <c r="W436" s="86"/>
      <c r="X436" s="86"/>
      <c r="Y436" s="86"/>
      <c r="Z436" s="86"/>
      <c r="AA436" s="86"/>
      <c r="AB436" s="86"/>
      <c r="AC436" s="86"/>
      <c r="AD436" s="86"/>
      <c r="AE436" s="86"/>
      <c r="AF436" s="86"/>
      <c r="AG436" s="86"/>
      <c r="AH436" s="86"/>
      <c r="AI436" s="86"/>
      <c r="AJ436" s="86"/>
      <c r="AK436" s="86"/>
      <c r="AL436" s="86"/>
      <c r="AM436" s="86"/>
      <c r="AN436" s="86"/>
      <c r="AO436" s="86"/>
      <c r="AP436" s="86"/>
      <c r="AQ436" s="86"/>
      <c r="AR436" s="86"/>
      <c r="AS436" s="86"/>
      <c r="AT436" s="86"/>
      <c r="AU436" s="86"/>
      <c r="AV436" s="86"/>
      <c r="AW436" s="86"/>
      <c r="AX436" s="86"/>
      <c r="AY436" s="86"/>
      <c r="AZ436" s="86"/>
      <c r="BA436" s="86"/>
      <c r="BB436" s="86"/>
      <c r="BC436" s="86"/>
      <c r="BD436" s="86"/>
      <c r="BE436" s="86"/>
      <c r="BF436" s="86"/>
      <c r="BG436" s="86"/>
      <c r="BH436" s="86"/>
      <c r="BI436" s="86"/>
      <c r="BJ436" s="86"/>
      <c r="BK436" s="86"/>
      <c r="BL436" s="86"/>
      <c r="BM436" s="86"/>
      <c r="BN436" s="86"/>
      <c r="BO436" s="86"/>
      <c r="BP436" s="86"/>
      <c r="BQ436" s="86"/>
      <c r="BR436" s="86"/>
      <c r="BS436" s="86"/>
      <c r="BT436" s="86"/>
      <c r="BU436" s="86"/>
      <c r="BV436" s="86"/>
      <c r="BW436" s="86"/>
      <c r="BX436" s="86"/>
      <c r="BY436" s="86"/>
      <c r="BZ436" s="86"/>
      <c r="CA436" s="86"/>
      <c r="CB436" s="86"/>
      <c r="CC436" s="86"/>
      <c r="CD436" s="86"/>
      <c r="CE436" s="86"/>
      <c r="CF436" s="86"/>
      <c r="CG436" s="86"/>
      <c r="CH436" s="86"/>
      <c r="CI436" s="86"/>
      <c r="CJ436" s="86"/>
      <c r="CK436" s="86"/>
      <c r="CL436" s="86"/>
      <c r="CM436" s="86"/>
      <c r="CN436" s="86"/>
      <c r="CO436" s="86"/>
      <c r="CP436" s="86"/>
      <c r="CQ436" s="86"/>
      <c r="CR436" s="86"/>
      <c r="CS436" s="86"/>
      <c r="CT436" s="86"/>
      <c r="CU436" s="86"/>
      <c r="CV436" s="86"/>
      <c r="CW436" s="86"/>
      <c r="CX436" s="86"/>
      <c r="CY436" s="86"/>
      <c r="CZ436" s="86"/>
      <c r="DA436" s="86"/>
      <c r="DB436" s="86"/>
      <c r="DC436" s="86"/>
      <c r="DD436" s="86"/>
      <c r="DE436" s="86"/>
      <c r="DF436" s="86"/>
      <c r="DG436" s="86"/>
      <c r="DH436" s="86"/>
      <c r="DI436" s="86"/>
      <c r="DJ436" s="86"/>
      <c r="DK436" s="86"/>
      <c r="DL436" s="86"/>
      <c r="DM436" s="86"/>
      <c r="DN436" s="86"/>
      <c r="DO436" s="86"/>
      <c r="DP436" s="86"/>
      <c r="DQ436" s="86"/>
      <c r="DR436" s="86"/>
      <c r="DS436" s="86"/>
      <c r="DT436" s="86"/>
      <c r="DU436" s="86"/>
      <c r="DV436" s="86"/>
      <c r="DW436" s="86"/>
      <c r="DX436" s="86"/>
      <c r="DY436" s="86"/>
      <c r="DZ436" s="86"/>
      <c r="EA436" s="86"/>
      <c r="EB436" s="86"/>
      <c r="EC436" s="86"/>
      <c r="ED436" s="86"/>
      <c r="EE436" s="86"/>
      <c r="EF436" s="86"/>
      <c r="EG436" s="86"/>
      <c r="EH436" s="86"/>
      <c r="EI436" s="86"/>
      <c r="EJ436" s="86"/>
      <c r="EK436" s="86"/>
      <c r="EL436" s="86"/>
      <c r="EM436" s="86"/>
      <c r="EN436" s="86"/>
      <c r="EO436" s="86"/>
      <c r="EP436" s="86"/>
      <c r="EQ436" s="86"/>
      <c r="ER436" s="86"/>
      <c r="ES436" s="86"/>
      <c r="ET436" s="86"/>
      <c r="EU436" s="86"/>
      <c r="EV436" s="86"/>
      <c r="EW436" s="86"/>
      <c r="EX436" s="86"/>
      <c r="EY436" s="86"/>
      <c r="EZ436" s="86"/>
      <c r="FA436" s="86"/>
      <c r="FB436" s="86"/>
      <c r="FC436" s="86"/>
      <c r="FD436" s="86"/>
      <c r="FE436" s="86"/>
      <c r="FF436" s="86"/>
      <c r="FG436" s="86"/>
      <c r="FH436" s="86"/>
      <c r="FI436" s="86"/>
      <c r="FJ436" s="86"/>
      <c r="FK436" s="86"/>
      <c r="FL436" s="86"/>
      <c r="FM436" s="86"/>
      <c r="FN436" s="86"/>
      <c r="FO436" s="86"/>
      <c r="FP436" s="86"/>
      <c r="FQ436" s="86"/>
      <c r="FR436" s="86"/>
      <c r="FS436" s="86"/>
      <c r="FT436" s="86"/>
      <c r="FU436" s="86"/>
      <c r="FV436" s="86"/>
      <c r="FW436" s="86"/>
      <c r="FX436" s="86">
        <v>36</v>
      </c>
      <c r="FY436" s="86">
        <v>0</v>
      </c>
    </row>
    <row r="437" spans="1:181" x14ac:dyDescent="0.25">
      <c r="A437" t="s">
        <v>186</v>
      </c>
      <c r="B437" t="s">
        <v>244</v>
      </c>
      <c r="C437" t="s">
        <v>194</v>
      </c>
      <c r="D437" t="s">
        <v>203</v>
      </c>
      <c r="E437" t="s">
        <v>205</v>
      </c>
      <c r="F437" t="s">
        <v>181</v>
      </c>
      <c r="G437" t="s">
        <v>1</v>
      </c>
      <c r="H437" s="86">
        <v>459</v>
      </c>
      <c r="I437" s="86"/>
      <c r="J437" s="86"/>
      <c r="K437" s="86"/>
      <c r="L437" s="86"/>
      <c r="M437" s="86"/>
      <c r="N437" s="86"/>
      <c r="O437" s="86"/>
      <c r="P437" s="86"/>
      <c r="Q437" s="86"/>
      <c r="R437" s="86"/>
      <c r="S437" s="86"/>
      <c r="T437" s="86"/>
      <c r="U437" s="86"/>
      <c r="V437" s="86"/>
      <c r="W437" s="86"/>
      <c r="X437" s="86"/>
      <c r="Y437" s="86"/>
      <c r="Z437" s="86"/>
      <c r="AA437" s="86"/>
      <c r="AB437" s="86"/>
      <c r="AC437" s="86"/>
      <c r="AD437" s="86"/>
      <c r="AE437" s="86"/>
      <c r="AF437" s="86"/>
      <c r="AG437" s="86"/>
      <c r="AH437" s="86"/>
      <c r="AI437" s="86"/>
      <c r="AJ437" s="86"/>
      <c r="AK437" s="86"/>
      <c r="AL437" s="86"/>
      <c r="AM437" s="86"/>
      <c r="AN437" s="86"/>
      <c r="AO437" s="86"/>
      <c r="AP437" s="86"/>
      <c r="AQ437" s="86"/>
      <c r="AR437" s="86"/>
      <c r="AS437" s="86"/>
      <c r="AT437" s="86"/>
      <c r="AU437" s="86"/>
      <c r="AV437" s="86"/>
      <c r="AW437" s="86"/>
      <c r="AX437" s="86"/>
      <c r="AY437" s="86"/>
      <c r="AZ437" s="86"/>
      <c r="BA437" s="86"/>
      <c r="BB437" s="86"/>
      <c r="BC437" s="86"/>
      <c r="BD437" s="86"/>
      <c r="BE437" s="86"/>
      <c r="BF437" s="86"/>
      <c r="BG437" s="86"/>
      <c r="BH437" s="86"/>
      <c r="BI437" s="86"/>
      <c r="BJ437" s="86"/>
      <c r="BK437" s="86"/>
      <c r="BL437" s="86"/>
      <c r="BM437" s="86"/>
      <c r="BN437" s="86"/>
      <c r="BO437" s="86"/>
      <c r="BP437" s="86"/>
      <c r="BQ437" s="86"/>
      <c r="BR437" s="86"/>
      <c r="BS437" s="86"/>
      <c r="BT437" s="86"/>
      <c r="BU437" s="86"/>
      <c r="BV437" s="86"/>
      <c r="BW437" s="86"/>
      <c r="BX437" s="86"/>
      <c r="BY437" s="86"/>
      <c r="BZ437" s="86"/>
      <c r="CA437" s="86"/>
      <c r="CB437" s="86"/>
      <c r="CC437" s="86"/>
      <c r="CD437" s="86"/>
      <c r="CE437" s="86"/>
      <c r="CF437" s="86"/>
      <c r="CG437" s="86"/>
      <c r="CH437" s="86"/>
      <c r="CI437" s="86"/>
      <c r="CJ437" s="86"/>
      <c r="CK437" s="86"/>
      <c r="CL437" s="86"/>
      <c r="CM437" s="86"/>
      <c r="CN437" s="86"/>
      <c r="CO437" s="86"/>
      <c r="CP437" s="86"/>
      <c r="CQ437" s="86"/>
      <c r="CR437" s="86"/>
      <c r="CS437" s="86"/>
      <c r="CT437" s="86"/>
      <c r="CU437" s="86"/>
      <c r="CV437" s="86"/>
      <c r="CW437" s="86"/>
      <c r="CX437" s="86"/>
      <c r="CY437" s="86"/>
      <c r="CZ437" s="86"/>
      <c r="DA437" s="86"/>
      <c r="DB437" s="86"/>
      <c r="DC437" s="86"/>
      <c r="DD437" s="86"/>
      <c r="DE437" s="86"/>
      <c r="DF437" s="86"/>
      <c r="DG437" s="86"/>
      <c r="DH437" s="86"/>
      <c r="DI437" s="86"/>
      <c r="DJ437" s="86"/>
      <c r="DK437" s="86"/>
      <c r="DL437" s="86"/>
      <c r="DM437" s="86"/>
      <c r="DN437" s="86"/>
      <c r="DO437" s="86"/>
      <c r="DP437" s="86"/>
      <c r="DQ437" s="86"/>
      <c r="DR437" s="86"/>
      <c r="DS437" s="86"/>
      <c r="DT437" s="86"/>
      <c r="DU437" s="86"/>
      <c r="DV437" s="86"/>
      <c r="DW437" s="86"/>
      <c r="DX437" s="86"/>
      <c r="DY437" s="86"/>
      <c r="DZ437" s="86"/>
      <c r="EA437" s="86"/>
      <c r="EB437" s="86"/>
      <c r="EC437" s="86"/>
      <c r="ED437" s="86"/>
      <c r="EE437" s="86"/>
      <c r="EF437" s="86"/>
      <c r="EG437" s="86"/>
      <c r="EH437" s="86"/>
      <c r="EI437" s="86"/>
      <c r="EJ437" s="86"/>
      <c r="EK437" s="86"/>
      <c r="EL437" s="86"/>
      <c r="EM437" s="86"/>
      <c r="EN437" s="86"/>
      <c r="EO437" s="86"/>
      <c r="EP437" s="86"/>
      <c r="EQ437" s="86"/>
      <c r="ER437" s="86"/>
      <c r="ES437" s="86"/>
      <c r="ET437" s="86"/>
      <c r="EU437" s="86"/>
      <c r="EV437" s="86"/>
      <c r="EW437" s="86"/>
      <c r="EX437" s="86"/>
      <c r="EY437" s="86"/>
      <c r="EZ437" s="86"/>
      <c r="FA437" s="86"/>
      <c r="FB437" s="86"/>
      <c r="FC437" s="86"/>
      <c r="FD437" s="86"/>
      <c r="FE437" s="86"/>
      <c r="FF437" s="86"/>
      <c r="FG437" s="86"/>
      <c r="FH437" s="86"/>
      <c r="FI437" s="86"/>
      <c r="FJ437" s="86"/>
      <c r="FK437" s="86"/>
      <c r="FL437" s="86"/>
      <c r="FM437" s="86"/>
      <c r="FN437" s="86"/>
      <c r="FO437" s="86"/>
      <c r="FP437" s="86"/>
      <c r="FQ437" s="86"/>
      <c r="FR437" s="86"/>
      <c r="FS437" s="86"/>
      <c r="FT437" s="86"/>
      <c r="FU437" s="86"/>
      <c r="FV437" s="86"/>
      <c r="FW437" s="86"/>
      <c r="FX437" s="86">
        <v>21</v>
      </c>
      <c r="FY437" s="86">
        <v>0</v>
      </c>
    </row>
    <row r="438" spans="1:181" x14ac:dyDescent="0.25">
      <c r="A438" t="s">
        <v>186</v>
      </c>
      <c r="B438" t="s">
        <v>244</v>
      </c>
      <c r="C438" t="s">
        <v>194</v>
      </c>
      <c r="D438" t="s">
        <v>203</v>
      </c>
      <c r="E438" t="s">
        <v>205</v>
      </c>
      <c r="F438" t="s">
        <v>182</v>
      </c>
      <c r="G438" t="s">
        <v>1</v>
      </c>
      <c r="H438" s="86">
        <v>1125</v>
      </c>
      <c r="I438" s="86">
        <v>0.70162749290466309</v>
      </c>
      <c r="J438" s="86">
        <v>0.7705223560333252</v>
      </c>
      <c r="K438" s="86">
        <v>0.66260403394699097</v>
      </c>
      <c r="L438" s="86">
        <v>0.56771916151046753</v>
      </c>
      <c r="M438" s="86">
        <v>0.5527452826499939</v>
      </c>
      <c r="N438" s="86">
        <v>0.65770417451858521</v>
      </c>
      <c r="O438" s="86">
        <v>0.74087983369827271</v>
      </c>
      <c r="P438" s="86">
        <v>0.84364223480224609</v>
      </c>
      <c r="Q438" s="86">
        <v>0.94717371463775635</v>
      </c>
      <c r="R438" s="86">
        <v>0.91352492570877075</v>
      </c>
      <c r="S438" s="86">
        <v>1.04547119140625</v>
      </c>
      <c r="T438" s="86">
        <v>1.0142021179199219</v>
      </c>
      <c r="U438" s="86">
        <v>0.96057742834091187</v>
      </c>
      <c r="V438" s="86">
        <v>0.96937364339828491</v>
      </c>
      <c r="W438" s="86">
        <v>1.0733410120010376</v>
      </c>
      <c r="X438" s="86">
        <v>1.3143435716629028</v>
      </c>
      <c r="Y438" s="86">
        <v>1.2513397932052612</v>
      </c>
      <c r="Z438" s="86">
        <v>1.2561678886413574</v>
      </c>
      <c r="AA438" s="86">
        <v>1.1900935173034668</v>
      </c>
      <c r="AB438" s="86">
        <v>1.2654709815979004</v>
      </c>
      <c r="AC438" s="86">
        <v>1.2450047731399536</v>
      </c>
      <c r="AD438" s="86">
        <v>0.95538818836212158</v>
      </c>
      <c r="AE438" s="86">
        <v>0.86255186796188354</v>
      </c>
      <c r="AF438" s="86">
        <v>0.78997373580932617</v>
      </c>
      <c r="AG438" s="86">
        <v>-0.13699117302894592</v>
      </c>
      <c r="AH438" s="86">
        <v>-1.8328679725527763E-2</v>
      </c>
      <c r="AI438" s="86">
        <v>-7.7790297567844391E-2</v>
      </c>
      <c r="AJ438" s="86">
        <v>-0.16258503496646881</v>
      </c>
      <c r="AK438" s="86">
        <v>-0.19744326174259186</v>
      </c>
      <c r="AL438" s="86">
        <v>-0.11651900410652161</v>
      </c>
      <c r="AM438" s="86">
        <v>-0.25059667229652405</v>
      </c>
      <c r="AN438" s="86">
        <v>-0.17915648221969604</v>
      </c>
      <c r="AO438" s="86">
        <v>-0.17048217356204987</v>
      </c>
      <c r="AP438" s="86">
        <v>-4.0762782096862793E-2</v>
      </c>
      <c r="AQ438" s="86">
        <v>-6.4593024551868439E-2</v>
      </c>
      <c r="AR438" s="86">
        <v>-9.9087700247764587E-2</v>
      </c>
      <c r="AS438" s="86">
        <v>-0.3030320405960083</v>
      </c>
      <c r="AT438" s="86">
        <v>-0.24926531314849854</v>
      </c>
      <c r="AU438" s="86">
        <v>-0.13938650488853455</v>
      </c>
      <c r="AV438" s="86">
        <v>4.9498066306114197E-2</v>
      </c>
      <c r="AW438" s="86">
        <v>3.5840339958667755E-2</v>
      </c>
      <c r="AX438" s="86">
        <v>-3.8352902978658676E-2</v>
      </c>
      <c r="AY438" s="86">
        <v>-4.063405841588974E-2</v>
      </c>
      <c r="AZ438" s="86">
        <v>2.3569267243146896E-2</v>
      </c>
      <c r="BA438" s="86">
        <v>8.4790520370006561E-2</v>
      </c>
      <c r="BB438" s="86">
        <v>-0.19397573173046112</v>
      </c>
      <c r="BC438" s="86">
        <v>-0.12679147720336914</v>
      </c>
      <c r="BD438" s="86">
        <v>-0.14582861959934235</v>
      </c>
      <c r="BE438" s="86">
        <v>-5.3511258214712143E-2</v>
      </c>
      <c r="BF438" s="86">
        <v>7.1271546185016632E-2</v>
      </c>
      <c r="BG438" s="86">
        <v>1.3036847813054919E-3</v>
      </c>
      <c r="BH438" s="86">
        <v>-9.0791508555412292E-2</v>
      </c>
      <c r="BI438" s="86">
        <v>-0.11771371960639954</v>
      </c>
      <c r="BJ438" s="86">
        <v>-4.1120767593383789E-2</v>
      </c>
      <c r="BK438" s="86">
        <v>-0.14934951066970825</v>
      </c>
      <c r="BL438" s="86">
        <v>-9.6085771918296814E-2</v>
      </c>
      <c r="BM438" s="86">
        <v>-7.1272529661655426E-2</v>
      </c>
      <c r="BN438" s="86">
        <v>5.2260935306549072E-2</v>
      </c>
      <c r="BO438" s="86">
        <v>5.6754890829324722E-2</v>
      </c>
      <c r="BP438" s="86">
        <v>1.9832005724310875E-2</v>
      </c>
      <c r="BQ438" s="86">
        <v>-0.16600783169269562</v>
      </c>
      <c r="BR438" s="86">
        <v>-0.1195065826177597</v>
      </c>
      <c r="BS438" s="86">
        <v>-1.770293340086937E-2</v>
      </c>
      <c r="BT438" s="86">
        <v>0.16844131052494049</v>
      </c>
      <c r="BU438" s="86">
        <v>0.1703876405954361</v>
      </c>
      <c r="BV438" s="86">
        <v>0.1077643409371376</v>
      </c>
      <c r="BW438" s="86">
        <v>8.9686527848243713E-2</v>
      </c>
      <c r="BX438" s="86">
        <v>0.15194326639175415</v>
      </c>
      <c r="BY438" s="86">
        <v>0.20670264959335327</v>
      </c>
      <c r="BZ438" s="86">
        <v>-8.6878553032875061E-2</v>
      </c>
      <c r="CA438" s="86">
        <v>-3.4909136593341827E-2</v>
      </c>
      <c r="CB438" s="86">
        <v>-3.6336850374937057E-2</v>
      </c>
      <c r="CC438" s="86">
        <v>4.3066777288913727E-3</v>
      </c>
      <c r="CD438" s="86">
        <v>0.1333283931016922</v>
      </c>
      <c r="CE438" s="86">
        <v>5.6083932518959045E-2</v>
      </c>
      <c r="CF438" s="86">
        <v>-4.1067522019147873E-2</v>
      </c>
      <c r="CG438" s="86">
        <v>-6.2493287026882172E-2</v>
      </c>
      <c r="CH438" s="86">
        <v>1.1099817231297493E-2</v>
      </c>
      <c r="CI438" s="86">
        <v>-7.9226031899452209E-2</v>
      </c>
      <c r="CJ438" s="86">
        <v>-3.8551256060600281E-2</v>
      </c>
      <c r="CK438" s="86">
        <v>-2.5602425448596478E-3</v>
      </c>
      <c r="CL438" s="86">
        <v>0.11668887734413147</v>
      </c>
      <c r="CM438" s="86">
        <v>0.1408001035451889</v>
      </c>
      <c r="CN438" s="86">
        <v>0.10219543427228928</v>
      </c>
      <c r="CO438" s="86">
        <v>-7.1105256676673889E-2</v>
      </c>
      <c r="CP438" s="86">
        <v>-2.9636075720191002E-2</v>
      </c>
      <c r="CQ438" s="86">
        <v>6.6574737429618835E-2</v>
      </c>
      <c r="CR438" s="86">
        <v>0.25082102417945862</v>
      </c>
      <c r="CS438" s="86">
        <v>0.26357468962669373</v>
      </c>
      <c r="CT438" s="86">
        <v>0.20896469056606293</v>
      </c>
      <c r="CU438" s="86">
        <v>0.1799461841583252</v>
      </c>
      <c r="CV438" s="86">
        <v>0.24085471034049988</v>
      </c>
      <c r="CW438" s="86">
        <v>0.29113861918449402</v>
      </c>
      <c r="CX438" s="86">
        <v>-1.2703360989689827E-2</v>
      </c>
      <c r="CY438" s="86">
        <v>2.8728296980261803E-2</v>
      </c>
      <c r="CZ438" s="86">
        <v>3.9496820420026779E-2</v>
      </c>
      <c r="DA438" s="86">
        <v>6.2124606221914291E-2</v>
      </c>
      <c r="DB438" s="86">
        <v>0.19538523256778717</v>
      </c>
      <c r="DC438" s="86">
        <v>0.11086417734622955</v>
      </c>
      <c r="DD438" s="86">
        <v>8.656463585793972E-3</v>
      </c>
      <c r="DE438" s="86">
        <v>-7.2728483937680721E-3</v>
      </c>
      <c r="DF438" s="86">
        <v>6.3320405781269073E-2</v>
      </c>
      <c r="DG438" s="86">
        <v>-9.1025549918413162E-3</v>
      </c>
      <c r="DH438" s="86">
        <v>1.8983261659741402E-2</v>
      </c>
      <c r="DI438" s="86">
        <v>6.6152043640613556E-2</v>
      </c>
      <c r="DJ438" s="86">
        <v>0.18111681938171387</v>
      </c>
      <c r="DK438" s="86">
        <v>0.2248452752828598</v>
      </c>
      <c r="DL438" s="86">
        <v>0.18455886840820313</v>
      </c>
      <c r="DM438" s="86">
        <v>2.3797309026122093E-2</v>
      </c>
      <c r="DN438" s="86">
        <v>6.0234442353248596E-2</v>
      </c>
      <c r="DO438" s="86">
        <v>0.15085241198539734</v>
      </c>
      <c r="DP438" s="86">
        <v>0.33320075273513794</v>
      </c>
      <c r="DQ438" s="86">
        <v>0.35676172375679016</v>
      </c>
      <c r="DR438" s="86">
        <v>0.31016501784324646</v>
      </c>
      <c r="DS438" s="86">
        <v>0.27020585536956787</v>
      </c>
      <c r="DT438" s="86">
        <v>0.32976615428924561</v>
      </c>
      <c r="DU438" s="86">
        <v>0.37557458877563477</v>
      </c>
      <c r="DV438" s="86">
        <v>6.1471831053495407E-2</v>
      </c>
      <c r="DW438" s="86">
        <v>9.2365726828575134E-2</v>
      </c>
      <c r="DX438" s="86">
        <v>0.11533048748970032</v>
      </c>
      <c r="DY438" s="86">
        <v>0.14560452103614807</v>
      </c>
      <c r="DZ438" s="86">
        <v>0.28498545289039612</v>
      </c>
      <c r="EA438" s="86">
        <v>0.18995815515518188</v>
      </c>
      <c r="EB438" s="86">
        <v>8.0449998378753662E-2</v>
      </c>
      <c r="EC438" s="86">
        <v>7.2456695139408112E-2</v>
      </c>
      <c r="ED438" s="86">
        <v>0.13871864974498749</v>
      </c>
      <c r="EE438" s="86">
        <v>9.2144608497619629E-2</v>
      </c>
      <c r="EF438" s="86">
        <v>0.10205396264791489</v>
      </c>
      <c r="EG438" s="86">
        <v>0.1653616726398468</v>
      </c>
      <c r="EH438" s="86">
        <v>0.27414050698280334</v>
      </c>
      <c r="EI438" s="86">
        <v>0.34619319438934326</v>
      </c>
      <c r="EJ438" s="86">
        <v>0.30347859859466553</v>
      </c>
      <c r="EK438" s="86">
        <v>0.16082152724266052</v>
      </c>
      <c r="EL438" s="86">
        <v>0.18999318778514862</v>
      </c>
      <c r="EM438" s="86">
        <v>0.27253597974777222</v>
      </c>
      <c r="EN438" s="86">
        <v>0.45214399695396423</v>
      </c>
      <c r="EO438" s="86">
        <v>0.49130898714065552</v>
      </c>
      <c r="EP438" s="86">
        <v>0.45628228783607483</v>
      </c>
      <c r="EQ438" s="86">
        <v>0.40052643418312073</v>
      </c>
      <c r="ER438" s="86">
        <v>0.45814016461372375</v>
      </c>
      <c r="ES438" s="86">
        <v>0.49748674035072327</v>
      </c>
      <c r="ET438" s="86">
        <v>0.16856902837753296</v>
      </c>
      <c r="EU438" s="86">
        <v>0.18424807488918304</v>
      </c>
      <c r="EV438" s="86">
        <v>0.22482225298881531</v>
      </c>
      <c r="EW438" s="86">
        <v>63.759067535400391</v>
      </c>
      <c r="EX438" s="86">
        <v>62.59625244140625</v>
      </c>
      <c r="EY438" s="86">
        <v>61.281707763671875</v>
      </c>
      <c r="EZ438" s="86">
        <v>59.802864074707031</v>
      </c>
      <c r="FA438" s="86">
        <v>59.114982604980469</v>
      </c>
      <c r="FB438" s="86">
        <v>58.472358703613281</v>
      </c>
      <c r="FC438" s="86">
        <v>57.439193725585938</v>
      </c>
      <c r="FD438" s="86">
        <v>61.094142913818359</v>
      </c>
      <c r="FE438" s="86">
        <v>67.844642639160156</v>
      </c>
      <c r="FF438" s="86">
        <v>73.456291198730469</v>
      </c>
      <c r="FG438" s="86">
        <v>77.733985900878906</v>
      </c>
      <c r="FH438" s="86">
        <v>81.190467834472656</v>
      </c>
      <c r="FI438" s="86">
        <v>83.672607421875</v>
      </c>
      <c r="FJ438" s="86">
        <v>86.641647338867188</v>
      </c>
      <c r="FK438" s="86">
        <v>87.658393859863281</v>
      </c>
      <c r="FL438" s="86">
        <v>87.072891235351563</v>
      </c>
      <c r="FM438" s="86">
        <v>85.152725219726563</v>
      </c>
      <c r="FN438" s="86">
        <v>79.927833557128906</v>
      </c>
      <c r="FO438" s="86">
        <v>74.303390502929688</v>
      </c>
      <c r="FP438" s="86">
        <v>67.849029541015625</v>
      </c>
      <c r="FQ438" s="86">
        <v>63.302375793457031</v>
      </c>
      <c r="FR438" s="86">
        <v>60.839038848876953</v>
      </c>
      <c r="FS438" s="86">
        <v>58.737632751464844</v>
      </c>
      <c r="FT438" s="86">
        <v>57.705322265625</v>
      </c>
      <c r="FU438" s="86">
        <v>5.8289427310228348E-2</v>
      </c>
      <c r="FV438" s="86">
        <v>0.10203594714403152</v>
      </c>
      <c r="FW438" s="86">
        <v>5.5577646940946579E-2</v>
      </c>
      <c r="FX438" s="86">
        <v>104</v>
      </c>
      <c r="FY438" s="86">
        <v>1</v>
      </c>
    </row>
    <row r="439" spans="1:181" x14ac:dyDescent="0.25">
      <c r="A439" t="s">
        <v>186</v>
      </c>
      <c r="B439" t="s">
        <v>244</v>
      </c>
      <c r="C439" t="s">
        <v>194</v>
      </c>
      <c r="D439" t="s">
        <v>203</v>
      </c>
      <c r="E439" t="s">
        <v>205</v>
      </c>
      <c r="F439" t="s">
        <v>183</v>
      </c>
      <c r="G439" t="s">
        <v>1</v>
      </c>
      <c r="H439" s="86">
        <v>1620</v>
      </c>
      <c r="I439" s="86">
        <v>0.45644509792327881</v>
      </c>
      <c r="J439" s="86">
        <v>0.3795260488986969</v>
      </c>
      <c r="K439" s="86">
        <v>0.39062699675559998</v>
      </c>
      <c r="L439" s="86">
        <v>0.30112242698669434</v>
      </c>
      <c r="M439" s="86">
        <v>0.38381588459014893</v>
      </c>
      <c r="N439" s="86">
        <v>0.41382965445518494</v>
      </c>
      <c r="O439" s="86">
        <v>0.50469088554382324</v>
      </c>
      <c r="P439" s="86">
        <v>0.67999321222305298</v>
      </c>
      <c r="Q439" s="86">
        <v>0.55579543113708496</v>
      </c>
      <c r="R439" s="86">
        <v>0.66831523180007935</v>
      </c>
      <c r="S439" s="86">
        <v>0.68020659685134888</v>
      </c>
      <c r="T439" s="86">
        <v>0.72646695375442505</v>
      </c>
      <c r="U439" s="86">
        <v>0.83553791046142578</v>
      </c>
      <c r="V439" s="86">
        <v>0.94058996438980103</v>
      </c>
      <c r="W439" s="86">
        <v>1.068261981010437</v>
      </c>
      <c r="X439" s="86">
        <v>1.1573107242584229</v>
      </c>
      <c r="Y439" s="86">
        <v>1.0833665132522583</v>
      </c>
      <c r="Z439" s="86">
        <v>1.1147379875183105</v>
      </c>
      <c r="AA439" s="86">
        <v>1.3707606792449951</v>
      </c>
      <c r="AB439" s="86">
        <v>1.1818225383758545</v>
      </c>
      <c r="AC439" s="86">
        <v>1.136562705039978</v>
      </c>
      <c r="AD439" s="86">
        <v>1.0178854465484619</v>
      </c>
      <c r="AE439" s="86">
        <v>0.81630390882492065</v>
      </c>
      <c r="AF439" s="86">
        <v>0.61148041486740112</v>
      </c>
      <c r="AG439" s="86">
        <v>-1.6287354230880737</v>
      </c>
      <c r="AH439" s="86">
        <v>-1.5003705024719238</v>
      </c>
      <c r="AI439" s="86">
        <v>-1.3658037185668945</v>
      </c>
      <c r="AJ439" s="86">
        <v>-1.4640054702758789</v>
      </c>
      <c r="AK439" s="86">
        <v>-1.3864035606384277</v>
      </c>
      <c r="AL439" s="86">
        <v>-1.3801088333129883</v>
      </c>
      <c r="AM439" s="86">
        <v>-1.4030888080596924</v>
      </c>
      <c r="AN439" s="86">
        <v>-1.0639618635177612</v>
      </c>
      <c r="AO439" s="86">
        <v>-1.1851198673248291</v>
      </c>
      <c r="AP439" s="86">
        <v>-1.1429438591003418</v>
      </c>
      <c r="AQ439" s="86">
        <v>-1.3022457361221313</v>
      </c>
      <c r="AR439" s="86">
        <v>-1.2088265419006348</v>
      </c>
      <c r="AS439" s="86">
        <v>-1.4030287265777588</v>
      </c>
      <c r="AT439" s="86">
        <v>-1.3315525054931641</v>
      </c>
      <c r="AU439" s="86">
        <v>-1.2546085119247437</v>
      </c>
      <c r="AV439" s="86">
        <v>-1.3379166126251221</v>
      </c>
      <c r="AW439" s="86">
        <v>-1.8997900485992432</v>
      </c>
      <c r="AX439" s="86">
        <v>-1.6789023876190186</v>
      </c>
      <c r="AY439" s="86">
        <v>-1.3310966491699219</v>
      </c>
      <c r="AZ439" s="86">
        <v>-1.7434922456741333</v>
      </c>
      <c r="BA439" s="86">
        <v>-1.6904982328414917</v>
      </c>
      <c r="BB439" s="86">
        <v>-1.6392813920974731</v>
      </c>
      <c r="BC439" s="86">
        <v>-1.5605169534683228</v>
      </c>
      <c r="BD439" s="86">
        <v>-1.6557517051696777</v>
      </c>
      <c r="BE439" s="86">
        <v>-1.1971673965454102</v>
      </c>
      <c r="BF439" s="86">
        <v>-1.0904762744903564</v>
      </c>
      <c r="BG439" s="86">
        <v>-0.95078963041305542</v>
      </c>
      <c r="BH439" s="86">
        <v>-1.0443851947784424</v>
      </c>
      <c r="BI439" s="86">
        <v>-0.97082251310348511</v>
      </c>
      <c r="BJ439" s="86">
        <v>-0.9603039026260376</v>
      </c>
      <c r="BK439" s="86">
        <v>-0.98567092418670654</v>
      </c>
      <c r="BL439" s="86">
        <v>-0.70278489589691162</v>
      </c>
      <c r="BM439" s="86">
        <v>-0.80809420347213745</v>
      </c>
      <c r="BN439" s="86">
        <v>-0.76873195171356201</v>
      </c>
      <c r="BO439" s="86">
        <v>-0.86940455436706543</v>
      </c>
      <c r="BP439" s="86">
        <v>-0.80610191822052002</v>
      </c>
      <c r="BQ439" s="86">
        <v>-0.95163416862487793</v>
      </c>
      <c r="BR439" s="86">
        <v>-0.89652639627456665</v>
      </c>
      <c r="BS439" s="86">
        <v>-0.78487777709960938</v>
      </c>
      <c r="BT439" s="86">
        <v>-0.89507681131362915</v>
      </c>
      <c r="BU439" s="86">
        <v>-1.3474515676498413</v>
      </c>
      <c r="BV439" s="86">
        <v>-1.2054622173309326</v>
      </c>
      <c r="BW439" s="86">
        <v>-0.87064445018768311</v>
      </c>
      <c r="BX439" s="86">
        <v>-1.2448068857192993</v>
      </c>
      <c r="BY439" s="86">
        <v>-1.1817241907119751</v>
      </c>
      <c r="BZ439" s="86">
        <v>-1.1663565635681152</v>
      </c>
      <c r="CA439" s="86">
        <v>-1.1191650629043579</v>
      </c>
      <c r="CB439" s="86">
        <v>-1.2248048782348633</v>
      </c>
      <c r="CC439" s="86">
        <v>-0.89826464653015137</v>
      </c>
      <c r="CD439" s="86">
        <v>-0.80658471584320068</v>
      </c>
      <c r="CE439" s="86">
        <v>-0.66335207223892212</v>
      </c>
      <c r="CF439" s="86">
        <v>-0.75375735759735107</v>
      </c>
      <c r="CG439" s="86">
        <v>-0.68299233913421631</v>
      </c>
      <c r="CH439" s="86">
        <v>-0.6695481538772583</v>
      </c>
      <c r="CI439" s="86">
        <v>-0.69656854867935181</v>
      </c>
      <c r="CJ439" s="86">
        <v>-0.45263487100601196</v>
      </c>
      <c r="CK439" s="86">
        <v>-0.54696744680404663</v>
      </c>
      <c r="CL439" s="86">
        <v>-0.50955390930175781</v>
      </c>
      <c r="CM439" s="86">
        <v>-0.56962013244628906</v>
      </c>
      <c r="CN439" s="86">
        <v>-0.5271761417388916</v>
      </c>
      <c r="CO439" s="86">
        <v>-0.63899976015090942</v>
      </c>
      <c r="CP439" s="86">
        <v>-0.59522873163223267</v>
      </c>
      <c r="CQ439" s="86">
        <v>-0.45954373478889465</v>
      </c>
      <c r="CR439" s="86">
        <v>-0.58836740255355835</v>
      </c>
      <c r="CS439" s="86">
        <v>-0.96490383148193359</v>
      </c>
      <c r="CT439" s="86">
        <v>-0.87755894660949707</v>
      </c>
      <c r="CU439" s="86">
        <v>-0.55173665285110474</v>
      </c>
      <c r="CV439" s="86">
        <v>-0.89941912889480591</v>
      </c>
      <c r="CW439" s="86">
        <v>-0.82934874296188354</v>
      </c>
      <c r="CX439" s="86">
        <v>-0.83881032466888428</v>
      </c>
      <c r="CY439" s="86">
        <v>-0.81348609924316406</v>
      </c>
      <c r="CZ439" s="86">
        <v>-0.92633247375488281</v>
      </c>
      <c r="DA439" s="86">
        <v>-0.59936189651489258</v>
      </c>
      <c r="DB439" s="86">
        <v>-0.52269315719604492</v>
      </c>
      <c r="DC439" s="86">
        <v>-0.37591457366943359</v>
      </c>
      <c r="DD439" s="86">
        <v>-0.46312963962554932</v>
      </c>
      <c r="DE439" s="86">
        <v>-0.39516216516494751</v>
      </c>
      <c r="DF439" s="86">
        <v>-0.37879249453544617</v>
      </c>
      <c r="DG439" s="86">
        <v>-0.40746623277664185</v>
      </c>
      <c r="DH439" s="86">
        <v>-0.20248481631278992</v>
      </c>
      <c r="DI439" s="86">
        <v>-0.28584063053131104</v>
      </c>
      <c r="DJ439" s="86">
        <v>-0.25037586688995361</v>
      </c>
      <c r="DK439" s="86">
        <v>-0.26983562111854553</v>
      </c>
      <c r="DL439" s="86">
        <v>-0.2482503205537796</v>
      </c>
      <c r="DM439" s="86">
        <v>-0.32636532187461853</v>
      </c>
      <c r="DN439" s="86">
        <v>-0.29393103718757629</v>
      </c>
      <c r="DO439" s="86">
        <v>-0.13420964777469635</v>
      </c>
      <c r="DP439" s="86">
        <v>-0.28165799379348755</v>
      </c>
      <c r="DQ439" s="86">
        <v>-0.58235597610473633</v>
      </c>
      <c r="DR439" s="86">
        <v>-0.54965567588806152</v>
      </c>
      <c r="DS439" s="86">
        <v>-0.23282888531684875</v>
      </c>
      <c r="DT439" s="86">
        <v>-0.5540313720703125</v>
      </c>
      <c r="DU439" s="86">
        <v>-0.47697332501411438</v>
      </c>
      <c r="DV439" s="86">
        <v>-0.51126408576965332</v>
      </c>
      <c r="DW439" s="86">
        <v>-0.50780713558197021</v>
      </c>
      <c r="DX439" s="86">
        <v>-0.62786006927490234</v>
      </c>
      <c r="DY439" s="86">
        <v>-0.16779378056526184</v>
      </c>
      <c r="DZ439" s="86">
        <v>-0.11279886215925217</v>
      </c>
      <c r="EA439" s="86">
        <v>3.9099551737308502E-2</v>
      </c>
      <c r="EB439" s="86">
        <v>-4.3509330600500107E-2</v>
      </c>
      <c r="EC439" s="86">
        <v>2.0418863743543625E-2</v>
      </c>
      <c r="ED439" s="86">
        <v>4.1012562811374664E-2</v>
      </c>
      <c r="EE439" s="86">
        <v>9.9516548216342926E-3</v>
      </c>
      <c r="EF439" s="86">
        <v>0.1586921364068985</v>
      </c>
      <c r="EG439" s="86">
        <v>9.1185010969638824E-2</v>
      </c>
      <c r="EH439" s="86">
        <v>0.12383605539798737</v>
      </c>
      <c r="EI439" s="86">
        <v>0.16300554573535919</v>
      </c>
      <c r="EJ439" s="86">
        <v>0.15447425842285156</v>
      </c>
      <c r="EK439" s="86">
        <v>0.12502917647361755</v>
      </c>
      <c r="EL439" s="86">
        <v>0.14109493792057037</v>
      </c>
      <c r="EM439" s="86">
        <v>0.33552110195159912</v>
      </c>
      <c r="EN439" s="86">
        <v>0.16118170320987701</v>
      </c>
      <c r="EO439" s="86">
        <v>-3.0017707496881485E-2</v>
      </c>
      <c r="EP439" s="86">
        <v>-7.6215490698814392E-2</v>
      </c>
      <c r="EQ439" s="86">
        <v>0.22762332856655121</v>
      </c>
      <c r="ER439" s="86">
        <v>-5.534609779715538E-2</v>
      </c>
      <c r="ES439" s="86">
        <v>3.1800772994756699E-2</v>
      </c>
      <c r="ET439" s="86">
        <v>-3.8339298218488693E-2</v>
      </c>
      <c r="EU439" s="86">
        <v>-6.6455259919166565E-2</v>
      </c>
      <c r="EV439" s="86">
        <v>-0.19691328704357147</v>
      </c>
      <c r="EW439" s="86">
        <v>68.743209838867188</v>
      </c>
      <c r="EX439" s="86">
        <v>66.659835815429688</v>
      </c>
      <c r="EY439" s="86">
        <v>65.014556884765625</v>
      </c>
      <c r="EZ439" s="86">
        <v>64.719589233398438</v>
      </c>
      <c r="FA439" s="86">
        <v>63.870269775390625</v>
      </c>
      <c r="FB439" s="86">
        <v>62.64385986328125</v>
      </c>
      <c r="FC439" s="86">
        <v>62.419437408447266</v>
      </c>
      <c r="FD439" s="86">
        <v>66.744834899902344</v>
      </c>
      <c r="FE439" s="86">
        <v>71.356803894042969</v>
      </c>
      <c r="FF439" s="86">
        <v>75.787849426269531</v>
      </c>
      <c r="FG439" s="86">
        <v>79.532112121582031</v>
      </c>
      <c r="FH439" s="86">
        <v>82.227821350097656</v>
      </c>
      <c r="FI439" s="86">
        <v>84.833633422851563</v>
      </c>
      <c r="FJ439" s="86">
        <v>86.564735412597656</v>
      </c>
      <c r="FK439" s="86">
        <v>87.2242431640625</v>
      </c>
      <c r="FL439" s="86">
        <v>87.666801452636719</v>
      </c>
      <c r="FM439" s="86">
        <v>88.493934631347656</v>
      </c>
      <c r="FN439" s="86">
        <v>88.122848510742188</v>
      </c>
      <c r="FO439" s="86">
        <v>86.045234680175781</v>
      </c>
      <c r="FP439" s="86">
        <v>81.366607666015625</v>
      </c>
      <c r="FQ439" s="86">
        <v>77.210205078125</v>
      </c>
      <c r="FR439" s="86">
        <v>74.56988525390625</v>
      </c>
      <c r="FS439" s="86">
        <v>71.702766418457031</v>
      </c>
      <c r="FT439" s="86">
        <v>69.302520751953125</v>
      </c>
      <c r="FU439" s="86">
        <v>0.38700586557388306</v>
      </c>
      <c r="FV439" s="86">
        <v>0.4648764431476593</v>
      </c>
      <c r="FW439" s="86">
        <v>0.37792274355888367</v>
      </c>
      <c r="FX439" s="86">
        <v>126</v>
      </c>
      <c r="FY439" s="86">
        <v>1</v>
      </c>
    </row>
    <row r="440" spans="1:181" x14ac:dyDescent="0.25">
      <c r="A440" t="s">
        <v>186</v>
      </c>
      <c r="B440" t="s">
        <v>244</v>
      </c>
      <c r="C440" t="s">
        <v>194</v>
      </c>
      <c r="D440" t="s">
        <v>203</v>
      </c>
      <c r="E440" t="s">
        <v>205</v>
      </c>
      <c r="F440" t="s">
        <v>184</v>
      </c>
      <c r="G440" t="s">
        <v>1</v>
      </c>
      <c r="H440" s="86">
        <v>976</v>
      </c>
      <c r="I440" s="86"/>
      <c r="J440" s="86"/>
      <c r="K440" s="86"/>
      <c r="L440" s="86"/>
      <c r="M440" s="86"/>
      <c r="N440" s="86"/>
      <c r="O440" s="86"/>
      <c r="P440" s="86"/>
      <c r="Q440" s="86"/>
      <c r="R440" s="86"/>
      <c r="S440" s="86"/>
      <c r="T440" s="86"/>
      <c r="U440" s="86"/>
      <c r="V440" s="86"/>
      <c r="W440" s="86"/>
      <c r="X440" s="86"/>
      <c r="Y440" s="86"/>
      <c r="Z440" s="86"/>
      <c r="AA440" s="86"/>
      <c r="AB440" s="86"/>
      <c r="AC440" s="86"/>
      <c r="AD440" s="86"/>
      <c r="AE440" s="86"/>
      <c r="AF440" s="86"/>
      <c r="AG440" s="86"/>
      <c r="AH440" s="86"/>
      <c r="AI440" s="86"/>
      <c r="AJ440" s="86"/>
      <c r="AK440" s="86"/>
      <c r="AL440" s="86"/>
      <c r="AM440" s="86"/>
      <c r="AN440" s="86"/>
      <c r="AO440" s="86"/>
      <c r="AP440" s="86"/>
      <c r="AQ440" s="86"/>
      <c r="AR440" s="86"/>
      <c r="AS440" s="86"/>
      <c r="AT440" s="86"/>
      <c r="AU440" s="86"/>
      <c r="AV440" s="86"/>
      <c r="AW440" s="86"/>
      <c r="AX440" s="86"/>
      <c r="AY440" s="86"/>
      <c r="AZ440" s="86"/>
      <c r="BA440" s="86"/>
      <c r="BB440" s="86"/>
      <c r="BC440" s="86"/>
      <c r="BD440" s="86"/>
      <c r="BE440" s="86"/>
      <c r="BF440" s="86"/>
      <c r="BG440" s="86"/>
      <c r="BH440" s="86"/>
      <c r="BI440" s="86"/>
      <c r="BJ440" s="86"/>
      <c r="BK440" s="86"/>
      <c r="BL440" s="86"/>
      <c r="BM440" s="86"/>
      <c r="BN440" s="86"/>
      <c r="BO440" s="86"/>
      <c r="BP440" s="86"/>
      <c r="BQ440" s="86"/>
      <c r="BR440" s="86"/>
      <c r="BS440" s="86"/>
      <c r="BT440" s="86"/>
      <c r="BU440" s="86"/>
      <c r="BV440" s="86"/>
      <c r="BW440" s="86"/>
      <c r="BX440" s="86"/>
      <c r="BY440" s="86"/>
      <c r="BZ440" s="86"/>
      <c r="CA440" s="86"/>
      <c r="CB440" s="86"/>
      <c r="CC440" s="86"/>
      <c r="CD440" s="86"/>
      <c r="CE440" s="86"/>
      <c r="CF440" s="86"/>
      <c r="CG440" s="86"/>
      <c r="CH440" s="86"/>
      <c r="CI440" s="86"/>
      <c r="CJ440" s="86"/>
      <c r="CK440" s="86"/>
      <c r="CL440" s="86"/>
      <c r="CM440" s="86"/>
      <c r="CN440" s="86"/>
      <c r="CO440" s="86"/>
      <c r="CP440" s="86"/>
      <c r="CQ440" s="86"/>
      <c r="CR440" s="86"/>
      <c r="CS440" s="86"/>
      <c r="CT440" s="86"/>
      <c r="CU440" s="86"/>
      <c r="CV440" s="86"/>
      <c r="CW440" s="86"/>
      <c r="CX440" s="86"/>
      <c r="CY440" s="86"/>
      <c r="CZ440" s="86"/>
      <c r="DA440" s="86"/>
      <c r="DB440" s="86"/>
      <c r="DC440" s="86"/>
      <c r="DD440" s="86"/>
      <c r="DE440" s="86"/>
      <c r="DF440" s="86"/>
      <c r="DG440" s="86"/>
      <c r="DH440" s="86"/>
      <c r="DI440" s="86"/>
      <c r="DJ440" s="86"/>
      <c r="DK440" s="86"/>
      <c r="DL440" s="86"/>
      <c r="DM440" s="86"/>
      <c r="DN440" s="86"/>
      <c r="DO440" s="86"/>
      <c r="DP440" s="86"/>
      <c r="DQ440" s="86"/>
      <c r="DR440" s="86"/>
      <c r="DS440" s="86"/>
      <c r="DT440" s="86"/>
      <c r="DU440" s="86"/>
      <c r="DV440" s="86"/>
      <c r="DW440" s="86"/>
      <c r="DX440" s="86"/>
      <c r="DY440" s="86"/>
      <c r="DZ440" s="86"/>
      <c r="EA440" s="86"/>
      <c r="EB440" s="86"/>
      <c r="EC440" s="86"/>
      <c r="ED440" s="86"/>
      <c r="EE440" s="86"/>
      <c r="EF440" s="86"/>
      <c r="EG440" s="86"/>
      <c r="EH440" s="86"/>
      <c r="EI440" s="86"/>
      <c r="EJ440" s="86"/>
      <c r="EK440" s="86"/>
      <c r="EL440" s="86"/>
      <c r="EM440" s="86"/>
      <c r="EN440" s="86"/>
      <c r="EO440" s="86"/>
      <c r="EP440" s="86"/>
      <c r="EQ440" s="86"/>
      <c r="ER440" s="86"/>
      <c r="ES440" s="86"/>
      <c r="ET440" s="86"/>
      <c r="EU440" s="86"/>
      <c r="EV440" s="86"/>
      <c r="EW440" s="86"/>
      <c r="EX440" s="86"/>
      <c r="EY440" s="86"/>
      <c r="EZ440" s="86"/>
      <c r="FA440" s="86"/>
      <c r="FB440" s="86"/>
      <c r="FC440" s="86"/>
      <c r="FD440" s="86"/>
      <c r="FE440" s="86"/>
      <c r="FF440" s="86"/>
      <c r="FG440" s="86"/>
      <c r="FH440" s="86"/>
      <c r="FI440" s="86"/>
      <c r="FJ440" s="86"/>
      <c r="FK440" s="86"/>
      <c r="FL440" s="86"/>
      <c r="FM440" s="86"/>
      <c r="FN440" s="86"/>
      <c r="FO440" s="86"/>
      <c r="FP440" s="86"/>
      <c r="FQ440" s="86"/>
      <c r="FR440" s="86"/>
      <c r="FS440" s="86"/>
      <c r="FT440" s="86"/>
      <c r="FU440" s="86"/>
      <c r="FV440" s="86"/>
      <c r="FW440" s="86"/>
      <c r="FX440" s="86">
        <v>75</v>
      </c>
      <c r="FY440" s="86">
        <v>0</v>
      </c>
    </row>
    <row r="441" spans="1:181" x14ac:dyDescent="0.25">
      <c r="A441" t="s">
        <v>186</v>
      </c>
      <c r="B441" t="s">
        <v>244</v>
      </c>
      <c r="C441" t="s">
        <v>194</v>
      </c>
      <c r="D441" t="s">
        <v>203</v>
      </c>
      <c r="E441" t="s">
        <v>205</v>
      </c>
      <c r="F441" t="s">
        <v>185</v>
      </c>
      <c r="G441" t="s">
        <v>1</v>
      </c>
      <c r="H441" s="86">
        <v>433</v>
      </c>
      <c r="I441" s="86"/>
      <c r="J441" s="86"/>
      <c r="K441" s="86"/>
      <c r="L441" s="86"/>
      <c r="M441" s="86"/>
      <c r="N441" s="86"/>
      <c r="O441" s="86"/>
      <c r="P441" s="86"/>
      <c r="Q441" s="86"/>
      <c r="R441" s="86"/>
      <c r="S441" s="86"/>
      <c r="T441" s="86"/>
      <c r="U441" s="86"/>
      <c r="V441" s="86"/>
      <c r="W441" s="86"/>
      <c r="X441" s="86"/>
      <c r="Y441" s="86"/>
      <c r="Z441" s="86"/>
      <c r="AA441" s="86"/>
      <c r="AB441" s="86"/>
      <c r="AC441" s="86"/>
      <c r="AD441" s="86"/>
      <c r="AE441" s="86"/>
      <c r="AF441" s="86"/>
      <c r="AG441" s="86"/>
      <c r="AH441" s="86"/>
      <c r="AI441" s="86"/>
      <c r="AJ441" s="86"/>
      <c r="AK441" s="86"/>
      <c r="AL441" s="86"/>
      <c r="AM441" s="86"/>
      <c r="AN441" s="86"/>
      <c r="AO441" s="86"/>
      <c r="AP441" s="86"/>
      <c r="AQ441" s="86"/>
      <c r="AR441" s="86"/>
      <c r="AS441" s="86"/>
      <c r="AT441" s="86"/>
      <c r="AU441" s="86"/>
      <c r="AV441" s="86"/>
      <c r="AW441" s="86"/>
      <c r="AX441" s="86"/>
      <c r="AY441" s="86"/>
      <c r="AZ441" s="86"/>
      <c r="BA441" s="86"/>
      <c r="BB441" s="86"/>
      <c r="BC441" s="86"/>
      <c r="BD441" s="86"/>
      <c r="BE441" s="86"/>
      <c r="BF441" s="86"/>
      <c r="BG441" s="86"/>
      <c r="BH441" s="86"/>
      <c r="BI441" s="86"/>
      <c r="BJ441" s="86"/>
      <c r="BK441" s="86"/>
      <c r="BL441" s="86"/>
      <c r="BM441" s="86"/>
      <c r="BN441" s="86"/>
      <c r="BO441" s="86"/>
      <c r="BP441" s="86"/>
      <c r="BQ441" s="86"/>
      <c r="BR441" s="86"/>
      <c r="BS441" s="86"/>
      <c r="BT441" s="86"/>
      <c r="BU441" s="86"/>
      <c r="BV441" s="86"/>
      <c r="BW441" s="86"/>
      <c r="BX441" s="86"/>
      <c r="BY441" s="86"/>
      <c r="BZ441" s="86"/>
      <c r="CA441" s="86"/>
      <c r="CB441" s="86"/>
      <c r="CC441" s="86"/>
      <c r="CD441" s="86"/>
      <c r="CE441" s="86"/>
      <c r="CF441" s="86"/>
      <c r="CG441" s="86"/>
      <c r="CH441" s="86"/>
      <c r="CI441" s="86"/>
      <c r="CJ441" s="86"/>
      <c r="CK441" s="86"/>
      <c r="CL441" s="86"/>
      <c r="CM441" s="86"/>
      <c r="CN441" s="86"/>
      <c r="CO441" s="86"/>
      <c r="CP441" s="86"/>
      <c r="CQ441" s="86"/>
      <c r="CR441" s="86"/>
      <c r="CS441" s="86"/>
      <c r="CT441" s="86"/>
      <c r="CU441" s="86"/>
      <c r="CV441" s="86"/>
      <c r="CW441" s="86"/>
      <c r="CX441" s="86"/>
      <c r="CY441" s="86"/>
      <c r="CZ441" s="86"/>
      <c r="DA441" s="86"/>
      <c r="DB441" s="86"/>
      <c r="DC441" s="86"/>
      <c r="DD441" s="86"/>
      <c r="DE441" s="86"/>
      <c r="DF441" s="86"/>
      <c r="DG441" s="86"/>
      <c r="DH441" s="86"/>
      <c r="DI441" s="86"/>
      <c r="DJ441" s="86"/>
      <c r="DK441" s="86"/>
      <c r="DL441" s="86"/>
      <c r="DM441" s="86"/>
      <c r="DN441" s="86"/>
      <c r="DO441" s="86"/>
      <c r="DP441" s="86"/>
      <c r="DQ441" s="86"/>
      <c r="DR441" s="86"/>
      <c r="DS441" s="86"/>
      <c r="DT441" s="86"/>
      <c r="DU441" s="86"/>
      <c r="DV441" s="86"/>
      <c r="DW441" s="86"/>
      <c r="DX441" s="86"/>
      <c r="DY441" s="86"/>
      <c r="DZ441" s="86"/>
      <c r="EA441" s="86"/>
      <c r="EB441" s="86"/>
      <c r="EC441" s="86"/>
      <c r="ED441" s="86"/>
      <c r="EE441" s="86"/>
      <c r="EF441" s="86"/>
      <c r="EG441" s="86"/>
      <c r="EH441" s="86"/>
      <c r="EI441" s="86"/>
      <c r="EJ441" s="86"/>
      <c r="EK441" s="86"/>
      <c r="EL441" s="86"/>
      <c r="EM441" s="86"/>
      <c r="EN441" s="86"/>
      <c r="EO441" s="86"/>
      <c r="EP441" s="86"/>
      <c r="EQ441" s="86"/>
      <c r="ER441" s="86"/>
      <c r="ES441" s="86"/>
      <c r="ET441" s="86"/>
      <c r="EU441" s="86"/>
      <c r="EV441" s="86"/>
      <c r="EW441" s="86"/>
      <c r="EX441" s="86"/>
      <c r="EY441" s="86"/>
      <c r="EZ441" s="86"/>
      <c r="FA441" s="86"/>
      <c r="FB441" s="86"/>
      <c r="FC441" s="86"/>
      <c r="FD441" s="86"/>
      <c r="FE441" s="86"/>
      <c r="FF441" s="86"/>
      <c r="FG441" s="86"/>
      <c r="FH441" s="86"/>
      <c r="FI441" s="86"/>
      <c r="FJ441" s="86"/>
      <c r="FK441" s="86"/>
      <c r="FL441" s="86"/>
      <c r="FM441" s="86"/>
      <c r="FN441" s="86"/>
      <c r="FO441" s="86"/>
      <c r="FP441" s="86"/>
      <c r="FQ441" s="86"/>
      <c r="FR441" s="86"/>
      <c r="FS441" s="86"/>
      <c r="FT441" s="86"/>
      <c r="FU441" s="86"/>
      <c r="FV441" s="86"/>
      <c r="FW441" s="86"/>
      <c r="FX441" s="86">
        <v>34</v>
      </c>
      <c r="FY441" s="86">
        <v>0</v>
      </c>
    </row>
    <row r="442" spans="1:181" x14ac:dyDescent="0.25">
      <c r="A442" t="s">
        <v>186</v>
      </c>
      <c r="B442" t="s">
        <v>244</v>
      </c>
      <c r="C442" t="s">
        <v>194</v>
      </c>
      <c r="D442" t="s">
        <v>203</v>
      </c>
      <c r="E442" t="s">
        <v>206</v>
      </c>
      <c r="F442" t="s">
        <v>1</v>
      </c>
      <c r="G442" t="s">
        <v>198</v>
      </c>
      <c r="H442" s="86">
        <v>11555</v>
      </c>
      <c r="I442" s="86">
        <v>0.8283347487449646</v>
      </c>
      <c r="J442" s="86">
        <v>0.7629321813583374</v>
      </c>
      <c r="K442" s="86">
        <v>0.72110944986343384</v>
      </c>
      <c r="L442" s="86">
        <v>0.68329203128814697</v>
      </c>
      <c r="M442" s="86">
        <v>0.67926198244094849</v>
      </c>
      <c r="N442" s="86">
        <v>0.73828059434890747</v>
      </c>
      <c r="O442" s="86">
        <v>0.80496132373809814</v>
      </c>
      <c r="P442" s="86">
        <v>0.88771003484725952</v>
      </c>
      <c r="Q442" s="86">
        <v>0.87838852405548096</v>
      </c>
      <c r="R442" s="86">
        <v>0.87999141216278076</v>
      </c>
      <c r="S442" s="86">
        <v>0.91602182388305664</v>
      </c>
      <c r="T442" s="86">
        <v>0.92022496461868286</v>
      </c>
      <c r="U442" s="86">
        <v>0.9244346022605896</v>
      </c>
      <c r="V442" s="86">
        <v>0.92069894075393677</v>
      </c>
      <c r="W442" s="86">
        <v>0.94228106737136841</v>
      </c>
      <c r="X442" s="86">
        <v>0.99391734600067139</v>
      </c>
      <c r="Y442" s="86">
        <v>1.0841447114944458</v>
      </c>
      <c r="Z442" s="86">
        <v>1.0686748027801514</v>
      </c>
      <c r="AA442" s="86">
        <v>1.1733753681182861</v>
      </c>
      <c r="AB442" s="86">
        <v>1.2004562616348267</v>
      </c>
      <c r="AC442" s="86">
        <v>1.2160693407058716</v>
      </c>
      <c r="AD442" s="86">
        <v>1.2639214992523193</v>
      </c>
      <c r="AE442" s="86">
        <v>1.1242156028747559</v>
      </c>
      <c r="AF442" s="86">
        <v>1.04630446434021</v>
      </c>
      <c r="AG442" s="86">
        <v>-0.29990589618682861</v>
      </c>
      <c r="AH442" s="86">
        <v>-0.30608126521110535</v>
      </c>
      <c r="AI442" s="86">
        <v>-0.31702804565429688</v>
      </c>
      <c r="AJ442" s="86">
        <v>-0.29693111777305603</v>
      </c>
      <c r="AK442" s="86">
        <v>-0.29127225279808044</v>
      </c>
      <c r="AL442" s="86">
        <v>-0.27420651912689209</v>
      </c>
      <c r="AM442" s="86">
        <v>-0.30898368358612061</v>
      </c>
      <c r="AN442" s="86">
        <v>-0.27189972996711731</v>
      </c>
      <c r="AO442" s="86">
        <v>-0.27471500635147095</v>
      </c>
      <c r="AP442" s="86">
        <v>-0.20777887105941772</v>
      </c>
      <c r="AQ442" s="86">
        <v>-0.16427375376224518</v>
      </c>
      <c r="AR442" s="86">
        <v>-0.17521622776985168</v>
      </c>
      <c r="AS442" s="86">
        <v>-0.16714267432689667</v>
      </c>
      <c r="AT442" s="86">
        <v>-0.21311807632446289</v>
      </c>
      <c r="AU442" s="86">
        <v>-0.23567186295986176</v>
      </c>
      <c r="AV442" s="86">
        <v>-0.16570593416690826</v>
      </c>
      <c r="AW442" s="86">
        <v>-7.6704904437065125E-2</v>
      </c>
      <c r="AX442" s="86">
        <v>-0.20795699954032898</v>
      </c>
      <c r="AY442" s="86">
        <v>-0.14440290629863739</v>
      </c>
      <c r="AZ442" s="86">
        <v>-0.12936143577098846</v>
      </c>
      <c r="BA442" s="86">
        <v>-0.10444224625825882</v>
      </c>
      <c r="BB442" s="86">
        <v>-0.12853343784809113</v>
      </c>
      <c r="BC442" s="86">
        <v>-0.22358269989490509</v>
      </c>
      <c r="BD442" s="86">
        <v>-0.16901977360248566</v>
      </c>
      <c r="BE442" s="86">
        <v>-0.20387379825115204</v>
      </c>
      <c r="BF442" s="86">
        <v>-0.21364931762218475</v>
      </c>
      <c r="BG442" s="86">
        <v>-0.22938913106918335</v>
      </c>
      <c r="BH442" s="86">
        <v>-0.21915489435195923</v>
      </c>
      <c r="BI442" s="86">
        <v>-0.2165711522102356</v>
      </c>
      <c r="BJ442" s="86">
        <v>-0.19998928904533386</v>
      </c>
      <c r="BK442" s="86">
        <v>-0.23401185870170593</v>
      </c>
      <c r="BL442" s="86">
        <v>-0.19304211437702179</v>
      </c>
      <c r="BM442" s="86">
        <v>-0.19048893451690674</v>
      </c>
      <c r="BN442" s="86">
        <v>-0.12760616838932037</v>
      </c>
      <c r="BO442" s="86">
        <v>-8.243560791015625E-2</v>
      </c>
      <c r="BP442" s="86">
        <v>-8.8663764297962189E-2</v>
      </c>
      <c r="BQ442" s="86">
        <v>-7.8424260020256042E-2</v>
      </c>
      <c r="BR442" s="86">
        <v>-0.11975924670696259</v>
      </c>
      <c r="BS442" s="86">
        <v>-0.12706200778484344</v>
      </c>
      <c r="BT442" s="86">
        <v>-6.5888166427612305E-2</v>
      </c>
      <c r="BU442" s="86">
        <v>1.7010316252708435E-2</v>
      </c>
      <c r="BV442" s="86">
        <v>-0.10665193200111389</v>
      </c>
      <c r="BW442" s="86">
        <v>-3.7297111004590988E-2</v>
      </c>
      <c r="BX442" s="86">
        <v>-2.8857035562396049E-2</v>
      </c>
      <c r="BY442" s="86">
        <v>-9.2412242665886879E-3</v>
      </c>
      <c r="BZ442" s="86">
        <v>-2.7483867481350899E-2</v>
      </c>
      <c r="CA442" s="86">
        <v>-0.12646952271461487</v>
      </c>
      <c r="CB442" s="86">
        <v>-7.9567790031433105E-2</v>
      </c>
      <c r="CC442" s="86">
        <v>-0.1373622715473175</v>
      </c>
      <c r="CD442" s="86">
        <v>-0.14963121712207794</v>
      </c>
      <c r="CE442" s="86">
        <v>-0.16869069635868073</v>
      </c>
      <c r="CF442" s="86">
        <v>-0.16528728604316711</v>
      </c>
      <c r="CG442" s="86">
        <v>-0.16483339667320251</v>
      </c>
      <c r="CH442" s="86">
        <v>-0.14858664572238922</v>
      </c>
      <c r="CI442" s="86">
        <v>-0.18208658695220947</v>
      </c>
      <c r="CJ442" s="86">
        <v>-0.1384255588054657</v>
      </c>
      <c r="CK442" s="86">
        <v>-0.13215421140193939</v>
      </c>
      <c r="CL442" s="86">
        <v>-7.2078809142112732E-2</v>
      </c>
      <c r="CM442" s="86">
        <v>-2.5754772126674652E-2</v>
      </c>
      <c r="CN442" s="86">
        <v>-2.871779166162014E-2</v>
      </c>
      <c r="CO442" s="86">
        <v>-1.6978152096271515E-2</v>
      </c>
      <c r="CP442" s="86">
        <v>-5.5099215358495712E-2</v>
      </c>
      <c r="CQ442" s="86">
        <v>-5.1839154213666916E-2</v>
      </c>
      <c r="CR442" s="86">
        <v>3.2452996820211411E-3</v>
      </c>
      <c r="CS442" s="86">
        <v>8.1917189061641693E-2</v>
      </c>
      <c r="CT442" s="86">
        <v>-3.6488357931375504E-2</v>
      </c>
      <c r="CU442" s="86">
        <v>3.6884032189846039E-2</v>
      </c>
      <c r="CV442" s="86">
        <v>4.0752008557319641E-2</v>
      </c>
      <c r="CW442" s="86">
        <v>5.6694716215133667E-2</v>
      </c>
      <c r="CX442" s="86">
        <v>4.2502768337726593E-2</v>
      </c>
      <c r="CY442" s="86">
        <v>-5.9209231287240982E-2</v>
      </c>
      <c r="CZ442" s="86">
        <v>-1.7613621428608894E-2</v>
      </c>
      <c r="DA442" s="86">
        <v>-7.0850737392902374E-2</v>
      </c>
      <c r="DB442" s="86">
        <v>-8.5613138973712921E-2</v>
      </c>
      <c r="DC442" s="86">
        <v>-0.10799223929643631</v>
      </c>
      <c r="DD442" s="86">
        <v>-0.11141970753669739</v>
      </c>
      <c r="DE442" s="86">
        <v>-0.11309564113616943</v>
      </c>
      <c r="DF442" s="86">
        <v>-9.7184024751186371E-2</v>
      </c>
      <c r="DG442" s="86">
        <v>-0.13016133010387421</v>
      </c>
      <c r="DH442" s="86">
        <v>-8.3809010684490204E-2</v>
      </c>
      <c r="DI442" s="86">
        <v>-7.3819465935230255E-2</v>
      </c>
      <c r="DJ442" s="86">
        <v>-1.6551442444324493E-2</v>
      </c>
      <c r="DK442" s="86">
        <v>3.0926069244742393E-2</v>
      </c>
      <c r="DL442" s="86">
        <v>3.1228184700012207E-2</v>
      </c>
      <c r="DM442" s="86">
        <v>4.4467952102422714E-2</v>
      </c>
      <c r="DN442" s="86">
        <v>9.560825303196907E-3</v>
      </c>
      <c r="DO442" s="86">
        <v>2.3383701220154762E-2</v>
      </c>
      <c r="DP442" s="86">
        <v>7.2378776967525482E-2</v>
      </c>
      <c r="DQ442" s="86">
        <v>0.14682406187057495</v>
      </c>
      <c r="DR442" s="86">
        <v>3.3675219863653183E-2</v>
      </c>
      <c r="DS442" s="86">
        <v>0.11106517165899277</v>
      </c>
      <c r="DT442" s="86">
        <v>0.11036104708909988</v>
      </c>
      <c r="DU442" s="86">
        <v>0.12263064831495285</v>
      </c>
      <c r="DV442" s="86">
        <v>0.11248940229415894</v>
      </c>
      <c r="DW442" s="86">
        <v>8.0510592088103294E-3</v>
      </c>
      <c r="DX442" s="86">
        <v>4.4340547174215317E-2</v>
      </c>
      <c r="DY442" s="86">
        <v>2.5181347504258156E-2</v>
      </c>
      <c r="DZ442" s="86">
        <v>6.8188067525625229E-3</v>
      </c>
      <c r="EA442" s="86">
        <v>-2.0353320986032486E-2</v>
      </c>
      <c r="EB442" s="86">
        <v>-3.3643458038568497E-2</v>
      </c>
      <c r="EC442" s="86">
        <v>-3.8394544273614883E-2</v>
      </c>
      <c r="ED442" s="86">
        <v>-2.2966796532273293E-2</v>
      </c>
      <c r="EE442" s="86">
        <v>-5.5189501494169235E-2</v>
      </c>
      <c r="EF442" s="86">
        <v>-4.9513932317495346E-3</v>
      </c>
      <c r="EG442" s="86">
        <v>1.0406633839011192E-2</v>
      </c>
      <c r="EH442" s="86">
        <v>6.3621260225772858E-2</v>
      </c>
      <c r="EI442" s="86">
        <v>0.11276419460773468</v>
      </c>
      <c r="EJ442" s="86">
        <v>0.1177806556224823</v>
      </c>
      <c r="EK442" s="86">
        <v>0.13318635523319244</v>
      </c>
      <c r="EL442" s="86">
        <v>0.10291966050863266</v>
      </c>
      <c r="EM442" s="86">
        <v>0.13199356198310852</v>
      </c>
      <c r="EN442" s="86">
        <v>0.17219652235507965</v>
      </c>
      <c r="EO442" s="86">
        <v>0.2405392974615097</v>
      </c>
      <c r="EP442" s="86">
        <v>0.13498027622699738</v>
      </c>
      <c r="EQ442" s="86">
        <v>0.21817097067832947</v>
      </c>
      <c r="ER442" s="86">
        <v>0.21086545288562775</v>
      </c>
      <c r="ES442" s="86">
        <v>0.21783168613910675</v>
      </c>
      <c r="ET442" s="86">
        <v>0.21353897452354431</v>
      </c>
      <c r="EU442" s="86">
        <v>0.10516423732042313</v>
      </c>
      <c r="EV442" s="86">
        <v>0.13379253447055817</v>
      </c>
      <c r="EW442" s="86">
        <v>57.179599761962891</v>
      </c>
      <c r="EX442" s="86">
        <v>56.219341278076172</v>
      </c>
      <c r="EY442" s="86">
        <v>56.274486541748047</v>
      </c>
      <c r="EZ442" s="86">
        <v>55.729846954345703</v>
      </c>
      <c r="FA442" s="86">
        <v>55.787921905517578</v>
      </c>
      <c r="FB442" s="86">
        <v>55.304042816162109</v>
      </c>
      <c r="FC442" s="86">
        <v>55.953754425048828</v>
      </c>
      <c r="FD442" s="86">
        <v>58.362491607666016</v>
      </c>
      <c r="FE442" s="86">
        <v>61.711349487304688</v>
      </c>
      <c r="FF442" s="86">
        <v>64.969383239746094</v>
      </c>
      <c r="FG442" s="86">
        <v>67.919845581054688</v>
      </c>
      <c r="FH442" s="86">
        <v>70.742942810058594</v>
      </c>
      <c r="FI442" s="86">
        <v>73.712928771972656</v>
      </c>
      <c r="FJ442" s="86">
        <v>76.080177307128906</v>
      </c>
      <c r="FK442" s="86">
        <v>77.905677795410156</v>
      </c>
      <c r="FL442" s="86">
        <v>78.492805480957031</v>
      </c>
      <c r="FM442" s="86">
        <v>77.746719360351563</v>
      </c>
      <c r="FN442" s="86">
        <v>76.921905517578125</v>
      </c>
      <c r="FO442" s="86">
        <v>74.419502258300781</v>
      </c>
      <c r="FP442" s="86">
        <v>71.055397033691406</v>
      </c>
      <c r="FQ442" s="86">
        <v>67.385993957519531</v>
      </c>
      <c r="FR442" s="86">
        <v>64.568870544433594</v>
      </c>
      <c r="FS442" s="86">
        <v>63.243980407714844</v>
      </c>
      <c r="FT442" s="86">
        <v>61.396137237548828</v>
      </c>
      <c r="FU442" s="86">
        <v>6.1656434088945389E-2</v>
      </c>
      <c r="FV442" s="86">
        <v>8.4618210792541504E-2</v>
      </c>
      <c r="FW442" s="86">
        <v>6.2449328601360321E-2</v>
      </c>
      <c r="FX442" s="86">
        <v>807</v>
      </c>
      <c r="FY442" s="86">
        <v>1</v>
      </c>
    </row>
    <row r="443" spans="1:181" x14ac:dyDescent="0.25">
      <c r="A443" t="s">
        <v>186</v>
      </c>
      <c r="B443" t="s">
        <v>244</v>
      </c>
      <c r="C443" t="s">
        <v>194</v>
      </c>
      <c r="D443" t="s">
        <v>203</v>
      </c>
      <c r="E443" t="s">
        <v>206</v>
      </c>
      <c r="F443" t="s">
        <v>1</v>
      </c>
      <c r="G443" t="s">
        <v>200</v>
      </c>
      <c r="H443" s="86">
        <v>2382</v>
      </c>
      <c r="I443" s="86">
        <v>0.69726920127868652</v>
      </c>
      <c r="J443" s="86">
        <v>0.5934978723526001</v>
      </c>
      <c r="K443" s="86">
        <v>0.54895281791687012</v>
      </c>
      <c r="L443" s="86">
        <v>0.52055823802947998</v>
      </c>
      <c r="M443" s="86">
        <v>0.51120495796203613</v>
      </c>
      <c r="N443" s="86">
        <v>0.51982331275939941</v>
      </c>
      <c r="O443" s="86">
        <v>0.59622633457183838</v>
      </c>
      <c r="P443" s="86">
        <v>0.70979475975036621</v>
      </c>
      <c r="Q443" s="86">
        <v>0.69506746530532837</v>
      </c>
      <c r="R443" s="86">
        <v>0.65623611211776733</v>
      </c>
      <c r="S443" s="86">
        <v>0.71339952945709229</v>
      </c>
      <c r="T443" s="86">
        <v>0.68731898069381714</v>
      </c>
      <c r="U443" s="86">
        <v>0.74503195285797119</v>
      </c>
      <c r="V443" s="86">
        <v>0.78105658292770386</v>
      </c>
      <c r="W443" s="86">
        <v>0.83635592460632324</v>
      </c>
      <c r="X443" s="86">
        <v>0.92518746852874756</v>
      </c>
      <c r="Y443" s="86">
        <v>0.98626422882080078</v>
      </c>
      <c r="Z443" s="86">
        <v>1.0642528533935547</v>
      </c>
      <c r="AA443" s="86">
        <v>1.2482784986495972</v>
      </c>
      <c r="AB443" s="86">
        <v>1.2126948833465576</v>
      </c>
      <c r="AC443" s="86">
        <v>1.2204264402389526</v>
      </c>
      <c r="AD443" s="86">
        <v>1.0895767211914063</v>
      </c>
      <c r="AE443" s="86">
        <v>1.0277386903762817</v>
      </c>
      <c r="AF443" s="86">
        <v>0.86420601606369019</v>
      </c>
      <c r="AG443" s="86">
        <v>-7.4829861521720886E-2</v>
      </c>
      <c r="AH443" s="86">
        <v>-9.7465448081493378E-2</v>
      </c>
      <c r="AI443" s="86">
        <v>-9.8541460931301117E-2</v>
      </c>
      <c r="AJ443" s="86">
        <v>-9.5157481729984283E-2</v>
      </c>
      <c r="AK443" s="86">
        <v>-0.11088941246271133</v>
      </c>
      <c r="AL443" s="86">
        <v>-0.11810760945081711</v>
      </c>
      <c r="AM443" s="86">
        <v>-0.14023226499557495</v>
      </c>
      <c r="AN443" s="86">
        <v>-0.14712008833885193</v>
      </c>
      <c r="AO443" s="86">
        <v>-0.16665893793106079</v>
      </c>
      <c r="AP443" s="86">
        <v>-0.18296472728252411</v>
      </c>
      <c r="AQ443" s="86">
        <v>-0.12143415212631226</v>
      </c>
      <c r="AR443" s="86">
        <v>-0.1918230801820755</v>
      </c>
      <c r="AS443" s="86">
        <v>-0.18151189386844635</v>
      </c>
      <c r="AT443" s="86">
        <v>-0.21762706339359283</v>
      </c>
      <c r="AU443" s="86">
        <v>-0.17275144159793854</v>
      </c>
      <c r="AV443" s="86">
        <v>-0.18268775939941406</v>
      </c>
      <c r="AW443" s="86">
        <v>-0.17291194200515747</v>
      </c>
      <c r="AX443" s="86">
        <v>-0.14989331364631653</v>
      </c>
      <c r="AY443" s="86">
        <v>-3.6318551748991013E-2</v>
      </c>
      <c r="AZ443" s="86">
        <v>-5.7526426389813423E-3</v>
      </c>
      <c r="BA443" s="86">
        <v>1.753462478518486E-2</v>
      </c>
      <c r="BB443" s="86">
        <v>-8.589480072259903E-2</v>
      </c>
      <c r="BC443" s="86">
        <v>-6.2723048031330109E-2</v>
      </c>
      <c r="BD443" s="86">
        <v>-0.1158813014626503</v>
      </c>
      <c r="BE443" s="86">
        <v>-2.0906779915094376E-2</v>
      </c>
      <c r="BF443" s="86">
        <v>-5.2264999598264694E-2</v>
      </c>
      <c r="BG443" s="86">
        <v>-5.5933620780706406E-2</v>
      </c>
      <c r="BH443" s="86">
        <v>-5.3240247070789337E-2</v>
      </c>
      <c r="BI443" s="86">
        <v>-7.0845775306224823E-2</v>
      </c>
      <c r="BJ443" s="86">
        <v>-8.0030500888824463E-2</v>
      </c>
      <c r="BK443" s="86">
        <v>-9.5250017940998077E-2</v>
      </c>
      <c r="BL443" s="86">
        <v>-9.3929953873157501E-2</v>
      </c>
      <c r="BM443" s="86">
        <v>-0.11014646291732788</v>
      </c>
      <c r="BN443" s="86">
        <v>-0.12906050682067871</v>
      </c>
      <c r="BO443" s="86">
        <v>-5.994902178645134E-2</v>
      </c>
      <c r="BP443" s="86">
        <v>-0.12254080176353455</v>
      </c>
      <c r="BQ443" s="86">
        <v>-0.10359892249107361</v>
      </c>
      <c r="BR443" s="86">
        <v>-0.13551096618175507</v>
      </c>
      <c r="BS443" s="86">
        <v>-8.9044362306594849E-2</v>
      </c>
      <c r="BT443" s="86">
        <v>-9.3563109636306763E-2</v>
      </c>
      <c r="BU443" s="86">
        <v>-8.4333367645740509E-2</v>
      </c>
      <c r="BV443" s="86">
        <v>-5.9502370655536652E-2</v>
      </c>
      <c r="BW443" s="86">
        <v>5.4122626781463623E-2</v>
      </c>
      <c r="BX443" s="86">
        <v>7.7741451561450958E-2</v>
      </c>
      <c r="BY443" s="86">
        <v>9.7025468945503235E-2</v>
      </c>
      <c r="BZ443" s="86">
        <v>-1.5058796852827072E-2</v>
      </c>
      <c r="CA443" s="86">
        <v>5.0549907609820366E-3</v>
      </c>
      <c r="CB443" s="86">
        <v>-5.3901810199022293E-2</v>
      </c>
      <c r="CC443" s="86">
        <v>1.6440179198980331E-2</v>
      </c>
      <c r="CD443" s="86">
        <v>-2.0959308370947838E-2</v>
      </c>
      <c r="CE443" s="86">
        <v>-2.6423566043376923E-2</v>
      </c>
      <c r="CF443" s="86">
        <v>-2.4208493530750275E-2</v>
      </c>
      <c r="CG443" s="86">
        <v>-4.3111678212881088E-2</v>
      </c>
      <c r="CH443" s="86">
        <v>-5.3658418357372284E-2</v>
      </c>
      <c r="CI443" s="86">
        <v>-6.4095444977283478E-2</v>
      </c>
      <c r="CJ443" s="86">
        <v>-5.7090640068054199E-2</v>
      </c>
      <c r="CK443" s="86">
        <v>-7.100609689950943E-2</v>
      </c>
      <c r="CL443" s="86">
        <v>-9.1726630926132202E-2</v>
      </c>
      <c r="CM443" s="86">
        <v>-1.7364609986543655E-2</v>
      </c>
      <c r="CN443" s="86">
        <v>-7.4556104838848114E-2</v>
      </c>
      <c r="CO443" s="86">
        <v>-4.963664710521698E-2</v>
      </c>
      <c r="CP443" s="86">
        <v>-7.863762229681015E-2</v>
      </c>
      <c r="CQ443" s="86">
        <v>-3.1069088727235794E-2</v>
      </c>
      <c r="CR443" s="86">
        <v>-3.1835649162530899E-2</v>
      </c>
      <c r="CS443" s="86">
        <v>-2.2984126582741737E-2</v>
      </c>
      <c r="CT443" s="86">
        <v>3.1021118629723787E-3</v>
      </c>
      <c r="CU443" s="86">
        <v>0.11676190793514252</v>
      </c>
      <c r="CV443" s="86">
        <v>0.13556921482086182</v>
      </c>
      <c r="CW443" s="86">
        <v>0.15208058059215546</v>
      </c>
      <c r="CX443" s="86">
        <v>3.4002009779214859E-2</v>
      </c>
      <c r="CY443" s="86">
        <v>5.1997851580381393E-2</v>
      </c>
      <c r="CZ443" s="86">
        <v>-1.0975006967782974E-2</v>
      </c>
      <c r="DA443" s="86">
        <v>5.378713458776474E-2</v>
      </c>
      <c r="DB443" s="86">
        <v>1.0346383787691593E-2</v>
      </c>
      <c r="DC443" s="86">
        <v>3.0864928849041462E-3</v>
      </c>
      <c r="DD443" s="86">
        <v>4.8232581466436386E-3</v>
      </c>
      <c r="DE443" s="86">
        <v>-1.5377582050859928E-2</v>
      </c>
      <c r="DF443" s="86">
        <v>-2.7286333963274956E-2</v>
      </c>
      <c r="DG443" s="86">
        <v>-3.2940879464149475E-2</v>
      </c>
      <c r="DH443" s="86">
        <v>-2.025132067501545E-2</v>
      </c>
      <c r="DI443" s="86">
        <v>-3.1865734606981277E-2</v>
      </c>
      <c r="DJ443" s="86">
        <v>-5.43927401304245E-2</v>
      </c>
      <c r="DK443" s="86">
        <v>2.5219803676009178E-2</v>
      </c>
      <c r="DL443" s="86">
        <v>-2.6571404188871384E-2</v>
      </c>
      <c r="DM443" s="86">
        <v>4.3256254866719246E-3</v>
      </c>
      <c r="DN443" s="86">
        <v>-2.1764276549220085E-2</v>
      </c>
      <c r="DO443" s="86">
        <v>2.6906181126832962E-2</v>
      </c>
      <c r="DP443" s="86">
        <v>2.9891811311244965E-2</v>
      </c>
      <c r="DQ443" s="86">
        <v>3.8365121930837631E-2</v>
      </c>
      <c r="DR443" s="86">
        <v>6.5706595778465271E-2</v>
      </c>
      <c r="DS443" s="86">
        <v>0.17940118908882141</v>
      </c>
      <c r="DT443" s="86">
        <v>0.19339695572853088</v>
      </c>
      <c r="DU443" s="86">
        <v>0.20713570713996887</v>
      </c>
      <c r="DV443" s="86">
        <v>8.3062812685966492E-2</v>
      </c>
      <c r="DW443" s="86">
        <v>9.8940715193748474E-2</v>
      </c>
      <c r="DX443" s="86">
        <v>3.1951796263456345E-2</v>
      </c>
      <c r="DY443" s="86">
        <v>0.10771021246910095</v>
      </c>
      <c r="DZ443" s="86">
        <v>5.5546831339597702E-2</v>
      </c>
      <c r="EA443" s="86">
        <v>4.569433256983757E-2</v>
      </c>
      <c r="EB443" s="86">
        <v>4.6740498393774033E-2</v>
      </c>
      <c r="EC443" s="86">
        <v>2.4666048586368561E-2</v>
      </c>
      <c r="ED443" s="86">
        <v>1.0790764354169369E-2</v>
      </c>
      <c r="EE443" s="86">
        <v>1.2041367590427399E-2</v>
      </c>
      <c r="EF443" s="86">
        <v>3.2938804477453232E-2</v>
      </c>
      <c r="EG443" s="86">
        <v>2.4646738544106483E-2</v>
      </c>
      <c r="EH443" s="86">
        <v>-4.8853573389351368E-4</v>
      </c>
      <c r="EI443" s="86">
        <v>8.6704932153224945E-2</v>
      </c>
      <c r="EJ443" s="86">
        <v>4.2710881680250168E-2</v>
      </c>
      <c r="EK443" s="86">
        <v>8.2238584756851196E-2</v>
      </c>
      <c r="EL443" s="86">
        <v>6.035180389881134E-2</v>
      </c>
      <c r="EM443" s="86">
        <v>0.11061327159404755</v>
      </c>
      <c r="EN443" s="86">
        <v>0.11901646107435226</v>
      </c>
      <c r="EO443" s="86">
        <v>0.1269436776638031</v>
      </c>
      <c r="EP443" s="86">
        <v>0.15609753131866455</v>
      </c>
      <c r="EQ443" s="86">
        <v>0.26984235644340515</v>
      </c>
      <c r="ER443" s="86">
        <v>0.2768910825252533</v>
      </c>
      <c r="ES443" s="86">
        <v>0.28662654757499695</v>
      </c>
      <c r="ET443" s="86">
        <v>0.15389882028102875</v>
      </c>
      <c r="EU443" s="86">
        <v>0.1667187511920929</v>
      </c>
      <c r="EV443" s="86">
        <v>9.3931280076503754E-2</v>
      </c>
      <c r="EW443" s="86">
        <v>61.824897766113281</v>
      </c>
      <c r="EX443" s="86">
        <v>60.237579345703125</v>
      </c>
      <c r="EY443" s="86">
        <v>59.558689117431641</v>
      </c>
      <c r="EZ443" s="86">
        <v>58.826408386230469</v>
      </c>
      <c r="FA443" s="86">
        <v>58.366245269775391</v>
      </c>
      <c r="FB443" s="86">
        <v>57.690826416015625</v>
      </c>
      <c r="FC443" s="86">
        <v>58.388847351074219</v>
      </c>
      <c r="FD443" s="86">
        <v>60.672554016113281</v>
      </c>
      <c r="FE443" s="86">
        <v>64.612640380859375</v>
      </c>
      <c r="FF443" s="86">
        <v>67.840484619140625</v>
      </c>
      <c r="FG443" s="86">
        <v>70.57318115234375</v>
      </c>
      <c r="FH443" s="86">
        <v>74.002822875976563</v>
      </c>
      <c r="FI443" s="86">
        <v>77.061851501464844</v>
      </c>
      <c r="FJ443" s="86">
        <v>79.629180908203125</v>
      </c>
      <c r="FK443" s="86">
        <v>81.4329833984375</v>
      </c>
      <c r="FL443" s="86">
        <v>82.691139221191406</v>
      </c>
      <c r="FM443" s="86">
        <v>82.869819641113281</v>
      </c>
      <c r="FN443" s="86">
        <v>82.138168334960938</v>
      </c>
      <c r="FO443" s="86">
        <v>80.229026794433594</v>
      </c>
      <c r="FP443" s="86">
        <v>76.735023498535156</v>
      </c>
      <c r="FQ443" s="86">
        <v>72.994644165039063</v>
      </c>
      <c r="FR443" s="86">
        <v>70.036163330078125</v>
      </c>
      <c r="FS443" s="86">
        <v>68.242851257324219</v>
      </c>
      <c r="FT443" s="86">
        <v>67.064872741699219</v>
      </c>
      <c r="FU443" s="86">
        <v>3.407631441950798E-2</v>
      </c>
      <c r="FV443" s="86">
        <v>6.6971175372600555E-2</v>
      </c>
      <c r="FW443" s="86">
        <v>3.244926780462265E-2</v>
      </c>
      <c r="FX443" s="86">
        <v>533</v>
      </c>
      <c r="FY443" s="86">
        <v>1</v>
      </c>
    </row>
    <row r="444" spans="1:181" x14ac:dyDescent="0.25">
      <c r="A444" t="s">
        <v>186</v>
      </c>
      <c r="B444" t="s">
        <v>244</v>
      </c>
      <c r="C444" t="s">
        <v>194</v>
      </c>
      <c r="D444" t="s">
        <v>203</v>
      </c>
      <c r="E444" t="s">
        <v>206</v>
      </c>
      <c r="F444" t="s">
        <v>1</v>
      </c>
      <c r="G444" t="s">
        <v>1</v>
      </c>
      <c r="H444" s="86">
        <v>13937</v>
      </c>
      <c r="I444" s="86">
        <v>0.80593407154083252</v>
      </c>
      <c r="J444" s="86">
        <v>0.73397386074066162</v>
      </c>
      <c r="K444" s="86">
        <v>0.69168579578399658</v>
      </c>
      <c r="L444" s="86">
        <v>0.65547889471054077</v>
      </c>
      <c r="M444" s="86">
        <v>0.65053904056549072</v>
      </c>
      <c r="N444" s="86">
        <v>0.70094364881515503</v>
      </c>
      <c r="O444" s="86">
        <v>0.76928597688674927</v>
      </c>
      <c r="P444" s="86">
        <v>0.85730218887329102</v>
      </c>
      <c r="Q444" s="86">
        <v>0.84705674648284912</v>
      </c>
      <c r="R444" s="86">
        <v>0.84174895286560059</v>
      </c>
      <c r="S444" s="86">
        <v>0.88139116764068604</v>
      </c>
      <c r="T444" s="86">
        <v>0.88041859865188599</v>
      </c>
      <c r="U444" s="86">
        <v>0.89377254247665405</v>
      </c>
      <c r="V444" s="86">
        <v>0.89683240652084351</v>
      </c>
      <c r="W444" s="86">
        <v>0.92417716979980469</v>
      </c>
      <c r="X444" s="86">
        <v>0.9821707010269165</v>
      </c>
      <c r="Y444" s="86">
        <v>1.0674158334732056</v>
      </c>
      <c r="Z444" s="86">
        <v>1.0679190158843994</v>
      </c>
      <c r="AA444" s="86">
        <v>1.1861772537231445</v>
      </c>
      <c r="AB444" s="86">
        <v>1.2025479078292847</v>
      </c>
      <c r="AC444" s="86">
        <v>1.2168139219284058</v>
      </c>
      <c r="AD444" s="86">
        <v>1.2341239452362061</v>
      </c>
      <c r="AE444" s="86">
        <v>1.1077265739440918</v>
      </c>
      <c r="AF444" s="86">
        <v>1.0151816606521606</v>
      </c>
      <c r="AG444" s="86">
        <v>-0.24673837423324585</v>
      </c>
      <c r="AH444" s="86">
        <v>-0.25800791382789612</v>
      </c>
      <c r="AI444" s="86">
        <v>-0.26797637343406677</v>
      </c>
      <c r="AJ444" s="86">
        <v>-0.2509911060333252</v>
      </c>
      <c r="AK444" s="86">
        <v>-0.24949674308300018</v>
      </c>
      <c r="AL444" s="86">
        <v>-0.23709307610988617</v>
      </c>
      <c r="AM444" s="86">
        <v>-0.26793104410171509</v>
      </c>
      <c r="AN444" s="86">
        <v>-0.23625090718269348</v>
      </c>
      <c r="AO444" s="86">
        <v>-0.24102400243282318</v>
      </c>
      <c r="AP444" s="86">
        <v>-0.18901968002319336</v>
      </c>
      <c r="AQ444" s="86">
        <v>-0.1405344158411026</v>
      </c>
      <c r="AR444" s="86">
        <v>-0.15965472161769867</v>
      </c>
      <c r="AS444" s="86">
        <v>-0.14908324182033539</v>
      </c>
      <c r="AT444" s="86">
        <v>-0.19226996600627899</v>
      </c>
      <c r="AU444" s="86">
        <v>-0.20261445641517639</v>
      </c>
      <c r="AV444" s="86">
        <v>-0.1451788991689682</v>
      </c>
      <c r="AW444" s="86">
        <v>-6.9996528327465057E-2</v>
      </c>
      <c r="AX444" s="86">
        <v>-0.17426930367946625</v>
      </c>
      <c r="AY444" s="86">
        <v>-0.10202684253454208</v>
      </c>
      <c r="AZ444" s="86">
        <v>-8.6134880781173706E-2</v>
      </c>
      <c r="BA444" s="86">
        <v>-6.2564045190811157E-2</v>
      </c>
      <c r="BB444" s="86">
        <v>-0.10222715139389038</v>
      </c>
      <c r="BC444" s="86">
        <v>-0.17788596451282501</v>
      </c>
      <c r="BD444" s="86">
        <v>-0.14328204095363617</v>
      </c>
      <c r="BE444" s="86">
        <v>-0.16658769547939301</v>
      </c>
      <c r="BF444" s="86">
        <v>-0.18098530173301697</v>
      </c>
      <c r="BG444" s="86">
        <v>-0.19495199620723724</v>
      </c>
      <c r="BH444" s="86">
        <v>-0.18611100316047668</v>
      </c>
      <c r="BI444" s="86">
        <v>-0.18718595802783966</v>
      </c>
      <c r="BJ444" s="86">
        <v>-0.17521727085113525</v>
      </c>
      <c r="BK444" s="86">
        <v>-0.20529915392398834</v>
      </c>
      <c r="BL444" s="86">
        <v>-0.17024201154708862</v>
      </c>
      <c r="BM444" s="86">
        <v>-0.17052833735942841</v>
      </c>
      <c r="BN444" s="86">
        <v>-0.12191402167081833</v>
      </c>
      <c r="BO444" s="86">
        <v>-7.1874469518661499E-2</v>
      </c>
      <c r="BP444" s="86">
        <v>-8.6924701929092407E-2</v>
      </c>
      <c r="BQ444" s="86">
        <v>-7.4332214891910553E-2</v>
      </c>
      <c r="BR444" s="86">
        <v>-0.11360519379377365</v>
      </c>
      <c r="BS444" s="86">
        <v>-0.11143789440393448</v>
      </c>
      <c r="BT444" s="86">
        <v>-6.1031021177768707E-2</v>
      </c>
      <c r="BU444" s="86">
        <v>9.1627957299351692E-3</v>
      </c>
      <c r="BV444" s="86">
        <v>-8.886951208114624E-2</v>
      </c>
      <c r="BW444" s="86">
        <v>-1.1891408823430538E-2</v>
      </c>
      <c r="BX444" s="86">
        <v>-1.5948005020618439E-3</v>
      </c>
      <c r="BY444" s="86">
        <v>1.7526697367429733E-2</v>
      </c>
      <c r="BZ444" s="86">
        <v>-1.7577918246388435E-2</v>
      </c>
      <c r="CA444" s="86">
        <v>-9.6541516482830048E-2</v>
      </c>
      <c r="CB444" s="86">
        <v>-6.8365782499313354E-2</v>
      </c>
      <c r="CC444" s="86">
        <v>-0.11107558757066727</v>
      </c>
      <c r="CD444" s="86">
        <v>-0.12763965129852295</v>
      </c>
      <c r="CE444" s="86">
        <v>-0.14437553286552429</v>
      </c>
      <c r="CF444" s="86">
        <v>-0.14117524027824402</v>
      </c>
      <c r="CG444" s="86">
        <v>-0.14402969181537628</v>
      </c>
      <c r="CH444" s="86">
        <v>-0.13236229121685028</v>
      </c>
      <c r="CI444" s="86">
        <v>-0.16192050278186798</v>
      </c>
      <c r="CJ444" s="86">
        <v>-0.12452445179224014</v>
      </c>
      <c r="CK444" s="86">
        <v>-0.12170325964689255</v>
      </c>
      <c r="CL444" s="86">
        <v>-7.5436860322952271E-2</v>
      </c>
      <c r="CM444" s="86">
        <v>-2.4320792406797409E-2</v>
      </c>
      <c r="CN444" s="86">
        <v>-3.6552108824253082E-2</v>
      </c>
      <c r="CO444" s="86">
        <v>-2.2559881210327148E-2</v>
      </c>
      <c r="CP444" s="86">
        <v>-5.9122208505868912E-2</v>
      </c>
      <c r="CQ444" s="86">
        <v>-4.8289302736520767E-2</v>
      </c>
      <c r="CR444" s="86">
        <v>-2.7504537720233202E-3</v>
      </c>
      <c r="CS444" s="86">
        <v>6.3988305628299713E-2</v>
      </c>
      <c r="CT444" s="86">
        <v>-2.9721871018409729E-2</v>
      </c>
      <c r="CU444" s="86">
        <v>5.0536118447780609E-2</v>
      </c>
      <c r="CV444" s="86">
        <v>5.6957405060529709E-2</v>
      </c>
      <c r="CW444" s="86">
        <v>7.2997301816940308E-2</v>
      </c>
      <c r="CX444" s="86">
        <v>4.1049886494874954E-2</v>
      </c>
      <c r="CY444" s="86">
        <v>-4.0202613919973373E-2</v>
      </c>
      <c r="CZ444" s="86">
        <v>-1.6479006037116051E-2</v>
      </c>
      <c r="DA444" s="86">
        <v>-5.5563483387231827E-2</v>
      </c>
      <c r="DB444" s="86">
        <v>-7.4294023215770721E-2</v>
      </c>
      <c r="DC444" s="86">
        <v>-9.3799062073230743E-2</v>
      </c>
      <c r="DD444" s="86">
        <v>-9.6239469945430756E-2</v>
      </c>
      <c r="DE444" s="86">
        <v>-0.1008734405040741</v>
      </c>
      <c r="DF444" s="86">
        <v>-8.9507289230823517E-2</v>
      </c>
      <c r="DG444" s="86">
        <v>-0.11854183673858643</v>
      </c>
      <c r="DH444" s="86">
        <v>-7.8806877136230469E-2</v>
      </c>
      <c r="DI444" s="86">
        <v>-7.2878181934356689E-2</v>
      </c>
      <c r="DJ444" s="86">
        <v>-2.8959687799215317E-2</v>
      </c>
      <c r="DK444" s="86">
        <v>2.3232882842421532E-2</v>
      </c>
      <c r="DL444" s="86">
        <v>1.3820484280586243E-2</v>
      </c>
      <c r="DM444" s="86">
        <v>2.9212450608611107E-2</v>
      </c>
      <c r="DN444" s="86">
        <v>-4.6392269432544708E-3</v>
      </c>
      <c r="DO444" s="86">
        <v>1.4859301038086414E-2</v>
      </c>
      <c r="DP444" s="86">
        <v>5.5530112236738205E-2</v>
      </c>
      <c r="DQ444" s="86">
        <v>0.11881381273269653</v>
      </c>
      <c r="DR444" s="86">
        <v>2.9425770044326782E-2</v>
      </c>
      <c r="DS444" s="86">
        <v>0.11296364665031433</v>
      </c>
      <c r="DT444" s="86">
        <v>0.11550960689783096</v>
      </c>
      <c r="DU444" s="86">
        <v>0.12846790254116058</v>
      </c>
      <c r="DV444" s="86">
        <v>9.9677689373493195E-2</v>
      </c>
      <c r="DW444" s="86">
        <v>1.613629050552845E-2</v>
      </c>
      <c r="DX444" s="86">
        <v>3.5407774150371552E-2</v>
      </c>
      <c r="DY444" s="86">
        <v>2.4587191641330719E-2</v>
      </c>
      <c r="DZ444" s="86">
        <v>2.7285967953503132E-3</v>
      </c>
      <c r="EA444" s="86">
        <v>-2.0774673670530319E-2</v>
      </c>
      <c r="EB444" s="86">
        <v>-3.1359367072582245E-2</v>
      </c>
      <c r="EC444" s="86">
        <v>-3.8562662899494171E-2</v>
      </c>
      <c r="ED444" s="86">
        <v>-2.7631491422653198E-2</v>
      </c>
      <c r="EE444" s="86">
        <v>-5.5909957736730576E-2</v>
      </c>
      <c r="EF444" s="86">
        <v>-1.2797976844012737E-2</v>
      </c>
      <c r="EG444" s="86">
        <v>-2.3825298994779587E-3</v>
      </c>
      <c r="EH444" s="86">
        <v>3.8145959377288818E-2</v>
      </c>
      <c r="EI444" s="86">
        <v>9.1892831027507782E-2</v>
      </c>
      <c r="EJ444" s="86">
        <v>8.6550503969192505E-2</v>
      </c>
      <c r="EK444" s="86">
        <v>0.10396347194910049</v>
      </c>
      <c r="EL444" s="86">
        <v>7.4025548994541168E-2</v>
      </c>
      <c r="EM444" s="86">
        <v>0.10603585839271545</v>
      </c>
      <c r="EN444" s="86">
        <v>0.13967800140380859</v>
      </c>
      <c r="EO444" s="86">
        <v>0.19797314703464508</v>
      </c>
      <c r="EP444" s="86">
        <v>0.11482556909322739</v>
      </c>
      <c r="EQ444" s="86">
        <v>0.2030990868806839</v>
      </c>
      <c r="ER444" s="86">
        <v>0.20004966855049133</v>
      </c>
      <c r="ES444" s="86">
        <v>0.20855866372585297</v>
      </c>
      <c r="ET444" s="86">
        <v>0.18432693183422089</v>
      </c>
      <c r="EU444" s="86">
        <v>9.7480721771717072E-2</v>
      </c>
      <c r="EV444" s="86">
        <v>0.11032404005527496</v>
      </c>
      <c r="EW444" s="86">
        <v>57.769054412841797</v>
      </c>
      <c r="EX444" s="86">
        <v>56.7091064453125</v>
      </c>
      <c r="EY444" s="86">
        <v>56.660778045654297</v>
      </c>
      <c r="EZ444" s="86">
        <v>56.091751098632813</v>
      </c>
      <c r="FA444" s="86">
        <v>56.095344543457031</v>
      </c>
      <c r="FB444" s="86">
        <v>55.584781646728516</v>
      </c>
      <c r="FC444" s="86">
        <v>56.248870849609375</v>
      </c>
      <c r="FD444" s="86">
        <v>58.670875549316406</v>
      </c>
      <c r="FE444" s="86">
        <v>62.103469848632813</v>
      </c>
      <c r="FF444" s="86">
        <v>65.369552612304688</v>
      </c>
      <c r="FG444" s="86">
        <v>68.285736083984375</v>
      </c>
      <c r="FH444" s="86">
        <v>71.205856323242188</v>
      </c>
      <c r="FI444" s="86">
        <v>74.209304809570313</v>
      </c>
      <c r="FJ444" s="86">
        <v>76.625663757324219</v>
      </c>
      <c r="FK444" s="86">
        <v>78.44342041015625</v>
      </c>
      <c r="FL444" s="86">
        <v>79.190025329589844</v>
      </c>
      <c r="FM444" s="86">
        <v>78.627395629882813</v>
      </c>
      <c r="FN444" s="86">
        <v>77.783790588378906</v>
      </c>
      <c r="FO444" s="86">
        <v>75.4088134765625</v>
      </c>
      <c r="FP444" s="86">
        <v>71.968101501464844</v>
      </c>
      <c r="FQ444" s="86">
        <v>68.281326293945313</v>
      </c>
      <c r="FR444" s="86">
        <v>65.395606994628906</v>
      </c>
      <c r="FS444" s="86">
        <v>63.970191955566406</v>
      </c>
      <c r="FT444" s="86">
        <v>62.218036651611328</v>
      </c>
      <c r="FU444" s="86">
        <v>5.1449313759803772E-2</v>
      </c>
      <c r="FV444" s="86">
        <v>7.108355313539505E-2</v>
      </c>
      <c r="FW444" s="86">
        <v>5.2072171121835709E-2</v>
      </c>
      <c r="FX444" s="86">
        <v>1340</v>
      </c>
      <c r="FY444" s="86">
        <v>1</v>
      </c>
    </row>
    <row r="445" spans="1:181" x14ac:dyDescent="0.25">
      <c r="A445" t="s">
        <v>186</v>
      </c>
      <c r="B445" t="s">
        <v>244</v>
      </c>
      <c r="C445" t="s">
        <v>194</v>
      </c>
      <c r="D445" t="s">
        <v>203</v>
      </c>
      <c r="E445" t="s">
        <v>206</v>
      </c>
      <c r="F445" t="s">
        <v>178</v>
      </c>
      <c r="G445" t="s">
        <v>1</v>
      </c>
      <c r="H445" s="86">
        <v>7204</v>
      </c>
      <c r="I445" s="86">
        <v>0.78039193153381348</v>
      </c>
      <c r="J445" s="86">
        <v>0.69344586133956909</v>
      </c>
      <c r="K445" s="86">
        <v>0.6669122576713562</v>
      </c>
      <c r="L445" s="86">
        <v>0.64065688848495483</v>
      </c>
      <c r="M445" s="86">
        <v>0.6232149600982666</v>
      </c>
      <c r="N445" s="86">
        <v>0.66585886478424072</v>
      </c>
      <c r="O445" s="86">
        <v>0.7585570216178894</v>
      </c>
      <c r="P445" s="86">
        <v>0.82497668266296387</v>
      </c>
      <c r="Q445" s="86">
        <v>0.79572892189025879</v>
      </c>
      <c r="R445" s="86">
        <v>0.79304659366607666</v>
      </c>
      <c r="S445" s="86">
        <v>0.79504930973052979</v>
      </c>
      <c r="T445" s="86">
        <v>0.81602644920349121</v>
      </c>
      <c r="U445" s="86">
        <v>0.78780698776245117</v>
      </c>
      <c r="V445" s="86">
        <v>0.77955877780914307</v>
      </c>
      <c r="W445" s="86">
        <v>0.7932470440864563</v>
      </c>
      <c r="X445" s="86">
        <v>0.84298944473266602</v>
      </c>
      <c r="Y445" s="86">
        <v>0.90602082014083862</v>
      </c>
      <c r="Z445" s="86">
        <v>0.88187253475189209</v>
      </c>
      <c r="AA445" s="86">
        <v>0.98031747341156006</v>
      </c>
      <c r="AB445" s="86">
        <v>1.0327755212783813</v>
      </c>
      <c r="AC445" s="86">
        <v>1.0552424192428589</v>
      </c>
      <c r="AD445" s="86">
        <v>1.1083942651748657</v>
      </c>
      <c r="AE445" s="86">
        <v>1.0242083072662354</v>
      </c>
      <c r="AF445" s="86">
        <v>0.93258082866668701</v>
      </c>
      <c r="AG445" s="86">
        <v>-0.16257396340370178</v>
      </c>
      <c r="AH445" s="86">
        <v>-0.20830567181110382</v>
      </c>
      <c r="AI445" s="86">
        <v>-0.19468194246292114</v>
      </c>
      <c r="AJ445" s="86">
        <v>-0.20254988968372345</v>
      </c>
      <c r="AK445" s="86">
        <v>-0.19732342660427094</v>
      </c>
      <c r="AL445" s="86">
        <v>-0.18318894505500793</v>
      </c>
      <c r="AM445" s="86">
        <v>-0.16124071180820465</v>
      </c>
      <c r="AN445" s="86">
        <v>-0.17904840409755707</v>
      </c>
      <c r="AO445" s="86">
        <v>-0.20351526141166687</v>
      </c>
      <c r="AP445" s="86">
        <v>-0.18088343739509583</v>
      </c>
      <c r="AQ445" s="86">
        <v>-0.19031320512294769</v>
      </c>
      <c r="AR445" s="86">
        <v>-0.17019876837730408</v>
      </c>
      <c r="AS445" s="86">
        <v>-0.20197443664073944</v>
      </c>
      <c r="AT445" s="86">
        <v>-0.19311834871768951</v>
      </c>
      <c r="AU445" s="86">
        <v>-0.16140198707580566</v>
      </c>
      <c r="AV445" s="86">
        <v>-0.11311899125576019</v>
      </c>
      <c r="AW445" s="86">
        <v>-4.3008692562580109E-2</v>
      </c>
      <c r="AX445" s="86">
        <v>-0.13066338002681732</v>
      </c>
      <c r="AY445" s="86">
        <v>-7.9391464591026306E-2</v>
      </c>
      <c r="AZ445" s="86">
        <v>-4.4723633676767349E-2</v>
      </c>
      <c r="BA445" s="86">
        <v>-5.1105938851833344E-2</v>
      </c>
      <c r="BB445" s="86">
        <v>-8.7159715592861176E-2</v>
      </c>
      <c r="BC445" s="86">
        <v>-0.10996358096599579</v>
      </c>
      <c r="BD445" s="86">
        <v>-0.10445322096347809</v>
      </c>
      <c r="BE445" s="86">
        <v>-0.10746718198060989</v>
      </c>
      <c r="BF445" s="86">
        <v>-0.15615254640579224</v>
      </c>
      <c r="BG445" s="86">
        <v>-0.14323048293590546</v>
      </c>
      <c r="BH445" s="86">
        <v>-0.14896416664123535</v>
      </c>
      <c r="BI445" s="86">
        <v>-0.14650468528270721</v>
      </c>
      <c r="BJ445" s="86">
        <v>-0.13023720681667328</v>
      </c>
      <c r="BK445" s="86">
        <v>-0.10865560173988342</v>
      </c>
      <c r="BL445" s="86">
        <v>-0.12342569231987</v>
      </c>
      <c r="BM445" s="86">
        <v>-0.14845910668373108</v>
      </c>
      <c r="BN445" s="86">
        <v>-0.12293053418397903</v>
      </c>
      <c r="BO445" s="86">
        <v>-0.13281942903995514</v>
      </c>
      <c r="BP445" s="86">
        <v>-0.11084900051355362</v>
      </c>
      <c r="BQ445" s="86">
        <v>-0.14021411538124084</v>
      </c>
      <c r="BR445" s="86">
        <v>-0.12352601438760757</v>
      </c>
      <c r="BS445" s="86">
        <v>-9.0567156672477722E-2</v>
      </c>
      <c r="BT445" s="86">
        <v>-4.3880872428417206E-2</v>
      </c>
      <c r="BU445" s="86">
        <v>2.8386786580085754E-2</v>
      </c>
      <c r="BV445" s="86">
        <v>-6.1497725546360016E-2</v>
      </c>
      <c r="BW445" s="86">
        <v>-9.0204440057277679E-3</v>
      </c>
      <c r="BX445" s="86">
        <v>2.6352960616350174E-2</v>
      </c>
      <c r="BY445" s="86">
        <v>1.4100194908678532E-2</v>
      </c>
      <c r="BZ445" s="86">
        <v>-2.4508703500032425E-2</v>
      </c>
      <c r="CA445" s="86">
        <v>-5.2601993083953857E-2</v>
      </c>
      <c r="CB445" s="86">
        <v>-5.3066778928041458E-2</v>
      </c>
      <c r="CC445" s="86">
        <v>-6.9300398230552673E-2</v>
      </c>
      <c r="CD445" s="86">
        <v>-0.1200314462184906</v>
      </c>
      <c r="CE445" s="86">
        <v>-0.10759536921977997</v>
      </c>
      <c r="CF445" s="86">
        <v>-0.11185086518526077</v>
      </c>
      <c r="CG445" s="86">
        <v>-0.11130776256322861</v>
      </c>
      <c r="CH445" s="86">
        <v>-9.3563012778759003E-2</v>
      </c>
      <c r="CI445" s="86">
        <v>-7.2235323488712311E-2</v>
      </c>
      <c r="CJ445" s="86">
        <v>-8.4901556372642517E-2</v>
      </c>
      <c r="CK445" s="86">
        <v>-0.11032737046480179</v>
      </c>
      <c r="CL445" s="86">
        <v>-8.279254287481308E-2</v>
      </c>
      <c r="CM445" s="86">
        <v>-9.2999428510665894E-2</v>
      </c>
      <c r="CN445" s="86">
        <v>-6.9743536412715912E-2</v>
      </c>
      <c r="CO445" s="86">
        <v>-9.7439102828502655E-2</v>
      </c>
      <c r="CP445" s="86">
        <v>-7.5326576828956604E-2</v>
      </c>
      <c r="CQ445" s="86">
        <v>-4.1507180780172348E-2</v>
      </c>
      <c r="CR445" s="86">
        <v>4.0732380002737045E-3</v>
      </c>
      <c r="CS445" s="86">
        <v>7.78350830078125E-2</v>
      </c>
      <c r="CT445" s="86">
        <v>-1.3593804091215134E-2</v>
      </c>
      <c r="CU445" s="86">
        <v>3.9718315005302429E-2</v>
      </c>
      <c r="CV445" s="86">
        <v>7.5580395758152008E-2</v>
      </c>
      <c r="CW445" s="86">
        <v>5.9261761605739594E-2</v>
      </c>
      <c r="CX445" s="86">
        <v>1.8883192911744118E-2</v>
      </c>
      <c r="CY445" s="86">
        <v>-1.2873529456555843E-2</v>
      </c>
      <c r="CZ445" s="86">
        <v>-1.7476692795753479E-2</v>
      </c>
      <c r="DA445" s="86">
        <v>-3.1133601441979408E-2</v>
      </c>
      <c r="DB445" s="86">
        <v>-8.3910353481769562E-2</v>
      </c>
      <c r="DC445" s="86">
        <v>-7.1960248053073883E-2</v>
      </c>
      <c r="DD445" s="86">
        <v>-7.4737548828125E-2</v>
      </c>
      <c r="DE445" s="86">
        <v>-7.6110847294330597E-2</v>
      </c>
      <c r="DF445" s="86">
        <v>-5.6888822466135025E-2</v>
      </c>
      <c r="DG445" s="86">
        <v>-3.5815030336380005E-2</v>
      </c>
      <c r="DH445" s="86">
        <v>-4.6377420425415039E-2</v>
      </c>
      <c r="DI445" s="86">
        <v>-7.2195641696453094E-2</v>
      </c>
      <c r="DJ445" s="86">
        <v>-4.2654544115066528E-2</v>
      </c>
      <c r="DK445" s="86">
        <v>-5.3179420530796051E-2</v>
      </c>
      <c r="DL445" s="86">
        <v>-2.8638079762458801E-2</v>
      </c>
      <c r="DM445" s="86">
        <v>-5.4664082825183868E-2</v>
      </c>
      <c r="DN445" s="86">
        <v>-2.7127139270305634E-2</v>
      </c>
      <c r="DO445" s="86">
        <v>7.5527993030846119E-3</v>
      </c>
      <c r="DP445" s="86">
        <v>5.2027344703674316E-2</v>
      </c>
      <c r="DQ445" s="86">
        <v>0.12728337943553925</v>
      </c>
      <c r="DR445" s="86">
        <v>3.431011363863945E-2</v>
      </c>
      <c r="DS445" s="86">
        <v>8.8457077741622925E-2</v>
      </c>
      <c r="DT445" s="86">
        <v>0.12480781972408295</v>
      </c>
      <c r="DU445" s="86">
        <v>0.10442332178354263</v>
      </c>
      <c r="DV445" s="86">
        <v>6.227508932352066E-2</v>
      </c>
      <c r="DW445" s="86">
        <v>2.685493603348732E-2</v>
      </c>
      <c r="DX445" s="86">
        <v>1.8113398924469948E-2</v>
      </c>
      <c r="DY445" s="86">
        <v>2.3973181843757629E-2</v>
      </c>
      <c r="DZ445" s="86">
        <v>-3.175722062587738E-2</v>
      </c>
      <c r="EA445" s="86">
        <v>-2.0508797839283943E-2</v>
      </c>
      <c r="EB445" s="86">
        <v>-2.1151842549443245E-2</v>
      </c>
      <c r="EC445" s="86">
        <v>-2.529209665954113E-2</v>
      </c>
      <c r="ED445" s="86">
        <v>-3.9371033199131489E-3</v>
      </c>
      <c r="EE445" s="86">
        <v>1.6770076006650925E-2</v>
      </c>
      <c r="EF445" s="86">
        <v>9.245309978723526E-3</v>
      </c>
      <c r="EG445" s="86">
        <v>-1.7139479517936707E-2</v>
      </c>
      <c r="EH445" s="86">
        <v>1.5298348851501942E-2</v>
      </c>
      <c r="EI445" s="86">
        <v>4.3143453076481819E-3</v>
      </c>
      <c r="EJ445" s="86">
        <v>3.0711675062775612E-2</v>
      </c>
      <c r="EK445" s="86">
        <v>7.0962496101856232E-3</v>
      </c>
      <c r="EL445" s="86">
        <v>4.2465195059776306E-2</v>
      </c>
      <c r="EM445" s="86">
        <v>7.8387625515460968E-2</v>
      </c>
      <c r="EN445" s="86">
        <v>0.1212654709815979</v>
      </c>
      <c r="EO445" s="86">
        <v>0.19867883622646332</v>
      </c>
      <c r="EP445" s="86">
        <v>0.10347576439380646</v>
      </c>
      <c r="EQ445" s="86">
        <v>0.15882807970046997</v>
      </c>
      <c r="ER445" s="86">
        <v>0.19588442146778107</v>
      </c>
      <c r="ES445" s="86">
        <v>0.16962946951389313</v>
      </c>
      <c r="ET445" s="86">
        <v>0.12492609769105911</v>
      </c>
      <c r="EU445" s="86">
        <v>8.421652764081955E-2</v>
      </c>
      <c r="EV445" s="86">
        <v>6.949983537197113E-2</v>
      </c>
      <c r="EW445" s="86">
        <v>55.271381378173828</v>
      </c>
      <c r="EX445" s="86">
        <v>54.833309173583984</v>
      </c>
      <c r="EY445" s="86">
        <v>55.1103515625</v>
      </c>
      <c r="EZ445" s="86">
        <v>55.175216674804688</v>
      </c>
      <c r="FA445" s="86">
        <v>55.103931427001953</v>
      </c>
      <c r="FB445" s="86">
        <v>55.115169525146484</v>
      </c>
      <c r="FC445" s="86">
        <v>55.166450500488281</v>
      </c>
      <c r="FD445" s="86">
        <v>57.056545257568359</v>
      </c>
      <c r="FE445" s="86">
        <v>59.457874298095703</v>
      </c>
      <c r="FF445" s="86">
        <v>62.408126831054688</v>
      </c>
      <c r="FG445" s="86">
        <v>64.833335876464844</v>
      </c>
      <c r="FH445" s="86">
        <v>67.291999816894531</v>
      </c>
      <c r="FI445" s="86">
        <v>70.258171081542969</v>
      </c>
      <c r="FJ445" s="86">
        <v>72.43426513671875</v>
      </c>
      <c r="FK445" s="86">
        <v>74.502212524414063</v>
      </c>
      <c r="FL445" s="86">
        <v>74.564620971679688</v>
      </c>
      <c r="FM445" s="86">
        <v>73.660751342773438</v>
      </c>
      <c r="FN445" s="86">
        <v>72.467742919921875</v>
      </c>
      <c r="FO445" s="86">
        <v>69.419219970703125</v>
      </c>
      <c r="FP445" s="86">
        <v>66.294883728027344</v>
      </c>
      <c r="FQ445" s="86">
        <v>62.66583251953125</v>
      </c>
      <c r="FR445" s="86">
        <v>60.584419250488281</v>
      </c>
      <c r="FS445" s="86">
        <v>59.049736022949219</v>
      </c>
      <c r="FT445" s="86">
        <v>57.8419189453125</v>
      </c>
      <c r="FU445" s="86">
        <v>3.4577984362840652E-2</v>
      </c>
      <c r="FV445" s="86">
        <v>5.5905997753143311E-2</v>
      </c>
      <c r="FW445" s="86">
        <v>3.5828467458486557E-2</v>
      </c>
      <c r="FX445" s="86">
        <v>825</v>
      </c>
      <c r="FY445" s="86">
        <v>1</v>
      </c>
    </row>
    <row r="446" spans="1:181" x14ac:dyDescent="0.25">
      <c r="A446" t="s">
        <v>186</v>
      </c>
      <c r="B446" t="s">
        <v>244</v>
      </c>
      <c r="C446" t="s">
        <v>194</v>
      </c>
      <c r="D446" t="s">
        <v>203</v>
      </c>
      <c r="E446" t="s">
        <v>206</v>
      </c>
      <c r="F446" t="s">
        <v>179</v>
      </c>
      <c r="G446" t="s">
        <v>1</v>
      </c>
      <c r="H446" s="86">
        <v>1306</v>
      </c>
      <c r="I446" s="86"/>
      <c r="J446" s="86"/>
      <c r="K446" s="86"/>
      <c r="L446" s="86"/>
      <c r="M446" s="86"/>
      <c r="N446" s="86"/>
      <c r="O446" s="86"/>
      <c r="P446" s="86"/>
      <c r="Q446" s="86"/>
      <c r="R446" s="86"/>
      <c r="S446" s="86"/>
      <c r="T446" s="86"/>
      <c r="U446" s="86"/>
      <c r="V446" s="86"/>
      <c r="W446" s="86"/>
      <c r="X446" s="86"/>
      <c r="Y446" s="86"/>
      <c r="Z446" s="86"/>
      <c r="AA446" s="86"/>
      <c r="AB446" s="86"/>
      <c r="AC446" s="86"/>
      <c r="AD446" s="86"/>
      <c r="AE446" s="86"/>
      <c r="AF446" s="86"/>
      <c r="AG446" s="86"/>
      <c r="AH446" s="86"/>
      <c r="AI446" s="86"/>
      <c r="AJ446" s="86"/>
      <c r="AK446" s="86"/>
      <c r="AL446" s="86"/>
      <c r="AM446" s="86"/>
      <c r="AN446" s="86"/>
      <c r="AO446" s="86"/>
      <c r="AP446" s="86"/>
      <c r="AQ446" s="86"/>
      <c r="AR446" s="86"/>
      <c r="AS446" s="86"/>
      <c r="AT446" s="86"/>
      <c r="AU446" s="86"/>
      <c r="AV446" s="86"/>
      <c r="AW446" s="86"/>
      <c r="AX446" s="86"/>
      <c r="AY446" s="86"/>
      <c r="AZ446" s="86"/>
      <c r="BA446" s="86"/>
      <c r="BB446" s="86"/>
      <c r="BC446" s="86"/>
      <c r="BD446" s="86"/>
      <c r="BE446" s="86"/>
      <c r="BF446" s="86"/>
      <c r="BG446" s="86"/>
      <c r="BH446" s="86"/>
      <c r="BI446" s="86"/>
      <c r="BJ446" s="86"/>
      <c r="BK446" s="86"/>
      <c r="BL446" s="86"/>
      <c r="BM446" s="86"/>
      <c r="BN446" s="86"/>
      <c r="BO446" s="86"/>
      <c r="BP446" s="86"/>
      <c r="BQ446" s="86"/>
      <c r="BR446" s="86"/>
      <c r="BS446" s="86"/>
      <c r="BT446" s="86"/>
      <c r="BU446" s="86"/>
      <c r="BV446" s="86"/>
      <c r="BW446" s="86"/>
      <c r="BX446" s="86"/>
      <c r="BY446" s="86"/>
      <c r="BZ446" s="86"/>
      <c r="CA446" s="86"/>
      <c r="CB446" s="86"/>
      <c r="CC446" s="86"/>
      <c r="CD446" s="86"/>
      <c r="CE446" s="86"/>
      <c r="CF446" s="86"/>
      <c r="CG446" s="86"/>
      <c r="CH446" s="86"/>
      <c r="CI446" s="86"/>
      <c r="CJ446" s="86"/>
      <c r="CK446" s="86"/>
      <c r="CL446" s="86"/>
      <c r="CM446" s="86"/>
      <c r="CN446" s="86"/>
      <c r="CO446" s="86"/>
      <c r="CP446" s="86"/>
      <c r="CQ446" s="86"/>
      <c r="CR446" s="86"/>
      <c r="CS446" s="86"/>
      <c r="CT446" s="86"/>
      <c r="CU446" s="86"/>
      <c r="CV446" s="86"/>
      <c r="CW446" s="86"/>
      <c r="CX446" s="86"/>
      <c r="CY446" s="86"/>
      <c r="CZ446" s="86"/>
      <c r="DA446" s="86"/>
      <c r="DB446" s="86"/>
      <c r="DC446" s="86"/>
      <c r="DD446" s="86"/>
      <c r="DE446" s="86"/>
      <c r="DF446" s="86"/>
      <c r="DG446" s="86"/>
      <c r="DH446" s="86"/>
      <c r="DI446" s="86"/>
      <c r="DJ446" s="86"/>
      <c r="DK446" s="86"/>
      <c r="DL446" s="86"/>
      <c r="DM446" s="86"/>
      <c r="DN446" s="86"/>
      <c r="DO446" s="86"/>
      <c r="DP446" s="86"/>
      <c r="DQ446" s="86"/>
      <c r="DR446" s="86"/>
      <c r="DS446" s="86"/>
      <c r="DT446" s="86"/>
      <c r="DU446" s="86"/>
      <c r="DV446" s="86"/>
      <c r="DW446" s="86"/>
      <c r="DX446" s="86"/>
      <c r="DY446" s="86"/>
      <c r="DZ446" s="86"/>
      <c r="EA446" s="86"/>
      <c r="EB446" s="86"/>
      <c r="EC446" s="86"/>
      <c r="ED446" s="86"/>
      <c r="EE446" s="86"/>
      <c r="EF446" s="86"/>
      <c r="EG446" s="86"/>
      <c r="EH446" s="86"/>
      <c r="EI446" s="86"/>
      <c r="EJ446" s="86"/>
      <c r="EK446" s="86"/>
      <c r="EL446" s="86"/>
      <c r="EM446" s="86"/>
      <c r="EN446" s="86"/>
      <c r="EO446" s="86"/>
      <c r="EP446" s="86"/>
      <c r="EQ446" s="86"/>
      <c r="ER446" s="86"/>
      <c r="ES446" s="86"/>
      <c r="ET446" s="86"/>
      <c r="EU446" s="86"/>
      <c r="EV446" s="86"/>
      <c r="EW446" s="86"/>
      <c r="EX446" s="86"/>
      <c r="EY446" s="86"/>
      <c r="EZ446" s="86"/>
      <c r="FA446" s="86"/>
      <c r="FB446" s="86"/>
      <c r="FC446" s="86"/>
      <c r="FD446" s="86"/>
      <c r="FE446" s="86"/>
      <c r="FF446" s="86"/>
      <c r="FG446" s="86"/>
      <c r="FH446" s="86"/>
      <c r="FI446" s="86"/>
      <c r="FJ446" s="86"/>
      <c r="FK446" s="86"/>
      <c r="FL446" s="86"/>
      <c r="FM446" s="86"/>
      <c r="FN446" s="86"/>
      <c r="FO446" s="86"/>
      <c r="FP446" s="86"/>
      <c r="FQ446" s="86"/>
      <c r="FR446" s="86"/>
      <c r="FS446" s="86"/>
      <c r="FT446" s="86"/>
      <c r="FU446" s="86"/>
      <c r="FV446" s="86"/>
      <c r="FW446" s="86"/>
      <c r="FX446" s="86">
        <v>71</v>
      </c>
      <c r="FY446" s="86">
        <v>0</v>
      </c>
    </row>
    <row r="447" spans="1:181" x14ac:dyDescent="0.25">
      <c r="A447" t="s">
        <v>186</v>
      </c>
      <c r="B447" t="s">
        <v>244</v>
      </c>
      <c r="C447" t="s">
        <v>194</v>
      </c>
      <c r="D447" t="s">
        <v>203</v>
      </c>
      <c r="E447" t="s">
        <v>206</v>
      </c>
      <c r="F447" t="s">
        <v>180</v>
      </c>
      <c r="G447" t="s">
        <v>1</v>
      </c>
      <c r="H447" s="86">
        <v>285</v>
      </c>
      <c r="I447" s="86"/>
      <c r="J447" s="86"/>
      <c r="K447" s="86"/>
      <c r="L447" s="86"/>
      <c r="M447" s="86"/>
      <c r="N447" s="86"/>
      <c r="O447" s="86"/>
      <c r="P447" s="86"/>
      <c r="Q447" s="86"/>
      <c r="R447" s="86"/>
      <c r="S447" s="86"/>
      <c r="T447" s="86"/>
      <c r="U447" s="86"/>
      <c r="V447" s="86"/>
      <c r="W447" s="86"/>
      <c r="X447" s="86"/>
      <c r="Y447" s="86"/>
      <c r="Z447" s="86"/>
      <c r="AA447" s="86"/>
      <c r="AB447" s="86"/>
      <c r="AC447" s="86"/>
      <c r="AD447" s="86"/>
      <c r="AE447" s="86"/>
      <c r="AF447" s="86"/>
      <c r="AG447" s="86"/>
      <c r="AH447" s="86"/>
      <c r="AI447" s="86"/>
      <c r="AJ447" s="86"/>
      <c r="AK447" s="86"/>
      <c r="AL447" s="86"/>
      <c r="AM447" s="86"/>
      <c r="AN447" s="86"/>
      <c r="AO447" s="86"/>
      <c r="AP447" s="86"/>
      <c r="AQ447" s="86"/>
      <c r="AR447" s="86"/>
      <c r="AS447" s="86"/>
      <c r="AT447" s="86"/>
      <c r="AU447" s="86"/>
      <c r="AV447" s="86"/>
      <c r="AW447" s="86"/>
      <c r="AX447" s="86"/>
      <c r="AY447" s="86"/>
      <c r="AZ447" s="86"/>
      <c r="BA447" s="86"/>
      <c r="BB447" s="86"/>
      <c r="BC447" s="86"/>
      <c r="BD447" s="86"/>
      <c r="BE447" s="86"/>
      <c r="BF447" s="86"/>
      <c r="BG447" s="86"/>
      <c r="BH447" s="86"/>
      <c r="BI447" s="86"/>
      <c r="BJ447" s="86"/>
      <c r="BK447" s="86"/>
      <c r="BL447" s="86"/>
      <c r="BM447" s="86"/>
      <c r="BN447" s="86"/>
      <c r="BO447" s="86"/>
      <c r="BP447" s="86"/>
      <c r="BQ447" s="86"/>
      <c r="BR447" s="86"/>
      <c r="BS447" s="86"/>
      <c r="BT447" s="86"/>
      <c r="BU447" s="86"/>
      <c r="BV447" s="86"/>
      <c r="BW447" s="86"/>
      <c r="BX447" s="86"/>
      <c r="BY447" s="86"/>
      <c r="BZ447" s="86"/>
      <c r="CA447" s="86"/>
      <c r="CB447" s="86"/>
      <c r="CC447" s="86"/>
      <c r="CD447" s="86"/>
      <c r="CE447" s="86"/>
      <c r="CF447" s="86"/>
      <c r="CG447" s="86"/>
      <c r="CH447" s="86"/>
      <c r="CI447" s="86"/>
      <c r="CJ447" s="86"/>
      <c r="CK447" s="86"/>
      <c r="CL447" s="86"/>
      <c r="CM447" s="86"/>
      <c r="CN447" s="86"/>
      <c r="CO447" s="86"/>
      <c r="CP447" s="86"/>
      <c r="CQ447" s="86"/>
      <c r="CR447" s="86"/>
      <c r="CS447" s="86"/>
      <c r="CT447" s="86"/>
      <c r="CU447" s="86"/>
      <c r="CV447" s="86"/>
      <c r="CW447" s="86"/>
      <c r="CX447" s="86"/>
      <c r="CY447" s="86"/>
      <c r="CZ447" s="86"/>
      <c r="DA447" s="86"/>
      <c r="DB447" s="86"/>
      <c r="DC447" s="86"/>
      <c r="DD447" s="86"/>
      <c r="DE447" s="86"/>
      <c r="DF447" s="86"/>
      <c r="DG447" s="86"/>
      <c r="DH447" s="86"/>
      <c r="DI447" s="86"/>
      <c r="DJ447" s="86"/>
      <c r="DK447" s="86"/>
      <c r="DL447" s="86"/>
      <c r="DM447" s="86"/>
      <c r="DN447" s="86"/>
      <c r="DO447" s="86"/>
      <c r="DP447" s="86"/>
      <c r="DQ447" s="86"/>
      <c r="DR447" s="86"/>
      <c r="DS447" s="86"/>
      <c r="DT447" s="86"/>
      <c r="DU447" s="86"/>
      <c r="DV447" s="86"/>
      <c r="DW447" s="86"/>
      <c r="DX447" s="86"/>
      <c r="DY447" s="86"/>
      <c r="DZ447" s="86"/>
      <c r="EA447" s="86"/>
      <c r="EB447" s="86"/>
      <c r="EC447" s="86"/>
      <c r="ED447" s="86"/>
      <c r="EE447" s="86"/>
      <c r="EF447" s="86"/>
      <c r="EG447" s="86"/>
      <c r="EH447" s="86"/>
      <c r="EI447" s="86"/>
      <c r="EJ447" s="86"/>
      <c r="EK447" s="86"/>
      <c r="EL447" s="86"/>
      <c r="EM447" s="86"/>
      <c r="EN447" s="86"/>
      <c r="EO447" s="86"/>
      <c r="EP447" s="86"/>
      <c r="EQ447" s="86"/>
      <c r="ER447" s="86"/>
      <c r="ES447" s="86"/>
      <c r="ET447" s="86"/>
      <c r="EU447" s="86"/>
      <c r="EV447" s="86"/>
      <c r="EW447" s="86"/>
      <c r="EX447" s="86"/>
      <c r="EY447" s="86"/>
      <c r="EZ447" s="86"/>
      <c r="FA447" s="86"/>
      <c r="FB447" s="86"/>
      <c r="FC447" s="86"/>
      <c r="FD447" s="86"/>
      <c r="FE447" s="86"/>
      <c r="FF447" s="86"/>
      <c r="FG447" s="86"/>
      <c r="FH447" s="86"/>
      <c r="FI447" s="86"/>
      <c r="FJ447" s="86"/>
      <c r="FK447" s="86"/>
      <c r="FL447" s="86"/>
      <c r="FM447" s="86"/>
      <c r="FN447" s="86"/>
      <c r="FO447" s="86"/>
      <c r="FP447" s="86"/>
      <c r="FQ447" s="86"/>
      <c r="FR447" s="86"/>
      <c r="FS447" s="86"/>
      <c r="FT447" s="86"/>
      <c r="FU447" s="86"/>
      <c r="FV447" s="86"/>
      <c r="FW447" s="86"/>
      <c r="FX447" s="86">
        <v>40</v>
      </c>
      <c r="FY447" s="86">
        <v>0</v>
      </c>
    </row>
    <row r="448" spans="1:181" x14ac:dyDescent="0.25">
      <c r="A448" t="s">
        <v>186</v>
      </c>
      <c r="B448" t="s">
        <v>244</v>
      </c>
      <c r="C448" t="s">
        <v>194</v>
      </c>
      <c r="D448" t="s">
        <v>203</v>
      </c>
      <c r="E448" t="s">
        <v>206</v>
      </c>
      <c r="F448" t="s">
        <v>181</v>
      </c>
      <c r="G448" t="s">
        <v>1</v>
      </c>
      <c r="H448" s="86">
        <v>477</v>
      </c>
      <c r="I448" s="86"/>
      <c r="J448" s="86"/>
      <c r="K448" s="86"/>
      <c r="L448" s="86"/>
      <c r="M448" s="86"/>
      <c r="N448" s="86"/>
      <c r="O448" s="86"/>
      <c r="P448" s="86"/>
      <c r="Q448" s="86"/>
      <c r="R448" s="86"/>
      <c r="S448" s="86"/>
      <c r="T448" s="86"/>
      <c r="U448" s="86"/>
      <c r="V448" s="86"/>
      <c r="W448" s="86"/>
      <c r="X448" s="86"/>
      <c r="Y448" s="86"/>
      <c r="Z448" s="86"/>
      <c r="AA448" s="86"/>
      <c r="AB448" s="86"/>
      <c r="AC448" s="86"/>
      <c r="AD448" s="86"/>
      <c r="AE448" s="86"/>
      <c r="AF448" s="86"/>
      <c r="AG448" s="86"/>
      <c r="AH448" s="86"/>
      <c r="AI448" s="86"/>
      <c r="AJ448" s="86"/>
      <c r="AK448" s="86"/>
      <c r="AL448" s="86"/>
      <c r="AM448" s="86"/>
      <c r="AN448" s="86"/>
      <c r="AO448" s="86"/>
      <c r="AP448" s="86"/>
      <c r="AQ448" s="86"/>
      <c r="AR448" s="86"/>
      <c r="AS448" s="86"/>
      <c r="AT448" s="86"/>
      <c r="AU448" s="86"/>
      <c r="AV448" s="86"/>
      <c r="AW448" s="86"/>
      <c r="AX448" s="86"/>
      <c r="AY448" s="86"/>
      <c r="AZ448" s="86"/>
      <c r="BA448" s="86"/>
      <c r="BB448" s="86"/>
      <c r="BC448" s="86"/>
      <c r="BD448" s="86"/>
      <c r="BE448" s="86"/>
      <c r="BF448" s="86"/>
      <c r="BG448" s="86"/>
      <c r="BH448" s="86"/>
      <c r="BI448" s="86"/>
      <c r="BJ448" s="86"/>
      <c r="BK448" s="86"/>
      <c r="BL448" s="86"/>
      <c r="BM448" s="86"/>
      <c r="BN448" s="86"/>
      <c r="BO448" s="86"/>
      <c r="BP448" s="86"/>
      <c r="BQ448" s="86"/>
      <c r="BR448" s="86"/>
      <c r="BS448" s="86"/>
      <c r="BT448" s="86"/>
      <c r="BU448" s="86"/>
      <c r="BV448" s="86"/>
      <c r="BW448" s="86"/>
      <c r="BX448" s="86"/>
      <c r="BY448" s="86"/>
      <c r="BZ448" s="86"/>
      <c r="CA448" s="86"/>
      <c r="CB448" s="86"/>
      <c r="CC448" s="86"/>
      <c r="CD448" s="86"/>
      <c r="CE448" s="86"/>
      <c r="CF448" s="86"/>
      <c r="CG448" s="86"/>
      <c r="CH448" s="86"/>
      <c r="CI448" s="86"/>
      <c r="CJ448" s="86"/>
      <c r="CK448" s="86"/>
      <c r="CL448" s="86"/>
      <c r="CM448" s="86"/>
      <c r="CN448" s="86"/>
      <c r="CO448" s="86"/>
      <c r="CP448" s="86"/>
      <c r="CQ448" s="86"/>
      <c r="CR448" s="86"/>
      <c r="CS448" s="86"/>
      <c r="CT448" s="86"/>
      <c r="CU448" s="86"/>
      <c r="CV448" s="86"/>
      <c r="CW448" s="86"/>
      <c r="CX448" s="86"/>
      <c r="CY448" s="86"/>
      <c r="CZ448" s="86"/>
      <c r="DA448" s="86"/>
      <c r="DB448" s="86"/>
      <c r="DC448" s="86"/>
      <c r="DD448" s="86"/>
      <c r="DE448" s="86"/>
      <c r="DF448" s="86"/>
      <c r="DG448" s="86"/>
      <c r="DH448" s="86"/>
      <c r="DI448" s="86"/>
      <c r="DJ448" s="86"/>
      <c r="DK448" s="86"/>
      <c r="DL448" s="86"/>
      <c r="DM448" s="86"/>
      <c r="DN448" s="86"/>
      <c r="DO448" s="86"/>
      <c r="DP448" s="86"/>
      <c r="DQ448" s="86"/>
      <c r="DR448" s="86"/>
      <c r="DS448" s="86"/>
      <c r="DT448" s="86"/>
      <c r="DU448" s="86"/>
      <c r="DV448" s="86"/>
      <c r="DW448" s="86"/>
      <c r="DX448" s="86"/>
      <c r="DY448" s="86"/>
      <c r="DZ448" s="86"/>
      <c r="EA448" s="86"/>
      <c r="EB448" s="86"/>
      <c r="EC448" s="86"/>
      <c r="ED448" s="86"/>
      <c r="EE448" s="86"/>
      <c r="EF448" s="86"/>
      <c r="EG448" s="86"/>
      <c r="EH448" s="86"/>
      <c r="EI448" s="86"/>
      <c r="EJ448" s="86"/>
      <c r="EK448" s="86"/>
      <c r="EL448" s="86"/>
      <c r="EM448" s="86"/>
      <c r="EN448" s="86"/>
      <c r="EO448" s="86"/>
      <c r="EP448" s="86"/>
      <c r="EQ448" s="86"/>
      <c r="ER448" s="86"/>
      <c r="ES448" s="86"/>
      <c r="ET448" s="86"/>
      <c r="EU448" s="86"/>
      <c r="EV448" s="86"/>
      <c r="EW448" s="86"/>
      <c r="EX448" s="86"/>
      <c r="EY448" s="86"/>
      <c r="EZ448" s="86"/>
      <c r="FA448" s="86"/>
      <c r="FB448" s="86"/>
      <c r="FC448" s="86"/>
      <c r="FD448" s="86"/>
      <c r="FE448" s="86"/>
      <c r="FF448" s="86"/>
      <c r="FG448" s="86"/>
      <c r="FH448" s="86"/>
      <c r="FI448" s="86"/>
      <c r="FJ448" s="86"/>
      <c r="FK448" s="86"/>
      <c r="FL448" s="86"/>
      <c r="FM448" s="86"/>
      <c r="FN448" s="86"/>
      <c r="FO448" s="86"/>
      <c r="FP448" s="86"/>
      <c r="FQ448" s="86"/>
      <c r="FR448" s="86"/>
      <c r="FS448" s="86"/>
      <c r="FT448" s="86"/>
      <c r="FU448" s="86"/>
      <c r="FV448" s="86"/>
      <c r="FW448" s="86"/>
      <c r="FX448" s="86">
        <v>23</v>
      </c>
      <c r="FY448" s="86">
        <v>0</v>
      </c>
    </row>
    <row r="449" spans="1:181" x14ac:dyDescent="0.25">
      <c r="A449" t="s">
        <v>186</v>
      </c>
      <c r="B449" t="s">
        <v>244</v>
      </c>
      <c r="C449" t="s">
        <v>194</v>
      </c>
      <c r="D449" t="s">
        <v>203</v>
      </c>
      <c r="E449" t="s">
        <v>206</v>
      </c>
      <c r="F449" t="s">
        <v>182</v>
      </c>
      <c r="G449" t="s">
        <v>1</v>
      </c>
      <c r="H449" s="86">
        <v>1284</v>
      </c>
      <c r="I449" s="86">
        <v>0.59775662422180176</v>
      </c>
      <c r="J449" s="86">
        <v>0.56935489177703857</v>
      </c>
      <c r="K449" s="86">
        <v>0.53874880075454712</v>
      </c>
      <c r="L449" s="86">
        <v>0.55520278215408325</v>
      </c>
      <c r="M449" s="86">
        <v>0.57205164432525635</v>
      </c>
      <c r="N449" s="86">
        <v>0.6150626540184021</v>
      </c>
      <c r="O449" s="86">
        <v>0.80147510766983032</v>
      </c>
      <c r="P449" s="86">
        <v>0.96334224939346313</v>
      </c>
      <c r="Q449" s="86">
        <v>0.88993352651596069</v>
      </c>
      <c r="R449" s="86">
        <v>0.83762329816818237</v>
      </c>
      <c r="S449" s="86">
        <v>0.86673063039779663</v>
      </c>
      <c r="T449" s="86">
        <v>0.78335464000701904</v>
      </c>
      <c r="U449" s="86">
        <v>0.80551087856292725</v>
      </c>
      <c r="V449" s="86">
        <v>0.83382982015609741</v>
      </c>
      <c r="W449" s="86">
        <v>0.75815099477767944</v>
      </c>
      <c r="X449" s="86">
        <v>0.86865675449371338</v>
      </c>
      <c r="Y449" s="86">
        <v>0.86591601371765137</v>
      </c>
      <c r="Z449" s="86">
        <v>0.8036344051361084</v>
      </c>
      <c r="AA449" s="86">
        <v>0.87731951475143433</v>
      </c>
      <c r="AB449" s="86">
        <v>0.87047237157821655</v>
      </c>
      <c r="AC449" s="86">
        <v>0.92223501205444336</v>
      </c>
      <c r="AD449" s="86">
        <v>1.0069801807403564</v>
      </c>
      <c r="AE449" s="86">
        <v>0.95406323671340942</v>
      </c>
      <c r="AF449" s="86">
        <v>0.83249759674072266</v>
      </c>
      <c r="AG449" s="86">
        <v>-0.38343930244445801</v>
      </c>
      <c r="AH449" s="86">
        <v>-0.35949558019638062</v>
      </c>
      <c r="AI449" s="86">
        <v>-0.3809342086315155</v>
      </c>
      <c r="AJ449" s="86">
        <v>-0.30219167470932007</v>
      </c>
      <c r="AK449" s="86">
        <v>-0.29886528849601746</v>
      </c>
      <c r="AL449" s="86">
        <v>-0.31268033385276794</v>
      </c>
      <c r="AM449" s="86">
        <v>-0.24093903601169586</v>
      </c>
      <c r="AN449" s="86">
        <v>-0.26888346672058105</v>
      </c>
      <c r="AO449" s="86">
        <v>-0.23473635315895081</v>
      </c>
      <c r="AP449" s="86">
        <v>-0.2240605354309082</v>
      </c>
      <c r="AQ449" s="86">
        <v>-0.25663083791732788</v>
      </c>
      <c r="AR449" s="86">
        <v>-0.40071040391921997</v>
      </c>
      <c r="AS449" s="86">
        <v>-0.2885596752166748</v>
      </c>
      <c r="AT449" s="86">
        <v>-0.22129620611667633</v>
      </c>
      <c r="AU449" s="86">
        <v>-0.28516632318496704</v>
      </c>
      <c r="AV449" s="86">
        <v>-0.39159426093101501</v>
      </c>
      <c r="AW449" s="86">
        <v>-0.30483582615852356</v>
      </c>
      <c r="AX449" s="86">
        <v>-0.41806572675704956</v>
      </c>
      <c r="AY449" s="86">
        <v>-0.38051092624664307</v>
      </c>
      <c r="AZ449" s="86">
        <v>-0.33742052316665649</v>
      </c>
      <c r="BA449" s="86">
        <v>-0.40047028660774231</v>
      </c>
      <c r="BB449" s="86">
        <v>-0.33154976367950439</v>
      </c>
      <c r="BC449" s="86">
        <v>-0.26624271273612976</v>
      </c>
      <c r="BD449" s="86">
        <v>-0.3371753990650177</v>
      </c>
      <c r="BE449" s="86">
        <v>-0.25870174169540405</v>
      </c>
      <c r="BF449" s="86">
        <v>-0.23894593119621277</v>
      </c>
      <c r="BG449" s="86">
        <v>-0.25675091147422791</v>
      </c>
      <c r="BH449" s="86">
        <v>-0.19579517841339111</v>
      </c>
      <c r="BI449" s="86">
        <v>-0.19181734323501587</v>
      </c>
      <c r="BJ449" s="86">
        <v>-0.20508471131324768</v>
      </c>
      <c r="BK449" s="86">
        <v>-0.12888747453689575</v>
      </c>
      <c r="BL449" s="86">
        <v>-0.13524433970451355</v>
      </c>
      <c r="BM449" s="86">
        <v>-0.12155658006668091</v>
      </c>
      <c r="BN449" s="86">
        <v>-0.12455271184444427</v>
      </c>
      <c r="BO449" s="86">
        <v>-0.13199149072170258</v>
      </c>
      <c r="BP449" s="86">
        <v>-0.25459140539169312</v>
      </c>
      <c r="BQ449" s="86">
        <v>-0.14741533994674683</v>
      </c>
      <c r="BR449" s="86">
        <v>-0.1035991758108139</v>
      </c>
      <c r="BS449" s="86">
        <v>-0.1619323343038559</v>
      </c>
      <c r="BT449" s="86">
        <v>-0.23387446999549866</v>
      </c>
      <c r="BU449" s="86">
        <v>-0.16569945216178894</v>
      </c>
      <c r="BV449" s="86">
        <v>-0.28369864821434021</v>
      </c>
      <c r="BW449" s="86">
        <v>-0.23286524415016174</v>
      </c>
      <c r="BX449" s="86">
        <v>-0.19300659000873566</v>
      </c>
      <c r="BY449" s="86">
        <v>-0.24467127025127411</v>
      </c>
      <c r="BZ449" s="86">
        <v>-0.192067950963974</v>
      </c>
      <c r="CA449" s="86">
        <v>-0.13817878067493439</v>
      </c>
      <c r="CB449" s="86">
        <v>-0.20372310280799866</v>
      </c>
      <c r="CC449" s="86">
        <v>-0.17230886220932007</v>
      </c>
      <c r="CD449" s="86">
        <v>-0.15545357763767242</v>
      </c>
      <c r="CE449" s="86">
        <v>-0.17074190080165863</v>
      </c>
      <c r="CF449" s="86">
        <v>-0.12210527807474136</v>
      </c>
      <c r="CG449" s="86">
        <v>-0.1176762580871582</v>
      </c>
      <c r="CH449" s="86">
        <v>-0.13056430220603943</v>
      </c>
      <c r="CI449" s="86">
        <v>-5.1280912011861801E-2</v>
      </c>
      <c r="CJ449" s="86">
        <v>-4.2686305940151215E-2</v>
      </c>
      <c r="CK449" s="86">
        <v>-4.3168611824512482E-2</v>
      </c>
      <c r="CL449" s="86">
        <v>-5.5633891373872757E-2</v>
      </c>
      <c r="CM449" s="86">
        <v>-4.5666661113500595E-2</v>
      </c>
      <c r="CN449" s="86">
        <v>-0.15338979661464691</v>
      </c>
      <c r="CO449" s="86">
        <v>-4.9659214913845062E-2</v>
      </c>
      <c r="CP449" s="86">
        <v>-2.2082572802901268E-2</v>
      </c>
      <c r="CQ449" s="86">
        <v>-7.6580852270126343E-2</v>
      </c>
      <c r="CR449" s="86">
        <v>-0.12463819980621338</v>
      </c>
      <c r="CS449" s="86">
        <v>-6.9334037601947784E-2</v>
      </c>
      <c r="CT449" s="86">
        <v>-0.19063641130924225</v>
      </c>
      <c r="CU449" s="86">
        <v>-0.13060632348060608</v>
      </c>
      <c r="CV449" s="86">
        <v>-9.2985950410366058E-2</v>
      </c>
      <c r="CW449" s="86">
        <v>-0.13676539063453674</v>
      </c>
      <c r="CX449" s="86">
        <v>-9.5463275909423828E-2</v>
      </c>
      <c r="CY449" s="86">
        <v>-4.9482114613056183E-2</v>
      </c>
      <c r="CZ449" s="86">
        <v>-0.1112944707274437</v>
      </c>
      <c r="DA449" s="86">
        <v>-8.5916005074977875E-2</v>
      </c>
      <c r="DB449" s="86">
        <v>-7.1961246430873871E-2</v>
      </c>
      <c r="DC449" s="86">
        <v>-8.4732912480831146E-2</v>
      </c>
      <c r="DD449" s="86">
        <v>-4.8415385186672211E-2</v>
      </c>
      <c r="DE449" s="86">
        <v>-4.3535180389881134E-2</v>
      </c>
      <c r="DF449" s="86">
        <v>-5.6043911725282669E-2</v>
      </c>
      <c r="DG449" s="86">
        <v>2.6325652375817299E-2</v>
      </c>
      <c r="DH449" s="86">
        <v>4.9871742725372314E-2</v>
      </c>
      <c r="DI449" s="86">
        <v>3.5219356417655945E-2</v>
      </c>
      <c r="DJ449" s="86">
        <v>1.328493095934391E-2</v>
      </c>
      <c r="DK449" s="86">
        <v>4.0658172219991684E-2</v>
      </c>
      <c r="DL449" s="86">
        <v>-5.2188213914632797E-2</v>
      </c>
      <c r="DM449" s="86">
        <v>4.8096906393766403E-2</v>
      </c>
      <c r="DN449" s="86">
        <v>5.9434030205011368E-2</v>
      </c>
      <c r="DO449" s="86">
        <v>8.7706288322806358E-3</v>
      </c>
      <c r="DP449" s="86">
        <v>-1.5401936136186123E-2</v>
      </c>
      <c r="DQ449" s="86">
        <v>2.7031373232603073E-2</v>
      </c>
      <c r="DR449" s="86">
        <v>-9.7574174404144287E-2</v>
      </c>
      <c r="DS449" s="86">
        <v>-2.8347387909889221E-2</v>
      </c>
      <c r="DT449" s="86">
        <v>7.0346971042454243E-3</v>
      </c>
      <c r="DU449" s="86">
        <v>-2.8859477490186691E-2</v>
      </c>
      <c r="DV449" s="86">
        <v>1.1413845932111144E-3</v>
      </c>
      <c r="DW449" s="86">
        <v>3.9214562624692917E-2</v>
      </c>
      <c r="DX449" s="86">
        <v>-1.8865844234824181E-2</v>
      </c>
      <c r="DY449" s="86">
        <v>3.8821574300527573E-2</v>
      </c>
      <c r="DZ449" s="86">
        <v>4.8588421195745468E-2</v>
      </c>
      <c r="EA449" s="86">
        <v>3.9450418204069138E-2</v>
      </c>
      <c r="EB449" s="86">
        <v>5.7981114834547043E-2</v>
      </c>
      <c r="EC449" s="86">
        <v>6.3512764871120453E-2</v>
      </c>
      <c r="ED449" s="86">
        <v>5.1551718264818192E-2</v>
      </c>
      <c r="EE449" s="86">
        <v>0.13837720453739166</v>
      </c>
      <c r="EF449" s="86">
        <v>0.18351085484027863</v>
      </c>
      <c r="EG449" s="86">
        <v>0.14839912950992584</v>
      </c>
      <c r="EH449" s="86">
        <v>0.11279276013374329</v>
      </c>
      <c r="EI449" s="86">
        <v>0.16529752314090729</v>
      </c>
      <c r="EJ449" s="86">
        <v>9.3930818140506744E-2</v>
      </c>
      <c r="EK449" s="86">
        <v>0.18924123048782349</v>
      </c>
      <c r="EL449" s="86">
        <v>0.1771310418844223</v>
      </c>
      <c r="EM449" s="86">
        <v>0.13200460374355316</v>
      </c>
      <c r="EN449" s="86">
        <v>0.14231787621974945</v>
      </c>
      <c r="EO449" s="86">
        <v>0.1661677360534668</v>
      </c>
      <c r="EP449" s="86">
        <v>3.6792919039726257E-2</v>
      </c>
      <c r="EQ449" s="86">
        <v>0.11929826438426971</v>
      </c>
      <c r="ER449" s="86">
        <v>0.15144862234592438</v>
      </c>
      <c r="ES449" s="86">
        <v>0.12693952023983002</v>
      </c>
      <c r="ET449" s="86">
        <v>0.14062318205833435</v>
      </c>
      <c r="EU449" s="86">
        <v>0.1672784686088562</v>
      </c>
      <c r="EV449" s="86">
        <v>0.11458641290664673</v>
      </c>
      <c r="EW449" s="86">
        <v>54.808975219726563</v>
      </c>
      <c r="EX449" s="86">
        <v>53.771778106689453</v>
      </c>
      <c r="EY449" s="86">
        <v>53.199199676513672</v>
      </c>
      <c r="EZ449" s="86">
        <v>52.727954864501953</v>
      </c>
      <c r="FA449" s="86">
        <v>52.615875244140625</v>
      </c>
      <c r="FB449" s="86">
        <v>52.304683685302734</v>
      </c>
      <c r="FC449" s="86">
        <v>52.892890930175781</v>
      </c>
      <c r="FD449" s="86">
        <v>54.892612457275391</v>
      </c>
      <c r="FE449" s="86">
        <v>57.88238525390625</v>
      </c>
      <c r="FF449" s="86">
        <v>61.870658874511719</v>
      </c>
      <c r="FG449" s="86">
        <v>67.710716247558594</v>
      </c>
      <c r="FH449" s="86">
        <v>73.108207702636719</v>
      </c>
      <c r="FI449" s="86">
        <v>76.851608276367188</v>
      </c>
      <c r="FJ449" s="86">
        <v>79.510513305664063</v>
      </c>
      <c r="FK449" s="86">
        <v>79.433708190917969</v>
      </c>
      <c r="FL449" s="86">
        <v>80.57257080078125</v>
      </c>
      <c r="FM449" s="86">
        <v>78.796417236328125</v>
      </c>
      <c r="FN449" s="86">
        <v>76.185462951660156</v>
      </c>
      <c r="FO449" s="86">
        <v>72.694282531738281</v>
      </c>
      <c r="FP449" s="86">
        <v>67.991844177246094</v>
      </c>
      <c r="FQ449" s="86">
        <v>62.282817840576172</v>
      </c>
      <c r="FR449" s="86">
        <v>60.30181884765625</v>
      </c>
      <c r="FS449" s="86">
        <v>58.458122253417969</v>
      </c>
      <c r="FT449" s="86">
        <v>57.263824462890625</v>
      </c>
      <c r="FU449" s="86">
        <v>7.0074424147605896E-2</v>
      </c>
      <c r="FV449" s="86">
        <v>0.10848613828420639</v>
      </c>
      <c r="FW449" s="86">
        <v>7.3206193745136261E-2</v>
      </c>
      <c r="FX449" s="86">
        <v>124</v>
      </c>
      <c r="FY449" s="86">
        <v>1</v>
      </c>
    </row>
    <row r="450" spans="1:181" x14ac:dyDescent="0.25">
      <c r="A450" t="s">
        <v>186</v>
      </c>
      <c r="B450" t="s">
        <v>244</v>
      </c>
      <c r="C450" t="s">
        <v>194</v>
      </c>
      <c r="D450" t="s">
        <v>203</v>
      </c>
      <c r="E450" t="s">
        <v>206</v>
      </c>
      <c r="F450" t="s">
        <v>183</v>
      </c>
      <c r="G450" t="s">
        <v>1</v>
      </c>
      <c r="H450" s="86">
        <v>1792</v>
      </c>
      <c r="I450" s="86">
        <v>0.80307471752166748</v>
      </c>
      <c r="J450" s="86">
        <v>0.6886826753616333</v>
      </c>
      <c r="K450" s="86">
        <v>0.61934494972229004</v>
      </c>
      <c r="L450" s="86">
        <v>0.62060558795928955</v>
      </c>
      <c r="M450" s="86">
        <v>0.52489197254180908</v>
      </c>
      <c r="N450" s="86">
        <v>0.65485954284667969</v>
      </c>
      <c r="O450" s="86">
        <v>0.73334681987762451</v>
      </c>
      <c r="P450" s="86">
        <v>0.88786530494689941</v>
      </c>
      <c r="Q450" s="86">
        <v>0.94152534008026123</v>
      </c>
      <c r="R450" s="86">
        <v>0.81294465065002441</v>
      </c>
      <c r="S450" s="86">
        <v>0.90738111734390259</v>
      </c>
      <c r="T450" s="86">
        <v>1.0030847787857056</v>
      </c>
      <c r="U450" s="86">
        <v>0.85710179805755615</v>
      </c>
      <c r="V450" s="86">
        <v>1.0000240802764893</v>
      </c>
      <c r="W450" s="86">
        <v>1.2184619903564453</v>
      </c>
      <c r="X450" s="86">
        <v>1.3050543069839478</v>
      </c>
      <c r="Y450" s="86">
        <v>1.2434307336807251</v>
      </c>
      <c r="Z450" s="86">
        <v>1.4512381553649902</v>
      </c>
      <c r="AA450" s="86">
        <v>1.6975932121276855</v>
      </c>
      <c r="AB450" s="86">
        <v>1.5912179946899414</v>
      </c>
      <c r="AC450" s="86">
        <v>1.5271087884902954</v>
      </c>
      <c r="AD450" s="86">
        <v>1.5442076921463013</v>
      </c>
      <c r="AE450" s="86">
        <v>1.2934055328369141</v>
      </c>
      <c r="AF450" s="86">
        <v>1.029229998588562</v>
      </c>
      <c r="AG450" s="86">
        <v>-1.3180896043777466</v>
      </c>
      <c r="AH450" s="86">
        <v>-1.2840384244918823</v>
      </c>
      <c r="AI450" s="86">
        <v>-1.3176082372665405</v>
      </c>
      <c r="AJ450" s="86">
        <v>-1.1624947786331177</v>
      </c>
      <c r="AK450" s="86">
        <v>-1.1809729337692261</v>
      </c>
      <c r="AL450" s="86">
        <v>-1.0577698945999146</v>
      </c>
      <c r="AM450" s="86">
        <v>-1.186897873878479</v>
      </c>
      <c r="AN450" s="86">
        <v>-0.98555916547775269</v>
      </c>
      <c r="AO450" s="86">
        <v>-0.81021636724472046</v>
      </c>
      <c r="AP450" s="86">
        <v>-0.75771236419677734</v>
      </c>
      <c r="AQ450" s="86">
        <v>-0.44338467717170715</v>
      </c>
      <c r="AR450" s="86">
        <v>-0.52523362636566162</v>
      </c>
      <c r="AS450" s="86">
        <v>-0.67940306663513184</v>
      </c>
      <c r="AT450" s="86">
        <v>-0.73243975639343262</v>
      </c>
      <c r="AU450" s="86">
        <v>-0.68307638168334961</v>
      </c>
      <c r="AV450" s="86">
        <v>-0.53436499834060669</v>
      </c>
      <c r="AW450" s="86">
        <v>-0.70257192850112915</v>
      </c>
      <c r="AX450" s="86">
        <v>-0.80185717344284058</v>
      </c>
      <c r="AY450" s="86">
        <v>-0.58580321073532104</v>
      </c>
      <c r="AZ450" s="86">
        <v>-0.65533667802810669</v>
      </c>
      <c r="BA450" s="86">
        <v>-0.48929283022880554</v>
      </c>
      <c r="BB450" s="86">
        <v>-0.67326593399047852</v>
      </c>
      <c r="BC450" s="86">
        <v>-0.85930353403091431</v>
      </c>
      <c r="BD450" s="86">
        <v>-1.0675170421600342</v>
      </c>
      <c r="BE450" s="86">
        <v>-0.92172175645828247</v>
      </c>
      <c r="BF450" s="86">
        <v>-0.89455413818359375</v>
      </c>
      <c r="BG450" s="86">
        <v>-0.94827276468276978</v>
      </c>
      <c r="BH450" s="86">
        <v>-0.83525145053863525</v>
      </c>
      <c r="BI450" s="86">
        <v>-0.88048428297042847</v>
      </c>
      <c r="BJ450" s="86">
        <v>-0.76051229238510132</v>
      </c>
      <c r="BK450" s="86">
        <v>-0.87105059623718262</v>
      </c>
      <c r="BL450" s="86">
        <v>-0.66225588321685791</v>
      </c>
      <c r="BM450" s="86">
        <v>-0.50335782766342163</v>
      </c>
      <c r="BN450" s="86">
        <v>-0.49749541282653809</v>
      </c>
      <c r="BO450" s="86">
        <v>-0.22719621658325195</v>
      </c>
      <c r="BP450" s="86">
        <v>-0.21397964656352997</v>
      </c>
      <c r="BQ450" s="86">
        <v>-0.37451523542404175</v>
      </c>
      <c r="BR450" s="86">
        <v>-0.44711655378341675</v>
      </c>
      <c r="BS450" s="86">
        <v>-0.34394261240959167</v>
      </c>
      <c r="BT450" s="86">
        <v>-0.20819662511348724</v>
      </c>
      <c r="BU450" s="86">
        <v>-0.40883895754814148</v>
      </c>
      <c r="BV450" s="86">
        <v>-0.44074070453643799</v>
      </c>
      <c r="BW450" s="86">
        <v>-0.1841806024312973</v>
      </c>
      <c r="BX450" s="86">
        <v>-0.30795034766197205</v>
      </c>
      <c r="BY450" s="86">
        <v>-0.18641248345375061</v>
      </c>
      <c r="BZ450" s="86">
        <v>-0.34027299284934998</v>
      </c>
      <c r="CA450" s="86">
        <v>-0.51561266183853149</v>
      </c>
      <c r="CB450" s="86">
        <v>-0.73240780830383301</v>
      </c>
      <c r="CC450" s="86">
        <v>-0.64719867706298828</v>
      </c>
      <c r="CD450" s="86">
        <v>-0.62479865550994873</v>
      </c>
      <c r="CE450" s="86">
        <v>-0.69247204065322876</v>
      </c>
      <c r="CF450" s="86">
        <v>-0.608603835105896</v>
      </c>
      <c r="CG450" s="86">
        <v>-0.67236679792404175</v>
      </c>
      <c r="CH450" s="86">
        <v>-0.55463260412216187</v>
      </c>
      <c r="CI450" s="86">
        <v>-0.65229570865631104</v>
      </c>
      <c r="CJ450" s="86">
        <v>-0.43833696842193604</v>
      </c>
      <c r="CK450" s="86">
        <v>-0.29082852602005005</v>
      </c>
      <c r="CL450" s="86">
        <v>-0.31726998090744019</v>
      </c>
      <c r="CM450" s="86">
        <v>-7.7464736998081207E-2</v>
      </c>
      <c r="CN450" s="86">
        <v>1.5939387958496809E-3</v>
      </c>
      <c r="CO450" s="86">
        <v>-0.16335083544254303</v>
      </c>
      <c r="CP450" s="86">
        <v>-0.24950253963470459</v>
      </c>
      <c r="CQ450" s="86">
        <v>-0.10905957967042923</v>
      </c>
      <c r="CR450" s="86">
        <v>1.7706593498587608E-2</v>
      </c>
      <c r="CS450" s="86">
        <v>-0.20540042221546173</v>
      </c>
      <c r="CT450" s="86">
        <v>-0.19063250720500946</v>
      </c>
      <c r="CU450" s="86">
        <v>9.3982018530368805E-2</v>
      </c>
      <c r="CV450" s="86">
        <v>-6.7351631820201874E-2</v>
      </c>
      <c r="CW450" s="86">
        <v>2.3361522704362869E-2</v>
      </c>
      <c r="CX450" s="86">
        <v>-0.1096431091427803</v>
      </c>
      <c r="CY450" s="86">
        <v>-0.27757337689399719</v>
      </c>
      <c r="CZ450" s="86">
        <v>-0.50031214952468872</v>
      </c>
      <c r="DA450" s="86">
        <v>-0.3726755678653717</v>
      </c>
      <c r="DB450" s="86">
        <v>-0.35504308342933655</v>
      </c>
      <c r="DC450" s="86">
        <v>-0.43667137622833252</v>
      </c>
      <c r="DD450" s="86">
        <v>-0.38195610046386719</v>
      </c>
      <c r="DE450" s="86">
        <v>-0.46424931287765503</v>
      </c>
      <c r="DF450" s="86">
        <v>-0.34875297546386719</v>
      </c>
      <c r="DG450" s="86">
        <v>-0.43354088068008423</v>
      </c>
      <c r="DH450" s="86">
        <v>-0.21441811323165894</v>
      </c>
      <c r="DI450" s="86">
        <v>-7.8299224376678467E-2</v>
      </c>
      <c r="DJ450" s="86">
        <v>-0.13704456388950348</v>
      </c>
      <c r="DK450" s="86">
        <v>7.2266750037670135E-2</v>
      </c>
      <c r="DL450" s="86">
        <v>0.21716751158237457</v>
      </c>
      <c r="DM450" s="86">
        <v>4.7813557088375092E-2</v>
      </c>
      <c r="DN450" s="86">
        <v>-5.1888521760702133E-2</v>
      </c>
      <c r="DO450" s="86">
        <v>0.12582345306873322</v>
      </c>
      <c r="DP450" s="86">
        <v>0.24360980093479156</v>
      </c>
      <c r="DQ450" s="86">
        <v>-1.9618950318545103E-3</v>
      </c>
      <c r="DR450" s="86">
        <v>5.9475686401128769E-2</v>
      </c>
      <c r="DS450" s="86">
        <v>0.37214463949203491</v>
      </c>
      <c r="DT450" s="86">
        <v>0.17324705421924591</v>
      </c>
      <c r="DU450" s="86">
        <v>0.23313552141189575</v>
      </c>
      <c r="DV450" s="86">
        <v>0.12098677456378937</v>
      </c>
      <c r="DW450" s="86">
        <v>-3.9534106850624084E-2</v>
      </c>
      <c r="DX450" s="86">
        <v>-0.26821646094322205</v>
      </c>
      <c r="DY450" s="86">
        <v>2.369212917983532E-2</v>
      </c>
      <c r="DZ450" s="86">
        <v>3.4441094845533371E-2</v>
      </c>
      <c r="EA450" s="86">
        <v>-6.7335791885852814E-2</v>
      </c>
      <c r="EB450" s="86">
        <v>-5.4712839424610138E-2</v>
      </c>
      <c r="EC450" s="86">
        <v>-0.163760706782341</v>
      </c>
      <c r="ED450" s="86">
        <v>-5.1495451480150223E-2</v>
      </c>
      <c r="EE450" s="86">
        <v>-0.11769361793994904</v>
      </c>
      <c r="EF450" s="86">
        <v>0.10888516157865524</v>
      </c>
      <c r="EG450" s="86">
        <v>0.22855933010578156</v>
      </c>
      <c r="EH450" s="86">
        <v>0.1231723427772522</v>
      </c>
      <c r="EI450" s="86">
        <v>0.28845521807670593</v>
      </c>
      <c r="EJ450" s="86">
        <v>0.52842152118682861</v>
      </c>
      <c r="EK450" s="86">
        <v>0.35270139575004578</v>
      </c>
      <c r="EL450" s="86">
        <v>0.23343472182750702</v>
      </c>
      <c r="EM450" s="86">
        <v>0.46495726704597473</v>
      </c>
      <c r="EN450" s="86">
        <v>0.56977814435958862</v>
      </c>
      <c r="EO450" s="86">
        <v>0.2917710542678833</v>
      </c>
      <c r="EP450" s="86">
        <v>0.42059218883514404</v>
      </c>
      <c r="EQ450" s="86">
        <v>0.77376729249954224</v>
      </c>
      <c r="ER450" s="86">
        <v>0.52063333988189697</v>
      </c>
      <c r="ES450" s="86">
        <v>0.53601586818695068</v>
      </c>
      <c r="ET450" s="86">
        <v>0.45397970080375671</v>
      </c>
      <c r="EU450" s="86">
        <v>0.30415678024291992</v>
      </c>
      <c r="EV450" s="86">
        <v>6.6892810165882111E-2</v>
      </c>
      <c r="EW450" s="86">
        <v>59.951587677001953</v>
      </c>
      <c r="EX450" s="86">
        <v>58.314529418945313</v>
      </c>
      <c r="EY450" s="86">
        <v>58.246810913085938</v>
      </c>
      <c r="EZ450" s="86">
        <v>57.180271148681641</v>
      </c>
      <c r="FA450" s="86">
        <v>57.212364196777344</v>
      </c>
      <c r="FB450" s="86">
        <v>56.626785278320313</v>
      </c>
      <c r="FC450" s="86">
        <v>58.108386993408203</v>
      </c>
      <c r="FD450" s="86">
        <v>61.508125305175781</v>
      </c>
      <c r="FE450" s="86">
        <v>66.324836730957031</v>
      </c>
      <c r="FF450" s="86">
        <v>69.51373291015625</v>
      </c>
      <c r="FG450" s="86">
        <v>73.444488525390625</v>
      </c>
      <c r="FH450" s="86">
        <v>77.14434814453125</v>
      </c>
      <c r="FI450" s="86">
        <v>80.027168273925781</v>
      </c>
      <c r="FJ450" s="86">
        <v>81.213958740234375</v>
      </c>
      <c r="FK450" s="86">
        <v>83.375350952148438</v>
      </c>
      <c r="FL450" s="86">
        <v>84.785896301269531</v>
      </c>
      <c r="FM450" s="86">
        <v>83.243431091308594</v>
      </c>
      <c r="FN450" s="86">
        <v>82.743194580078125</v>
      </c>
      <c r="FO450" s="86">
        <v>82.497970581054688</v>
      </c>
      <c r="FP450" s="86">
        <v>78.776641845703125</v>
      </c>
      <c r="FQ450" s="86">
        <v>74.790718078613281</v>
      </c>
      <c r="FR450" s="86">
        <v>72.318832397460938</v>
      </c>
      <c r="FS450" s="86">
        <v>70.599105834960938</v>
      </c>
      <c r="FT450" s="86">
        <v>67.831390380859375</v>
      </c>
      <c r="FU450" s="86">
        <v>0.23168662190437317</v>
      </c>
      <c r="FV450" s="86">
        <v>0.31419920921325684</v>
      </c>
      <c r="FW450" s="86">
        <v>0.23740759491920471</v>
      </c>
      <c r="FX450" s="86">
        <v>135</v>
      </c>
      <c r="FY450" s="86">
        <v>1</v>
      </c>
    </row>
    <row r="451" spans="1:181" x14ac:dyDescent="0.25">
      <c r="A451" t="s">
        <v>186</v>
      </c>
      <c r="B451" t="s">
        <v>244</v>
      </c>
      <c r="C451" t="s">
        <v>194</v>
      </c>
      <c r="D451" t="s">
        <v>203</v>
      </c>
      <c r="E451" t="s">
        <v>206</v>
      </c>
      <c r="F451" t="s">
        <v>184</v>
      </c>
      <c r="G451" t="s">
        <v>1</v>
      </c>
      <c r="H451" s="86">
        <v>1093</v>
      </c>
      <c r="I451" s="86"/>
      <c r="J451" s="86"/>
      <c r="K451" s="86"/>
      <c r="L451" s="86"/>
      <c r="M451" s="86"/>
      <c r="N451" s="86"/>
      <c r="O451" s="86"/>
      <c r="P451" s="86"/>
      <c r="Q451" s="86"/>
      <c r="R451" s="86"/>
      <c r="S451" s="86"/>
      <c r="T451" s="86"/>
      <c r="U451" s="86"/>
      <c r="V451" s="86"/>
      <c r="W451" s="86"/>
      <c r="X451" s="86"/>
      <c r="Y451" s="86"/>
      <c r="Z451" s="86"/>
      <c r="AA451" s="86"/>
      <c r="AB451" s="86"/>
      <c r="AC451" s="86"/>
      <c r="AD451" s="86"/>
      <c r="AE451" s="86"/>
      <c r="AF451" s="86"/>
      <c r="AG451" s="86"/>
      <c r="AH451" s="86"/>
      <c r="AI451" s="86"/>
      <c r="AJ451" s="86"/>
      <c r="AK451" s="86"/>
      <c r="AL451" s="86"/>
      <c r="AM451" s="86"/>
      <c r="AN451" s="86"/>
      <c r="AO451" s="86"/>
      <c r="AP451" s="86"/>
      <c r="AQ451" s="86"/>
      <c r="AR451" s="86"/>
      <c r="AS451" s="86"/>
      <c r="AT451" s="86"/>
      <c r="AU451" s="86"/>
      <c r="AV451" s="86"/>
      <c r="AW451" s="86"/>
      <c r="AX451" s="86"/>
      <c r="AY451" s="86"/>
      <c r="AZ451" s="86"/>
      <c r="BA451" s="86"/>
      <c r="BB451" s="86"/>
      <c r="BC451" s="86"/>
      <c r="BD451" s="86"/>
      <c r="BE451" s="86"/>
      <c r="BF451" s="86"/>
      <c r="BG451" s="86"/>
      <c r="BH451" s="86"/>
      <c r="BI451" s="86"/>
      <c r="BJ451" s="86"/>
      <c r="BK451" s="86"/>
      <c r="BL451" s="86"/>
      <c r="BM451" s="86"/>
      <c r="BN451" s="86"/>
      <c r="BO451" s="86"/>
      <c r="BP451" s="86"/>
      <c r="BQ451" s="86"/>
      <c r="BR451" s="86"/>
      <c r="BS451" s="86"/>
      <c r="BT451" s="86"/>
      <c r="BU451" s="86"/>
      <c r="BV451" s="86"/>
      <c r="BW451" s="86"/>
      <c r="BX451" s="86"/>
      <c r="BY451" s="86"/>
      <c r="BZ451" s="86"/>
      <c r="CA451" s="86"/>
      <c r="CB451" s="86"/>
      <c r="CC451" s="86"/>
      <c r="CD451" s="86"/>
      <c r="CE451" s="86"/>
      <c r="CF451" s="86"/>
      <c r="CG451" s="86"/>
      <c r="CH451" s="86"/>
      <c r="CI451" s="86"/>
      <c r="CJ451" s="86"/>
      <c r="CK451" s="86"/>
      <c r="CL451" s="86"/>
      <c r="CM451" s="86"/>
      <c r="CN451" s="86"/>
      <c r="CO451" s="86"/>
      <c r="CP451" s="86"/>
      <c r="CQ451" s="86"/>
      <c r="CR451" s="86"/>
      <c r="CS451" s="86"/>
      <c r="CT451" s="86"/>
      <c r="CU451" s="86"/>
      <c r="CV451" s="86"/>
      <c r="CW451" s="86"/>
      <c r="CX451" s="86"/>
      <c r="CY451" s="86"/>
      <c r="CZ451" s="86"/>
      <c r="DA451" s="86"/>
      <c r="DB451" s="86"/>
      <c r="DC451" s="86"/>
      <c r="DD451" s="86"/>
      <c r="DE451" s="86"/>
      <c r="DF451" s="86"/>
      <c r="DG451" s="86"/>
      <c r="DH451" s="86"/>
      <c r="DI451" s="86"/>
      <c r="DJ451" s="86"/>
      <c r="DK451" s="86"/>
      <c r="DL451" s="86"/>
      <c r="DM451" s="86"/>
      <c r="DN451" s="86"/>
      <c r="DO451" s="86"/>
      <c r="DP451" s="86"/>
      <c r="DQ451" s="86"/>
      <c r="DR451" s="86"/>
      <c r="DS451" s="86"/>
      <c r="DT451" s="86"/>
      <c r="DU451" s="86"/>
      <c r="DV451" s="86"/>
      <c r="DW451" s="86"/>
      <c r="DX451" s="86"/>
      <c r="DY451" s="86"/>
      <c r="DZ451" s="86"/>
      <c r="EA451" s="86"/>
      <c r="EB451" s="86"/>
      <c r="EC451" s="86"/>
      <c r="ED451" s="86"/>
      <c r="EE451" s="86"/>
      <c r="EF451" s="86"/>
      <c r="EG451" s="86"/>
      <c r="EH451" s="86"/>
      <c r="EI451" s="86"/>
      <c r="EJ451" s="86"/>
      <c r="EK451" s="86"/>
      <c r="EL451" s="86"/>
      <c r="EM451" s="86"/>
      <c r="EN451" s="86"/>
      <c r="EO451" s="86"/>
      <c r="EP451" s="86"/>
      <c r="EQ451" s="86"/>
      <c r="ER451" s="86"/>
      <c r="ES451" s="86"/>
      <c r="ET451" s="86"/>
      <c r="EU451" s="86"/>
      <c r="EV451" s="86"/>
      <c r="EW451" s="86"/>
      <c r="EX451" s="86"/>
      <c r="EY451" s="86"/>
      <c r="EZ451" s="86"/>
      <c r="FA451" s="86"/>
      <c r="FB451" s="86"/>
      <c r="FC451" s="86"/>
      <c r="FD451" s="86"/>
      <c r="FE451" s="86"/>
      <c r="FF451" s="86"/>
      <c r="FG451" s="86"/>
      <c r="FH451" s="86"/>
      <c r="FI451" s="86"/>
      <c r="FJ451" s="86"/>
      <c r="FK451" s="86"/>
      <c r="FL451" s="86"/>
      <c r="FM451" s="86"/>
      <c r="FN451" s="86"/>
      <c r="FO451" s="86"/>
      <c r="FP451" s="86"/>
      <c r="FQ451" s="86"/>
      <c r="FR451" s="86"/>
      <c r="FS451" s="86"/>
      <c r="FT451" s="86"/>
      <c r="FU451" s="86"/>
      <c r="FV451" s="86"/>
      <c r="FW451" s="86"/>
      <c r="FX451" s="86">
        <v>87</v>
      </c>
      <c r="FY451" s="86">
        <v>0</v>
      </c>
    </row>
    <row r="452" spans="1:181" x14ac:dyDescent="0.25">
      <c r="A452" t="s">
        <v>186</v>
      </c>
      <c r="B452" t="s">
        <v>244</v>
      </c>
      <c r="C452" t="s">
        <v>194</v>
      </c>
      <c r="D452" t="s">
        <v>203</v>
      </c>
      <c r="E452" t="s">
        <v>206</v>
      </c>
      <c r="F452" t="s">
        <v>185</v>
      </c>
      <c r="G452" t="s">
        <v>1</v>
      </c>
      <c r="H452" s="86">
        <v>496</v>
      </c>
      <c r="I452" s="86"/>
      <c r="J452" s="86"/>
      <c r="K452" s="86"/>
      <c r="L452" s="86"/>
      <c r="M452" s="86"/>
      <c r="N452" s="86"/>
      <c r="O452" s="86"/>
      <c r="P452" s="86"/>
      <c r="Q452" s="86"/>
      <c r="R452" s="86"/>
      <c r="S452" s="86"/>
      <c r="T452" s="86"/>
      <c r="U452" s="86"/>
      <c r="V452" s="86"/>
      <c r="W452" s="86"/>
      <c r="X452" s="86"/>
      <c r="Y452" s="86"/>
      <c r="Z452" s="86"/>
      <c r="AA452" s="86"/>
      <c r="AB452" s="86"/>
      <c r="AC452" s="86"/>
      <c r="AD452" s="86"/>
      <c r="AE452" s="86"/>
      <c r="AF452" s="86"/>
      <c r="AG452" s="86"/>
      <c r="AH452" s="86"/>
      <c r="AI452" s="86"/>
      <c r="AJ452" s="86"/>
      <c r="AK452" s="86"/>
      <c r="AL452" s="86"/>
      <c r="AM452" s="86"/>
      <c r="AN452" s="86"/>
      <c r="AO452" s="86"/>
      <c r="AP452" s="86"/>
      <c r="AQ452" s="86"/>
      <c r="AR452" s="86"/>
      <c r="AS452" s="86"/>
      <c r="AT452" s="86"/>
      <c r="AU452" s="86"/>
      <c r="AV452" s="86"/>
      <c r="AW452" s="86"/>
      <c r="AX452" s="86"/>
      <c r="AY452" s="86"/>
      <c r="AZ452" s="86"/>
      <c r="BA452" s="86"/>
      <c r="BB452" s="86"/>
      <c r="BC452" s="86"/>
      <c r="BD452" s="86"/>
      <c r="BE452" s="86"/>
      <c r="BF452" s="86"/>
      <c r="BG452" s="86"/>
      <c r="BH452" s="86"/>
      <c r="BI452" s="86"/>
      <c r="BJ452" s="86"/>
      <c r="BK452" s="86"/>
      <c r="BL452" s="86"/>
      <c r="BM452" s="86"/>
      <c r="BN452" s="86"/>
      <c r="BO452" s="86"/>
      <c r="BP452" s="86"/>
      <c r="BQ452" s="86"/>
      <c r="BR452" s="86"/>
      <c r="BS452" s="86"/>
      <c r="BT452" s="86"/>
      <c r="BU452" s="86"/>
      <c r="BV452" s="86"/>
      <c r="BW452" s="86"/>
      <c r="BX452" s="86"/>
      <c r="BY452" s="86"/>
      <c r="BZ452" s="86"/>
      <c r="CA452" s="86"/>
      <c r="CB452" s="86"/>
      <c r="CC452" s="86"/>
      <c r="CD452" s="86"/>
      <c r="CE452" s="86"/>
      <c r="CF452" s="86"/>
      <c r="CG452" s="86"/>
      <c r="CH452" s="86"/>
      <c r="CI452" s="86"/>
      <c r="CJ452" s="86"/>
      <c r="CK452" s="86"/>
      <c r="CL452" s="86"/>
      <c r="CM452" s="86"/>
      <c r="CN452" s="86"/>
      <c r="CO452" s="86"/>
      <c r="CP452" s="86"/>
      <c r="CQ452" s="86"/>
      <c r="CR452" s="86"/>
      <c r="CS452" s="86"/>
      <c r="CT452" s="86"/>
      <c r="CU452" s="86"/>
      <c r="CV452" s="86"/>
      <c r="CW452" s="86"/>
      <c r="CX452" s="86"/>
      <c r="CY452" s="86"/>
      <c r="CZ452" s="86"/>
      <c r="DA452" s="86"/>
      <c r="DB452" s="86"/>
      <c r="DC452" s="86"/>
      <c r="DD452" s="86"/>
      <c r="DE452" s="86"/>
      <c r="DF452" s="86"/>
      <c r="DG452" s="86"/>
      <c r="DH452" s="86"/>
      <c r="DI452" s="86"/>
      <c r="DJ452" s="86"/>
      <c r="DK452" s="86"/>
      <c r="DL452" s="86"/>
      <c r="DM452" s="86"/>
      <c r="DN452" s="86"/>
      <c r="DO452" s="86"/>
      <c r="DP452" s="86"/>
      <c r="DQ452" s="86"/>
      <c r="DR452" s="86"/>
      <c r="DS452" s="86"/>
      <c r="DT452" s="86"/>
      <c r="DU452" s="86"/>
      <c r="DV452" s="86"/>
      <c r="DW452" s="86"/>
      <c r="DX452" s="86"/>
      <c r="DY452" s="86"/>
      <c r="DZ452" s="86"/>
      <c r="EA452" s="86"/>
      <c r="EB452" s="86"/>
      <c r="EC452" s="86"/>
      <c r="ED452" s="86"/>
      <c r="EE452" s="86"/>
      <c r="EF452" s="86"/>
      <c r="EG452" s="86"/>
      <c r="EH452" s="86"/>
      <c r="EI452" s="86"/>
      <c r="EJ452" s="86"/>
      <c r="EK452" s="86"/>
      <c r="EL452" s="86"/>
      <c r="EM452" s="86"/>
      <c r="EN452" s="86"/>
      <c r="EO452" s="86"/>
      <c r="EP452" s="86"/>
      <c r="EQ452" s="86"/>
      <c r="ER452" s="86"/>
      <c r="ES452" s="86"/>
      <c r="ET452" s="86"/>
      <c r="EU452" s="86"/>
      <c r="EV452" s="86"/>
      <c r="EW452" s="86"/>
      <c r="EX452" s="86"/>
      <c r="EY452" s="86"/>
      <c r="EZ452" s="86"/>
      <c r="FA452" s="86"/>
      <c r="FB452" s="86"/>
      <c r="FC452" s="86"/>
      <c r="FD452" s="86"/>
      <c r="FE452" s="86"/>
      <c r="FF452" s="86"/>
      <c r="FG452" s="86"/>
      <c r="FH452" s="86"/>
      <c r="FI452" s="86"/>
      <c r="FJ452" s="86"/>
      <c r="FK452" s="86"/>
      <c r="FL452" s="86"/>
      <c r="FM452" s="86"/>
      <c r="FN452" s="86"/>
      <c r="FO452" s="86"/>
      <c r="FP452" s="86"/>
      <c r="FQ452" s="86"/>
      <c r="FR452" s="86"/>
      <c r="FS452" s="86"/>
      <c r="FT452" s="86"/>
      <c r="FU452" s="86"/>
      <c r="FV452" s="86"/>
      <c r="FW452" s="86"/>
      <c r="FX452" s="86">
        <v>35</v>
      </c>
      <c r="FY452" s="86">
        <v>0</v>
      </c>
    </row>
    <row r="453" spans="1:181" x14ac:dyDescent="0.25">
      <c r="A453" t="s">
        <v>186</v>
      </c>
      <c r="B453" t="s">
        <v>244</v>
      </c>
      <c r="C453" t="s">
        <v>194</v>
      </c>
      <c r="D453" t="s">
        <v>203</v>
      </c>
      <c r="E453" t="s">
        <v>207</v>
      </c>
      <c r="F453" t="s">
        <v>1</v>
      </c>
      <c r="G453" t="s">
        <v>198</v>
      </c>
      <c r="H453" s="86">
        <v>12144</v>
      </c>
      <c r="I453" s="86">
        <v>1.3600695133209229</v>
      </c>
      <c r="J453" s="86">
        <v>1.2124669551849365</v>
      </c>
      <c r="K453" s="86">
        <v>1.1312994956970215</v>
      </c>
      <c r="L453" s="86">
        <v>1.0316919088363647</v>
      </c>
      <c r="M453" s="86">
        <v>1.0135172605514526</v>
      </c>
      <c r="N453" s="86">
        <v>0.99844926595687866</v>
      </c>
      <c r="O453" s="86">
        <v>1.0364909172058105</v>
      </c>
      <c r="P453" s="86">
        <v>1.1014490127563477</v>
      </c>
      <c r="Q453" s="86">
        <v>1.2136480808258057</v>
      </c>
      <c r="R453" s="86">
        <v>1.3193801641464233</v>
      </c>
      <c r="S453" s="86">
        <v>1.4336389303207397</v>
      </c>
      <c r="T453" s="86">
        <v>1.5807541608810425</v>
      </c>
      <c r="U453" s="86">
        <v>1.7478209733963013</v>
      </c>
      <c r="V453" s="86">
        <v>1.8838270902633667</v>
      </c>
      <c r="W453" s="86">
        <v>1.9951502084732056</v>
      </c>
      <c r="X453" s="86">
        <v>2.1078288555145264</v>
      </c>
      <c r="Y453" s="86">
        <v>2.148256778717041</v>
      </c>
      <c r="Z453" s="86">
        <v>2.2639663219451904</v>
      </c>
      <c r="AA453" s="86">
        <v>2.2237555980682373</v>
      </c>
      <c r="AB453" s="86">
        <v>2.0980455875396729</v>
      </c>
      <c r="AC453" s="86">
        <v>2.0375251770019531</v>
      </c>
      <c r="AD453" s="86">
        <v>2.0095314979553223</v>
      </c>
      <c r="AE453" s="86">
        <v>1.874234676361084</v>
      </c>
      <c r="AF453" s="86">
        <v>1.7013429403305054</v>
      </c>
      <c r="AG453" s="86">
        <v>-0.10578075051307678</v>
      </c>
      <c r="AH453" s="86">
        <v>-0.11507710814476013</v>
      </c>
      <c r="AI453" s="86">
        <v>-7.6182655990123749E-2</v>
      </c>
      <c r="AJ453" s="86">
        <v>-0.11473426967859268</v>
      </c>
      <c r="AK453" s="86">
        <v>-9.920627623796463E-2</v>
      </c>
      <c r="AL453" s="86">
        <v>-0.13698852062225342</v>
      </c>
      <c r="AM453" s="86">
        <v>-0.13684214651584625</v>
      </c>
      <c r="AN453" s="86">
        <v>-0.16626967489719391</v>
      </c>
      <c r="AO453" s="86">
        <v>-8.9972496032714844E-2</v>
      </c>
      <c r="AP453" s="86">
        <v>-4.5844957232475281E-2</v>
      </c>
      <c r="AQ453" s="86">
        <v>2.9475538060069084E-2</v>
      </c>
      <c r="AR453" s="86">
        <v>1.9798362627625465E-2</v>
      </c>
      <c r="AS453" s="86">
        <v>7.7053643763065338E-2</v>
      </c>
      <c r="AT453" s="86">
        <v>4.7364071011543274E-2</v>
      </c>
      <c r="AU453" s="86">
        <v>3.9039719849824905E-2</v>
      </c>
      <c r="AV453" s="86">
        <v>6.0164254158735275E-2</v>
      </c>
      <c r="AW453" s="86">
        <v>0.10629316419363022</v>
      </c>
      <c r="AX453" s="86">
        <v>0.12437843531370163</v>
      </c>
      <c r="AY453" s="86">
        <v>7.0595748722553253E-2</v>
      </c>
      <c r="AZ453" s="86">
        <v>-2.7171341702342033E-2</v>
      </c>
      <c r="BA453" s="86">
        <v>5.4295569658279419E-2</v>
      </c>
      <c r="BB453" s="86">
        <v>-5.4693441838026047E-2</v>
      </c>
      <c r="BC453" s="86">
        <v>-5.6829851120710373E-2</v>
      </c>
      <c r="BD453" s="86">
        <v>-3.638574481010437E-2</v>
      </c>
      <c r="BE453" s="86">
        <v>-8.1713022664189339E-3</v>
      </c>
      <c r="BF453" s="86">
        <v>-2.4994822219014168E-2</v>
      </c>
      <c r="BG453" s="86">
        <v>8.1849535927176476E-3</v>
      </c>
      <c r="BH453" s="86">
        <v>-3.2733377069234848E-2</v>
      </c>
      <c r="BI453" s="86">
        <v>-1.9141461700201035E-2</v>
      </c>
      <c r="BJ453" s="86">
        <v>-5.6444402784109116E-2</v>
      </c>
      <c r="BK453" s="86">
        <v>-5.9395413845777512E-2</v>
      </c>
      <c r="BL453" s="86">
        <v>-8.1226281821727753E-2</v>
      </c>
      <c r="BM453" s="86">
        <v>4.9053953262045979E-4</v>
      </c>
      <c r="BN453" s="86">
        <v>4.205545037984848E-2</v>
      </c>
      <c r="BO453" s="86">
        <v>0.11283554881811142</v>
      </c>
      <c r="BP453" s="86">
        <v>0.11784785985946655</v>
      </c>
      <c r="BQ453" s="86">
        <v>0.16891899704933167</v>
      </c>
      <c r="BR453" s="86">
        <v>0.14651137590408325</v>
      </c>
      <c r="BS453" s="86">
        <v>0.14013884961605072</v>
      </c>
      <c r="BT453" s="86">
        <v>0.16188907623291016</v>
      </c>
      <c r="BU453" s="86">
        <v>0.20825177431106567</v>
      </c>
      <c r="BV453" s="86">
        <v>0.23890399932861328</v>
      </c>
      <c r="BW453" s="86">
        <v>0.18595471978187561</v>
      </c>
      <c r="BX453" s="86">
        <v>8.4186747670173645E-2</v>
      </c>
      <c r="BY453" s="86">
        <v>0.15806567668914795</v>
      </c>
      <c r="BZ453" s="86">
        <v>4.7226179391145706E-2</v>
      </c>
      <c r="CA453" s="86">
        <v>4.6361114829778671E-2</v>
      </c>
      <c r="CB453" s="86">
        <v>6.8593941628932953E-2</v>
      </c>
      <c r="CC453" s="86">
        <v>5.9432707726955414E-2</v>
      </c>
      <c r="CD453" s="86">
        <v>3.7395894527435303E-2</v>
      </c>
      <c r="CE453" s="86">
        <v>6.6617704927921295E-2</v>
      </c>
      <c r="CF453" s="86">
        <v>2.4060193449258804E-2</v>
      </c>
      <c r="CG453" s="86">
        <v>3.6311183124780655E-2</v>
      </c>
      <c r="CH453" s="86">
        <v>-6.5978989005088806E-4</v>
      </c>
      <c r="CI453" s="86">
        <v>-5.7560428977012634E-3</v>
      </c>
      <c r="CJ453" s="86">
        <v>-2.2325482219457626E-2</v>
      </c>
      <c r="CK453" s="86">
        <v>6.3144959509372711E-2</v>
      </c>
      <c r="CL453" s="86">
        <v>0.10293500125408173</v>
      </c>
      <c r="CM453" s="86">
        <v>0.17057043313980103</v>
      </c>
      <c r="CN453" s="86">
        <v>0.18575665354728699</v>
      </c>
      <c r="CO453" s="86">
        <v>0.2325446754693985</v>
      </c>
      <c r="CP453" s="86">
        <v>0.21518051624298096</v>
      </c>
      <c r="CQ453" s="86">
        <v>0.2101597934961319</v>
      </c>
      <c r="CR453" s="86">
        <v>0.232343390583992</v>
      </c>
      <c r="CS453" s="86">
        <v>0.27886801958084106</v>
      </c>
      <c r="CT453" s="86">
        <v>0.31822404265403748</v>
      </c>
      <c r="CU453" s="86">
        <v>0.26585197448730469</v>
      </c>
      <c r="CV453" s="86">
        <v>0.1613130122423172</v>
      </c>
      <c r="CW453" s="86">
        <v>0.22993655502796173</v>
      </c>
      <c r="CX453" s="86">
        <v>0.11781539022922516</v>
      </c>
      <c r="CY453" s="86">
        <v>0.11783086508512497</v>
      </c>
      <c r="CZ453" s="86">
        <v>0.14130254089832306</v>
      </c>
      <c r="DA453" s="86">
        <v>0.12703672051429749</v>
      </c>
      <c r="DB453" s="86">
        <v>9.9786609411239624E-2</v>
      </c>
      <c r="DC453" s="86">
        <v>0.12505045533180237</v>
      </c>
      <c r="DD453" s="86">
        <v>8.0853760242462158E-2</v>
      </c>
      <c r="DE453" s="86">
        <v>9.1763824224472046E-2</v>
      </c>
      <c r="DF453" s="86">
        <v>5.5124819278717041E-2</v>
      </c>
      <c r="DG453" s="86">
        <v>4.7883331775665283E-2</v>
      </c>
      <c r="DH453" s="86">
        <v>3.6575309932231903E-2</v>
      </c>
      <c r="DI453" s="86">
        <v>0.12579938769340515</v>
      </c>
      <c r="DJ453" s="86">
        <v>0.16381455957889557</v>
      </c>
      <c r="DK453" s="86">
        <v>0.22830532491207123</v>
      </c>
      <c r="DL453" s="86">
        <v>0.25366547703742981</v>
      </c>
      <c r="DM453" s="86">
        <v>0.29617035388946533</v>
      </c>
      <c r="DN453" s="86">
        <v>0.28384962677955627</v>
      </c>
      <c r="DO453" s="86">
        <v>0.28018075227737427</v>
      </c>
      <c r="DP453" s="86">
        <v>0.30279767513275146</v>
      </c>
      <c r="DQ453" s="86">
        <v>0.34948420524597168</v>
      </c>
      <c r="DR453" s="86">
        <v>0.39754408597946167</v>
      </c>
      <c r="DS453" s="86">
        <v>0.34574922919273376</v>
      </c>
      <c r="DT453" s="86">
        <v>0.23843927681446075</v>
      </c>
      <c r="DU453" s="86">
        <v>0.30180743336677551</v>
      </c>
      <c r="DV453" s="86">
        <v>0.18840460479259491</v>
      </c>
      <c r="DW453" s="86">
        <v>0.18930062651634216</v>
      </c>
      <c r="DX453" s="86">
        <v>0.21401116251945496</v>
      </c>
      <c r="DY453" s="86">
        <v>0.2246461808681488</v>
      </c>
      <c r="DZ453" s="86">
        <v>0.18986889719963074</v>
      </c>
      <c r="EA453" s="86">
        <v>0.20941807329654694</v>
      </c>
      <c r="EB453" s="86">
        <v>0.16285465657711029</v>
      </c>
      <c r="EC453" s="86">
        <v>0.17182865738868713</v>
      </c>
      <c r="ED453" s="86">
        <v>0.13566893339157104</v>
      </c>
      <c r="EE453" s="86">
        <v>0.12533006072044373</v>
      </c>
      <c r="EF453" s="86">
        <v>0.12161871790885925</v>
      </c>
      <c r="EG453" s="86">
        <v>0.21626241505146027</v>
      </c>
      <c r="EH453" s="86">
        <v>0.25171497464179993</v>
      </c>
      <c r="EI453" s="86">
        <v>0.31166532635688782</v>
      </c>
      <c r="EJ453" s="86">
        <v>0.35171496868133545</v>
      </c>
      <c r="EK453" s="86">
        <v>0.38803568482398987</v>
      </c>
      <c r="EL453" s="86">
        <v>0.38299694657325745</v>
      </c>
      <c r="EM453" s="86">
        <v>0.38127988576889038</v>
      </c>
      <c r="EN453" s="86">
        <v>0.40452250838279724</v>
      </c>
      <c r="EO453" s="86">
        <v>0.45144286751747131</v>
      </c>
      <c r="EP453" s="86">
        <v>0.51206964254379272</v>
      </c>
      <c r="EQ453" s="86">
        <v>0.46110820770263672</v>
      </c>
      <c r="ER453" s="86">
        <v>0.34979736804962158</v>
      </c>
      <c r="ES453" s="86">
        <v>0.40557757019996643</v>
      </c>
      <c r="ET453" s="86">
        <v>0.29032424092292786</v>
      </c>
      <c r="EU453" s="86">
        <v>0.29249158501625061</v>
      </c>
      <c r="EV453" s="86">
        <v>0.31899085640907288</v>
      </c>
      <c r="EW453" s="86">
        <v>78.2547607421875</v>
      </c>
      <c r="EX453" s="86">
        <v>75.774162292480469</v>
      </c>
      <c r="EY453" s="86">
        <v>74.11712646484375</v>
      </c>
      <c r="EZ453" s="86">
        <v>72.84808349609375</v>
      </c>
      <c r="FA453" s="86">
        <v>71.741737365722656</v>
      </c>
      <c r="FB453" s="86">
        <v>70.5211181640625</v>
      </c>
      <c r="FC453" s="86">
        <v>69.738441467285156</v>
      </c>
      <c r="FD453" s="86">
        <v>71.034683227539063</v>
      </c>
      <c r="FE453" s="86">
        <v>75.82843017578125</v>
      </c>
      <c r="FF453" s="86">
        <v>80.6728515625</v>
      </c>
      <c r="FG453" s="86">
        <v>85.292877197265625</v>
      </c>
      <c r="FH453" s="86">
        <v>88.943946838378906</v>
      </c>
      <c r="FI453" s="86">
        <v>92.695968627929688</v>
      </c>
      <c r="FJ453" s="86">
        <v>95.43890380859375</v>
      </c>
      <c r="FK453" s="86">
        <v>97.672325134277344</v>
      </c>
      <c r="FL453" s="86">
        <v>98.565467834472656</v>
      </c>
      <c r="FM453" s="86">
        <v>99.438674926757813</v>
      </c>
      <c r="FN453" s="86">
        <v>99.209625244140625</v>
      </c>
      <c r="FO453" s="86">
        <v>97.044746398925781</v>
      </c>
      <c r="FP453" s="86">
        <v>94.431602478027344</v>
      </c>
      <c r="FQ453" s="86">
        <v>91.08441162109375</v>
      </c>
      <c r="FR453" s="86">
        <v>86.598991394042969</v>
      </c>
      <c r="FS453" s="86">
        <v>82.901947021484375</v>
      </c>
      <c r="FT453" s="86">
        <v>80.611808776855469</v>
      </c>
      <c r="FU453" s="86">
        <v>6.3811950385570526E-2</v>
      </c>
      <c r="FV453" s="86">
        <v>9.3611977994441986E-2</v>
      </c>
      <c r="FW453" s="86">
        <v>6.4154341816902161E-2</v>
      </c>
      <c r="FX453" s="86">
        <v>830</v>
      </c>
      <c r="FY453" s="86">
        <v>1</v>
      </c>
    </row>
    <row r="454" spans="1:181" x14ac:dyDescent="0.25">
      <c r="A454" t="s">
        <v>186</v>
      </c>
      <c r="B454" t="s">
        <v>244</v>
      </c>
      <c r="C454" t="s">
        <v>194</v>
      </c>
      <c r="D454" t="s">
        <v>203</v>
      </c>
      <c r="E454" t="s">
        <v>207</v>
      </c>
      <c r="F454" t="s">
        <v>1</v>
      </c>
      <c r="G454" t="s">
        <v>200</v>
      </c>
      <c r="H454" s="86">
        <v>2634</v>
      </c>
      <c r="I454" s="86">
        <v>0.98109453916549683</v>
      </c>
      <c r="J454" s="86">
        <v>0.83388954401016235</v>
      </c>
      <c r="K454" s="86">
        <v>0.75250309705734253</v>
      </c>
      <c r="L454" s="86">
        <v>0.72813713550567627</v>
      </c>
      <c r="M454" s="86">
        <v>0.66078859567642212</v>
      </c>
      <c r="N454" s="86">
        <v>0.64546900987625122</v>
      </c>
      <c r="O454" s="86">
        <v>0.6876102089881897</v>
      </c>
      <c r="P454" s="86">
        <v>0.7977110743522644</v>
      </c>
      <c r="Q454" s="86">
        <v>0.85184562206268311</v>
      </c>
      <c r="R454" s="86">
        <v>0.98554021120071411</v>
      </c>
      <c r="S454" s="86">
        <v>1.176206111907959</v>
      </c>
      <c r="T454" s="86">
        <v>1.2856596708297729</v>
      </c>
      <c r="U454" s="86">
        <v>1.4950919151306152</v>
      </c>
      <c r="V454" s="86">
        <v>1.7341765165328979</v>
      </c>
      <c r="W454" s="86">
        <v>1.8566691875457764</v>
      </c>
      <c r="X454" s="86">
        <v>2.0045197010040283</v>
      </c>
      <c r="Y454" s="86">
        <v>2.0937106609344482</v>
      </c>
      <c r="Z454" s="86">
        <v>2.1049292087554932</v>
      </c>
      <c r="AA454" s="86">
        <v>2.1164925098419189</v>
      </c>
      <c r="AB454" s="86">
        <v>2.0276691913604736</v>
      </c>
      <c r="AC454" s="86">
        <v>1.8808518648147583</v>
      </c>
      <c r="AD454" s="86">
        <v>1.7863212823867798</v>
      </c>
      <c r="AE454" s="86">
        <v>1.5871119499206543</v>
      </c>
      <c r="AF454" s="86">
        <v>1.3752951622009277</v>
      </c>
      <c r="AG454" s="86">
        <v>-0.10242925584316254</v>
      </c>
      <c r="AH454" s="86">
        <v>-0.13031111657619476</v>
      </c>
      <c r="AI454" s="86">
        <v>-0.11499110609292984</v>
      </c>
      <c r="AJ454" s="86">
        <v>-0.1125449612736702</v>
      </c>
      <c r="AK454" s="86">
        <v>-0.13461095094680786</v>
      </c>
      <c r="AL454" s="86">
        <v>-0.12070472538471222</v>
      </c>
      <c r="AM454" s="86">
        <v>-0.11739244312047958</v>
      </c>
      <c r="AN454" s="86">
        <v>-0.12481545656919479</v>
      </c>
      <c r="AO454" s="86">
        <v>-0.15352378785610199</v>
      </c>
      <c r="AP454" s="86">
        <v>-0.16376517713069916</v>
      </c>
      <c r="AQ454" s="86">
        <v>-0.13607627153396606</v>
      </c>
      <c r="AR454" s="86">
        <v>-0.19762176275253296</v>
      </c>
      <c r="AS454" s="86">
        <v>-0.20366470515727997</v>
      </c>
      <c r="AT454" s="86">
        <v>-0.17265865206718445</v>
      </c>
      <c r="AU454" s="86">
        <v>-0.11237642168998718</v>
      </c>
      <c r="AV454" s="86">
        <v>-0.15070988237857819</v>
      </c>
      <c r="AW454" s="86">
        <v>-0.13644498586654663</v>
      </c>
      <c r="AX454" s="86">
        <v>-6.591237336397171E-2</v>
      </c>
      <c r="AY454" s="86">
        <v>-3.6701809614896774E-2</v>
      </c>
      <c r="AZ454" s="86">
        <v>7.7603473328053951E-3</v>
      </c>
      <c r="BA454" s="86">
        <v>-6.7926421761512756E-2</v>
      </c>
      <c r="BB454" s="86">
        <v>-0.12453964352607727</v>
      </c>
      <c r="BC454" s="86">
        <v>-8.6652025580406189E-2</v>
      </c>
      <c r="BD454" s="86">
        <v>-1.1273858137428761E-2</v>
      </c>
      <c r="BE454" s="86">
        <v>-4.5957475900650024E-2</v>
      </c>
      <c r="BF454" s="86">
        <v>-7.9515166580677032E-2</v>
      </c>
      <c r="BG454" s="86">
        <v>-6.692013144493103E-2</v>
      </c>
      <c r="BH454" s="86">
        <v>-6.7281760275363922E-2</v>
      </c>
      <c r="BI454" s="86">
        <v>-8.9685589075088501E-2</v>
      </c>
      <c r="BJ454" s="86">
        <v>-8.2099534571170807E-2</v>
      </c>
      <c r="BK454" s="86">
        <v>-7.5234092772006989E-2</v>
      </c>
      <c r="BL454" s="86">
        <v>-7.3597900569438934E-2</v>
      </c>
      <c r="BM454" s="86">
        <v>-9.7288809716701508E-2</v>
      </c>
      <c r="BN454" s="86">
        <v>-9.8538525402545929E-2</v>
      </c>
      <c r="BO454" s="86">
        <v>-5.5964309722185135E-2</v>
      </c>
      <c r="BP454" s="86">
        <v>-0.11203045397996902</v>
      </c>
      <c r="BQ454" s="86">
        <v>-0.11304387450218201</v>
      </c>
      <c r="BR454" s="86">
        <v>-7.4623599648475647E-2</v>
      </c>
      <c r="BS454" s="86">
        <v>-1.9434554502367973E-2</v>
      </c>
      <c r="BT454" s="86">
        <v>-5.4697759449481964E-2</v>
      </c>
      <c r="BU454" s="86">
        <v>-4.017108678817749E-2</v>
      </c>
      <c r="BV454" s="86">
        <v>2.9025046154856682E-2</v>
      </c>
      <c r="BW454" s="86">
        <v>5.8630563318729401E-2</v>
      </c>
      <c r="BX454" s="86">
        <v>9.8410531878471375E-2</v>
      </c>
      <c r="BY454" s="86">
        <v>1.9404055550694466E-2</v>
      </c>
      <c r="BZ454" s="86">
        <v>-3.9443988353013992E-2</v>
      </c>
      <c r="CA454" s="86">
        <v>-8.8831419125199318E-3</v>
      </c>
      <c r="CB454" s="86">
        <v>5.9822402894496918E-2</v>
      </c>
      <c r="CC454" s="86">
        <v>-6.8452935665845871E-3</v>
      </c>
      <c r="CD454" s="86">
        <v>-4.4334046542644501E-2</v>
      </c>
      <c r="CE454" s="86">
        <v>-3.362632542848587E-2</v>
      </c>
      <c r="CF454" s="86">
        <v>-3.593260794878006E-2</v>
      </c>
      <c r="CG454" s="86">
        <v>-5.8570418506860733E-2</v>
      </c>
      <c r="CH454" s="86">
        <v>-5.5361688137054443E-2</v>
      </c>
      <c r="CI454" s="86">
        <v>-4.6035341918468475E-2</v>
      </c>
      <c r="CJ454" s="86">
        <v>-3.8124781101942062E-2</v>
      </c>
      <c r="CK454" s="86">
        <v>-5.8340646326541901E-2</v>
      </c>
      <c r="CL454" s="86">
        <v>-5.3362742066383362E-2</v>
      </c>
      <c r="CM454" s="86">
        <v>-4.7900408389978111E-4</v>
      </c>
      <c r="CN454" s="86">
        <v>-5.2750170230865479E-2</v>
      </c>
      <c r="CO454" s="86">
        <v>-5.0280157476663589E-2</v>
      </c>
      <c r="CP454" s="86">
        <v>-6.7248190753161907E-3</v>
      </c>
      <c r="CQ454" s="86">
        <v>4.4936701655387878E-2</v>
      </c>
      <c r="CR454" s="86">
        <v>1.1799934320151806E-2</v>
      </c>
      <c r="CS454" s="86">
        <v>2.6507928967475891E-2</v>
      </c>
      <c r="CT454" s="86">
        <v>9.4778411090373993E-2</v>
      </c>
      <c r="CU454" s="86">
        <v>0.12465748190879822</v>
      </c>
      <c r="CV454" s="86">
        <v>0.1611945778131485</v>
      </c>
      <c r="CW454" s="86">
        <v>7.9888872802257538E-2</v>
      </c>
      <c r="CX454" s="86">
        <v>1.9493002444505692E-2</v>
      </c>
      <c r="CY454" s="86">
        <v>4.4979352504014969E-2</v>
      </c>
      <c r="CZ454" s="86">
        <v>0.10906345397233963</v>
      </c>
      <c r="DA454" s="86">
        <v>3.226688876748085E-2</v>
      </c>
      <c r="DB454" s="86">
        <v>-9.1529255732893944E-3</v>
      </c>
      <c r="DC454" s="86">
        <v>-3.3251557033509016E-4</v>
      </c>
      <c r="DD454" s="86">
        <v>-4.5834556221961975E-3</v>
      </c>
      <c r="DE454" s="86">
        <v>-2.7455247938632965E-2</v>
      </c>
      <c r="DF454" s="86">
        <v>-2.8623849153518677E-2</v>
      </c>
      <c r="DG454" s="86">
        <v>-1.6836591064929962E-2</v>
      </c>
      <c r="DH454" s="86">
        <v>-2.6516576763242483E-3</v>
      </c>
      <c r="DI454" s="86">
        <v>-1.9392482936382294E-2</v>
      </c>
      <c r="DJ454" s="86">
        <v>-8.1869643181562424E-3</v>
      </c>
      <c r="DK454" s="86">
        <v>5.5006295442581177E-2</v>
      </c>
      <c r="DL454" s="86">
        <v>6.5301139838993549E-3</v>
      </c>
      <c r="DM454" s="86">
        <v>1.2483560480177402E-2</v>
      </c>
      <c r="DN454" s="86">
        <v>6.1173960566520691E-2</v>
      </c>
      <c r="DO454" s="86">
        <v>0.10930795967578888</v>
      </c>
      <c r="DP454" s="86">
        <v>7.8297629952430725E-2</v>
      </c>
      <c r="DQ454" s="86">
        <v>9.3186944723129272E-2</v>
      </c>
      <c r="DR454" s="86">
        <v>0.16053177416324615</v>
      </c>
      <c r="DS454" s="86">
        <v>0.19068439304828644</v>
      </c>
      <c r="DT454" s="86">
        <v>0.22397863864898682</v>
      </c>
      <c r="DU454" s="86">
        <v>0.14037369191646576</v>
      </c>
      <c r="DV454" s="86">
        <v>7.842998206615448E-2</v>
      </c>
      <c r="DW454" s="86">
        <v>9.8841845989227295E-2</v>
      </c>
      <c r="DX454" s="86">
        <v>0.15830451250076294</v>
      </c>
      <c r="DY454" s="86">
        <v>8.8738664984703064E-2</v>
      </c>
      <c r="DZ454" s="86">
        <v>4.164302721619606E-2</v>
      </c>
      <c r="EA454" s="86">
        <v>4.7738458961248398E-2</v>
      </c>
      <c r="EB454" s="86">
        <v>4.0679741650819778E-2</v>
      </c>
      <c r="EC454" s="86">
        <v>1.7470115795731544E-2</v>
      </c>
      <c r="ED454" s="86">
        <v>9.9813472479581833E-3</v>
      </c>
      <c r="EE454" s="86">
        <v>2.532176673412323E-2</v>
      </c>
      <c r="EF454" s="86">
        <v>4.8565894365310669E-2</v>
      </c>
      <c r="EG454" s="86">
        <v>3.6842480301856995E-2</v>
      </c>
      <c r="EH454" s="86">
        <v>5.7039689272642136E-2</v>
      </c>
      <c r="EI454" s="86">
        <v>0.1351182609796524</v>
      </c>
      <c r="EJ454" s="86">
        <v>9.2121429741382599E-2</v>
      </c>
      <c r="EK454" s="86">
        <v>0.10310439765453339</v>
      </c>
      <c r="EL454" s="86">
        <v>0.15920901298522949</v>
      </c>
      <c r="EM454" s="86">
        <v>0.20224982500076294</v>
      </c>
      <c r="EN454" s="86">
        <v>0.17430974543094635</v>
      </c>
      <c r="EO454" s="86">
        <v>0.18946085870265961</v>
      </c>
      <c r="EP454" s="86">
        <v>0.25546920299530029</v>
      </c>
      <c r="EQ454" s="86">
        <v>0.2860167920589447</v>
      </c>
      <c r="ER454" s="86">
        <v>0.31462880969047546</v>
      </c>
      <c r="ES454" s="86">
        <v>0.22770418226718903</v>
      </c>
      <c r="ET454" s="86">
        <v>0.16352564096450806</v>
      </c>
      <c r="EU454" s="86">
        <v>0.17661073803901672</v>
      </c>
      <c r="EV454" s="86">
        <v>0.22940075397491455</v>
      </c>
      <c r="EW454" s="86">
        <v>81.339813232421875</v>
      </c>
      <c r="EX454" s="86">
        <v>77.913375854492188</v>
      </c>
      <c r="EY454" s="86">
        <v>76.028564453125</v>
      </c>
      <c r="EZ454" s="86">
        <v>74.627113342285156</v>
      </c>
      <c r="FA454" s="86">
        <v>73.426185607910156</v>
      </c>
      <c r="FB454" s="86">
        <v>72.162406921386719</v>
      </c>
      <c r="FC454" s="86">
        <v>71.5325927734375</v>
      </c>
      <c r="FD454" s="86">
        <v>72.614105224609375</v>
      </c>
      <c r="FE454" s="86">
        <v>77.092575073242188</v>
      </c>
      <c r="FF454" s="86">
        <v>81.836235046386719</v>
      </c>
      <c r="FG454" s="86">
        <v>86.016426086425781</v>
      </c>
      <c r="FH454" s="86">
        <v>89.90789794921875</v>
      </c>
      <c r="FI454" s="86">
        <v>93.508041381835938</v>
      </c>
      <c r="FJ454" s="86">
        <v>96.220474243164063</v>
      </c>
      <c r="FK454" s="86">
        <v>98.521194458007813</v>
      </c>
      <c r="FL454" s="86">
        <v>99.683891296386719</v>
      </c>
      <c r="FM454" s="86">
        <v>100.57312774658203</v>
      </c>
      <c r="FN454" s="86">
        <v>100.77951812744141</v>
      </c>
      <c r="FO454" s="86">
        <v>99.274322509765625</v>
      </c>
      <c r="FP454" s="86">
        <v>97.169059753417969</v>
      </c>
      <c r="FQ454" s="86">
        <v>94.509735107421875</v>
      </c>
      <c r="FR454" s="86">
        <v>89.789474487304688</v>
      </c>
      <c r="FS454" s="86">
        <v>86.384613037109375</v>
      </c>
      <c r="FT454" s="86">
        <v>83.336219787597656</v>
      </c>
      <c r="FU454" s="86">
        <v>3.9348553866147995E-2</v>
      </c>
      <c r="FV454" s="86">
        <v>7.3043592274188995E-2</v>
      </c>
      <c r="FW454" s="86">
        <v>3.7376388907432556E-2</v>
      </c>
      <c r="FX454" s="86">
        <v>535</v>
      </c>
      <c r="FY454" s="86">
        <v>1</v>
      </c>
    </row>
    <row r="455" spans="1:181" x14ac:dyDescent="0.25">
      <c r="A455" t="s">
        <v>186</v>
      </c>
      <c r="B455" t="s">
        <v>244</v>
      </c>
      <c r="C455" t="s">
        <v>194</v>
      </c>
      <c r="D455" t="s">
        <v>203</v>
      </c>
      <c r="E455" t="s">
        <v>207</v>
      </c>
      <c r="F455" t="s">
        <v>1</v>
      </c>
      <c r="G455" t="s">
        <v>1</v>
      </c>
      <c r="H455" s="86">
        <v>14778</v>
      </c>
      <c r="I455" s="86">
        <v>1.2925218343734741</v>
      </c>
      <c r="J455" s="86">
        <v>1.144990086555481</v>
      </c>
      <c r="K455" s="86">
        <v>1.0637836456298828</v>
      </c>
      <c r="L455" s="86">
        <v>0.97758698463439941</v>
      </c>
      <c r="M455" s="86">
        <v>0.95064771175384521</v>
      </c>
      <c r="N455" s="86">
        <v>0.93553483486175537</v>
      </c>
      <c r="O455" s="86">
        <v>0.97430711984634399</v>
      </c>
      <c r="P455" s="86">
        <v>1.0473114252090454</v>
      </c>
      <c r="Q455" s="86">
        <v>1.1491611003875732</v>
      </c>
      <c r="R455" s="86">
        <v>1.2598772048950195</v>
      </c>
      <c r="S455" s="86">
        <v>1.3877545595169067</v>
      </c>
      <c r="T455" s="86">
        <v>1.5281569957733154</v>
      </c>
      <c r="U455" s="86">
        <v>1.7027751207351685</v>
      </c>
      <c r="V455" s="86">
        <v>1.8571535348892212</v>
      </c>
      <c r="W455" s="86">
        <v>1.9704675674438477</v>
      </c>
      <c r="X455" s="86">
        <v>2.0894153118133545</v>
      </c>
      <c r="Y455" s="86">
        <v>2.1385347843170166</v>
      </c>
      <c r="Z455" s="86">
        <v>2.2356197834014893</v>
      </c>
      <c r="AA455" s="86">
        <v>2.2046370506286621</v>
      </c>
      <c r="AB455" s="86">
        <v>2.0855019092559814</v>
      </c>
      <c r="AC455" s="86">
        <v>2.0096001625061035</v>
      </c>
      <c r="AD455" s="86">
        <v>1.9697470664978027</v>
      </c>
      <c r="AE455" s="86">
        <v>1.8230584859848022</v>
      </c>
      <c r="AF455" s="86">
        <v>1.6432290077209473</v>
      </c>
      <c r="AG455" s="86">
        <v>-8.9211456477642059E-2</v>
      </c>
      <c r="AH455" s="86">
        <v>-0.10340165346860886</v>
      </c>
      <c r="AI455" s="86">
        <v>-6.9490239024162292E-2</v>
      </c>
      <c r="AJ455" s="86">
        <v>-0.10150334984064102</v>
      </c>
      <c r="AK455" s="86">
        <v>-9.278513491153717E-2</v>
      </c>
      <c r="AL455" s="86">
        <v>-0.12304328382015228</v>
      </c>
      <c r="AM455" s="86">
        <v>-0.12140516936779022</v>
      </c>
      <c r="AN455" s="86">
        <v>-0.14443431794643402</v>
      </c>
      <c r="AO455" s="86">
        <v>-8.5473068058490753E-2</v>
      </c>
      <c r="AP455" s="86">
        <v>-4.8758361488580704E-2</v>
      </c>
      <c r="AQ455" s="86">
        <v>2.1644363179802895E-2</v>
      </c>
      <c r="AR455" s="86">
        <v>4.4444641098380089E-3</v>
      </c>
      <c r="AS455" s="86">
        <v>5.1465947180986404E-2</v>
      </c>
      <c r="AT455" s="86">
        <v>3.45875583589077E-2</v>
      </c>
      <c r="AU455" s="86">
        <v>3.7322580814361572E-2</v>
      </c>
      <c r="AV455" s="86">
        <v>4.8609472811222076E-2</v>
      </c>
      <c r="AW455" s="86">
        <v>8.9128762483596802E-2</v>
      </c>
      <c r="AX455" s="86">
        <v>0.11654824018478394</v>
      </c>
      <c r="AY455" s="86">
        <v>7.7674418687820435E-2</v>
      </c>
      <c r="AZ455" s="86">
        <v>4.0068342350423336E-3</v>
      </c>
      <c r="BA455" s="86">
        <v>5.6472398340702057E-2</v>
      </c>
      <c r="BB455" s="86">
        <v>-4.3776381760835648E-2</v>
      </c>
      <c r="BC455" s="86">
        <v>-4.0588509291410446E-2</v>
      </c>
      <c r="BD455" s="86">
        <v>-1.202808041125536E-2</v>
      </c>
      <c r="BE455" s="86">
        <v>-8.370647206902504E-3</v>
      </c>
      <c r="BF455" s="86">
        <v>-2.8823845088481903E-2</v>
      </c>
      <c r="BG455" s="86">
        <v>3.6730241845361888E-4</v>
      </c>
      <c r="BH455" s="86">
        <v>-3.3636897802352905E-2</v>
      </c>
      <c r="BI455" s="86">
        <v>-2.6505433022975922E-2</v>
      </c>
      <c r="BJ455" s="86">
        <v>-5.649847537279129E-2</v>
      </c>
      <c r="BK455" s="86">
        <v>-5.7320311665534973E-2</v>
      </c>
      <c r="BL455" s="86">
        <v>-7.3955170810222626E-2</v>
      </c>
      <c r="BM455" s="86">
        <v>-1.0461299680173397E-2</v>
      </c>
      <c r="BN455" s="86">
        <v>2.4404462426900864E-2</v>
      </c>
      <c r="BO455" s="86">
        <v>9.1618828475475311E-2</v>
      </c>
      <c r="BP455" s="86">
        <v>8.644934743642807E-2</v>
      </c>
      <c r="BQ455" s="86">
        <v>0.12866602838039398</v>
      </c>
      <c r="BR455" s="86">
        <v>0.11791571974754333</v>
      </c>
      <c r="BS455" s="86">
        <v>0.12203749269247055</v>
      </c>
      <c r="BT455" s="86">
        <v>0.13393676280975342</v>
      </c>
      <c r="BU455" s="86">
        <v>0.17465363442897797</v>
      </c>
      <c r="BV455" s="86">
        <v>0.21217012405395508</v>
      </c>
      <c r="BW455" s="86">
        <v>0.17398282885551453</v>
      </c>
      <c r="BX455" s="86">
        <v>9.693213552236557E-2</v>
      </c>
      <c r="BY455" s="86">
        <v>0.1431557685136795</v>
      </c>
      <c r="BZ455" s="86">
        <v>4.1339565068483353E-2</v>
      </c>
      <c r="CA455" s="86">
        <v>4.5335352420806885E-2</v>
      </c>
      <c r="CB455" s="86">
        <v>7.5165979564189911E-2</v>
      </c>
      <c r="CC455" s="86">
        <v>4.7619450837373734E-2</v>
      </c>
      <c r="CD455" s="86">
        <v>2.2828519344329834E-2</v>
      </c>
      <c r="CE455" s="86">
        <v>4.8750422894954681E-2</v>
      </c>
      <c r="CF455" s="86">
        <v>1.3367201201617718E-2</v>
      </c>
      <c r="CG455" s="86">
        <v>1.9399683922529221E-2</v>
      </c>
      <c r="CH455" s="86">
        <v>-1.0409742593765259E-2</v>
      </c>
      <c r="CI455" s="86">
        <v>-1.2935341335833073E-2</v>
      </c>
      <c r="CJ455" s="86">
        <v>-2.514151856303215E-2</v>
      </c>
      <c r="CK455" s="86">
        <v>4.1491620242595673E-2</v>
      </c>
      <c r="CL455" s="86">
        <v>7.5076818466186523E-2</v>
      </c>
      <c r="CM455" s="86">
        <v>0.1400829404592514</v>
      </c>
      <c r="CN455" s="86">
        <v>0.14324568212032318</v>
      </c>
      <c r="CO455" s="86">
        <v>0.18213456869125366</v>
      </c>
      <c r="CP455" s="86">
        <v>0.17562854290008545</v>
      </c>
      <c r="CQ455" s="86">
        <v>0.18071077764034271</v>
      </c>
      <c r="CR455" s="86">
        <v>0.19303417205810547</v>
      </c>
      <c r="CS455" s="86">
        <v>0.23388788104057312</v>
      </c>
      <c r="CT455" s="86">
        <v>0.27839756011962891</v>
      </c>
      <c r="CU455" s="86">
        <v>0.24068574607372284</v>
      </c>
      <c r="CV455" s="86">
        <v>0.16129191219806671</v>
      </c>
      <c r="CW455" s="86">
        <v>0.20319236814975739</v>
      </c>
      <c r="CX455" s="86">
        <v>0.10029061138629913</v>
      </c>
      <c r="CY455" s="86">
        <v>0.10484596341848373</v>
      </c>
      <c r="CZ455" s="86">
        <v>0.13555631041526794</v>
      </c>
      <c r="DA455" s="86">
        <v>0.10360955446958542</v>
      </c>
      <c r="DB455" s="86">
        <v>7.4480876326560974E-2</v>
      </c>
      <c r="DC455" s="86">
        <v>9.7133539617061615E-2</v>
      </c>
      <c r="DD455" s="86">
        <v>6.0371298342943192E-2</v>
      </c>
      <c r="DE455" s="86">
        <v>6.5304800868034363E-2</v>
      </c>
      <c r="DF455" s="86">
        <v>3.5678990185260773E-2</v>
      </c>
      <c r="DG455" s="86">
        <v>3.1449630856513977E-2</v>
      </c>
      <c r="DH455" s="86">
        <v>2.3672131821513176E-2</v>
      </c>
      <c r="DI455" s="86">
        <v>9.3444541096687317E-2</v>
      </c>
      <c r="DJ455" s="86">
        <v>0.12574917078018188</v>
      </c>
      <c r="DK455" s="86">
        <v>0.1885470449924469</v>
      </c>
      <c r="DL455" s="86">
        <v>0.2000420093536377</v>
      </c>
      <c r="DM455" s="86">
        <v>0.23560310900211334</v>
      </c>
      <c r="DN455" s="86">
        <v>0.23334138095378876</v>
      </c>
      <c r="DO455" s="86">
        <v>0.23938407003879547</v>
      </c>
      <c r="DP455" s="86">
        <v>0.25213158130645752</v>
      </c>
      <c r="DQ455" s="86">
        <v>0.29312214255332947</v>
      </c>
      <c r="DR455" s="86">
        <v>0.34462496638298035</v>
      </c>
      <c r="DS455" s="86">
        <v>0.30738866329193115</v>
      </c>
      <c r="DT455" s="86">
        <v>0.22565169632434845</v>
      </c>
      <c r="DU455" s="86">
        <v>0.26322898268699646</v>
      </c>
      <c r="DV455" s="86">
        <v>0.15924164652824402</v>
      </c>
      <c r="DW455" s="86">
        <v>0.16435655951499939</v>
      </c>
      <c r="DX455" s="86">
        <v>0.19594666361808777</v>
      </c>
      <c r="DY455" s="86">
        <v>0.18445035815238953</v>
      </c>
      <c r="DZ455" s="86">
        <v>0.14905868470668793</v>
      </c>
      <c r="EA455" s="86">
        <v>0.16699108481407166</v>
      </c>
      <c r="EB455" s="86">
        <v>0.12823775410652161</v>
      </c>
      <c r="EC455" s="86">
        <v>0.13158449530601501</v>
      </c>
      <c r="ED455" s="86">
        <v>0.10222379863262177</v>
      </c>
      <c r="EE455" s="86">
        <v>9.5534488558769226E-2</v>
      </c>
      <c r="EF455" s="86">
        <v>9.415128082036972E-2</v>
      </c>
      <c r="EG455" s="86">
        <v>0.1684563159942627</v>
      </c>
      <c r="EH455" s="86">
        <v>0.19891199469566345</v>
      </c>
      <c r="EI455" s="86">
        <v>0.25852149724960327</v>
      </c>
      <c r="EJ455" s="86">
        <v>0.28204688429832458</v>
      </c>
      <c r="EK455" s="86">
        <v>0.31280317902565002</v>
      </c>
      <c r="EL455" s="86">
        <v>0.3166695237159729</v>
      </c>
      <c r="EM455" s="86">
        <v>0.32409897446632385</v>
      </c>
      <c r="EN455" s="86">
        <v>0.33745884895324707</v>
      </c>
      <c r="EO455" s="86">
        <v>0.37864699959754944</v>
      </c>
      <c r="EP455" s="86">
        <v>0.44024688005447388</v>
      </c>
      <c r="EQ455" s="86">
        <v>0.40369707345962524</v>
      </c>
      <c r="ER455" s="86">
        <v>0.31857699155807495</v>
      </c>
      <c r="ES455" s="86">
        <v>0.34991234540939331</v>
      </c>
      <c r="ET455" s="86">
        <v>0.24435760080814362</v>
      </c>
      <c r="EU455" s="86">
        <v>0.25028043985366821</v>
      </c>
      <c r="EV455" s="86">
        <v>0.28314071893692017</v>
      </c>
      <c r="EW455" s="86">
        <v>78.691139221191406</v>
      </c>
      <c r="EX455" s="86">
        <v>76.07257080078125</v>
      </c>
      <c r="EY455" s="86">
        <v>74.380989074707031</v>
      </c>
      <c r="EZ455" s="86">
        <v>73.099349975585938</v>
      </c>
      <c r="FA455" s="86">
        <v>71.973655700683594</v>
      </c>
      <c r="FB455" s="86">
        <v>70.73785400390625</v>
      </c>
      <c r="FC455" s="86">
        <v>69.976081848144531</v>
      </c>
      <c r="FD455" s="86">
        <v>71.25408935546875</v>
      </c>
      <c r="FE455" s="86">
        <v>76.013580322265625</v>
      </c>
      <c r="FF455" s="86">
        <v>80.85467529296875</v>
      </c>
      <c r="FG455" s="86">
        <v>85.414505004882813</v>
      </c>
      <c r="FH455" s="86">
        <v>89.1099853515625</v>
      </c>
      <c r="FI455" s="86">
        <v>92.843063354492188</v>
      </c>
      <c r="FJ455" s="86">
        <v>95.5831298828125</v>
      </c>
      <c r="FK455" s="86">
        <v>97.825485229492188</v>
      </c>
      <c r="FL455" s="86">
        <v>98.774940490722656</v>
      </c>
      <c r="FM455" s="86">
        <v>99.658134460449219</v>
      </c>
      <c r="FN455" s="86">
        <v>99.49700927734375</v>
      </c>
      <c r="FO455" s="86">
        <v>97.447784423828125</v>
      </c>
      <c r="FP455" s="86">
        <v>94.904884338378906</v>
      </c>
      <c r="FQ455" s="86">
        <v>91.693092346191406</v>
      </c>
      <c r="FR455" s="86">
        <v>87.136436462402344</v>
      </c>
      <c r="FS455" s="86">
        <v>83.459075927734375</v>
      </c>
      <c r="FT455" s="86">
        <v>81.019638061523438</v>
      </c>
      <c r="FU455" s="86">
        <v>5.2905168384313583E-2</v>
      </c>
      <c r="FV455" s="86">
        <v>7.8020676970481873E-2</v>
      </c>
      <c r="FW455" s="86">
        <v>5.3138848394155502E-2</v>
      </c>
      <c r="FX455" s="86">
        <v>1365</v>
      </c>
      <c r="FY455" s="86">
        <v>1</v>
      </c>
    </row>
    <row r="456" spans="1:181" x14ac:dyDescent="0.25">
      <c r="A456" t="s">
        <v>186</v>
      </c>
      <c r="B456" t="s">
        <v>244</v>
      </c>
      <c r="C456" t="s">
        <v>194</v>
      </c>
      <c r="D456" t="s">
        <v>203</v>
      </c>
      <c r="E456" t="s">
        <v>207</v>
      </c>
      <c r="F456" t="s">
        <v>178</v>
      </c>
      <c r="G456" t="s">
        <v>1</v>
      </c>
      <c r="H456" s="86">
        <v>7652</v>
      </c>
      <c r="I456" s="86">
        <v>1.1403396129608154</v>
      </c>
      <c r="J456" s="86">
        <v>1.0400495529174805</v>
      </c>
      <c r="K456" s="86">
        <v>0.95670008659362793</v>
      </c>
      <c r="L456" s="86">
        <v>0.8586927056312561</v>
      </c>
      <c r="M456" s="86">
        <v>0.82774519920349121</v>
      </c>
      <c r="N456" s="86">
        <v>0.82676482200622559</v>
      </c>
      <c r="O456" s="86">
        <v>0.8611675500869751</v>
      </c>
      <c r="P456" s="86">
        <v>0.91756486892700195</v>
      </c>
      <c r="Q456" s="86">
        <v>0.95043677091598511</v>
      </c>
      <c r="R456" s="86">
        <v>1.0311942100524902</v>
      </c>
      <c r="S456" s="86">
        <v>1.1992120742797852</v>
      </c>
      <c r="T456" s="86">
        <v>1.3395677804946899</v>
      </c>
      <c r="U456" s="86">
        <v>1.4751499891281128</v>
      </c>
      <c r="V456" s="86">
        <v>1.5706379413604736</v>
      </c>
      <c r="W456" s="86">
        <v>1.6420103311538696</v>
      </c>
      <c r="X456" s="86">
        <v>1.7748559713363647</v>
      </c>
      <c r="Y456" s="86">
        <v>1.7521673440933228</v>
      </c>
      <c r="Z456" s="86">
        <v>1.7744649648666382</v>
      </c>
      <c r="AA456" s="86">
        <v>1.776442289352417</v>
      </c>
      <c r="AB456" s="86">
        <v>1.7367631196975708</v>
      </c>
      <c r="AC456" s="86">
        <v>1.7055977582931519</v>
      </c>
      <c r="AD456" s="86">
        <v>1.716632604598999</v>
      </c>
      <c r="AE456" s="86">
        <v>1.5687012672424316</v>
      </c>
      <c r="AF456" s="86">
        <v>1.4047641754150391</v>
      </c>
      <c r="AG456" s="86">
        <v>-0.16652630269527435</v>
      </c>
      <c r="AH456" s="86">
        <v>-0.12435464560985565</v>
      </c>
      <c r="AI456" s="86">
        <v>-7.7551402151584625E-2</v>
      </c>
      <c r="AJ456" s="86">
        <v>-0.12918782234191895</v>
      </c>
      <c r="AK456" s="86">
        <v>-0.13054533302783966</v>
      </c>
      <c r="AL456" s="86">
        <v>-0.13034762442111969</v>
      </c>
      <c r="AM456" s="86">
        <v>-0.11924833059310913</v>
      </c>
      <c r="AN456" s="86">
        <v>-0.12347555905580521</v>
      </c>
      <c r="AO456" s="86">
        <v>-0.12390648573637009</v>
      </c>
      <c r="AP456" s="86">
        <v>-0.14991496503353119</v>
      </c>
      <c r="AQ456" s="86">
        <v>-3.272373229265213E-2</v>
      </c>
      <c r="AR456" s="86">
        <v>-2.3398485034704208E-2</v>
      </c>
      <c r="AS456" s="86">
        <v>2.5644198060035706E-2</v>
      </c>
      <c r="AT456" s="86">
        <v>-1.4063222333788872E-2</v>
      </c>
      <c r="AU456" s="86">
        <v>-7.0617258548736572E-2</v>
      </c>
      <c r="AV456" s="86">
        <v>-1.7750764265656471E-2</v>
      </c>
      <c r="AW456" s="86">
        <v>-3.5303395241498947E-2</v>
      </c>
      <c r="AX456" s="86">
        <v>-3.246481716632843E-2</v>
      </c>
      <c r="AY456" s="86">
        <v>-6.1924431473016739E-2</v>
      </c>
      <c r="AZ456" s="86">
        <v>-7.8265875577926636E-2</v>
      </c>
      <c r="BA456" s="86">
        <v>-2.3667868226766586E-2</v>
      </c>
      <c r="BB456" s="86">
        <v>-6.8720594048500061E-2</v>
      </c>
      <c r="BC456" s="86">
        <v>-6.1458755284547806E-2</v>
      </c>
      <c r="BD456" s="86">
        <v>-6.2885835766792297E-2</v>
      </c>
      <c r="BE456" s="86">
        <v>-9.9252201616764069E-2</v>
      </c>
      <c r="BF456" s="86">
        <v>-6.61005899310112E-2</v>
      </c>
      <c r="BG456" s="86">
        <v>-2.4978062137961388E-2</v>
      </c>
      <c r="BH456" s="86">
        <v>-7.6123893260955811E-2</v>
      </c>
      <c r="BI456" s="86">
        <v>-7.7995024621486664E-2</v>
      </c>
      <c r="BJ456" s="86">
        <v>-7.6976113021373749E-2</v>
      </c>
      <c r="BK456" s="86">
        <v>-7.0535562932491302E-2</v>
      </c>
      <c r="BL456" s="86">
        <v>-7.3093004524707794E-2</v>
      </c>
      <c r="BM456" s="86">
        <v>-6.9469913840293884E-2</v>
      </c>
      <c r="BN456" s="86">
        <v>-9.3805804848670959E-2</v>
      </c>
      <c r="BO456" s="86">
        <v>3.0286451801657677E-2</v>
      </c>
      <c r="BP456" s="86">
        <v>4.4467031955718994E-2</v>
      </c>
      <c r="BQ456" s="86">
        <v>9.5420166850090027E-2</v>
      </c>
      <c r="BR456" s="86">
        <v>6.2049001455307007E-2</v>
      </c>
      <c r="BS456" s="86">
        <v>9.2476103454828262E-3</v>
      </c>
      <c r="BT456" s="86">
        <v>6.2738493084907532E-2</v>
      </c>
      <c r="BU456" s="86">
        <v>3.8708522915840149E-2</v>
      </c>
      <c r="BV456" s="86">
        <v>4.5847497880458832E-2</v>
      </c>
      <c r="BW456" s="86">
        <v>2.1918619051575661E-2</v>
      </c>
      <c r="BX456" s="86">
        <v>7.7027007937431335E-3</v>
      </c>
      <c r="BY456" s="86">
        <v>5.6985087692737579E-2</v>
      </c>
      <c r="BZ456" s="86">
        <v>4.3818601407110691E-3</v>
      </c>
      <c r="CA456" s="86">
        <v>1.0848953388631344E-2</v>
      </c>
      <c r="CB456" s="86">
        <v>8.0624232068657875E-3</v>
      </c>
      <c r="CC456" s="86">
        <v>-5.2658364176750183E-2</v>
      </c>
      <c r="CD456" s="86">
        <v>-2.5754012167453766E-2</v>
      </c>
      <c r="CE456" s="86">
        <v>1.1434078216552734E-2</v>
      </c>
      <c r="CF456" s="86">
        <v>-3.9371974766254425E-2</v>
      </c>
      <c r="CG456" s="86">
        <v>-4.1598845273256302E-2</v>
      </c>
      <c r="CH456" s="86">
        <v>-4.0011163800954819E-2</v>
      </c>
      <c r="CI456" s="86">
        <v>-3.6797244101762772E-2</v>
      </c>
      <c r="CJ456" s="86">
        <v>-3.8198206573724747E-2</v>
      </c>
      <c r="CK456" s="86">
        <v>-3.1767308712005615E-2</v>
      </c>
      <c r="CL456" s="86">
        <v>-5.4944783449172974E-2</v>
      </c>
      <c r="CM456" s="86">
        <v>7.3927111923694611E-2</v>
      </c>
      <c r="CN456" s="86">
        <v>9.1470479965209961E-2</v>
      </c>
      <c r="CO456" s="86">
        <v>0.14374679327011108</v>
      </c>
      <c r="CP456" s="86">
        <v>0.11476409435272217</v>
      </c>
      <c r="CQ456" s="86">
        <v>6.456177681684494E-2</v>
      </c>
      <c r="CR456" s="86">
        <v>0.11848510801792145</v>
      </c>
      <c r="CS456" s="86">
        <v>8.9968949556350708E-2</v>
      </c>
      <c r="CT456" s="86">
        <v>0.10008636116981506</v>
      </c>
      <c r="CU456" s="86">
        <v>7.9988062381744385E-2</v>
      </c>
      <c r="CV456" s="86">
        <v>6.7244276404380798E-2</v>
      </c>
      <c r="CW456" s="86">
        <v>0.11284508556127548</v>
      </c>
      <c r="CX456" s="86">
        <v>5.5012393742799759E-2</v>
      </c>
      <c r="CY456" s="86">
        <v>6.0929052531719208E-2</v>
      </c>
      <c r="CZ456" s="86">
        <v>5.7200968265533447E-2</v>
      </c>
      <c r="DA456" s="86">
        <v>-6.0645262710750103E-3</v>
      </c>
      <c r="DB456" s="86">
        <v>1.4592567458748817E-2</v>
      </c>
      <c r="DC456" s="86">
        <v>4.7846216708421707E-2</v>
      </c>
      <c r="DD456" s="86">
        <v>-2.6200585998594761E-3</v>
      </c>
      <c r="DE456" s="86">
        <v>-5.2026659250259399E-3</v>
      </c>
      <c r="DF456" s="86">
        <v>-3.0462141148746014E-3</v>
      </c>
      <c r="DG456" s="86">
        <v>-3.0589227098971605E-3</v>
      </c>
      <c r="DH456" s="86">
        <v>-3.3034074585884809E-3</v>
      </c>
      <c r="DI456" s="86">
        <v>5.9352931566536427E-3</v>
      </c>
      <c r="DJ456" s="86">
        <v>-1.6083754599094391E-2</v>
      </c>
      <c r="DK456" s="86">
        <v>0.11756777763366699</v>
      </c>
      <c r="DL456" s="86">
        <v>0.13847392797470093</v>
      </c>
      <c r="DM456" s="86">
        <v>0.19207340478897095</v>
      </c>
      <c r="DN456" s="86">
        <v>0.16747918725013733</v>
      </c>
      <c r="DO456" s="86">
        <v>0.1198759451508522</v>
      </c>
      <c r="DP456" s="86">
        <v>0.17423170804977417</v>
      </c>
      <c r="DQ456" s="86">
        <v>0.14122937619686127</v>
      </c>
      <c r="DR456" s="86">
        <v>0.15432523190975189</v>
      </c>
      <c r="DS456" s="86">
        <v>0.13805751502513885</v>
      </c>
      <c r="DT456" s="86">
        <v>0.12678584456443787</v>
      </c>
      <c r="DU456" s="86">
        <v>0.16870506107807159</v>
      </c>
      <c r="DV456" s="86">
        <v>0.10564292967319489</v>
      </c>
      <c r="DW456" s="86">
        <v>0.1110091507434845</v>
      </c>
      <c r="DX456" s="86">
        <v>0.10633950680494308</v>
      </c>
      <c r="DY456" s="86">
        <v>6.1209574341773987E-2</v>
      </c>
      <c r="DZ456" s="86">
        <v>7.284662127494812E-2</v>
      </c>
      <c r="EA456" s="86">
        <v>0.10041956603527069</v>
      </c>
      <c r="EB456" s="86">
        <v>5.0443872809410095E-2</v>
      </c>
      <c r="EC456" s="86">
        <v>4.734763503074646E-2</v>
      </c>
      <c r="ED456" s="86">
        <v>5.0325304269790649E-2</v>
      </c>
      <c r="EE456" s="86">
        <v>4.5653849840164185E-2</v>
      </c>
      <c r="EF456" s="86">
        <v>4.7079145908355713E-2</v>
      </c>
      <c r="EG456" s="86">
        <v>6.0371864587068558E-2</v>
      </c>
      <c r="EH456" s="86">
        <v>4.0025398135185242E-2</v>
      </c>
      <c r="EI456" s="86">
        <v>0.18057796359062195</v>
      </c>
      <c r="EJ456" s="86">
        <v>0.20633943378925323</v>
      </c>
      <c r="EK456" s="86">
        <v>0.26184937357902527</v>
      </c>
      <c r="EL456" s="86">
        <v>0.24359141290187836</v>
      </c>
      <c r="EM456" s="86">
        <v>0.19974081218242645</v>
      </c>
      <c r="EN456" s="86">
        <v>0.25472098588943481</v>
      </c>
      <c r="EO456" s="86">
        <v>0.21524129807949066</v>
      </c>
      <c r="EP456" s="86">
        <v>0.23263755440711975</v>
      </c>
      <c r="EQ456" s="86">
        <v>0.22190055251121521</v>
      </c>
      <c r="ER456" s="86">
        <v>0.21275441348552704</v>
      </c>
      <c r="ES456" s="86">
        <v>0.24935804307460785</v>
      </c>
      <c r="ET456" s="86">
        <v>0.17874537408351898</v>
      </c>
      <c r="EU456" s="86">
        <v>0.18331687152385712</v>
      </c>
      <c r="EV456" s="86">
        <v>0.177287757396698</v>
      </c>
      <c r="EW456" s="86">
        <v>77.874191284179688</v>
      </c>
      <c r="EX456" s="86">
        <v>76.744552612304688</v>
      </c>
      <c r="EY456" s="86">
        <v>75.214179992675781</v>
      </c>
      <c r="EZ456" s="86">
        <v>73.367454528808594</v>
      </c>
      <c r="FA456" s="86">
        <v>72.676490783691406</v>
      </c>
      <c r="FB456" s="86">
        <v>71.554443359375</v>
      </c>
      <c r="FC456" s="86">
        <v>70.467170715332031</v>
      </c>
      <c r="FD456" s="86">
        <v>71.592880249023438</v>
      </c>
      <c r="FE456" s="86">
        <v>76.412071228027344</v>
      </c>
      <c r="FF456" s="86">
        <v>81.175941467285156</v>
      </c>
      <c r="FG456" s="86">
        <v>86.192726135253906</v>
      </c>
      <c r="FH456" s="86">
        <v>89.034019470214844</v>
      </c>
      <c r="FI456" s="86">
        <v>92.978935241699219</v>
      </c>
      <c r="FJ456" s="86">
        <v>95.658500671386719</v>
      </c>
      <c r="FK456" s="86">
        <v>97.906478881835938</v>
      </c>
      <c r="FL456" s="86">
        <v>98.704574584960938</v>
      </c>
      <c r="FM456" s="86">
        <v>99.357429504394531</v>
      </c>
      <c r="FN456" s="86">
        <v>98.609466552734375</v>
      </c>
      <c r="FO456" s="86">
        <v>95.597091674804688</v>
      </c>
      <c r="FP456" s="86">
        <v>92.614990234375</v>
      </c>
      <c r="FQ456" s="86">
        <v>89.694023132324219</v>
      </c>
      <c r="FR456" s="86">
        <v>85.953132629394531</v>
      </c>
      <c r="FS456" s="86">
        <v>82.033103942871094</v>
      </c>
      <c r="FT456" s="86">
        <v>79.893669128417969</v>
      </c>
      <c r="FU456" s="86">
        <v>3.9923761039972305E-2</v>
      </c>
      <c r="FV456" s="86">
        <v>6.6992573440074921E-2</v>
      </c>
      <c r="FW456" s="86">
        <v>3.977232426404953E-2</v>
      </c>
      <c r="FX456" s="86">
        <v>838</v>
      </c>
      <c r="FY456" s="86">
        <v>1</v>
      </c>
    </row>
    <row r="457" spans="1:181" x14ac:dyDescent="0.25">
      <c r="A457" t="s">
        <v>186</v>
      </c>
      <c r="B457" t="s">
        <v>244</v>
      </c>
      <c r="C457" t="s">
        <v>194</v>
      </c>
      <c r="D457" t="s">
        <v>203</v>
      </c>
      <c r="E457" t="s">
        <v>207</v>
      </c>
      <c r="F457" t="s">
        <v>179</v>
      </c>
      <c r="G457" t="s">
        <v>1</v>
      </c>
      <c r="H457" s="86">
        <v>1364</v>
      </c>
      <c r="I457" s="86"/>
      <c r="J457" s="86"/>
      <c r="K457" s="86"/>
      <c r="L457" s="86"/>
      <c r="M457" s="86"/>
      <c r="N457" s="86"/>
      <c r="O457" s="86"/>
      <c r="P457" s="86"/>
      <c r="Q457" s="86"/>
      <c r="R457" s="86"/>
      <c r="S457" s="86"/>
      <c r="T457" s="86"/>
      <c r="U457" s="86"/>
      <c r="V457" s="86"/>
      <c r="W457" s="86"/>
      <c r="X457" s="86"/>
      <c r="Y457" s="86"/>
      <c r="Z457" s="86"/>
      <c r="AA457" s="86"/>
      <c r="AB457" s="86"/>
      <c r="AC457" s="86"/>
      <c r="AD457" s="86"/>
      <c r="AE457" s="86"/>
      <c r="AF457" s="86"/>
      <c r="AG457" s="86"/>
      <c r="AH457" s="86"/>
      <c r="AI457" s="86"/>
      <c r="AJ457" s="86"/>
      <c r="AK457" s="86"/>
      <c r="AL457" s="86"/>
      <c r="AM457" s="86"/>
      <c r="AN457" s="86"/>
      <c r="AO457" s="86"/>
      <c r="AP457" s="86"/>
      <c r="AQ457" s="86"/>
      <c r="AR457" s="86"/>
      <c r="AS457" s="86"/>
      <c r="AT457" s="86"/>
      <c r="AU457" s="86"/>
      <c r="AV457" s="86"/>
      <c r="AW457" s="86"/>
      <c r="AX457" s="86"/>
      <c r="AY457" s="86"/>
      <c r="AZ457" s="86"/>
      <c r="BA457" s="86"/>
      <c r="BB457" s="86"/>
      <c r="BC457" s="86"/>
      <c r="BD457" s="86"/>
      <c r="BE457" s="86"/>
      <c r="BF457" s="86"/>
      <c r="BG457" s="86"/>
      <c r="BH457" s="86"/>
      <c r="BI457" s="86"/>
      <c r="BJ457" s="86"/>
      <c r="BK457" s="86"/>
      <c r="BL457" s="86"/>
      <c r="BM457" s="86"/>
      <c r="BN457" s="86"/>
      <c r="BO457" s="86"/>
      <c r="BP457" s="86"/>
      <c r="BQ457" s="86"/>
      <c r="BR457" s="86"/>
      <c r="BS457" s="86"/>
      <c r="BT457" s="86"/>
      <c r="BU457" s="86"/>
      <c r="BV457" s="86"/>
      <c r="BW457" s="86"/>
      <c r="BX457" s="86"/>
      <c r="BY457" s="86"/>
      <c r="BZ457" s="86"/>
      <c r="CA457" s="86"/>
      <c r="CB457" s="86"/>
      <c r="CC457" s="86"/>
      <c r="CD457" s="86"/>
      <c r="CE457" s="86"/>
      <c r="CF457" s="86"/>
      <c r="CG457" s="86"/>
      <c r="CH457" s="86"/>
      <c r="CI457" s="86"/>
      <c r="CJ457" s="86"/>
      <c r="CK457" s="86"/>
      <c r="CL457" s="86"/>
      <c r="CM457" s="86"/>
      <c r="CN457" s="86"/>
      <c r="CO457" s="86"/>
      <c r="CP457" s="86"/>
      <c r="CQ457" s="86"/>
      <c r="CR457" s="86"/>
      <c r="CS457" s="86"/>
      <c r="CT457" s="86"/>
      <c r="CU457" s="86"/>
      <c r="CV457" s="86"/>
      <c r="CW457" s="86"/>
      <c r="CX457" s="86"/>
      <c r="CY457" s="86"/>
      <c r="CZ457" s="86"/>
      <c r="DA457" s="86"/>
      <c r="DB457" s="86"/>
      <c r="DC457" s="86"/>
      <c r="DD457" s="86"/>
      <c r="DE457" s="86"/>
      <c r="DF457" s="86"/>
      <c r="DG457" s="86"/>
      <c r="DH457" s="86"/>
      <c r="DI457" s="86"/>
      <c r="DJ457" s="86"/>
      <c r="DK457" s="86"/>
      <c r="DL457" s="86"/>
      <c r="DM457" s="86"/>
      <c r="DN457" s="86"/>
      <c r="DO457" s="86"/>
      <c r="DP457" s="86"/>
      <c r="DQ457" s="86"/>
      <c r="DR457" s="86"/>
      <c r="DS457" s="86"/>
      <c r="DT457" s="86"/>
      <c r="DU457" s="86"/>
      <c r="DV457" s="86"/>
      <c r="DW457" s="86"/>
      <c r="DX457" s="86"/>
      <c r="DY457" s="86"/>
      <c r="DZ457" s="86"/>
      <c r="EA457" s="86"/>
      <c r="EB457" s="86"/>
      <c r="EC457" s="86"/>
      <c r="ED457" s="86"/>
      <c r="EE457" s="86"/>
      <c r="EF457" s="86"/>
      <c r="EG457" s="86"/>
      <c r="EH457" s="86"/>
      <c r="EI457" s="86"/>
      <c r="EJ457" s="86"/>
      <c r="EK457" s="86"/>
      <c r="EL457" s="86"/>
      <c r="EM457" s="86"/>
      <c r="EN457" s="86"/>
      <c r="EO457" s="86"/>
      <c r="EP457" s="86"/>
      <c r="EQ457" s="86"/>
      <c r="ER457" s="86"/>
      <c r="ES457" s="86"/>
      <c r="ET457" s="86"/>
      <c r="EU457" s="86"/>
      <c r="EV457" s="86"/>
      <c r="EW457" s="86"/>
      <c r="EX457" s="86"/>
      <c r="EY457" s="86"/>
      <c r="EZ457" s="86"/>
      <c r="FA457" s="86"/>
      <c r="FB457" s="86"/>
      <c r="FC457" s="86"/>
      <c r="FD457" s="86"/>
      <c r="FE457" s="86"/>
      <c r="FF457" s="86"/>
      <c r="FG457" s="86"/>
      <c r="FH457" s="86"/>
      <c r="FI457" s="86"/>
      <c r="FJ457" s="86"/>
      <c r="FK457" s="86"/>
      <c r="FL457" s="86"/>
      <c r="FM457" s="86"/>
      <c r="FN457" s="86"/>
      <c r="FO457" s="86"/>
      <c r="FP457" s="86"/>
      <c r="FQ457" s="86"/>
      <c r="FR457" s="86"/>
      <c r="FS457" s="86"/>
      <c r="FT457" s="86"/>
      <c r="FU457" s="86"/>
      <c r="FV457" s="86"/>
      <c r="FW457" s="86"/>
      <c r="FX457" s="86">
        <v>72</v>
      </c>
      <c r="FY457" s="86">
        <v>0</v>
      </c>
    </row>
    <row r="458" spans="1:181" x14ac:dyDescent="0.25">
      <c r="A458" t="s">
        <v>186</v>
      </c>
      <c r="B458" t="s">
        <v>244</v>
      </c>
      <c r="C458" t="s">
        <v>194</v>
      </c>
      <c r="D458" t="s">
        <v>203</v>
      </c>
      <c r="E458" t="s">
        <v>207</v>
      </c>
      <c r="F458" t="s">
        <v>180</v>
      </c>
      <c r="G458" t="s">
        <v>1</v>
      </c>
      <c r="H458" s="86">
        <v>306</v>
      </c>
      <c r="I458" s="86"/>
      <c r="J458" s="86"/>
      <c r="K458" s="86"/>
      <c r="L458" s="86"/>
      <c r="M458" s="86"/>
      <c r="N458" s="86"/>
      <c r="O458" s="86"/>
      <c r="P458" s="86"/>
      <c r="Q458" s="86"/>
      <c r="R458" s="86"/>
      <c r="S458" s="86"/>
      <c r="T458" s="86"/>
      <c r="U458" s="86"/>
      <c r="V458" s="86"/>
      <c r="W458" s="86"/>
      <c r="X458" s="86"/>
      <c r="Y458" s="86"/>
      <c r="Z458" s="86"/>
      <c r="AA458" s="86"/>
      <c r="AB458" s="86"/>
      <c r="AC458" s="86"/>
      <c r="AD458" s="86"/>
      <c r="AE458" s="86"/>
      <c r="AF458" s="86"/>
      <c r="AG458" s="86"/>
      <c r="AH458" s="86"/>
      <c r="AI458" s="86"/>
      <c r="AJ458" s="86"/>
      <c r="AK458" s="86"/>
      <c r="AL458" s="86"/>
      <c r="AM458" s="86"/>
      <c r="AN458" s="86"/>
      <c r="AO458" s="86"/>
      <c r="AP458" s="86"/>
      <c r="AQ458" s="86"/>
      <c r="AR458" s="86"/>
      <c r="AS458" s="86"/>
      <c r="AT458" s="86"/>
      <c r="AU458" s="86"/>
      <c r="AV458" s="86"/>
      <c r="AW458" s="86"/>
      <c r="AX458" s="86"/>
      <c r="AY458" s="86"/>
      <c r="AZ458" s="86"/>
      <c r="BA458" s="86"/>
      <c r="BB458" s="86"/>
      <c r="BC458" s="86"/>
      <c r="BD458" s="86"/>
      <c r="BE458" s="86"/>
      <c r="BF458" s="86"/>
      <c r="BG458" s="86"/>
      <c r="BH458" s="86"/>
      <c r="BI458" s="86"/>
      <c r="BJ458" s="86"/>
      <c r="BK458" s="86"/>
      <c r="BL458" s="86"/>
      <c r="BM458" s="86"/>
      <c r="BN458" s="86"/>
      <c r="BO458" s="86"/>
      <c r="BP458" s="86"/>
      <c r="BQ458" s="86"/>
      <c r="BR458" s="86"/>
      <c r="BS458" s="86"/>
      <c r="BT458" s="86"/>
      <c r="BU458" s="86"/>
      <c r="BV458" s="86"/>
      <c r="BW458" s="86"/>
      <c r="BX458" s="86"/>
      <c r="BY458" s="86"/>
      <c r="BZ458" s="86"/>
      <c r="CA458" s="86"/>
      <c r="CB458" s="86"/>
      <c r="CC458" s="86"/>
      <c r="CD458" s="86"/>
      <c r="CE458" s="86"/>
      <c r="CF458" s="86"/>
      <c r="CG458" s="86"/>
      <c r="CH458" s="86"/>
      <c r="CI458" s="86"/>
      <c r="CJ458" s="86"/>
      <c r="CK458" s="86"/>
      <c r="CL458" s="86"/>
      <c r="CM458" s="86"/>
      <c r="CN458" s="86"/>
      <c r="CO458" s="86"/>
      <c r="CP458" s="86"/>
      <c r="CQ458" s="86"/>
      <c r="CR458" s="86"/>
      <c r="CS458" s="86"/>
      <c r="CT458" s="86"/>
      <c r="CU458" s="86"/>
      <c r="CV458" s="86"/>
      <c r="CW458" s="86"/>
      <c r="CX458" s="86"/>
      <c r="CY458" s="86"/>
      <c r="CZ458" s="86"/>
      <c r="DA458" s="86"/>
      <c r="DB458" s="86"/>
      <c r="DC458" s="86"/>
      <c r="DD458" s="86"/>
      <c r="DE458" s="86"/>
      <c r="DF458" s="86"/>
      <c r="DG458" s="86"/>
      <c r="DH458" s="86"/>
      <c r="DI458" s="86"/>
      <c r="DJ458" s="86"/>
      <c r="DK458" s="86"/>
      <c r="DL458" s="86"/>
      <c r="DM458" s="86"/>
      <c r="DN458" s="86"/>
      <c r="DO458" s="86"/>
      <c r="DP458" s="86"/>
      <c r="DQ458" s="86"/>
      <c r="DR458" s="86"/>
      <c r="DS458" s="86"/>
      <c r="DT458" s="86"/>
      <c r="DU458" s="86"/>
      <c r="DV458" s="86"/>
      <c r="DW458" s="86"/>
      <c r="DX458" s="86"/>
      <c r="DY458" s="86"/>
      <c r="DZ458" s="86"/>
      <c r="EA458" s="86"/>
      <c r="EB458" s="86"/>
      <c r="EC458" s="86"/>
      <c r="ED458" s="86"/>
      <c r="EE458" s="86"/>
      <c r="EF458" s="86"/>
      <c r="EG458" s="86"/>
      <c r="EH458" s="86"/>
      <c r="EI458" s="86"/>
      <c r="EJ458" s="86"/>
      <c r="EK458" s="86"/>
      <c r="EL458" s="86"/>
      <c r="EM458" s="86"/>
      <c r="EN458" s="86"/>
      <c r="EO458" s="86"/>
      <c r="EP458" s="86"/>
      <c r="EQ458" s="86"/>
      <c r="ER458" s="86"/>
      <c r="ES458" s="86"/>
      <c r="ET458" s="86"/>
      <c r="EU458" s="86"/>
      <c r="EV458" s="86"/>
      <c r="EW458" s="86"/>
      <c r="EX458" s="86"/>
      <c r="EY458" s="86"/>
      <c r="EZ458" s="86"/>
      <c r="FA458" s="86"/>
      <c r="FB458" s="86"/>
      <c r="FC458" s="86"/>
      <c r="FD458" s="86"/>
      <c r="FE458" s="86"/>
      <c r="FF458" s="86"/>
      <c r="FG458" s="86"/>
      <c r="FH458" s="86"/>
      <c r="FI458" s="86"/>
      <c r="FJ458" s="86"/>
      <c r="FK458" s="86"/>
      <c r="FL458" s="86"/>
      <c r="FM458" s="86"/>
      <c r="FN458" s="86"/>
      <c r="FO458" s="86"/>
      <c r="FP458" s="86"/>
      <c r="FQ458" s="86"/>
      <c r="FR458" s="86"/>
      <c r="FS458" s="86"/>
      <c r="FT458" s="86"/>
      <c r="FU458" s="86"/>
      <c r="FV458" s="86"/>
      <c r="FW458" s="86"/>
      <c r="FX458" s="86">
        <v>42</v>
      </c>
      <c r="FY458" s="86">
        <v>0</v>
      </c>
    </row>
    <row r="459" spans="1:181" x14ac:dyDescent="0.25">
      <c r="A459" t="s">
        <v>186</v>
      </c>
      <c r="B459" t="s">
        <v>244</v>
      </c>
      <c r="C459" t="s">
        <v>194</v>
      </c>
      <c r="D459" t="s">
        <v>203</v>
      </c>
      <c r="E459" t="s">
        <v>207</v>
      </c>
      <c r="F459" t="s">
        <v>181</v>
      </c>
      <c r="G459" t="s">
        <v>1</v>
      </c>
      <c r="H459" s="86">
        <v>494</v>
      </c>
      <c r="I459" s="86"/>
      <c r="J459" s="86"/>
      <c r="K459" s="86"/>
      <c r="L459" s="86"/>
      <c r="M459" s="86"/>
      <c r="N459" s="86"/>
      <c r="O459" s="86"/>
      <c r="P459" s="86"/>
      <c r="Q459" s="86"/>
      <c r="R459" s="86"/>
      <c r="S459" s="86"/>
      <c r="T459" s="86"/>
      <c r="U459" s="86"/>
      <c r="V459" s="86"/>
      <c r="W459" s="86"/>
      <c r="X459" s="86"/>
      <c r="Y459" s="86"/>
      <c r="Z459" s="86"/>
      <c r="AA459" s="86"/>
      <c r="AB459" s="86"/>
      <c r="AC459" s="86"/>
      <c r="AD459" s="86"/>
      <c r="AE459" s="86"/>
      <c r="AF459" s="86"/>
      <c r="AG459" s="86"/>
      <c r="AH459" s="86"/>
      <c r="AI459" s="86"/>
      <c r="AJ459" s="86"/>
      <c r="AK459" s="86"/>
      <c r="AL459" s="86"/>
      <c r="AM459" s="86"/>
      <c r="AN459" s="86"/>
      <c r="AO459" s="86"/>
      <c r="AP459" s="86"/>
      <c r="AQ459" s="86"/>
      <c r="AR459" s="86"/>
      <c r="AS459" s="86"/>
      <c r="AT459" s="86"/>
      <c r="AU459" s="86"/>
      <c r="AV459" s="86"/>
      <c r="AW459" s="86"/>
      <c r="AX459" s="86"/>
      <c r="AY459" s="86"/>
      <c r="AZ459" s="86"/>
      <c r="BA459" s="86"/>
      <c r="BB459" s="86"/>
      <c r="BC459" s="86"/>
      <c r="BD459" s="86"/>
      <c r="BE459" s="86"/>
      <c r="BF459" s="86"/>
      <c r="BG459" s="86"/>
      <c r="BH459" s="86"/>
      <c r="BI459" s="86"/>
      <c r="BJ459" s="86"/>
      <c r="BK459" s="86"/>
      <c r="BL459" s="86"/>
      <c r="BM459" s="86"/>
      <c r="BN459" s="86"/>
      <c r="BO459" s="86"/>
      <c r="BP459" s="86"/>
      <c r="BQ459" s="86"/>
      <c r="BR459" s="86"/>
      <c r="BS459" s="86"/>
      <c r="BT459" s="86"/>
      <c r="BU459" s="86"/>
      <c r="BV459" s="86"/>
      <c r="BW459" s="86"/>
      <c r="BX459" s="86"/>
      <c r="BY459" s="86"/>
      <c r="BZ459" s="86"/>
      <c r="CA459" s="86"/>
      <c r="CB459" s="86"/>
      <c r="CC459" s="86"/>
      <c r="CD459" s="86"/>
      <c r="CE459" s="86"/>
      <c r="CF459" s="86"/>
      <c r="CG459" s="86"/>
      <c r="CH459" s="86"/>
      <c r="CI459" s="86"/>
      <c r="CJ459" s="86"/>
      <c r="CK459" s="86"/>
      <c r="CL459" s="86"/>
      <c r="CM459" s="86"/>
      <c r="CN459" s="86"/>
      <c r="CO459" s="86"/>
      <c r="CP459" s="86"/>
      <c r="CQ459" s="86"/>
      <c r="CR459" s="86"/>
      <c r="CS459" s="86"/>
      <c r="CT459" s="86"/>
      <c r="CU459" s="86"/>
      <c r="CV459" s="86"/>
      <c r="CW459" s="86"/>
      <c r="CX459" s="86"/>
      <c r="CY459" s="86"/>
      <c r="CZ459" s="86"/>
      <c r="DA459" s="86"/>
      <c r="DB459" s="86"/>
      <c r="DC459" s="86"/>
      <c r="DD459" s="86"/>
      <c r="DE459" s="86"/>
      <c r="DF459" s="86"/>
      <c r="DG459" s="86"/>
      <c r="DH459" s="86"/>
      <c r="DI459" s="86"/>
      <c r="DJ459" s="86"/>
      <c r="DK459" s="86"/>
      <c r="DL459" s="86"/>
      <c r="DM459" s="86"/>
      <c r="DN459" s="86"/>
      <c r="DO459" s="86"/>
      <c r="DP459" s="86"/>
      <c r="DQ459" s="86"/>
      <c r="DR459" s="86"/>
      <c r="DS459" s="86"/>
      <c r="DT459" s="86"/>
      <c r="DU459" s="86"/>
      <c r="DV459" s="86"/>
      <c r="DW459" s="86"/>
      <c r="DX459" s="86"/>
      <c r="DY459" s="86"/>
      <c r="DZ459" s="86"/>
      <c r="EA459" s="86"/>
      <c r="EB459" s="86"/>
      <c r="EC459" s="86"/>
      <c r="ED459" s="86"/>
      <c r="EE459" s="86"/>
      <c r="EF459" s="86"/>
      <c r="EG459" s="86"/>
      <c r="EH459" s="86"/>
      <c r="EI459" s="86"/>
      <c r="EJ459" s="86"/>
      <c r="EK459" s="86"/>
      <c r="EL459" s="86"/>
      <c r="EM459" s="86"/>
      <c r="EN459" s="86"/>
      <c r="EO459" s="86"/>
      <c r="EP459" s="86"/>
      <c r="EQ459" s="86"/>
      <c r="ER459" s="86"/>
      <c r="ES459" s="86"/>
      <c r="ET459" s="86"/>
      <c r="EU459" s="86"/>
      <c r="EV459" s="86"/>
      <c r="EW459" s="86"/>
      <c r="EX459" s="86"/>
      <c r="EY459" s="86"/>
      <c r="EZ459" s="86"/>
      <c r="FA459" s="86"/>
      <c r="FB459" s="86"/>
      <c r="FC459" s="86"/>
      <c r="FD459" s="86"/>
      <c r="FE459" s="86"/>
      <c r="FF459" s="86"/>
      <c r="FG459" s="86"/>
      <c r="FH459" s="86"/>
      <c r="FI459" s="86"/>
      <c r="FJ459" s="86"/>
      <c r="FK459" s="86"/>
      <c r="FL459" s="86"/>
      <c r="FM459" s="86"/>
      <c r="FN459" s="86"/>
      <c r="FO459" s="86"/>
      <c r="FP459" s="86"/>
      <c r="FQ459" s="86"/>
      <c r="FR459" s="86"/>
      <c r="FS459" s="86"/>
      <c r="FT459" s="86"/>
      <c r="FU459" s="86"/>
      <c r="FV459" s="86"/>
      <c r="FW459" s="86"/>
      <c r="FX459" s="86">
        <v>23</v>
      </c>
      <c r="FY459" s="86">
        <v>0</v>
      </c>
    </row>
    <row r="460" spans="1:181" x14ac:dyDescent="0.25">
      <c r="A460" t="s">
        <v>186</v>
      </c>
      <c r="B460" t="s">
        <v>244</v>
      </c>
      <c r="C460" t="s">
        <v>194</v>
      </c>
      <c r="D460" t="s">
        <v>203</v>
      </c>
      <c r="E460" t="s">
        <v>207</v>
      </c>
      <c r="F460" t="s">
        <v>182</v>
      </c>
      <c r="G460" t="s">
        <v>1</v>
      </c>
      <c r="H460" s="86">
        <v>1344</v>
      </c>
      <c r="I460" s="86">
        <v>1.0746465921401978</v>
      </c>
      <c r="J460" s="86">
        <v>0.95659661293029785</v>
      </c>
      <c r="K460" s="86">
        <v>0.84027546644210815</v>
      </c>
      <c r="L460" s="86">
        <v>0.82528936862945557</v>
      </c>
      <c r="M460" s="86">
        <v>0.80194944143295288</v>
      </c>
      <c r="N460" s="86">
        <v>0.87225925922393799</v>
      </c>
      <c r="O460" s="86">
        <v>0.89739328622817993</v>
      </c>
      <c r="P460" s="86">
        <v>0.92769724130630493</v>
      </c>
      <c r="Q460" s="86">
        <v>0.95610272884368896</v>
      </c>
      <c r="R460" s="86">
        <v>1.346577525138855</v>
      </c>
      <c r="S460" s="86">
        <v>1.3440685272216797</v>
      </c>
      <c r="T460" s="86">
        <v>1.2946546077728271</v>
      </c>
      <c r="U460" s="86">
        <v>1.4483643770217896</v>
      </c>
      <c r="V460" s="86">
        <v>1.5797228813171387</v>
      </c>
      <c r="W460" s="86">
        <v>1.7728720903396606</v>
      </c>
      <c r="X460" s="86">
        <v>1.8633807897567749</v>
      </c>
      <c r="Y460" s="86">
        <v>1.8164043426513672</v>
      </c>
      <c r="Z460" s="86">
        <v>1.9561296701431274</v>
      </c>
      <c r="AA460" s="86">
        <v>1.906613826751709</v>
      </c>
      <c r="AB460" s="86">
        <v>1.8876415491104126</v>
      </c>
      <c r="AC460" s="86">
        <v>1.8103693723678589</v>
      </c>
      <c r="AD460" s="86">
        <v>1.6415866613388062</v>
      </c>
      <c r="AE460" s="86">
        <v>1.5279690027236938</v>
      </c>
      <c r="AF460" s="86">
        <v>1.3171077966690063</v>
      </c>
      <c r="AG460" s="86">
        <v>-0.15469026565551758</v>
      </c>
      <c r="AH460" s="86">
        <v>-0.16946680843830109</v>
      </c>
      <c r="AI460" s="86">
        <v>-0.17106226086616516</v>
      </c>
      <c r="AJ460" s="86">
        <v>-0.11876234412193298</v>
      </c>
      <c r="AK460" s="86">
        <v>-8.0506719648838043E-2</v>
      </c>
      <c r="AL460" s="86">
        <v>-9.5057807862758636E-2</v>
      </c>
      <c r="AM460" s="86">
        <v>-0.16073176264762878</v>
      </c>
      <c r="AN460" s="86">
        <v>-0.25692668557167053</v>
      </c>
      <c r="AO460" s="86">
        <v>-0.2327607125043869</v>
      </c>
      <c r="AP460" s="86">
        <v>5.9024248272180557E-2</v>
      </c>
      <c r="AQ460" s="86">
        <v>-9.7626738250255585E-2</v>
      </c>
      <c r="AR460" s="86">
        <v>-0.11183280497789383</v>
      </c>
      <c r="AS460" s="86">
        <v>-8.3337485790252686E-2</v>
      </c>
      <c r="AT460" s="86">
        <v>4.8527132719755173E-2</v>
      </c>
      <c r="AU460" s="86">
        <v>0.18114037811756134</v>
      </c>
      <c r="AV460" s="86">
        <v>0.12941582500934601</v>
      </c>
      <c r="AW460" s="86">
        <v>3.761233389377594E-2</v>
      </c>
      <c r="AX460" s="86">
        <v>-1.1172370053827763E-2</v>
      </c>
      <c r="AY460" s="86">
        <v>2.8723224997520447E-2</v>
      </c>
      <c r="AZ460" s="86">
        <v>-5.9988923370838165E-2</v>
      </c>
      <c r="BA460" s="86">
        <v>-4.7596074640750885E-2</v>
      </c>
      <c r="BB460" s="86">
        <v>-0.22927689552307129</v>
      </c>
      <c r="BC460" s="86">
        <v>-0.1880582869052887</v>
      </c>
      <c r="BD460" s="86">
        <v>-0.19148994982242584</v>
      </c>
      <c r="BE460" s="86">
        <v>-1.8472699448466301E-2</v>
      </c>
      <c r="BF460" s="86">
        <v>-4.6800810843706131E-2</v>
      </c>
      <c r="BG460" s="86">
        <v>-6.0450240969657898E-2</v>
      </c>
      <c r="BH460" s="86">
        <v>-1.6869595274329185E-2</v>
      </c>
      <c r="BI460" s="86">
        <v>1.7872653901576996E-2</v>
      </c>
      <c r="BJ460" s="86">
        <v>1.1968151666224003E-2</v>
      </c>
      <c r="BK460" s="86">
        <v>-5.4073657840490341E-2</v>
      </c>
      <c r="BL460" s="86">
        <v>-0.1341155618429184</v>
      </c>
      <c r="BM460" s="86">
        <v>-0.12743330001831055</v>
      </c>
      <c r="BN460" s="86">
        <v>0.18983867764472961</v>
      </c>
      <c r="BO460" s="86">
        <v>6.0683798044919968E-2</v>
      </c>
      <c r="BP460" s="86">
        <v>3.1456030905246735E-2</v>
      </c>
      <c r="BQ460" s="86">
        <v>7.6080210506916046E-2</v>
      </c>
      <c r="BR460" s="86">
        <v>0.21326063573360443</v>
      </c>
      <c r="BS460" s="86">
        <v>0.33706977963447571</v>
      </c>
      <c r="BT460" s="86">
        <v>0.30347916483879089</v>
      </c>
      <c r="BU460" s="86">
        <v>0.21070152521133423</v>
      </c>
      <c r="BV460" s="86">
        <v>0.17867957055568695</v>
      </c>
      <c r="BW460" s="86">
        <v>0.20538003742694855</v>
      </c>
      <c r="BX460" s="86">
        <v>0.11729826033115387</v>
      </c>
      <c r="BY460" s="86">
        <v>0.13323135673999786</v>
      </c>
      <c r="BZ460" s="86">
        <v>-4.8336777836084366E-2</v>
      </c>
      <c r="CA460" s="86">
        <v>-1.0618670843541622E-2</v>
      </c>
      <c r="CB460" s="86">
        <v>-3.8883145898580551E-2</v>
      </c>
      <c r="CC460" s="86">
        <v>7.5871169567108154E-2</v>
      </c>
      <c r="CD460" s="86">
        <v>3.8157284259796143E-2</v>
      </c>
      <c r="CE460" s="86">
        <v>1.61592997610569E-2</v>
      </c>
      <c r="CF460" s="86">
        <v>5.3701013326644897E-2</v>
      </c>
      <c r="CG460" s="86">
        <v>8.6009912192821503E-2</v>
      </c>
      <c r="CH460" s="86">
        <v>8.6094006896018982E-2</v>
      </c>
      <c r="CI460" s="86">
        <v>1.9797423854470253E-2</v>
      </c>
      <c r="CJ460" s="86">
        <v>-4.9056939780712128E-2</v>
      </c>
      <c r="CK460" s="86">
        <v>-5.4483875632286072E-2</v>
      </c>
      <c r="CL460" s="86">
        <v>0.28044039011001587</v>
      </c>
      <c r="CM460" s="86">
        <v>0.17032919824123383</v>
      </c>
      <c r="CN460" s="86">
        <v>0.13069744408130646</v>
      </c>
      <c r="CO460" s="86">
        <v>0.1864924281835556</v>
      </c>
      <c r="CP460" s="86">
        <v>0.3273545503616333</v>
      </c>
      <c r="CQ460" s="86">
        <v>0.44506597518920898</v>
      </c>
      <c r="CR460" s="86">
        <v>0.42403495311737061</v>
      </c>
      <c r="CS460" s="86">
        <v>0.33058258891105652</v>
      </c>
      <c r="CT460" s="86">
        <v>0.31017047166824341</v>
      </c>
      <c r="CU460" s="86">
        <v>0.32773199677467346</v>
      </c>
      <c r="CV460" s="86">
        <v>0.24008682370185852</v>
      </c>
      <c r="CW460" s="86">
        <v>0.25847187638282776</v>
      </c>
      <c r="CX460" s="86">
        <v>7.6981782913208008E-2</v>
      </c>
      <c r="CY460" s="86">
        <v>0.11227545887231827</v>
      </c>
      <c r="CZ460" s="86">
        <v>6.6811859607696533E-2</v>
      </c>
      <c r="DA460" s="86">
        <v>0.17021504044532776</v>
      </c>
      <c r="DB460" s="86">
        <v>0.12311537563800812</v>
      </c>
      <c r="DC460" s="86">
        <v>9.2768847942352295E-2</v>
      </c>
      <c r="DD460" s="86">
        <v>0.12427162379026413</v>
      </c>
      <c r="DE460" s="86">
        <v>0.15414716303348541</v>
      </c>
      <c r="DF460" s="86">
        <v>0.16021987795829773</v>
      </c>
      <c r="DG460" s="86">
        <v>9.3668513000011444E-2</v>
      </c>
      <c r="DH460" s="86">
        <v>3.6001682281494141E-2</v>
      </c>
      <c r="DI460" s="86">
        <v>1.8465556204319E-2</v>
      </c>
      <c r="DJ460" s="86">
        <v>0.37104201316833496</v>
      </c>
      <c r="DK460" s="86">
        <v>0.27997460961341858</v>
      </c>
      <c r="DL460" s="86">
        <v>0.22993884980678558</v>
      </c>
      <c r="DM460" s="86">
        <v>0.29690465331077576</v>
      </c>
      <c r="DN460" s="86">
        <v>0.44144850969314575</v>
      </c>
      <c r="DO460" s="86">
        <v>0.55306220054626465</v>
      </c>
      <c r="DP460" s="86">
        <v>0.54459071159362793</v>
      </c>
      <c r="DQ460" s="86">
        <v>0.45046365261077881</v>
      </c>
      <c r="DR460" s="86">
        <v>0.44166132807731628</v>
      </c>
      <c r="DS460" s="86">
        <v>0.45008397102355957</v>
      </c>
      <c r="DT460" s="86">
        <v>0.36287537217140198</v>
      </c>
      <c r="DU460" s="86">
        <v>0.38371241092681885</v>
      </c>
      <c r="DV460" s="86">
        <v>0.20230035483837128</v>
      </c>
      <c r="DW460" s="86">
        <v>0.23516958951950073</v>
      </c>
      <c r="DX460" s="86">
        <v>0.17250685393810272</v>
      </c>
      <c r="DY460" s="86">
        <v>0.30643260478973389</v>
      </c>
      <c r="DZ460" s="86">
        <v>0.24578137695789337</v>
      </c>
      <c r="EA460" s="86">
        <v>0.20338085293769836</v>
      </c>
      <c r="EB460" s="86">
        <v>0.22616437077522278</v>
      </c>
      <c r="EC460" s="86">
        <v>0.25252655148506165</v>
      </c>
      <c r="ED460" s="86">
        <v>0.2672458291053772</v>
      </c>
      <c r="EE460" s="86">
        <v>0.20032662153244019</v>
      </c>
      <c r="EF460" s="86">
        <v>0.15881282091140747</v>
      </c>
      <c r="EG460" s="86">
        <v>0.12379295378923416</v>
      </c>
      <c r="EH460" s="86">
        <v>0.50185650587081909</v>
      </c>
      <c r="EI460" s="86">
        <v>0.43828514218330383</v>
      </c>
      <c r="EJ460" s="86">
        <v>0.37322768568992615</v>
      </c>
      <c r="EK460" s="86">
        <v>0.45632234215736389</v>
      </c>
      <c r="EL460" s="86">
        <v>0.60618197917938232</v>
      </c>
      <c r="EM460" s="86">
        <v>0.70899152755737305</v>
      </c>
      <c r="EN460" s="86">
        <v>0.71865403652191162</v>
      </c>
      <c r="EO460" s="86">
        <v>0.62355279922485352</v>
      </c>
      <c r="EP460" s="86">
        <v>0.63151329755783081</v>
      </c>
      <c r="EQ460" s="86">
        <v>0.62674081325531006</v>
      </c>
      <c r="ER460" s="86">
        <v>0.54016256332397461</v>
      </c>
      <c r="ES460" s="86">
        <v>0.56453984975814819</v>
      </c>
      <c r="ET460" s="86">
        <v>0.38324049115180969</v>
      </c>
      <c r="EU460" s="86">
        <v>0.41260918974876404</v>
      </c>
      <c r="EV460" s="86">
        <v>0.32511365413665771</v>
      </c>
      <c r="EW460" s="86">
        <v>73.62774658203125</v>
      </c>
      <c r="EX460" s="86">
        <v>69.495231628417969</v>
      </c>
      <c r="EY460" s="86">
        <v>67.253623962402344</v>
      </c>
      <c r="EZ460" s="86">
        <v>66.5433349609375</v>
      </c>
      <c r="FA460" s="86">
        <v>64.761726379394531</v>
      </c>
      <c r="FB460" s="86">
        <v>63.092899322509766</v>
      </c>
      <c r="FC460" s="86">
        <v>62.765750885009766</v>
      </c>
      <c r="FD460" s="86">
        <v>64.427459716796875</v>
      </c>
      <c r="FE460" s="86">
        <v>70.238021850585938</v>
      </c>
      <c r="FF460" s="86">
        <v>76.073829650878906</v>
      </c>
      <c r="FG460" s="86">
        <v>81.579338073730469</v>
      </c>
      <c r="FH460" s="86">
        <v>88.215400695800781</v>
      </c>
      <c r="FI460" s="86">
        <v>92.736251831054688</v>
      </c>
      <c r="FJ460" s="86">
        <v>95.643142700195313</v>
      </c>
      <c r="FK460" s="86">
        <v>97.890121459960938</v>
      </c>
      <c r="FL460" s="86">
        <v>99.277755737304688</v>
      </c>
      <c r="FM460" s="86">
        <v>100.50274658203125</v>
      </c>
      <c r="FN460" s="86">
        <v>100.82577514648438</v>
      </c>
      <c r="FO460" s="86">
        <v>99.297286987304688</v>
      </c>
      <c r="FP460" s="86">
        <v>96.5972900390625</v>
      </c>
      <c r="FQ460" s="86">
        <v>93.458343505859375</v>
      </c>
      <c r="FR460" s="86">
        <v>86.499649047851563</v>
      </c>
      <c r="FS460" s="86">
        <v>79.683052062988281</v>
      </c>
      <c r="FT460" s="86">
        <v>76.913276672363281</v>
      </c>
      <c r="FU460" s="86">
        <v>8.185635507106781E-2</v>
      </c>
      <c r="FV460" s="86">
        <v>0.14809389412403107</v>
      </c>
      <c r="FW460" s="86">
        <v>7.7574022114276886E-2</v>
      </c>
      <c r="FX460" s="86">
        <v>129</v>
      </c>
      <c r="FY460" s="86">
        <v>1</v>
      </c>
    </row>
    <row r="461" spans="1:181" x14ac:dyDescent="0.25">
      <c r="A461" t="s">
        <v>186</v>
      </c>
      <c r="B461" t="s">
        <v>244</v>
      </c>
      <c r="C461" t="s">
        <v>194</v>
      </c>
      <c r="D461" t="s">
        <v>203</v>
      </c>
      <c r="E461" t="s">
        <v>207</v>
      </c>
      <c r="F461" t="s">
        <v>183</v>
      </c>
      <c r="G461" t="s">
        <v>1</v>
      </c>
      <c r="H461" s="86">
        <v>1926</v>
      </c>
      <c r="I461" s="86">
        <v>1.7012349367141724</v>
      </c>
      <c r="J461" s="86">
        <v>1.5113807916641235</v>
      </c>
      <c r="K461" s="86">
        <v>1.3944574594497681</v>
      </c>
      <c r="L461" s="86">
        <v>1.3240948915481567</v>
      </c>
      <c r="M461" s="86">
        <v>1.2904061079025269</v>
      </c>
      <c r="N461" s="86">
        <v>1.0802549123764038</v>
      </c>
      <c r="O461" s="86">
        <v>1.2090023756027222</v>
      </c>
      <c r="P461" s="86">
        <v>1.1962230205535889</v>
      </c>
      <c r="Q461" s="86">
        <v>1.3005733489990234</v>
      </c>
      <c r="R461" s="86">
        <v>1.4267967939376831</v>
      </c>
      <c r="S461" s="86">
        <v>1.6026177406311035</v>
      </c>
      <c r="T461" s="86">
        <v>1.5784691572189331</v>
      </c>
      <c r="U461" s="86">
        <v>1.7403347492218018</v>
      </c>
      <c r="V461" s="86">
        <v>1.9263957738876343</v>
      </c>
      <c r="W461" s="86">
        <v>2.087146520614624</v>
      </c>
      <c r="X461" s="86">
        <v>2.3288609981536865</v>
      </c>
      <c r="Y461" s="86">
        <v>2.4886703491210938</v>
      </c>
      <c r="Z461" s="86">
        <v>2.6320755481719971</v>
      </c>
      <c r="AA461" s="86">
        <v>2.7769310474395752</v>
      </c>
      <c r="AB461" s="86">
        <v>2.6355259418487549</v>
      </c>
      <c r="AC461" s="86">
        <v>2.7549953460693359</v>
      </c>
      <c r="AD461" s="86">
        <v>2.5191071033477783</v>
      </c>
      <c r="AE461" s="86">
        <v>2.2939150333404541</v>
      </c>
      <c r="AF461" s="86">
        <v>2.1329286098480225</v>
      </c>
      <c r="AG461" s="86">
        <v>-0.73080039024353027</v>
      </c>
      <c r="AH461" s="86">
        <v>-0.7035178542137146</v>
      </c>
      <c r="AI461" s="86">
        <v>-0.77604800462722778</v>
      </c>
      <c r="AJ461" s="86">
        <v>-0.76227891445159912</v>
      </c>
      <c r="AK461" s="86">
        <v>-0.69337576627731323</v>
      </c>
      <c r="AL461" s="86">
        <v>-0.87439250946044922</v>
      </c>
      <c r="AM461" s="86">
        <v>-0.88029509782791138</v>
      </c>
      <c r="AN461" s="86">
        <v>-0.94362765550613403</v>
      </c>
      <c r="AO461" s="86">
        <v>-0.77934712171554565</v>
      </c>
      <c r="AP461" s="86">
        <v>-0.62111932039260864</v>
      </c>
      <c r="AQ461" s="86">
        <v>-0.14954406023025513</v>
      </c>
      <c r="AR461" s="86">
        <v>-0.47066459059715271</v>
      </c>
      <c r="AS461" s="86">
        <v>-0.39495018124580383</v>
      </c>
      <c r="AT461" s="86">
        <v>-0.47318640351295471</v>
      </c>
      <c r="AU461" s="86">
        <v>-0.45364272594451904</v>
      </c>
      <c r="AV461" s="86">
        <v>-0.41401484608650208</v>
      </c>
      <c r="AW461" s="86">
        <v>-0.50740319490432739</v>
      </c>
      <c r="AX461" s="86">
        <v>-0.53949946165084839</v>
      </c>
      <c r="AY461" s="86">
        <v>-0.62786418199539185</v>
      </c>
      <c r="AZ461" s="86">
        <v>-0.6479066014289856</v>
      </c>
      <c r="BA461" s="86">
        <v>-0.20969285070896149</v>
      </c>
      <c r="BB461" s="86">
        <v>-0.44041797518730164</v>
      </c>
      <c r="BC461" s="86">
        <v>-1.0366798639297485</v>
      </c>
      <c r="BD461" s="86">
        <v>-0.78494256734848022</v>
      </c>
      <c r="BE461" s="86">
        <v>-0.35732007026672363</v>
      </c>
      <c r="BF461" s="86">
        <v>-0.33176353573799133</v>
      </c>
      <c r="BG461" s="86">
        <v>-0.41249153017997742</v>
      </c>
      <c r="BH461" s="86">
        <v>-0.40214353799819946</v>
      </c>
      <c r="BI461" s="86">
        <v>-0.34999683499336243</v>
      </c>
      <c r="BJ461" s="86">
        <v>-0.55634182691574097</v>
      </c>
      <c r="BK461" s="86">
        <v>-0.54819703102111816</v>
      </c>
      <c r="BL461" s="86">
        <v>-0.6153760552406311</v>
      </c>
      <c r="BM461" s="86">
        <v>-0.46459078788757324</v>
      </c>
      <c r="BN461" s="86">
        <v>-0.31403627991676331</v>
      </c>
      <c r="BO461" s="86">
        <v>5.0122305750846863E-2</v>
      </c>
      <c r="BP461" s="86">
        <v>-0.2373107373714447</v>
      </c>
      <c r="BQ461" s="86">
        <v>-0.18813455104827881</v>
      </c>
      <c r="BR461" s="86">
        <v>-0.24558426439762115</v>
      </c>
      <c r="BS461" s="86">
        <v>-0.19928267598152161</v>
      </c>
      <c r="BT461" s="86">
        <v>-0.15734550356864929</v>
      </c>
      <c r="BU461" s="86">
        <v>-0.25297299027442932</v>
      </c>
      <c r="BV461" s="86">
        <v>-0.24953643977642059</v>
      </c>
      <c r="BW461" s="86">
        <v>-0.34082436561584473</v>
      </c>
      <c r="BX461" s="86">
        <v>-0.37467548251152039</v>
      </c>
      <c r="BY461" s="86">
        <v>4.7178924083709717E-2</v>
      </c>
      <c r="BZ461" s="86">
        <v>-0.16327297687530518</v>
      </c>
      <c r="CA461" s="86">
        <v>-0.63447606563568115</v>
      </c>
      <c r="CB461" s="86">
        <v>-0.38847288489341736</v>
      </c>
      <c r="CC461" s="86">
        <v>-9.8648712038993835E-2</v>
      </c>
      <c r="CD461" s="86">
        <v>-7.428760826587677E-2</v>
      </c>
      <c r="CE461" s="86">
        <v>-0.16069337725639343</v>
      </c>
      <c r="CF461" s="86">
        <v>-0.15271489322185516</v>
      </c>
      <c r="CG461" s="86">
        <v>-0.1121736615896225</v>
      </c>
      <c r="CH461" s="86">
        <v>-0.33606085181236267</v>
      </c>
      <c r="CI461" s="86">
        <v>-0.31818690896034241</v>
      </c>
      <c r="CJ461" s="86">
        <v>-0.38803002238273621</v>
      </c>
      <c r="CK461" s="86">
        <v>-0.24659152328968048</v>
      </c>
      <c r="CL461" s="86">
        <v>-0.10135142505168915</v>
      </c>
      <c r="CM461" s="86">
        <v>0.18841060996055603</v>
      </c>
      <c r="CN461" s="86">
        <v>-7.5690574944019318E-2</v>
      </c>
      <c r="CO461" s="86">
        <v>-4.4894684106111526E-2</v>
      </c>
      <c r="CP461" s="86">
        <v>-8.7947748601436615E-2</v>
      </c>
      <c r="CQ461" s="86">
        <v>-2.3113666102290154E-2</v>
      </c>
      <c r="CR461" s="86">
        <v>2.0422894507646561E-2</v>
      </c>
      <c r="CS461" s="86">
        <v>-7.675538957118988E-2</v>
      </c>
      <c r="CT461" s="86">
        <v>-4.8708967864513397E-2</v>
      </c>
      <c r="CU461" s="86">
        <v>-0.14202146232128143</v>
      </c>
      <c r="CV461" s="86">
        <v>-0.18543645739555359</v>
      </c>
      <c r="CW461" s="86">
        <v>0.22508752346038818</v>
      </c>
      <c r="CX461" s="86">
        <v>2.8676783666014671E-2</v>
      </c>
      <c r="CY461" s="86">
        <v>-0.35591107606887817</v>
      </c>
      <c r="CZ461" s="86">
        <v>-0.11387920379638672</v>
      </c>
      <c r="DA461" s="86">
        <v>0.16002263128757477</v>
      </c>
      <c r="DB461" s="86">
        <v>0.18318833410739899</v>
      </c>
      <c r="DC461" s="86">
        <v>9.1104760766029358E-2</v>
      </c>
      <c r="DD461" s="86">
        <v>9.6713744103908539E-2</v>
      </c>
      <c r="DE461" s="86">
        <v>0.12564951181411743</v>
      </c>
      <c r="DF461" s="86">
        <v>-0.11577990651130676</v>
      </c>
      <c r="DG461" s="86">
        <v>-8.8176801800727844E-2</v>
      </c>
      <c r="DH461" s="86">
        <v>-0.16068394482135773</v>
      </c>
      <c r="DI461" s="86">
        <v>-2.859221026301384E-2</v>
      </c>
      <c r="DJ461" s="86">
        <v>0.11133340001106262</v>
      </c>
      <c r="DK461" s="86">
        <v>0.32669892907142639</v>
      </c>
      <c r="DL461" s="86">
        <v>8.5929587483406067E-2</v>
      </c>
      <c r="DM461" s="86">
        <v>9.8345197737216949E-2</v>
      </c>
      <c r="DN461" s="86">
        <v>6.9688782095909119E-2</v>
      </c>
      <c r="DO461" s="86">
        <v>0.153055340051651</v>
      </c>
      <c r="DP461" s="86">
        <v>0.1981913149356842</v>
      </c>
      <c r="DQ461" s="86">
        <v>9.9462218582630157E-2</v>
      </c>
      <c r="DR461" s="86">
        <v>0.15211851894855499</v>
      </c>
      <c r="DS461" s="86">
        <v>5.678144097328186E-2</v>
      </c>
      <c r="DT461" s="86">
        <v>3.8026045076549053E-3</v>
      </c>
      <c r="DU461" s="86">
        <v>0.40299615263938904</v>
      </c>
      <c r="DV461" s="86">
        <v>0.22062656283378601</v>
      </c>
      <c r="DW461" s="86">
        <v>-7.7345997095108032E-2</v>
      </c>
      <c r="DX461" s="86">
        <v>0.16071449220180511</v>
      </c>
      <c r="DY461" s="86">
        <v>0.53350293636322021</v>
      </c>
      <c r="DZ461" s="86">
        <v>0.55494272708892822</v>
      </c>
      <c r="EA461" s="86">
        <v>0.45466127991676331</v>
      </c>
      <c r="EB461" s="86">
        <v>0.45684909820556641</v>
      </c>
      <c r="EC461" s="86">
        <v>0.46902841329574585</v>
      </c>
      <c r="ED461" s="86">
        <v>0.20227082073688507</v>
      </c>
      <c r="EE461" s="86">
        <v>0.24392126500606537</v>
      </c>
      <c r="EF461" s="86">
        <v>0.1675676554441452</v>
      </c>
      <c r="EG461" s="86">
        <v>0.28616413474082947</v>
      </c>
      <c r="EH461" s="86">
        <v>0.41841650009155273</v>
      </c>
      <c r="EI461" s="86">
        <v>0.52636533975601196</v>
      </c>
      <c r="EJ461" s="86">
        <v>0.31928342580795288</v>
      </c>
      <c r="EK461" s="86">
        <v>0.30516082048416138</v>
      </c>
      <c r="EL461" s="86">
        <v>0.29729089140892029</v>
      </c>
      <c r="EM461" s="86">
        <v>0.40741539001464844</v>
      </c>
      <c r="EN461" s="86">
        <v>0.45486065745353699</v>
      </c>
      <c r="EO461" s="86">
        <v>0.35389244556427002</v>
      </c>
      <c r="EP461" s="86">
        <v>0.4420815110206604</v>
      </c>
      <c r="EQ461" s="86">
        <v>0.34382125735282898</v>
      </c>
      <c r="ER461" s="86">
        <v>0.27703374624252319</v>
      </c>
      <c r="ES461" s="86">
        <v>0.65986794233322144</v>
      </c>
      <c r="ET461" s="86">
        <v>0.49777153134346008</v>
      </c>
      <c r="EU461" s="86">
        <v>0.3248576819896698</v>
      </c>
      <c r="EV461" s="86">
        <v>0.55718421936035156</v>
      </c>
      <c r="EW461" s="86">
        <v>79.817955017089844</v>
      </c>
      <c r="EX461" s="86">
        <v>75.689773559570313</v>
      </c>
      <c r="EY461" s="86">
        <v>73.813888549804688</v>
      </c>
      <c r="EZ461" s="86">
        <v>73.325408935546875</v>
      </c>
      <c r="FA461" s="86">
        <v>71.752410888671875</v>
      </c>
      <c r="FB461" s="86">
        <v>70.696853637695313</v>
      </c>
      <c r="FC461" s="86">
        <v>70.307670593261719</v>
      </c>
      <c r="FD461" s="86">
        <v>72.25091552734375</v>
      </c>
      <c r="FE461" s="86">
        <v>76.706169128417969</v>
      </c>
      <c r="FF461" s="86">
        <v>80.887969970703125</v>
      </c>
      <c r="FG461" s="86">
        <v>84.715911865234375</v>
      </c>
      <c r="FH461" s="86">
        <v>88.754852294921875</v>
      </c>
      <c r="FI461" s="86">
        <v>92.6650390625</v>
      </c>
      <c r="FJ461" s="86">
        <v>95.219596862792969</v>
      </c>
      <c r="FK461" s="86">
        <v>97.794082641601563</v>
      </c>
      <c r="FL461" s="86">
        <v>98.744430541992188</v>
      </c>
      <c r="FM461" s="86">
        <v>100.23442840576172</v>
      </c>
      <c r="FN461" s="86">
        <v>100.25144195556641</v>
      </c>
      <c r="FO461" s="86">
        <v>99.417770385742188</v>
      </c>
      <c r="FP461" s="86">
        <v>97.705612182617188</v>
      </c>
      <c r="FQ461" s="86">
        <v>94.254539489746094</v>
      </c>
      <c r="FR461" s="86">
        <v>89.282913208007813</v>
      </c>
      <c r="FS461" s="86">
        <v>85.615310668945313</v>
      </c>
      <c r="FT461" s="86">
        <v>82.545822143554688</v>
      </c>
      <c r="FU461" s="86">
        <v>0.18971271812915802</v>
      </c>
      <c r="FV461" s="86">
        <v>0.23211805522441864</v>
      </c>
      <c r="FW461" s="86">
        <v>0.21324774622917175</v>
      </c>
      <c r="FX461" s="86">
        <v>135</v>
      </c>
      <c r="FY461" s="86">
        <v>1</v>
      </c>
    </row>
    <row r="462" spans="1:181" x14ac:dyDescent="0.25">
      <c r="A462" t="s">
        <v>186</v>
      </c>
      <c r="B462" t="s">
        <v>244</v>
      </c>
      <c r="C462" t="s">
        <v>194</v>
      </c>
      <c r="D462" t="s">
        <v>203</v>
      </c>
      <c r="E462" t="s">
        <v>207</v>
      </c>
      <c r="F462" t="s">
        <v>184</v>
      </c>
      <c r="G462" t="s">
        <v>1</v>
      </c>
      <c r="H462" s="86">
        <v>1167</v>
      </c>
      <c r="I462" s="86"/>
      <c r="J462" s="86"/>
      <c r="K462" s="86"/>
      <c r="L462" s="86"/>
      <c r="M462" s="86"/>
      <c r="N462" s="86"/>
      <c r="O462" s="86"/>
      <c r="P462" s="86"/>
      <c r="Q462" s="86"/>
      <c r="R462" s="86"/>
      <c r="S462" s="86"/>
      <c r="T462" s="86"/>
      <c r="U462" s="86"/>
      <c r="V462" s="86"/>
      <c r="W462" s="86"/>
      <c r="X462" s="86"/>
      <c r="Y462" s="86"/>
      <c r="Z462" s="86"/>
      <c r="AA462" s="86"/>
      <c r="AB462" s="86"/>
      <c r="AC462" s="86"/>
      <c r="AD462" s="86"/>
      <c r="AE462" s="86"/>
      <c r="AF462" s="86"/>
      <c r="AG462" s="86"/>
      <c r="AH462" s="86"/>
      <c r="AI462" s="86"/>
      <c r="AJ462" s="86"/>
      <c r="AK462" s="86"/>
      <c r="AL462" s="86"/>
      <c r="AM462" s="86"/>
      <c r="AN462" s="86"/>
      <c r="AO462" s="86"/>
      <c r="AP462" s="86"/>
      <c r="AQ462" s="86"/>
      <c r="AR462" s="86"/>
      <c r="AS462" s="86"/>
      <c r="AT462" s="86"/>
      <c r="AU462" s="86"/>
      <c r="AV462" s="86"/>
      <c r="AW462" s="86"/>
      <c r="AX462" s="86"/>
      <c r="AY462" s="86"/>
      <c r="AZ462" s="86"/>
      <c r="BA462" s="86"/>
      <c r="BB462" s="86"/>
      <c r="BC462" s="86"/>
      <c r="BD462" s="86"/>
      <c r="BE462" s="86"/>
      <c r="BF462" s="86"/>
      <c r="BG462" s="86"/>
      <c r="BH462" s="86"/>
      <c r="BI462" s="86"/>
      <c r="BJ462" s="86"/>
      <c r="BK462" s="86"/>
      <c r="BL462" s="86"/>
      <c r="BM462" s="86"/>
      <c r="BN462" s="86"/>
      <c r="BO462" s="86"/>
      <c r="BP462" s="86"/>
      <c r="BQ462" s="86"/>
      <c r="BR462" s="86"/>
      <c r="BS462" s="86"/>
      <c r="BT462" s="86"/>
      <c r="BU462" s="86"/>
      <c r="BV462" s="86"/>
      <c r="BW462" s="86"/>
      <c r="BX462" s="86"/>
      <c r="BY462" s="86"/>
      <c r="BZ462" s="86"/>
      <c r="CA462" s="86"/>
      <c r="CB462" s="86"/>
      <c r="CC462" s="86"/>
      <c r="CD462" s="86"/>
      <c r="CE462" s="86"/>
      <c r="CF462" s="86"/>
      <c r="CG462" s="86"/>
      <c r="CH462" s="86"/>
      <c r="CI462" s="86"/>
      <c r="CJ462" s="86"/>
      <c r="CK462" s="86"/>
      <c r="CL462" s="86"/>
      <c r="CM462" s="86"/>
      <c r="CN462" s="86"/>
      <c r="CO462" s="86"/>
      <c r="CP462" s="86"/>
      <c r="CQ462" s="86"/>
      <c r="CR462" s="86"/>
      <c r="CS462" s="86"/>
      <c r="CT462" s="86"/>
      <c r="CU462" s="86"/>
      <c r="CV462" s="86"/>
      <c r="CW462" s="86"/>
      <c r="CX462" s="86"/>
      <c r="CY462" s="86"/>
      <c r="CZ462" s="86"/>
      <c r="DA462" s="86"/>
      <c r="DB462" s="86"/>
      <c r="DC462" s="86"/>
      <c r="DD462" s="86"/>
      <c r="DE462" s="86"/>
      <c r="DF462" s="86"/>
      <c r="DG462" s="86"/>
      <c r="DH462" s="86"/>
      <c r="DI462" s="86"/>
      <c r="DJ462" s="86"/>
      <c r="DK462" s="86"/>
      <c r="DL462" s="86"/>
      <c r="DM462" s="86"/>
      <c r="DN462" s="86"/>
      <c r="DO462" s="86"/>
      <c r="DP462" s="86"/>
      <c r="DQ462" s="86"/>
      <c r="DR462" s="86"/>
      <c r="DS462" s="86"/>
      <c r="DT462" s="86"/>
      <c r="DU462" s="86"/>
      <c r="DV462" s="86"/>
      <c r="DW462" s="86"/>
      <c r="DX462" s="86"/>
      <c r="DY462" s="86"/>
      <c r="DZ462" s="86"/>
      <c r="EA462" s="86"/>
      <c r="EB462" s="86"/>
      <c r="EC462" s="86"/>
      <c r="ED462" s="86"/>
      <c r="EE462" s="86"/>
      <c r="EF462" s="86"/>
      <c r="EG462" s="86"/>
      <c r="EH462" s="86"/>
      <c r="EI462" s="86"/>
      <c r="EJ462" s="86"/>
      <c r="EK462" s="86"/>
      <c r="EL462" s="86"/>
      <c r="EM462" s="86"/>
      <c r="EN462" s="86"/>
      <c r="EO462" s="86"/>
      <c r="EP462" s="86"/>
      <c r="EQ462" s="86"/>
      <c r="ER462" s="86"/>
      <c r="ES462" s="86"/>
      <c r="ET462" s="86"/>
      <c r="EU462" s="86"/>
      <c r="EV462" s="86"/>
      <c r="EW462" s="86"/>
      <c r="EX462" s="86"/>
      <c r="EY462" s="86"/>
      <c r="EZ462" s="86"/>
      <c r="FA462" s="86"/>
      <c r="FB462" s="86"/>
      <c r="FC462" s="86"/>
      <c r="FD462" s="86"/>
      <c r="FE462" s="86"/>
      <c r="FF462" s="86"/>
      <c r="FG462" s="86"/>
      <c r="FH462" s="86"/>
      <c r="FI462" s="86"/>
      <c r="FJ462" s="86"/>
      <c r="FK462" s="86"/>
      <c r="FL462" s="86"/>
      <c r="FM462" s="86"/>
      <c r="FN462" s="86"/>
      <c r="FO462" s="86"/>
      <c r="FP462" s="86"/>
      <c r="FQ462" s="86"/>
      <c r="FR462" s="86"/>
      <c r="FS462" s="86"/>
      <c r="FT462" s="86"/>
      <c r="FU462" s="86"/>
      <c r="FV462" s="86"/>
      <c r="FW462" s="86"/>
      <c r="FX462" s="86">
        <v>91</v>
      </c>
      <c r="FY462" s="86">
        <v>0</v>
      </c>
    </row>
    <row r="463" spans="1:181" x14ac:dyDescent="0.25">
      <c r="A463" t="s">
        <v>186</v>
      </c>
      <c r="B463" t="s">
        <v>244</v>
      </c>
      <c r="C463" t="s">
        <v>194</v>
      </c>
      <c r="D463" t="s">
        <v>203</v>
      </c>
      <c r="E463" t="s">
        <v>207</v>
      </c>
      <c r="F463" t="s">
        <v>185</v>
      </c>
      <c r="G463" t="s">
        <v>1</v>
      </c>
      <c r="H463" s="86">
        <v>525</v>
      </c>
      <c r="I463" s="86"/>
      <c r="J463" s="86"/>
      <c r="K463" s="86"/>
      <c r="L463" s="86"/>
      <c r="M463" s="86"/>
      <c r="N463" s="86"/>
      <c r="O463" s="86"/>
      <c r="P463" s="86"/>
      <c r="Q463" s="86"/>
      <c r="R463" s="86"/>
      <c r="S463" s="86"/>
      <c r="T463" s="86"/>
      <c r="U463" s="86"/>
      <c r="V463" s="86"/>
      <c r="W463" s="86"/>
      <c r="X463" s="86"/>
      <c r="Y463" s="86"/>
      <c r="Z463" s="86"/>
      <c r="AA463" s="86"/>
      <c r="AB463" s="86"/>
      <c r="AC463" s="86"/>
      <c r="AD463" s="86"/>
      <c r="AE463" s="86"/>
      <c r="AF463" s="86"/>
      <c r="AG463" s="86"/>
      <c r="AH463" s="86"/>
      <c r="AI463" s="86"/>
      <c r="AJ463" s="86"/>
      <c r="AK463" s="86"/>
      <c r="AL463" s="86"/>
      <c r="AM463" s="86"/>
      <c r="AN463" s="86"/>
      <c r="AO463" s="86"/>
      <c r="AP463" s="86"/>
      <c r="AQ463" s="86"/>
      <c r="AR463" s="86"/>
      <c r="AS463" s="86"/>
      <c r="AT463" s="86"/>
      <c r="AU463" s="86"/>
      <c r="AV463" s="86"/>
      <c r="AW463" s="86"/>
      <c r="AX463" s="86"/>
      <c r="AY463" s="86"/>
      <c r="AZ463" s="86"/>
      <c r="BA463" s="86"/>
      <c r="BB463" s="86"/>
      <c r="BC463" s="86"/>
      <c r="BD463" s="86"/>
      <c r="BE463" s="86"/>
      <c r="BF463" s="86"/>
      <c r="BG463" s="86"/>
      <c r="BH463" s="86"/>
      <c r="BI463" s="86"/>
      <c r="BJ463" s="86"/>
      <c r="BK463" s="86"/>
      <c r="BL463" s="86"/>
      <c r="BM463" s="86"/>
      <c r="BN463" s="86"/>
      <c r="BO463" s="86"/>
      <c r="BP463" s="86"/>
      <c r="BQ463" s="86"/>
      <c r="BR463" s="86"/>
      <c r="BS463" s="86"/>
      <c r="BT463" s="86"/>
      <c r="BU463" s="86"/>
      <c r="BV463" s="86"/>
      <c r="BW463" s="86"/>
      <c r="BX463" s="86"/>
      <c r="BY463" s="86"/>
      <c r="BZ463" s="86"/>
      <c r="CA463" s="86"/>
      <c r="CB463" s="86"/>
      <c r="CC463" s="86"/>
      <c r="CD463" s="86"/>
      <c r="CE463" s="86"/>
      <c r="CF463" s="86"/>
      <c r="CG463" s="86"/>
      <c r="CH463" s="86"/>
      <c r="CI463" s="86"/>
      <c r="CJ463" s="86"/>
      <c r="CK463" s="86"/>
      <c r="CL463" s="86"/>
      <c r="CM463" s="86"/>
      <c r="CN463" s="86"/>
      <c r="CO463" s="86"/>
      <c r="CP463" s="86"/>
      <c r="CQ463" s="86"/>
      <c r="CR463" s="86"/>
      <c r="CS463" s="86"/>
      <c r="CT463" s="86"/>
      <c r="CU463" s="86"/>
      <c r="CV463" s="86"/>
      <c r="CW463" s="86"/>
      <c r="CX463" s="86"/>
      <c r="CY463" s="86"/>
      <c r="CZ463" s="86"/>
      <c r="DA463" s="86"/>
      <c r="DB463" s="86"/>
      <c r="DC463" s="86"/>
      <c r="DD463" s="86"/>
      <c r="DE463" s="86"/>
      <c r="DF463" s="86"/>
      <c r="DG463" s="86"/>
      <c r="DH463" s="86"/>
      <c r="DI463" s="86"/>
      <c r="DJ463" s="86"/>
      <c r="DK463" s="86"/>
      <c r="DL463" s="86"/>
      <c r="DM463" s="86"/>
      <c r="DN463" s="86"/>
      <c r="DO463" s="86"/>
      <c r="DP463" s="86"/>
      <c r="DQ463" s="86"/>
      <c r="DR463" s="86"/>
      <c r="DS463" s="86"/>
      <c r="DT463" s="86"/>
      <c r="DU463" s="86"/>
      <c r="DV463" s="86"/>
      <c r="DW463" s="86"/>
      <c r="DX463" s="86"/>
      <c r="DY463" s="86"/>
      <c r="DZ463" s="86"/>
      <c r="EA463" s="86"/>
      <c r="EB463" s="86"/>
      <c r="EC463" s="86"/>
      <c r="ED463" s="86"/>
      <c r="EE463" s="86"/>
      <c r="EF463" s="86"/>
      <c r="EG463" s="86"/>
      <c r="EH463" s="86"/>
      <c r="EI463" s="86"/>
      <c r="EJ463" s="86"/>
      <c r="EK463" s="86"/>
      <c r="EL463" s="86"/>
      <c r="EM463" s="86"/>
      <c r="EN463" s="86"/>
      <c r="EO463" s="86"/>
      <c r="EP463" s="86"/>
      <c r="EQ463" s="86"/>
      <c r="ER463" s="86"/>
      <c r="ES463" s="86"/>
      <c r="ET463" s="86"/>
      <c r="EU463" s="86"/>
      <c r="EV463" s="86"/>
      <c r="EW463" s="86"/>
      <c r="EX463" s="86"/>
      <c r="EY463" s="86"/>
      <c r="EZ463" s="86"/>
      <c r="FA463" s="86"/>
      <c r="FB463" s="86"/>
      <c r="FC463" s="86"/>
      <c r="FD463" s="86"/>
      <c r="FE463" s="86"/>
      <c r="FF463" s="86"/>
      <c r="FG463" s="86"/>
      <c r="FH463" s="86"/>
      <c r="FI463" s="86"/>
      <c r="FJ463" s="86"/>
      <c r="FK463" s="86"/>
      <c r="FL463" s="86"/>
      <c r="FM463" s="86"/>
      <c r="FN463" s="86"/>
      <c r="FO463" s="86"/>
      <c r="FP463" s="86"/>
      <c r="FQ463" s="86"/>
      <c r="FR463" s="86"/>
      <c r="FS463" s="86"/>
      <c r="FT463" s="86"/>
      <c r="FU463" s="86"/>
      <c r="FV463" s="86"/>
      <c r="FW463" s="86"/>
      <c r="FX463" s="86">
        <v>35</v>
      </c>
      <c r="FY463" s="86">
        <v>0</v>
      </c>
    </row>
    <row r="464" spans="1:181" x14ac:dyDescent="0.25">
      <c r="A464" t="s">
        <v>186</v>
      </c>
      <c r="B464" t="s">
        <v>244</v>
      </c>
      <c r="C464" t="s">
        <v>194</v>
      </c>
      <c r="D464" t="s">
        <v>203</v>
      </c>
      <c r="E464" t="s">
        <v>208</v>
      </c>
      <c r="F464" t="s">
        <v>1</v>
      </c>
      <c r="G464" t="s">
        <v>198</v>
      </c>
      <c r="H464" s="86">
        <v>13099</v>
      </c>
      <c r="I464" s="86">
        <v>0.99683672189712524</v>
      </c>
      <c r="J464" s="86">
        <v>0.89359581470489502</v>
      </c>
      <c r="K464" s="86">
        <v>0.82961094379425049</v>
      </c>
      <c r="L464" s="86">
        <v>0.80313193798065186</v>
      </c>
      <c r="M464" s="86">
        <v>0.8007243275642395</v>
      </c>
      <c r="N464" s="86">
        <v>0.77135825157165527</v>
      </c>
      <c r="O464" s="86">
        <v>0.87204509973526001</v>
      </c>
      <c r="P464" s="86">
        <v>0.94928747415542603</v>
      </c>
      <c r="Q464" s="86">
        <v>0.92587000131607056</v>
      </c>
      <c r="R464" s="86">
        <v>1.0017381906509399</v>
      </c>
      <c r="S464" s="86">
        <v>1.1539775133132935</v>
      </c>
      <c r="T464" s="86">
        <v>1.2480367422103882</v>
      </c>
      <c r="U464" s="86">
        <v>1.390512228012085</v>
      </c>
      <c r="V464" s="86">
        <v>1.447405219078064</v>
      </c>
      <c r="W464" s="86">
        <v>1.5293419361114502</v>
      </c>
      <c r="X464" s="86">
        <v>1.669259786605835</v>
      </c>
      <c r="Y464" s="86">
        <v>1.7414638996124268</v>
      </c>
      <c r="Z464" s="86">
        <v>1.8740605115890503</v>
      </c>
      <c r="AA464" s="86">
        <v>1.8946963548660278</v>
      </c>
      <c r="AB464" s="86">
        <v>1.8557136058807373</v>
      </c>
      <c r="AC464" s="86">
        <v>1.7068957090377808</v>
      </c>
      <c r="AD464" s="86">
        <v>1.7240052223205566</v>
      </c>
      <c r="AE464" s="86">
        <v>1.5028817653656006</v>
      </c>
      <c r="AF464" s="86">
        <v>1.3645004034042358</v>
      </c>
      <c r="AG464" s="86">
        <v>-0.18047134578227997</v>
      </c>
      <c r="AH464" s="86">
        <v>-0.17536848783493042</v>
      </c>
      <c r="AI464" s="86">
        <v>-0.19418653845787048</v>
      </c>
      <c r="AJ464" s="86">
        <v>-0.14965805411338806</v>
      </c>
      <c r="AK464" s="86">
        <v>-0.13730272650718689</v>
      </c>
      <c r="AL464" s="86">
        <v>-0.22192820906639099</v>
      </c>
      <c r="AM464" s="86">
        <v>-0.16087111830711365</v>
      </c>
      <c r="AN464" s="86">
        <v>-0.17914433777332306</v>
      </c>
      <c r="AO464" s="86">
        <v>-0.26971650123596191</v>
      </c>
      <c r="AP464" s="86">
        <v>-0.19075095653533936</v>
      </c>
      <c r="AQ464" s="86">
        <v>-0.10516981780529022</v>
      </c>
      <c r="AR464" s="86">
        <v>-0.11272372305393219</v>
      </c>
      <c r="AS464" s="86">
        <v>-2.1228181198239326E-2</v>
      </c>
      <c r="AT464" s="86">
        <v>-4.205206036567688E-2</v>
      </c>
      <c r="AU464" s="86">
        <v>-5.4097138345241547E-2</v>
      </c>
      <c r="AV464" s="86">
        <v>-7.7097952365875244E-2</v>
      </c>
      <c r="AW464" s="86">
        <v>-6.1885032802820206E-2</v>
      </c>
      <c r="AX464" s="86">
        <v>3.0666379258036613E-2</v>
      </c>
      <c r="AY464" s="86">
        <v>-4.3148476630449295E-2</v>
      </c>
      <c r="AZ464" s="86">
        <v>-0.10220805555582047</v>
      </c>
      <c r="BA464" s="86">
        <v>-0.15161590278148651</v>
      </c>
      <c r="BB464" s="86">
        <v>-0.14720068871974945</v>
      </c>
      <c r="BC464" s="86">
        <v>-0.18648327887058258</v>
      </c>
      <c r="BD464" s="86">
        <v>-0.15571397542953491</v>
      </c>
      <c r="BE464" s="86">
        <v>-0.11531588435173035</v>
      </c>
      <c r="BF464" s="86">
        <v>-0.11469946801662445</v>
      </c>
      <c r="BG464" s="86">
        <v>-0.13598762452602386</v>
      </c>
      <c r="BH464" s="86">
        <v>-9.4245962798595428E-2</v>
      </c>
      <c r="BI464" s="86">
        <v>-8.371087908744812E-2</v>
      </c>
      <c r="BJ464" s="86">
        <v>-0.1608099490404129</v>
      </c>
      <c r="BK464" s="86">
        <v>-0.10264933109283447</v>
      </c>
      <c r="BL464" s="86">
        <v>-0.11557269096374512</v>
      </c>
      <c r="BM464" s="86">
        <v>-0.20326885581016541</v>
      </c>
      <c r="BN464" s="86">
        <v>-0.1247163861989975</v>
      </c>
      <c r="BO464" s="86">
        <v>-3.4065354615449905E-2</v>
      </c>
      <c r="BP464" s="86">
        <v>-3.9422553032636642E-2</v>
      </c>
      <c r="BQ464" s="86">
        <v>6.0423791408538818E-2</v>
      </c>
      <c r="BR464" s="86">
        <v>4.0029674768447876E-2</v>
      </c>
      <c r="BS464" s="86">
        <v>3.0204253271222115E-2</v>
      </c>
      <c r="BT464" s="86">
        <v>1.3826063834130764E-2</v>
      </c>
      <c r="BU464" s="86">
        <v>3.2184455543756485E-2</v>
      </c>
      <c r="BV464" s="86">
        <v>0.12052515149116516</v>
      </c>
      <c r="BW464" s="86">
        <v>4.6709876507520676E-2</v>
      </c>
      <c r="BX464" s="86">
        <v>-8.799930103123188E-3</v>
      </c>
      <c r="BY464" s="86">
        <v>-6.3334979116916656E-2</v>
      </c>
      <c r="BZ464" s="86">
        <v>-5.0896529108285904E-2</v>
      </c>
      <c r="CA464" s="86">
        <v>-0.1039382740855217</v>
      </c>
      <c r="CB464" s="86">
        <v>-7.7335484325885773E-2</v>
      </c>
      <c r="CC464" s="86">
        <v>-7.0189401507377625E-2</v>
      </c>
      <c r="CD464" s="86">
        <v>-7.2680279612541199E-2</v>
      </c>
      <c r="CE464" s="86">
        <v>-9.5679223537445068E-2</v>
      </c>
      <c r="CF464" s="86">
        <v>-5.5867727845907211E-2</v>
      </c>
      <c r="CG464" s="86">
        <v>-4.659334197640419E-2</v>
      </c>
      <c r="CH464" s="86">
        <v>-0.11847962439060211</v>
      </c>
      <c r="CI464" s="86">
        <v>-6.232510507106781E-2</v>
      </c>
      <c r="CJ464" s="86">
        <v>-7.154315710067749E-2</v>
      </c>
      <c r="CK464" s="86">
        <v>-0.15724740922451019</v>
      </c>
      <c r="CL464" s="86">
        <v>-7.8981056809425354E-2</v>
      </c>
      <c r="CM464" s="86">
        <v>1.5181384049355984E-2</v>
      </c>
      <c r="CN464" s="86">
        <v>1.1345612816512585E-2</v>
      </c>
      <c r="CO464" s="86">
        <v>0.11697569489479065</v>
      </c>
      <c r="CP464" s="86">
        <v>9.6879228949546814E-2</v>
      </c>
      <c r="CQ464" s="86">
        <v>8.8591143488883972E-2</v>
      </c>
      <c r="CR464" s="86">
        <v>7.6799757778644562E-2</v>
      </c>
      <c r="CS464" s="86">
        <v>9.7336694598197937E-2</v>
      </c>
      <c r="CT464" s="86">
        <v>0.18276107311248779</v>
      </c>
      <c r="CU464" s="86">
        <v>0.10894549638032913</v>
      </c>
      <c r="CV464" s="86">
        <v>5.5894255638122559E-2</v>
      </c>
      <c r="CW464" s="86">
        <v>-2.1918762940913439E-3</v>
      </c>
      <c r="CX464" s="86">
        <v>1.5803439542651176E-2</v>
      </c>
      <c r="CY464" s="86">
        <v>-4.6767864376306534E-2</v>
      </c>
      <c r="CZ464" s="86">
        <v>-2.3050770163536072E-2</v>
      </c>
      <c r="DA464" s="86">
        <v>-2.5062922388315201E-2</v>
      </c>
      <c r="DB464" s="86">
        <v>-3.066110797226429E-2</v>
      </c>
      <c r="DC464" s="86">
        <v>-5.537082627415657E-2</v>
      </c>
      <c r="DD464" s="86">
        <v>-1.7489483579993248E-2</v>
      </c>
      <c r="DE464" s="86">
        <v>-9.4757955521345139E-3</v>
      </c>
      <c r="DF464" s="86">
        <v>-7.6149307191371918E-2</v>
      </c>
      <c r="DG464" s="86">
        <v>-2.2000875324010849E-2</v>
      </c>
      <c r="DH464" s="86">
        <v>-2.7513623237609863E-2</v>
      </c>
      <c r="DI464" s="86">
        <v>-0.11122597754001617</v>
      </c>
      <c r="DJ464" s="86">
        <v>-3.3245716243982315E-2</v>
      </c>
      <c r="DK464" s="86">
        <v>6.4428120851516724E-2</v>
      </c>
      <c r="DL464" s="86">
        <v>6.2113780528306961E-2</v>
      </c>
      <c r="DM464" s="86">
        <v>0.17352758347988129</v>
      </c>
      <c r="DN464" s="86">
        <v>0.15372878313064575</v>
      </c>
      <c r="DO464" s="86">
        <v>0.14697802066802979</v>
      </c>
      <c r="DP464" s="86">
        <v>0.13977344334125519</v>
      </c>
      <c r="DQ464" s="86">
        <v>0.16248892247676849</v>
      </c>
      <c r="DR464" s="86">
        <v>0.24499697983264923</v>
      </c>
      <c r="DS464" s="86">
        <v>0.17118112742900848</v>
      </c>
      <c r="DT464" s="86">
        <v>0.12058843672275543</v>
      </c>
      <c r="DU464" s="86">
        <v>5.8951228857040405E-2</v>
      </c>
      <c r="DV464" s="86">
        <v>8.2503415644168854E-2</v>
      </c>
      <c r="DW464" s="86">
        <v>1.0402551852166653E-2</v>
      </c>
      <c r="DX464" s="86">
        <v>3.1233943998813629E-2</v>
      </c>
      <c r="DY464" s="86">
        <v>4.0092546492815018E-2</v>
      </c>
      <c r="DZ464" s="86">
        <v>3.0007915571331978E-2</v>
      </c>
      <c r="EA464" s="86">
        <v>2.8280944097787142E-3</v>
      </c>
      <c r="EB464" s="86">
        <v>3.7922605872154236E-2</v>
      </c>
      <c r="EC464" s="86">
        <v>4.4116046279668808E-2</v>
      </c>
      <c r="ED464" s="86">
        <v>-1.5031051822006702E-2</v>
      </c>
      <c r="EE464" s="86">
        <v>3.6220908164978027E-2</v>
      </c>
      <c r="EF464" s="86">
        <v>3.6058031022548676E-2</v>
      </c>
      <c r="EG464" s="86">
        <v>-4.4778343290090561E-2</v>
      </c>
      <c r="EH464" s="86">
        <v>3.2788842916488647E-2</v>
      </c>
      <c r="EI464" s="86">
        <v>0.13553258776664734</v>
      </c>
      <c r="EJ464" s="86">
        <v>0.13541495800018311</v>
      </c>
      <c r="EK464" s="86">
        <v>0.25517955422401428</v>
      </c>
      <c r="EL464" s="86">
        <v>0.23581051826477051</v>
      </c>
      <c r="EM464" s="86">
        <v>0.23127941787242889</v>
      </c>
      <c r="EN464" s="86">
        <v>0.23069746792316437</v>
      </c>
      <c r="EO464" s="86">
        <v>0.25655841827392578</v>
      </c>
      <c r="EP464" s="86">
        <v>0.33485573530197144</v>
      </c>
      <c r="EQ464" s="86">
        <v>0.26103946566581726</v>
      </c>
      <c r="ER464" s="86">
        <v>0.21399657428264618</v>
      </c>
      <c r="ES464" s="86">
        <v>0.14723215997219086</v>
      </c>
      <c r="ET464" s="86">
        <v>0.17880755662918091</v>
      </c>
      <c r="EU464" s="86">
        <v>9.2947550117969513E-2</v>
      </c>
      <c r="EV464" s="86">
        <v>0.10961245000362396</v>
      </c>
      <c r="EW464" s="86">
        <v>70.661613464355469</v>
      </c>
      <c r="EX464" s="86">
        <v>67.022552490234375</v>
      </c>
      <c r="EY464" s="86">
        <v>65.667068481445313</v>
      </c>
      <c r="EZ464" s="86">
        <v>64.07427978515625</v>
      </c>
      <c r="FA464" s="86">
        <v>63.693912506103516</v>
      </c>
      <c r="FB464" s="86">
        <v>63.463069915771484</v>
      </c>
      <c r="FC464" s="86">
        <v>62.348537445068359</v>
      </c>
      <c r="FD464" s="86">
        <v>62.959060668945313</v>
      </c>
      <c r="FE464" s="86">
        <v>67.745246887207031</v>
      </c>
      <c r="FF464" s="86">
        <v>72.680824279785156</v>
      </c>
      <c r="FG464" s="86">
        <v>77.882240295410156</v>
      </c>
      <c r="FH464" s="86">
        <v>82.043365478515625</v>
      </c>
      <c r="FI464" s="86">
        <v>85.695320129394531</v>
      </c>
      <c r="FJ464" s="86">
        <v>89.673805236816406</v>
      </c>
      <c r="FK464" s="86">
        <v>92.155746459960938</v>
      </c>
      <c r="FL464" s="86">
        <v>93.766090393066406</v>
      </c>
      <c r="FM464" s="86">
        <v>94.305656433105469</v>
      </c>
      <c r="FN464" s="86">
        <v>93.9459228515625</v>
      </c>
      <c r="FO464" s="86">
        <v>93.062698364257813</v>
      </c>
      <c r="FP464" s="86">
        <v>90.912185668945313</v>
      </c>
      <c r="FQ464" s="86">
        <v>86.256431579589844</v>
      </c>
      <c r="FR464" s="86">
        <v>80.06842041015625</v>
      </c>
      <c r="FS464" s="86">
        <v>76.062660217285156</v>
      </c>
      <c r="FT464" s="86">
        <v>73.213630676269531</v>
      </c>
      <c r="FU464" s="86">
        <v>4.6351216733455658E-2</v>
      </c>
      <c r="FV464" s="86">
        <v>7.4003465473651886E-2</v>
      </c>
      <c r="FW464" s="86">
        <v>4.5869633555412292E-2</v>
      </c>
      <c r="FX464" s="86">
        <v>888</v>
      </c>
      <c r="FY464" s="86">
        <v>1</v>
      </c>
    </row>
    <row r="465" spans="1:181" x14ac:dyDescent="0.25">
      <c r="A465" t="s">
        <v>186</v>
      </c>
      <c r="B465" t="s">
        <v>244</v>
      </c>
      <c r="C465" t="s">
        <v>194</v>
      </c>
      <c r="D465" t="s">
        <v>203</v>
      </c>
      <c r="E465" t="s">
        <v>208</v>
      </c>
      <c r="F465" t="s">
        <v>1</v>
      </c>
      <c r="G465" t="s">
        <v>200</v>
      </c>
      <c r="H465" s="86">
        <v>2996</v>
      </c>
      <c r="I465" s="86">
        <v>0.95569336414337158</v>
      </c>
      <c r="J465" s="86">
        <v>0.82319307327270508</v>
      </c>
      <c r="K465" s="86">
        <v>0.73437100648880005</v>
      </c>
      <c r="L465" s="86">
        <v>0.70091146230697632</v>
      </c>
      <c r="M465" s="86">
        <v>0.67771327495574951</v>
      </c>
      <c r="N465" s="86">
        <v>0.63816297054290771</v>
      </c>
      <c r="O465" s="86">
        <v>0.70419466495513916</v>
      </c>
      <c r="P465" s="86">
        <v>0.75068819522857666</v>
      </c>
      <c r="Q465" s="86">
        <v>0.79122215509414673</v>
      </c>
      <c r="R465" s="86">
        <v>0.91007030010223389</v>
      </c>
      <c r="S465" s="86">
        <v>1.0764155387878418</v>
      </c>
      <c r="T465" s="86">
        <v>1.2173420190811157</v>
      </c>
      <c r="U465" s="86">
        <v>1.4750087261199951</v>
      </c>
      <c r="V465" s="86">
        <v>1.6258019208908081</v>
      </c>
      <c r="W465" s="86">
        <v>1.819345235824585</v>
      </c>
      <c r="X465" s="86">
        <v>1.960302472114563</v>
      </c>
      <c r="Y465" s="86">
        <v>2.0397279262542725</v>
      </c>
      <c r="Z465" s="86">
        <v>2.0902068614959717</v>
      </c>
      <c r="AA465" s="86">
        <v>2.076526403427124</v>
      </c>
      <c r="AB465" s="86">
        <v>1.9939367771148682</v>
      </c>
      <c r="AC465" s="86">
        <v>1.8228219747543335</v>
      </c>
      <c r="AD465" s="86">
        <v>1.7217055559158325</v>
      </c>
      <c r="AE465" s="86">
        <v>1.547533392906189</v>
      </c>
      <c r="AF465" s="86">
        <v>1.2847412824630737</v>
      </c>
      <c r="AG465" s="86">
        <v>-0.13679324090480804</v>
      </c>
      <c r="AH465" s="86">
        <v>-0.19162178039550781</v>
      </c>
      <c r="AI465" s="86">
        <v>-0.20168383419513702</v>
      </c>
      <c r="AJ465" s="86">
        <v>-0.17288529872894287</v>
      </c>
      <c r="AK465" s="86">
        <v>-0.17928978800773621</v>
      </c>
      <c r="AL465" s="86">
        <v>-0.17201700806617737</v>
      </c>
      <c r="AM465" s="86">
        <v>-0.12505446374416351</v>
      </c>
      <c r="AN465" s="86">
        <v>-0.12535189092159271</v>
      </c>
      <c r="AO465" s="86">
        <v>-0.20737165212631226</v>
      </c>
      <c r="AP465" s="86">
        <v>-0.16759233176708221</v>
      </c>
      <c r="AQ465" s="86">
        <v>-9.2887997627258301E-2</v>
      </c>
      <c r="AR465" s="86">
        <v>-0.19638817012310028</v>
      </c>
      <c r="AS465" s="86">
        <v>-0.16680154204368591</v>
      </c>
      <c r="AT465" s="86">
        <v>-0.17995893955230713</v>
      </c>
      <c r="AU465" s="86">
        <v>-5.9984080493450165E-2</v>
      </c>
      <c r="AV465" s="86">
        <v>-0.1103542149066925</v>
      </c>
      <c r="AW465" s="86">
        <v>-0.11445354670286179</v>
      </c>
      <c r="AX465" s="86">
        <v>-7.8305929899215698E-2</v>
      </c>
      <c r="AY465" s="86">
        <v>-9.8845906555652618E-2</v>
      </c>
      <c r="AZ465" s="86">
        <v>-5.3903844207525253E-2</v>
      </c>
      <c r="BA465" s="86">
        <v>-9.6094183623790741E-2</v>
      </c>
      <c r="BB465" s="86">
        <v>-9.4883039593696594E-2</v>
      </c>
      <c r="BC465" s="86">
        <v>-6.2915109097957611E-2</v>
      </c>
      <c r="BD465" s="86">
        <v>-5.9600718319416046E-2</v>
      </c>
      <c r="BE465" s="86">
        <v>-7.7092692255973816E-2</v>
      </c>
      <c r="BF465" s="86">
        <v>-0.137892946600914</v>
      </c>
      <c r="BG465" s="86">
        <v>-0.15077275037765503</v>
      </c>
      <c r="BH465" s="86">
        <v>-0.12152434140443802</v>
      </c>
      <c r="BI465" s="86">
        <v>-0.12635511159896851</v>
      </c>
      <c r="BJ465" s="86">
        <v>-0.12339314073324203</v>
      </c>
      <c r="BK465" s="86">
        <v>-7.343214750289917E-2</v>
      </c>
      <c r="BL465" s="86">
        <v>-7.3852382600307465E-2</v>
      </c>
      <c r="BM465" s="86">
        <v>-0.1526496410369873</v>
      </c>
      <c r="BN465" s="86">
        <v>-0.10591472685337067</v>
      </c>
      <c r="BO465" s="86">
        <v>-2.6156175881624222E-2</v>
      </c>
      <c r="BP465" s="86">
        <v>-0.11979937553405762</v>
      </c>
      <c r="BQ465" s="86">
        <v>-8.5889995098114014E-2</v>
      </c>
      <c r="BR465" s="86">
        <v>-9.2437192797660828E-2</v>
      </c>
      <c r="BS465" s="86">
        <v>3.3458981662988663E-2</v>
      </c>
      <c r="BT465" s="86">
        <v>-2.1099632605910301E-2</v>
      </c>
      <c r="BU465" s="86">
        <v>-2.5034723803400993E-2</v>
      </c>
      <c r="BV465" s="86">
        <v>9.685206227004528E-3</v>
      </c>
      <c r="BW465" s="86">
        <v>-9.258016012609005E-3</v>
      </c>
      <c r="BX465" s="86">
        <v>3.4713931381702423E-2</v>
      </c>
      <c r="BY465" s="86">
        <v>-1.0405218228697777E-2</v>
      </c>
      <c r="BZ465" s="86">
        <v>-1.7820293083786964E-2</v>
      </c>
      <c r="CA465" s="86">
        <v>9.8549565300345421E-3</v>
      </c>
      <c r="CB465" s="86">
        <v>8.4616998210549355E-3</v>
      </c>
      <c r="CC465" s="86">
        <v>-3.5744272172451019E-2</v>
      </c>
      <c r="CD465" s="86">
        <v>-0.10068051517009735</v>
      </c>
      <c r="CE465" s="86">
        <v>-0.11551187932491302</v>
      </c>
      <c r="CF465" s="86">
        <v>-8.5951909422874451E-2</v>
      </c>
      <c r="CG465" s="86">
        <v>-8.9692726731300354E-2</v>
      </c>
      <c r="CH465" s="86">
        <v>-8.971637487411499E-2</v>
      </c>
      <c r="CI465" s="86">
        <v>-3.7678677588701248E-2</v>
      </c>
      <c r="CJ465" s="86">
        <v>-3.8183979690074921E-2</v>
      </c>
      <c r="CK465" s="86">
        <v>-0.11474934220314026</v>
      </c>
      <c r="CL465" s="86">
        <v>-6.3197009265422821E-2</v>
      </c>
      <c r="CM465" s="86">
        <v>2.006208710372448E-2</v>
      </c>
      <c r="CN465" s="86">
        <v>-6.6754214465618134E-2</v>
      </c>
      <c r="CO465" s="86">
        <v>-2.9850892722606659E-2</v>
      </c>
      <c r="CP465" s="86">
        <v>-3.1819906085729599E-2</v>
      </c>
      <c r="CQ465" s="86">
        <v>9.8177358508110046E-2</v>
      </c>
      <c r="CR465" s="86">
        <v>4.0717821568250656E-2</v>
      </c>
      <c r="CS465" s="86">
        <v>3.6896482110023499E-2</v>
      </c>
      <c r="CT465" s="86">
        <v>7.0627599954605103E-2</v>
      </c>
      <c r="CU465" s="86">
        <v>5.2790284156799316E-2</v>
      </c>
      <c r="CV465" s="86">
        <v>9.6090331673622131E-2</v>
      </c>
      <c r="CW465" s="86">
        <v>4.8942700028419495E-2</v>
      </c>
      <c r="CX465" s="86">
        <v>3.5553131252527237E-2</v>
      </c>
      <c r="CY465" s="86">
        <v>6.0255281627178192E-2</v>
      </c>
      <c r="CZ465" s="86">
        <v>5.560152605175972E-2</v>
      </c>
      <c r="DA465" s="86">
        <v>5.6041446514427662E-3</v>
      </c>
      <c r="DB465" s="86">
        <v>-6.3468098640441895E-2</v>
      </c>
      <c r="DC465" s="86">
        <v>-8.0251008272171021E-2</v>
      </c>
      <c r="DD465" s="86">
        <v>-5.0379469990730286E-2</v>
      </c>
      <c r="DE465" s="86">
        <v>-5.3030334413051605E-2</v>
      </c>
      <c r="DF465" s="86">
        <v>-5.6039631366729736E-2</v>
      </c>
      <c r="DG465" s="86">
        <v>-1.9252129131928086E-3</v>
      </c>
      <c r="DH465" s="86">
        <v>-2.5155751500278711E-3</v>
      </c>
      <c r="DI465" s="86">
        <v>-7.6849035918712616E-2</v>
      </c>
      <c r="DJ465" s="86">
        <v>-2.0479286089539528E-2</v>
      </c>
      <c r="DK465" s="86">
        <v>6.6280350089073181E-2</v>
      </c>
      <c r="DL465" s="86">
        <v>-1.3709050603210926E-2</v>
      </c>
      <c r="DM465" s="86">
        <v>2.6188207790255547E-2</v>
      </c>
      <c r="DN465" s="86">
        <v>2.8797384351491928E-2</v>
      </c>
      <c r="DO465" s="86">
        <v>0.16289573907852173</v>
      </c>
      <c r="DP465" s="86">
        <v>0.10253527760505676</v>
      </c>
      <c r="DQ465" s="86">
        <v>9.8827697336673737E-2</v>
      </c>
      <c r="DR465" s="86">
        <v>0.1315699964761734</v>
      </c>
      <c r="DS465" s="86">
        <v>0.11483858525753021</v>
      </c>
      <c r="DT465" s="86">
        <v>0.15746673941612244</v>
      </c>
      <c r="DU465" s="86">
        <v>0.10829062014818192</v>
      </c>
      <c r="DV465" s="86">
        <v>8.8926561176776886E-2</v>
      </c>
      <c r="DW465" s="86">
        <v>0.11065560579299927</v>
      </c>
      <c r="DX465" s="86">
        <v>0.10274134576320648</v>
      </c>
      <c r="DY465" s="86">
        <v>6.5304696559906006E-2</v>
      </c>
      <c r="DZ465" s="86">
        <v>-9.7392704337835312E-3</v>
      </c>
      <c r="EA465" s="86">
        <v>-2.9339924454689026E-2</v>
      </c>
      <c r="EB465" s="86">
        <v>9.814815130084753E-4</v>
      </c>
      <c r="EC465" s="86">
        <v>-9.5665789558552206E-5</v>
      </c>
      <c r="ED465" s="86">
        <v>-7.4157542549073696E-3</v>
      </c>
      <c r="EE465" s="86">
        <v>4.9697116017341614E-2</v>
      </c>
      <c r="EF465" s="86">
        <v>4.898393526673317E-2</v>
      </c>
      <c r="EG465" s="86">
        <v>-2.2127026692032814E-2</v>
      </c>
      <c r="EH465" s="86">
        <v>4.1198320686817169E-2</v>
      </c>
      <c r="EI465" s="86">
        <v>0.13301219046115875</v>
      </c>
      <c r="EJ465" s="86">
        <v>6.2879733741283417E-2</v>
      </c>
      <c r="EK465" s="86">
        <v>0.10709977149963379</v>
      </c>
      <c r="EL465" s="86">
        <v>0.11631911993026733</v>
      </c>
      <c r="EM465" s="86">
        <v>0.25633880496025085</v>
      </c>
      <c r="EN465" s="86">
        <v>0.19178986549377441</v>
      </c>
      <c r="EO465" s="86">
        <v>0.18824651837348938</v>
      </c>
      <c r="EP465" s="86">
        <v>0.2195611298084259</v>
      </c>
      <c r="EQ465" s="86">
        <v>0.20442646741867065</v>
      </c>
      <c r="ER465" s="86">
        <v>0.24608452618122101</v>
      </c>
      <c r="ES465" s="86">
        <v>0.19397957623004913</v>
      </c>
      <c r="ET465" s="86">
        <v>0.16598930954933167</v>
      </c>
      <c r="EU465" s="86">
        <v>0.1834256649017334</v>
      </c>
      <c r="EV465" s="86">
        <v>0.17080377042293549</v>
      </c>
      <c r="EW465" s="86">
        <v>78.230293273925781</v>
      </c>
      <c r="EX465" s="86">
        <v>74.415626525878906</v>
      </c>
      <c r="EY465" s="86">
        <v>72.294235229492188</v>
      </c>
      <c r="EZ465" s="86">
        <v>70.245498657226563</v>
      </c>
      <c r="FA465" s="86">
        <v>69.258186340332031</v>
      </c>
      <c r="FB465" s="86">
        <v>69.2734375</v>
      </c>
      <c r="FC465" s="86">
        <v>67.721458435058594</v>
      </c>
      <c r="FD465" s="86">
        <v>68.332191467285156</v>
      </c>
      <c r="FE465" s="86">
        <v>72.340217590332031</v>
      </c>
      <c r="FF465" s="86">
        <v>76.636123657226563</v>
      </c>
      <c r="FG465" s="86">
        <v>81.519638061523438</v>
      </c>
      <c r="FH465" s="86">
        <v>85.77374267578125</v>
      </c>
      <c r="FI465" s="86">
        <v>88.730735778808594</v>
      </c>
      <c r="FJ465" s="86">
        <v>92.186676025390625</v>
      </c>
      <c r="FK465" s="86">
        <v>94.748184204101563</v>
      </c>
      <c r="FL465" s="86">
        <v>96.865852355957031</v>
      </c>
      <c r="FM465" s="86">
        <v>97.906425476074219</v>
      </c>
      <c r="FN465" s="86">
        <v>98.2833251953125</v>
      </c>
      <c r="FO465" s="86">
        <v>97.518341064453125</v>
      </c>
      <c r="FP465" s="86">
        <v>95.802276611328125</v>
      </c>
      <c r="FQ465" s="86">
        <v>91.668281555175781</v>
      </c>
      <c r="FR465" s="86">
        <v>86.649673461914063</v>
      </c>
      <c r="FS465" s="86">
        <v>83.076362609863281</v>
      </c>
      <c r="FT465" s="86">
        <v>80.521957397460938</v>
      </c>
      <c r="FU465" s="86">
        <v>3.8911867886781693E-2</v>
      </c>
      <c r="FV465" s="86">
        <v>6.9798313081264496E-2</v>
      </c>
      <c r="FW465" s="86">
        <v>3.7323251366615295E-2</v>
      </c>
      <c r="FX465" s="86">
        <v>553</v>
      </c>
      <c r="FY465" s="86">
        <v>1</v>
      </c>
    </row>
    <row r="466" spans="1:181" x14ac:dyDescent="0.25">
      <c r="A466" t="s">
        <v>186</v>
      </c>
      <c r="B466" t="s">
        <v>244</v>
      </c>
      <c r="C466" t="s">
        <v>194</v>
      </c>
      <c r="D466" t="s">
        <v>203</v>
      </c>
      <c r="E466" t="s">
        <v>208</v>
      </c>
      <c r="F466" t="s">
        <v>1</v>
      </c>
      <c r="G466" t="s">
        <v>1</v>
      </c>
      <c r="H466" s="86">
        <v>16095</v>
      </c>
      <c r="I466" s="86">
        <v>0.98917806148529053</v>
      </c>
      <c r="J466" s="86">
        <v>0.88049077987670898</v>
      </c>
      <c r="K466" s="86">
        <v>0.81188255548477173</v>
      </c>
      <c r="L466" s="86">
        <v>0.78410416841506958</v>
      </c>
      <c r="M466" s="86">
        <v>0.77782642841339111</v>
      </c>
      <c r="N466" s="86">
        <v>0.74656462669372559</v>
      </c>
      <c r="O466" s="86">
        <v>0.84080064296722412</v>
      </c>
      <c r="P466" s="86">
        <v>0.91231930255889893</v>
      </c>
      <c r="Q466" s="86">
        <v>0.90080606937408447</v>
      </c>
      <c r="R466" s="86">
        <v>0.98467481136322021</v>
      </c>
      <c r="S466" s="86">
        <v>1.1395397186279297</v>
      </c>
      <c r="T466" s="86">
        <v>1.2423231601715088</v>
      </c>
      <c r="U466" s="86">
        <v>1.4062408208847046</v>
      </c>
      <c r="V466" s="86">
        <v>1.4806127548217773</v>
      </c>
      <c r="W466" s="86">
        <v>1.583324670791626</v>
      </c>
      <c r="X466" s="86">
        <v>1.7234358787536621</v>
      </c>
      <c r="Y466" s="86">
        <v>1.7969841957092285</v>
      </c>
      <c r="Z466" s="86">
        <v>1.9142950773239136</v>
      </c>
      <c r="AA466" s="86">
        <v>1.9285430908203125</v>
      </c>
      <c r="AB466" s="86">
        <v>1.8814431428909302</v>
      </c>
      <c r="AC466" s="86">
        <v>1.7284747362136841</v>
      </c>
      <c r="AD466" s="86">
        <v>1.7235770225524902</v>
      </c>
      <c r="AE466" s="86">
        <v>1.5111936330795288</v>
      </c>
      <c r="AF466" s="86">
        <v>1.3496536016464233</v>
      </c>
      <c r="AG466" s="86">
        <v>-0.15548096597194672</v>
      </c>
      <c r="AH466" s="86">
        <v>-0.1631629467010498</v>
      </c>
      <c r="AI466" s="86">
        <v>-0.18113058805465698</v>
      </c>
      <c r="AJ466" s="86">
        <v>-0.13949593901634216</v>
      </c>
      <c r="AK466" s="86">
        <v>-0.1303008496761322</v>
      </c>
      <c r="AL466" s="86">
        <v>-0.19870012998580933</v>
      </c>
      <c r="AM466" s="86">
        <v>-0.13957203924655914</v>
      </c>
      <c r="AN466" s="86">
        <v>-0.15439584851264954</v>
      </c>
      <c r="AO466" s="86">
        <v>-0.24247978627681732</v>
      </c>
      <c r="AP466" s="86">
        <v>-0.16905999183654785</v>
      </c>
      <c r="AQ466" s="86">
        <v>-8.4089703857898712E-2</v>
      </c>
      <c r="AR466" s="86">
        <v>-0.10701005160808563</v>
      </c>
      <c r="AS466" s="86">
        <v>-2.5685980916023254E-2</v>
      </c>
      <c r="AT466" s="86">
        <v>-4.3461333960294724E-2</v>
      </c>
      <c r="AU466" s="86">
        <v>-2.9425883665680885E-2</v>
      </c>
      <c r="AV466" s="86">
        <v>-5.8285243809223175E-2</v>
      </c>
      <c r="AW466" s="86">
        <v>-4.6524588018655777E-2</v>
      </c>
      <c r="AX466" s="86">
        <v>3.5038411617279053E-2</v>
      </c>
      <c r="AY466" s="86">
        <v>-2.8467431664466858E-2</v>
      </c>
      <c r="AZ466" s="86">
        <v>-6.8290255963802338E-2</v>
      </c>
      <c r="BA466" s="86">
        <v>-0.11724375188350677</v>
      </c>
      <c r="BB466" s="86">
        <v>-0.11538560688495636</v>
      </c>
      <c r="BC466" s="86">
        <v>-0.14284265041351318</v>
      </c>
      <c r="BD466" s="86">
        <v>-0.11848770081996918</v>
      </c>
      <c r="BE466" s="86">
        <v>-0.1013018861413002</v>
      </c>
      <c r="BF466" s="86">
        <v>-0.11278439313173294</v>
      </c>
      <c r="BG466" s="86">
        <v>-0.13282634317874908</v>
      </c>
      <c r="BH466" s="86">
        <v>-9.3396246433258057E-2</v>
      </c>
      <c r="BI466" s="86">
        <v>-8.5585661232471466E-2</v>
      </c>
      <c r="BJ466" s="86">
        <v>-0.14814195036888123</v>
      </c>
      <c r="BK466" s="86">
        <v>-9.1223418712615967E-2</v>
      </c>
      <c r="BL466" s="86">
        <v>-0.1017770990729332</v>
      </c>
      <c r="BM466" s="86">
        <v>-0.18745005130767822</v>
      </c>
      <c r="BN466" s="86">
        <v>-0.11410475522279739</v>
      </c>
      <c r="BO466" s="86">
        <v>-2.4902781471610069E-2</v>
      </c>
      <c r="BP466" s="86">
        <v>-4.5673664659261703E-2</v>
      </c>
      <c r="BQ466" s="86">
        <v>4.2452313005924225E-2</v>
      </c>
      <c r="BR466" s="86">
        <v>2.5299213826656342E-2</v>
      </c>
      <c r="BS466" s="86">
        <v>4.1353784501552582E-2</v>
      </c>
      <c r="BT466" s="86">
        <v>1.7555933445692062E-2</v>
      </c>
      <c r="BU466" s="86">
        <v>3.1822860240936279E-2</v>
      </c>
      <c r="BV466" s="86">
        <v>0.10998218506574631</v>
      </c>
      <c r="BW466" s="86">
        <v>4.6541526913642883E-2</v>
      </c>
      <c r="BX466" s="86">
        <v>9.4995591789484024E-3</v>
      </c>
      <c r="BY466" s="86">
        <v>-4.3646607547998428E-2</v>
      </c>
      <c r="BZ466" s="86">
        <v>-3.5706065595149994E-2</v>
      </c>
      <c r="CA466" s="86">
        <v>-7.4310936033725739E-2</v>
      </c>
      <c r="CB466" s="86">
        <v>-5.3452938795089722E-2</v>
      </c>
      <c r="CC466" s="86">
        <v>-6.3777625560760498E-2</v>
      </c>
      <c r="CD466" s="86">
        <v>-7.7892377972602844E-2</v>
      </c>
      <c r="CE466" s="86">
        <v>-9.9370971322059631E-2</v>
      </c>
      <c r="CF466" s="86">
        <v>-6.1467740684747696E-2</v>
      </c>
      <c r="CG466" s="86">
        <v>-5.4616067558526993E-2</v>
      </c>
      <c r="CH466" s="86">
        <v>-0.11312549561262131</v>
      </c>
      <c r="CI466" s="86">
        <v>-5.7737298309803009E-2</v>
      </c>
      <c r="CJ466" s="86">
        <v>-6.5333522856235504E-2</v>
      </c>
      <c r="CK466" s="86">
        <v>-0.14933663606643677</v>
      </c>
      <c r="CL466" s="86">
        <v>-7.6042935252189636E-2</v>
      </c>
      <c r="CM466" s="86">
        <v>1.6089899465441704E-2</v>
      </c>
      <c r="CN466" s="86">
        <v>-3.1922606285661459E-3</v>
      </c>
      <c r="CO466" s="86">
        <v>8.9644685387611389E-2</v>
      </c>
      <c r="CP466" s="86">
        <v>7.2922565042972565E-2</v>
      </c>
      <c r="CQ466" s="86">
        <v>9.0375564992427826E-2</v>
      </c>
      <c r="CR466" s="86">
        <v>7.0083297789096832E-2</v>
      </c>
      <c r="CS466" s="86">
        <v>8.6086057126522064E-2</v>
      </c>
      <c r="CT466" s="86">
        <v>0.1618880033493042</v>
      </c>
      <c r="CU466" s="86">
        <v>9.8492495715618134E-2</v>
      </c>
      <c r="CV466" s="86">
        <v>6.3376545906066895E-2</v>
      </c>
      <c r="CW466" s="86">
        <v>7.3265573009848595E-3</v>
      </c>
      <c r="CX466" s="86">
        <v>1.9479742273688316E-2</v>
      </c>
      <c r="CY466" s="86">
        <v>-2.6846067979931831E-2</v>
      </c>
      <c r="CZ466" s="86">
        <v>-8.4100589156150818E-3</v>
      </c>
      <c r="DA466" s="86">
        <v>-2.6253355666995049E-2</v>
      </c>
      <c r="DB466" s="86">
        <v>-4.3000359088182449E-2</v>
      </c>
      <c r="DC466" s="86">
        <v>-6.5915592014789581E-2</v>
      </c>
      <c r="DD466" s="86">
        <v>-2.9539233073592186E-2</v>
      </c>
      <c r="DE466" s="86">
        <v>-2.364647202193737E-2</v>
      </c>
      <c r="DF466" s="86">
        <v>-7.8109048306941986E-2</v>
      </c>
      <c r="DG466" s="86">
        <v>-2.4251183494925499E-2</v>
      </c>
      <c r="DH466" s="86">
        <v>-2.8889939188957214E-2</v>
      </c>
      <c r="DI466" s="86">
        <v>-0.11122319847345352</v>
      </c>
      <c r="DJ466" s="86">
        <v>-3.7981115281581879E-2</v>
      </c>
      <c r="DK466" s="86">
        <v>5.7082585990428925E-2</v>
      </c>
      <c r="DL466" s="86">
        <v>3.9289142936468124E-2</v>
      </c>
      <c r="DM466" s="86">
        <v>0.13683706521987915</v>
      </c>
      <c r="DN466" s="86">
        <v>0.12054590135812759</v>
      </c>
      <c r="DO466" s="86">
        <v>0.13939735293388367</v>
      </c>
      <c r="DP466" s="86">
        <v>0.1226106658577919</v>
      </c>
      <c r="DQ466" s="86">
        <v>0.14034926891326904</v>
      </c>
      <c r="DR466" s="86">
        <v>0.21379382908344269</v>
      </c>
      <c r="DS466" s="86">
        <v>0.15044347941875458</v>
      </c>
      <c r="DT466" s="86">
        <v>0.11725353449583054</v>
      </c>
      <c r="DU466" s="86">
        <v>5.8299720287322998E-2</v>
      </c>
      <c r="DV466" s="86">
        <v>7.4665546417236328E-2</v>
      </c>
      <c r="DW466" s="86">
        <v>2.0618796348571777E-2</v>
      </c>
      <c r="DX466" s="86">
        <v>3.6632820963859558E-2</v>
      </c>
      <c r="DY466" s="86">
        <v>2.7925724163651466E-2</v>
      </c>
      <c r="DZ466" s="86">
        <v>7.378170732408762E-3</v>
      </c>
      <c r="EA466" s="86">
        <v>-1.7611341550946236E-2</v>
      </c>
      <c r="EB466" s="86">
        <v>1.656046137213707E-2</v>
      </c>
      <c r="EC466" s="86">
        <v>2.106870710849762E-2</v>
      </c>
      <c r="ED466" s="86">
        <v>-2.7550864964723587E-2</v>
      </c>
      <c r="EE466" s="86">
        <v>2.4097450077533722E-2</v>
      </c>
      <c r="EF466" s="86">
        <v>2.3728800937533379E-2</v>
      </c>
      <c r="EG466" s="86">
        <v>-5.619347095489502E-2</v>
      </c>
      <c r="EH466" s="86">
        <v>1.6974110156297684E-2</v>
      </c>
      <c r="EI466" s="86">
        <v>0.11626950651407242</v>
      </c>
      <c r="EJ466" s="86">
        <v>0.10062553733587265</v>
      </c>
      <c r="EK466" s="86">
        <v>0.20497536659240723</v>
      </c>
      <c r="EL466" s="86">
        <v>0.18930646777153015</v>
      </c>
      <c r="EM466" s="86">
        <v>0.21017701923847198</v>
      </c>
      <c r="EN466" s="86">
        <v>0.19845184683799744</v>
      </c>
      <c r="EO466" s="86">
        <v>0.21869669854640961</v>
      </c>
      <c r="EP466" s="86">
        <v>0.28873759508132935</v>
      </c>
      <c r="EQ466" s="86">
        <v>0.22545242309570313</v>
      </c>
      <c r="ER466" s="86">
        <v>0.19504335522651672</v>
      </c>
      <c r="ES466" s="86">
        <v>0.13189686834812164</v>
      </c>
      <c r="ET466" s="86">
        <v>0.15434509515762329</v>
      </c>
      <c r="EU466" s="86">
        <v>8.9150518178939819E-2</v>
      </c>
      <c r="EV466" s="86">
        <v>0.10166759043931961</v>
      </c>
      <c r="EW466" s="86">
        <v>71.988174438476563</v>
      </c>
      <c r="EX466" s="86">
        <v>68.349174499511719</v>
      </c>
      <c r="EY466" s="86">
        <v>66.817596435546875</v>
      </c>
      <c r="EZ466" s="86">
        <v>65.143264770507813</v>
      </c>
      <c r="FA466" s="86">
        <v>64.648750305175781</v>
      </c>
      <c r="FB466" s="86">
        <v>64.378807067871094</v>
      </c>
      <c r="FC466" s="86">
        <v>63.174301147460938</v>
      </c>
      <c r="FD466" s="86">
        <v>63.766109466552734</v>
      </c>
      <c r="FE466" s="86">
        <v>68.483154296875</v>
      </c>
      <c r="FF466" s="86">
        <v>73.35638427734375</v>
      </c>
      <c r="FG466" s="86">
        <v>78.518890380859375</v>
      </c>
      <c r="FH466" s="86">
        <v>82.759269714355469</v>
      </c>
      <c r="FI466" s="86">
        <v>86.341140747070313</v>
      </c>
      <c r="FJ466" s="86">
        <v>90.224609375</v>
      </c>
      <c r="FK466" s="86">
        <v>92.712081909179688</v>
      </c>
      <c r="FL466" s="86">
        <v>94.436012268066406</v>
      </c>
      <c r="FM466" s="86">
        <v>95.090286254882813</v>
      </c>
      <c r="FN466" s="86">
        <v>94.876396179199219</v>
      </c>
      <c r="FO466" s="86">
        <v>93.979873657226563</v>
      </c>
      <c r="FP466" s="86">
        <v>91.862396240234375</v>
      </c>
      <c r="FQ466" s="86">
        <v>87.294685363769531</v>
      </c>
      <c r="FR466" s="86">
        <v>81.280586242675781</v>
      </c>
      <c r="FS466" s="86">
        <v>77.32513427734375</v>
      </c>
      <c r="FT466" s="86">
        <v>74.44488525390625</v>
      </c>
      <c r="FU466" s="86">
        <v>3.8412272930145264E-2</v>
      </c>
      <c r="FV466" s="86">
        <v>6.1613570898771286E-2</v>
      </c>
      <c r="FW466" s="86">
        <v>3.797222301363945E-2</v>
      </c>
      <c r="FX466" s="86">
        <v>1441</v>
      </c>
      <c r="FY466" s="86">
        <v>1</v>
      </c>
    </row>
    <row r="467" spans="1:181" x14ac:dyDescent="0.25">
      <c r="A467" t="s">
        <v>186</v>
      </c>
      <c r="B467" t="s">
        <v>244</v>
      </c>
      <c r="C467" t="s">
        <v>194</v>
      </c>
      <c r="D467" t="s">
        <v>203</v>
      </c>
      <c r="E467" t="s">
        <v>208</v>
      </c>
      <c r="F467" t="s">
        <v>178</v>
      </c>
      <c r="G467" t="s">
        <v>1</v>
      </c>
      <c r="H467" s="86">
        <v>8357</v>
      </c>
      <c r="I467" s="86">
        <v>0.81931257247924805</v>
      </c>
      <c r="J467" s="86">
        <v>0.74540519714355469</v>
      </c>
      <c r="K467" s="86">
        <v>0.70540767908096313</v>
      </c>
      <c r="L467" s="86">
        <v>0.67688477039337158</v>
      </c>
      <c r="M467" s="86">
        <v>0.66609776020050049</v>
      </c>
      <c r="N467" s="86">
        <v>0.65770256519317627</v>
      </c>
      <c r="O467" s="86">
        <v>0.72903150320053101</v>
      </c>
      <c r="P467" s="86">
        <v>0.82263350486755371</v>
      </c>
      <c r="Q467" s="86">
        <v>0.80634409189224243</v>
      </c>
      <c r="R467" s="86">
        <v>0.78009688854217529</v>
      </c>
      <c r="S467" s="86">
        <v>0.8515549898147583</v>
      </c>
      <c r="T467" s="86">
        <v>0.94086790084838867</v>
      </c>
      <c r="U467" s="86">
        <v>1.0196670293807983</v>
      </c>
      <c r="V467" s="86">
        <v>1.0438244342803955</v>
      </c>
      <c r="W467" s="86">
        <v>1.119698166847229</v>
      </c>
      <c r="X467" s="86">
        <v>1.2848715782165527</v>
      </c>
      <c r="Y467" s="86">
        <v>1.3683402538299561</v>
      </c>
      <c r="Z467" s="86">
        <v>1.4039232730865479</v>
      </c>
      <c r="AA467" s="86">
        <v>1.4551829099655151</v>
      </c>
      <c r="AB467" s="86">
        <v>1.5458083152770996</v>
      </c>
      <c r="AC467" s="86">
        <v>1.4548935890197754</v>
      </c>
      <c r="AD467" s="86">
        <v>1.4864794015884399</v>
      </c>
      <c r="AE467" s="86">
        <v>1.2995249032974243</v>
      </c>
      <c r="AF467" s="86">
        <v>1.1335982084274292</v>
      </c>
      <c r="AG467" s="86">
        <v>-0.25463417172431946</v>
      </c>
      <c r="AH467" s="86">
        <v>-0.23040558397769928</v>
      </c>
      <c r="AI467" s="86">
        <v>-0.21179437637329102</v>
      </c>
      <c r="AJ467" s="86">
        <v>-0.19263181090354919</v>
      </c>
      <c r="AK467" s="86">
        <v>-0.19338986277580261</v>
      </c>
      <c r="AL467" s="86">
        <v>-0.22603236138820648</v>
      </c>
      <c r="AM467" s="86">
        <v>-0.20466355979442596</v>
      </c>
      <c r="AN467" s="86">
        <v>-0.17892023921012878</v>
      </c>
      <c r="AO467" s="86">
        <v>-0.22347924113273621</v>
      </c>
      <c r="AP467" s="86">
        <v>-0.20277595520019531</v>
      </c>
      <c r="AQ467" s="86">
        <v>-0.15728090703487396</v>
      </c>
      <c r="AR467" s="86">
        <v>-0.12543979287147522</v>
      </c>
      <c r="AS467" s="86">
        <v>-9.2926807701587677E-2</v>
      </c>
      <c r="AT467" s="86">
        <v>-0.12426459789276123</v>
      </c>
      <c r="AU467" s="86">
        <v>-8.978608250617981E-2</v>
      </c>
      <c r="AV467" s="86">
        <v>-6.2189232558012009E-2</v>
      </c>
      <c r="AW467" s="86">
        <v>-2.3975789546966553E-2</v>
      </c>
      <c r="AX467" s="86">
        <v>-5.475124716758728E-2</v>
      </c>
      <c r="AY467" s="86">
        <v>-8.1357978284358978E-2</v>
      </c>
      <c r="AZ467" s="86">
        <v>8.7458277121186256E-3</v>
      </c>
      <c r="BA467" s="86">
        <v>-1.1231739073991776E-2</v>
      </c>
      <c r="BB467" s="86">
        <v>-2.0557189360260963E-2</v>
      </c>
      <c r="BC467" s="86">
        <v>-0.11748351901769638</v>
      </c>
      <c r="BD467" s="86">
        <v>-0.13815021514892578</v>
      </c>
      <c r="BE467" s="86">
        <v>-0.19343695044517517</v>
      </c>
      <c r="BF467" s="86">
        <v>-0.17441301047801971</v>
      </c>
      <c r="BG467" s="86">
        <v>-0.15492397546768188</v>
      </c>
      <c r="BH467" s="86">
        <v>-0.13956595957279205</v>
      </c>
      <c r="BI467" s="86">
        <v>-0.13950705528259277</v>
      </c>
      <c r="BJ467" s="86">
        <v>-0.16600283980369568</v>
      </c>
      <c r="BK467" s="86">
        <v>-0.14389501512050629</v>
      </c>
      <c r="BL467" s="86">
        <v>-0.11882149428129196</v>
      </c>
      <c r="BM467" s="86">
        <v>-0.16219472885131836</v>
      </c>
      <c r="BN467" s="86">
        <v>-0.15060332417488098</v>
      </c>
      <c r="BO467" s="86">
        <v>-0.10556332767009735</v>
      </c>
      <c r="BP467" s="86">
        <v>-7.2102949023246765E-2</v>
      </c>
      <c r="BQ467" s="86">
        <v>-3.1064314767718315E-2</v>
      </c>
      <c r="BR467" s="86">
        <v>-5.8106206357479095E-2</v>
      </c>
      <c r="BS467" s="86">
        <v>-1.9829021766781807E-2</v>
      </c>
      <c r="BT467" s="86">
        <v>7.0314947515726089E-3</v>
      </c>
      <c r="BU467" s="86">
        <v>4.8039335757493973E-2</v>
      </c>
      <c r="BV467" s="86">
        <v>1.7465543001890182E-2</v>
      </c>
      <c r="BW467" s="86">
        <v>-6.0040499083697796E-3</v>
      </c>
      <c r="BX467" s="86">
        <v>8.4804952144622803E-2</v>
      </c>
      <c r="BY467" s="86">
        <v>5.7536832988262177E-2</v>
      </c>
      <c r="BZ467" s="86">
        <v>4.9177709966897964E-2</v>
      </c>
      <c r="CA467" s="86">
        <v>-4.7860167920589447E-2</v>
      </c>
      <c r="CB467" s="86">
        <v>-7.1961574256420135E-2</v>
      </c>
      <c r="CC467" s="86">
        <v>-0.15105193853378296</v>
      </c>
      <c r="CD467" s="86">
        <v>-0.13563272356987</v>
      </c>
      <c r="CE467" s="86">
        <v>-0.11553570628166199</v>
      </c>
      <c r="CF467" s="86">
        <v>-0.10281270742416382</v>
      </c>
      <c r="CG467" s="86">
        <v>-0.10218799859285355</v>
      </c>
      <c r="CH467" s="86">
        <v>-0.12442655861377716</v>
      </c>
      <c r="CI467" s="86">
        <v>-0.10180690139532089</v>
      </c>
      <c r="CJ467" s="86">
        <v>-7.7197298407554626E-2</v>
      </c>
      <c r="CK467" s="86">
        <v>-0.1197492778301239</v>
      </c>
      <c r="CL467" s="86">
        <v>-0.11446872353553772</v>
      </c>
      <c r="CM467" s="86">
        <v>-6.974387913942337E-2</v>
      </c>
      <c r="CN467" s="86">
        <v>-3.5162001848220825E-2</v>
      </c>
      <c r="CO467" s="86">
        <v>1.178145594894886E-2</v>
      </c>
      <c r="CP467" s="86">
        <v>-1.2285112403333187E-2</v>
      </c>
      <c r="CQ467" s="86">
        <v>2.8623024001717567E-2</v>
      </c>
      <c r="CR467" s="86">
        <v>5.497356504201889E-2</v>
      </c>
      <c r="CS467" s="86">
        <v>9.7916796803474426E-2</v>
      </c>
      <c r="CT467" s="86">
        <v>6.748267263174057E-2</v>
      </c>
      <c r="CU467" s="86">
        <v>4.6185847371816635E-2</v>
      </c>
      <c r="CV467" s="86">
        <v>0.13748328387737274</v>
      </c>
      <c r="CW467" s="86">
        <v>0.10516573488712311</v>
      </c>
      <c r="CX467" s="86">
        <v>9.7475878894329071E-2</v>
      </c>
      <c r="CY467" s="86">
        <v>3.6074977833777666E-4</v>
      </c>
      <c r="CZ467" s="86">
        <v>-2.6119502261281013E-2</v>
      </c>
      <c r="DA467" s="86">
        <v>-0.10866691917181015</v>
      </c>
      <c r="DB467" s="86">
        <v>-9.6852436661720276E-2</v>
      </c>
      <c r="DC467" s="86">
        <v>-7.6147451996803284E-2</v>
      </c>
      <c r="DD467" s="86">
        <v>-6.605946272611618E-2</v>
      </c>
      <c r="DE467" s="86">
        <v>-6.4868941903114319E-2</v>
      </c>
      <c r="DF467" s="86">
        <v>-8.2850277423858643E-2</v>
      </c>
      <c r="DG467" s="86">
        <v>-5.9718787670135498E-2</v>
      </c>
      <c r="DH467" s="86">
        <v>-3.5573102533817291E-2</v>
      </c>
      <c r="DI467" s="86">
        <v>-7.7303819358348846E-2</v>
      </c>
      <c r="DJ467" s="86">
        <v>-7.8334115445613861E-2</v>
      </c>
      <c r="DK467" s="86">
        <v>-3.3924434334039688E-2</v>
      </c>
      <c r="DL467" s="86">
        <v>1.778943813405931E-3</v>
      </c>
      <c r="DM467" s="86">
        <v>5.4627228528261185E-2</v>
      </c>
      <c r="DN467" s="86">
        <v>3.353598341345787E-2</v>
      </c>
      <c r="DO467" s="86">
        <v>7.7075071632862091E-2</v>
      </c>
      <c r="DP467" s="86">
        <v>0.10291563719511032</v>
      </c>
      <c r="DQ467" s="86">
        <v>0.14779426157474518</v>
      </c>
      <c r="DR467" s="86">
        <v>0.11749979853630066</v>
      </c>
      <c r="DS467" s="86">
        <v>9.8375745117664337E-2</v>
      </c>
      <c r="DT467" s="86">
        <v>0.19016158580780029</v>
      </c>
      <c r="DU467" s="86">
        <v>0.15279464423656464</v>
      </c>
      <c r="DV467" s="86">
        <v>0.14577405154705048</v>
      </c>
      <c r="DW467" s="86">
        <v>4.8581667244434357E-2</v>
      </c>
      <c r="DX467" s="86">
        <v>1.972256600856781E-2</v>
      </c>
      <c r="DY467" s="86">
        <v>-4.7469682991504669E-2</v>
      </c>
      <c r="DZ467" s="86">
        <v>-4.0859866887331009E-2</v>
      </c>
      <c r="EA467" s="86">
        <v>-1.9277045503258705E-2</v>
      </c>
      <c r="EB467" s="86">
        <v>-1.2993594631552696E-2</v>
      </c>
      <c r="EC467" s="86">
        <v>-1.0986138135194778E-2</v>
      </c>
      <c r="ED467" s="86">
        <v>-2.2820737212896347E-2</v>
      </c>
      <c r="EE467" s="86">
        <v>1.0497651528567076E-3</v>
      </c>
      <c r="EF467" s="86">
        <v>2.4525629356503487E-2</v>
      </c>
      <c r="EG467" s="86">
        <v>-1.6019327566027641E-2</v>
      </c>
      <c r="EH467" s="86">
        <v>-2.6161490008234978E-2</v>
      </c>
      <c r="EI467" s="86">
        <v>1.7793156206607819E-2</v>
      </c>
      <c r="EJ467" s="86">
        <v>5.5115800350904465E-2</v>
      </c>
      <c r="EK467" s="86">
        <v>0.1164897158741951</v>
      </c>
      <c r="EL467" s="86">
        <v>9.969436377286911E-2</v>
      </c>
      <c r="EM467" s="86">
        <v>0.14703212678432465</v>
      </c>
      <c r="EN467" s="86">
        <v>0.17213636636734009</v>
      </c>
      <c r="EO467" s="86">
        <v>0.21980936825275421</v>
      </c>
      <c r="EP467" s="86">
        <v>0.18971657752990723</v>
      </c>
      <c r="EQ467" s="86">
        <v>0.17372965812683105</v>
      </c>
      <c r="ER467" s="86">
        <v>0.26622071862220764</v>
      </c>
      <c r="ES467" s="86">
        <v>0.22156320512294769</v>
      </c>
      <c r="ET467" s="86">
        <v>0.21550896763801575</v>
      </c>
      <c r="EU467" s="86">
        <v>0.11820501834154129</v>
      </c>
      <c r="EV467" s="86">
        <v>8.5911229252815247E-2</v>
      </c>
      <c r="EW467" s="86">
        <v>67.527732849121094</v>
      </c>
      <c r="EX467" s="86">
        <v>63.226703643798828</v>
      </c>
      <c r="EY467" s="86">
        <v>62.175018310546875</v>
      </c>
      <c r="EZ467" s="86">
        <v>60.913017272949219</v>
      </c>
      <c r="FA467" s="86">
        <v>60.875473022460938</v>
      </c>
      <c r="FB467" s="86">
        <v>60.505325317382813</v>
      </c>
      <c r="FC467" s="86">
        <v>59.734951019287109</v>
      </c>
      <c r="FD467" s="86">
        <v>60.479640960693359</v>
      </c>
      <c r="FE467" s="86">
        <v>64.446250915527344</v>
      </c>
      <c r="FF467" s="86">
        <v>68.432395935058594</v>
      </c>
      <c r="FG467" s="86">
        <v>72.980064392089844</v>
      </c>
      <c r="FH467" s="86">
        <v>77.497032165527344</v>
      </c>
      <c r="FI467" s="86">
        <v>82.073097229003906</v>
      </c>
      <c r="FJ467" s="86">
        <v>86.386306762695313</v>
      </c>
      <c r="FK467" s="86">
        <v>88.458358764648438</v>
      </c>
      <c r="FL467" s="86">
        <v>89.902694702148438</v>
      </c>
      <c r="FM467" s="86">
        <v>90.652374267578125</v>
      </c>
      <c r="FN467" s="86">
        <v>90.342231750488281</v>
      </c>
      <c r="FO467" s="86">
        <v>88.55059814453125</v>
      </c>
      <c r="FP467" s="86">
        <v>85.761016845703125</v>
      </c>
      <c r="FQ467" s="86">
        <v>81.058906555175781</v>
      </c>
      <c r="FR467" s="86">
        <v>75.527938842773438</v>
      </c>
      <c r="FS467" s="86">
        <v>71.850898742675781</v>
      </c>
      <c r="FT467" s="86">
        <v>69.124771118164063</v>
      </c>
      <c r="FU467" s="86">
        <v>3.7414465099573135E-2</v>
      </c>
      <c r="FV467" s="86">
        <v>5.9147313237190247E-2</v>
      </c>
      <c r="FW467" s="86">
        <v>3.9394546300172806E-2</v>
      </c>
      <c r="FX467" s="86">
        <v>894</v>
      </c>
      <c r="FY467" s="86">
        <v>1</v>
      </c>
    </row>
    <row r="468" spans="1:181" x14ac:dyDescent="0.25">
      <c r="A468" t="s">
        <v>186</v>
      </c>
      <c r="B468" t="s">
        <v>244</v>
      </c>
      <c r="C468" t="s">
        <v>194</v>
      </c>
      <c r="D468" t="s">
        <v>203</v>
      </c>
      <c r="E468" t="s">
        <v>208</v>
      </c>
      <c r="F468" t="s">
        <v>179</v>
      </c>
      <c r="G468" t="s">
        <v>1</v>
      </c>
      <c r="H468" s="86">
        <v>1480</v>
      </c>
      <c r="I468" s="86"/>
      <c r="J468" s="86"/>
      <c r="K468" s="86"/>
      <c r="L468" s="86"/>
      <c r="M468" s="86"/>
      <c r="N468" s="86"/>
      <c r="O468" s="86"/>
      <c r="P468" s="86"/>
      <c r="Q468" s="86"/>
      <c r="R468" s="86"/>
      <c r="S468" s="86"/>
      <c r="T468" s="86"/>
      <c r="U468" s="86"/>
      <c r="V468" s="86"/>
      <c r="W468" s="86"/>
      <c r="X468" s="86"/>
      <c r="Y468" s="86"/>
      <c r="Z468" s="86"/>
      <c r="AA468" s="86"/>
      <c r="AB468" s="86"/>
      <c r="AC468" s="86"/>
      <c r="AD468" s="86"/>
      <c r="AE468" s="86"/>
      <c r="AF468" s="86"/>
      <c r="AG468" s="86"/>
      <c r="AH468" s="86"/>
      <c r="AI468" s="86"/>
      <c r="AJ468" s="86"/>
      <c r="AK468" s="86"/>
      <c r="AL468" s="86"/>
      <c r="AM468" s="86"/>
      <c r="AN468" s="86"/>
      <c r="AO468" s="86"/>
      <c r="AP468" s="86"/>
      <c r="AQ468" s="86"/>
      <c r="AR468" s="86"/>
      <c r="AS468" s="86"/>
      <c r="AT468" s="86"/>
      <c r="AU468" s="86"/>
      <c r="AV468" s="86"/>
      <c r="AW468" s="86"/>
      <c r="AX468" s="86"/>
      <c r="AY468" s="86"/>
      <c r="AZ468" s="86"/>
      <c r="BA468" s="86"/>
      <c r="BB468" s="86"/>
      <c r="BC468" s="86"/>
      <c r="BD468" s="86"/>
      <c r="BE468" s="86"/>
      <c r="BF468" s="86"/>
      <c r="BG468" s="86"/>
      <c r="BH468" s="86"/>
      <c r="BI468" s="86"/>
      <c r="BJ468" s="86"/>
      <c r="BK468" s="86"/>
      <c r="BL468" s="86"/>
      <c r="BM468" s="86"/>
      <c r="BN468" s="86"/>
      <c r="BO468" s="86"/>
      <c r="BP468" s="86"/>
      <c r="BQ468" s="86"/>
      <c r="BR468" s="86"/>
      <c r="BS468" s="86"/>
      <c r="BT468" s="86"/>
      <c r="BU468" s="86"/>
      <c r="BV468" s="86"/>
      <c r="BW468" s="86"/>
      <c r="BX468" s="86"/>
      <c r="BY468" s="86"/>
      <c r="BZ468" s="86"/>
      <c r="CA468" s="86"/>
      <c r="CB468" s="86"/>
      <c r="CC468" s="86"/>
      <c r="CD468" s="86"/>
      <c r="CE468" s="86"/>
      <c r="CF468" s="86"/>
      <c r="CG468" s="86"/>
      <c r="CH468" s="86"/>
      <c r="CI468" s="86"/>
      <c r="CJ468" s="86"/>
      <c r="CK468" s="86"/>
      <c r="CL468" s="86"/>
      <c r="CM468" s="86"/>
      <c r="CN468" s="86"/>
      <c r="CO468" s="86"/>
      <c r="CP468" s="86"/>
      <c r="CQ468" s="86"/>
      <c r="CR468" s="86"/>
      <c r="CS468" s="86"/>
      <c r="CT468" s="86"/>
      <c r="CU468" s="86"/>
      <c r="CV468" s="86"/>
      <c r="CW468" s="86"/>
      <c r="CX468" s="86"/>
      <c r="CY468" s="86"/>
      <c r="CZ468" s="86"/>
      <c r="DA468" s="86"/>
      <c r="DB468" s="86"/>
      <c r="DC468" s="86"/>
      <c r="DD468" s="86"/>
      <c r="DE468" s="86"/>
      <c r="DF468" s="86"/>
      <c r="DG468" s="86"/>
      <c r="DH468" s="86"/>
      <c r="DI468" s="86"/>
      <c r="DJ468" s="86"/>
      <c r="DK468" s="86"/>
      <c r="DL468" s="86"/>
      <c r="DM468" s="86"/>
      <c r="DN468" s="86"/>
      <c r="DO468" s="86"/>
      <c r="DP468" s="86"/>
      <c r="DQ468" s="86"/>
      <c r="DR468" s="86"/>
      <c r="DS468" s="86"/>
      <c r="DT468" s="86"/>
      <c r="DU468" s="86"/>
      <c r="DV468" s="86"/>
      <c r="DW468" s="86"/>
      <c r="DX468" s="86"/>
      <c r="DY468" s="86"/>
      <c r="DZ468" s="86"/>
      <c r="EA468" s="86"/>
      <c r="EB468" s="86"/>
      <c r="EC468" s="86"/>
      <c r="ED468" s="86"/>
      <c r="EE468" s="86"/>
      <c r="EF468" s="86"/>
      <c r="EG468" s="86"/>
      <c r="EH468" s="86"/>
      <c r="EI468" s="86"/>
      <c r="EJ468" s="86"/>
      <c r="EK468" s="86"/>
      <c r="EL468" s="86"/>
      <c r="EM468" s="86"/>
      <c r="EN468" s="86"/>
      <c r="EO468" s="86"/>
      <c r="EP468" s="86"/>
      <c r="EQ468" s="86"/>
      <c r="ER468" s="86"/>
      <c r="ES468" s="86"/>
      <c r="ET468" s="86"/>
      <c r="EU468" s="86"/>
      <c r="EV468" s="86"/>
      <c r="EW468" s="86"/>
      <c r="EX468" s="86"/>
      <c r="EY468" s="86"/>
      <c r="EZ468" s="86"/>
      <c r="FA468" s="86"/>
      <c r="FB468" s="86"/>
      <c r="FC468" s="86"/>
      <c r="FD468" s="86"/>
      <c r="FE468" s="86"/>
      <c r="FF468" s="86"/>
      <c r="FG468" s="86"/>
      <c r="FH468" s="86"/>
      <c r="FI468" s="86"/>
      <c r="FJ468" s="86"/>
      <c r="FK468" s="86"/>
      <c r="FL468" s="86"/>
      <c r="FM468" s="86"/>
      <c r="FN468" s="86"/>
      <c r="FO468" s="86"/>
      <c r="FP468" s="86"/>
      <c r="FQ468" s="86"/>
      <c r="FR468" s="86"/>
      <c r="FS468" s="86"/>
      <c r="FT468" s="86"/>
      <c r="FU468" s="86"/>
      <c r="FV468" s="86"/>
      <c r="FW468" s="86"/>
      <c r="FX468" s="86">
        <v>75</v>
      </c>
      <c r="FY468" s="86">
        <v>0</v>
      </c>
    </row>
    <row r="469" spans="1:181" x14ac:dyDescent="0.25">
      <c r="A469" t="s">
        <v>186</v>
      </c>
      <c r="B469" t="s">
        <v>244</v>
      </c>
      <c r="C469" t="s">
        <v>194</v>
      </c>
      <c r="D469" t="s">
        <v>203</v>
      </c>
      <c r="E469" t="s">
        <v>208</v>
      </c>
      <c r="F469" t="s">
        <v>180</v>
      </c>
      <c r="G469" t="s">
        <v>1</v>
      </c>
      <c r="H469" s="86">
        <v>334</v>
      </c>
      <c r="I469" s="86"/>
      <c r="J469" s="86"/>
      <c r="K469" s="86"/>
      <c r="L469" s="86"/>
      <c r="M469" s="86"/>
      <c r="N469" s="86"/>
      <c r="O469" s="86"/>
      <c r="P469" s="86"/>
      <c r="Q469" s="86"/>
      <c r="R469" s="86"/>
      <c r="S469" s="86"/>
      <c r="T469" s="86"/>
      <c r="U469" s="86"/>
      <c r="V469" s="86"/>
      <c r="W469" s="86"/>
      <c r="X469" s="86"/>
      <c r="Y469" s="86"/>
      <c r="Z469" s="86"/>
      <c r="AA469" s="86"/>
      <c r="AB469" s="86"/>
      <c r="AC469" s="86"/>
      <c r="AD469" s="86"/>
      <c r="AE469" s="86"/>
      <c r="AF469" s="86"/>
      <c r="AG469" s="86"/>
      <c r="AH469" s="86"/>
      <c r="AI469" s="86"/>
      <c r="AJ469" s="86"/>
      <c r="AK469" s="86"/>
      <c r="AL469" s="86"/>
      <c r="AM469" s="86"/>
      <c r="AN469" s="86"/>
      <c r="AO469" s="86"/>
      <c r="AP469" s="86"/>
      <c r="AQ469" s="86"/>
      <c r="AR469" s="86"/>
      <c r="AS469" s="86"/>
      <c r="AT469" s="86"/>
      <c r="AU469" s="86"/>
      <c r="AV469" s="86"/>
      <c r="AW469" s="86"/>
      <c r="AX469" s="86"/>
      <c r="AY469" s="86"/>
      <c r="AZ469" s="86"/>
      <c r="BA469" s="86"/>
      <c r="BB469" s="86"/>
      <c r="BC469" s="86"/>
      <c r="BD469" s="86"/>
      <c r="BE469" s="86"/>
      <c r="BF469" s="86"/>
      <c r="BG469" s="86"/>
      <c r="BH469" s="86"/>
      <c r="BI469" s="86"/>
      <c r="BJ469" s="86"/>
      <c r="BK469" s="86"/>
      <c r="BL469" s="86"/>
      <c r="BM469" s="86"/>
      <c r="BN469" s="86"/>
      <c r="BO469" s="86"/>
      <c r="BP469" s="86"/>
      <c r="BQ469" s="86"/>
      <c r="BR469" s="86"/>
      <c r="BS469" s="86"/>
      <c r="BT469" s="86"/>
      <c r="BU469" s="86"/>
      <c r="BV469" s="86"/>
      <c r="BW469" s="86"/>
      <c r="BX469" s="86"/>
      <c r="BY469" s="86"/>
      <c r="BZ469" s="86"/>
      <c r="CA469" s="86"/>
      <c r="CB469" s="86"/>
      <c r="CC469" s="86"/>
      <c r="CD469" s="86"/>
      <c r="CE469" s="86"/>
      <c r="CF469" s="86"/>
      <c r="CG469" s="86"/>
      <c r="CH469" s="86"/>
      <c r="CI469" s="86"/>
      <c r="CJ469" s="86"/>
      <c r="CK469" s="86"/>
      <c r="CL469" s="86"/>
      <c r="CM469" s="86"/>
      <c r="CN469" s="86"/>
      <c r="CO469" s="86"/>
      <c r="CP469" s="86"/>
      <c r="CQ469" s="86"/>
      <c r="CR469" s="86"/>
      <c r="CS469" s="86"/>
      <c r="CT469" s="86"/>
      <c r="CU469" s="86"/>
      <c r="CV469" s="86"/>
      <c r="CW469" s="86"/>
      <c r="CX469" s="86"/>
      <c r="CY469" s="86"/>
      <c r="CZ469" s="86"/>
      <c r="DA469" s="86"/>
      <c r="DB469" s="86"/>
      <c r="DC469" s="86"/>
      <c r="DD469" s="86"/>
      <c r="DE469" s="86"/>
      <c r="DF469" s="86"/>
      <c r="DG469" s="86"/>
      <c r="DH469" s="86"/>
      <c r="DI469" s="86"/>
      <c r="DJ469" s="86"/>
      <c r="DK469" s="86"/>
      <c r="DL469" s="86"/>
      <c r="DM469" s="86"/>
      <c r="DN469" s="86"/>
      <c r="DO469" s="86"/>
      <c r="DP469" s="86"/>
      <c r="DQ469" s="86"/>
      <c r="DR469" s="86"/>
      <c r="DS469" s="86"/>
      <c r="DT469" s="86"/>
      <c r="DU469" s="86"/>
      <c r="DV469" s="86"/>
      <c r="DW469" s="86"/>
      <c r="DX469" s="86"/>
      <c r="DY469" s="86"/>
      <c r="DZ469" s="86"/>
      <c r="EA469" s="86"/>
      <c r="EB469" s="86"/>
      <c r="EC469" s="86"/>
      <c r="ED469" s="86"/>
      <c r="EE469" s="86"/>
      <c r="EF469" s="86"/>
      <c r="EG469" s="86"/>
      <c r="EH469" s="86"/>
      <c r="EI469" s="86"/>
      <c r="EJ469" s="86"/>
      <c r="EK469" s="86"/>
      <c r="EL469" s="86"/>
      <c r="EM469" s="86"/>
      <c r="EN469" s="86"/>
      <c r="EO469" s="86"/>
      <c r="EP469" s="86"/>
      <c r="EQ469" s="86"/>
      <c r="ER469" s="86"/>
      <c r="ES469" s="86"/>
      <c r="ET469" s="86"/>
      <c r="EU469" s="86"/>
      <c r="EV469" s="86"/>
      <c r="EW469" s="86"/>
      <c r="EX469" s="86"/>
      <c r="EY469" s="86"/>
      <c r="EZ469" s="86"/>
      <c r="FA469" s="86"/>
      <c r="FB469" s="86"/>
      <c r="FC469" s="86"/>
      <c r="FD469" s="86"/>
      <c r="FE469" s="86"/>
      <c r="FF469" s="86"/>
      <c r="FG469" s="86"/>
      <c r="FH469" s="86"/>
      <c r="FI469" s="86"/>
      <c r="FJ469" s="86"/>
      <c r="FK469" s="86"/>
      <c r="FL469" s="86"/>
      <c r="FM469" s="86"/>
      <c r="FN469" s="86"/>
      <c r="FO469" s="86"/>
      <c r="FP469" s="86"/>
      <c r="FQ469" s="86"/>
      <c r="FR469" s="86"/>
      <c r="FS469" s="86"/>
      <c r="FT469" s="86"/>
      <c r="FU469" s="86"/>
      <c r="FV469" s="86"/>
      <c r="FW469" s="86"/>
      <c r="FX469" s="86">
        <v>46</v>
      </c>
      <c r="FY469" s="86">
        <v>0</v>
      </c>
    </row>
    <row r="470" spans="1:181" x14ac:dyDescent="0.25">
      <c r="A470" t="s">
        <v>186</v>
      </c>
      <c r="B470" t="s">
        <v>244</v>
      </c>
      <c r="C470" t="s">
        <v>194</v>
      </c>
      <c r="D470" t="s">
        <v>203</v>
      </c>
      <c r="E470" t="s">
        <v>208</v>
      </c>
      <c r="F470" t="s">
        <v>181</v>
      </c>
      <c r="G470" t="s">
        <v>1</v>
      </c>
      <c r="H470" s="86">
        <v>524</v>
      </c>
      <c r="I470" s="86"/>
      <c r="J470" s="86"/>
      <c r="K470" s="86"/>
      <c r="L470" s="86"/>
      <c r="M470" s="86"/>
      <c r="N470" s="86"/>
      <c r="O470" s="86"/>
      <c r="P470" s="86"/>
      <c r="Q470" s="86"/>
      <c r="R470" s="86"/>
      <c r="S470" s="86"/>
      <c r="T470" s="86"/>
      <c r="U470" s="86"/>
      <c r="V470" s="86"/>
      <c r="W470" s="86"/>
      <c r="X470" s="86"/>
      <c r="Y470" s="86"/>
      <c r="Z470" s="86"/>
      <c r="AA470" s="86"/>
      <c r="AB470" s="86"/>
      <c r="AC470" s="86"/>
      <c r="AD470" s="86"/>
      <c r="AE470" s="86"/>
      <c r="AF470" s="86"/>
      <c r="AG470" s="86"/>
      <c r="AH470" s="86"/>
      <c r="AI470" s="86"/>
      <c r="AJ470" s="86"/>
      <c r="AK470" s="86"/>
      <c r="AL470" s="86"/>
      <c r="AM470" s="86"/>
      <c r="AN470" s="86"/>
      <c r="AO470" s="86"/>
      <c r="AP470" s="86"/>
      <c r="AQ470" s="86"/>
      <c r="AR470" s="86"/>
      <c r="AS470" s="86"/>
      <c r="AT470" s="86"/>
      <c r="AU470" s="86"/>
      <c r="AV470" s="86"/>
      <c r="AW470" s="86"/>
      <c r="AX470" s="86"/>
      <c r="AY470" s="86"/>
      <c r="AZ470" s="86"/>
      <c r="BA470" s="86"/>
      <c r="BB470" s="86"/>
      <c r="BC470" s="86"/>
      <c r="BD470" s="86"/>
      <c r="BE470" s="86"/>
      <c r="BF470" s="86"/>
      <c r="BG470" s="86"/>
      <c r="BH470" s="86"/>
      <c r="BI470" s="86"/>
      <c r="BJ470" s="86"/>
      <c r="BK470" s="86"/>
      <c r="BL470" s="86"/>
      <c r="BM470" s="86"/>
      <c r="BN470" s="86"/>
      <c r="BO470" s="86"/>
      <c r="BP470" s="86"/>
      <c r="BQ470" s="86"/>
      <c r="BR470" s="86"/>
      <c r="BS470" s="86"/>
      <c r="BT470" s="86"/>
      <c r="BU470" s="86"/>
      <c r="BV470" s="86"/>
      <c r="BW470" s="86"/>
      <c r="BX470" s="86"/>
      <c r="BY470" s="86"/>
      <c r="BZ470" s="86"/>
      <c r="CA470" s="86"/>
      <c r="CB470" s="86"/>
      <c r="CC470" s="86"/>
      <c r="CD470" s="86"/>
      <c r="CE470" s="86"/>
      <c r="CF470" s="86"/>
      <c r="CG470" s="86"/>
      <c r="CH470" s="86"/>
      <c r="CI470" s="86"/>
      <c r="CJ470" s="86"/>
      <c r="CK470" s="86"/>
      <c r="CL470" s="86"/>
      <c r="CM470" s="86"/>
      <c r="CN470" s="86"/>
      <c r="CO470" s="86"/>
      <c r="CP470" s="86"/>
      <c r="CQ470" s="86"/>
      <c r="CR470" s="86"/>
      <c r="CS470" s="86"/>
      <c r="CT470" s="86"/>
      <c r="CU470" s="86"/>
      <c r="CV470" s="86"/>
      <c r="CW470" s="86"/>
      <c r="CX470" s="86"/>
      <c r="CY470" s="86"/>
      <c r="CZ470" s="86"/>
      <c r="DA470" s="86"/>
      <c r="DB470" s="86"/>
      <c r="DC470" s="86"/>
      <c r="DD470" s="86"/>
      <c r="DE470" s="86"/>
      <c r="DF470" s="86"/>
      <c r="DG470" s="86"/>
      <c r="DH470" s="86"/>
      <c r="DI470" s="86"/>
      <c r="DJ470" s="86"/>
      <c r="DK470" s="86"/>
      <c r="DL470" s="86"/>
      <c r="DM470" s="86"/>
      <c r="DN470" s="86"/>
      <c r="DO470" s="86"/>
      <c r="DP470" s="86"/>
      <c r="DQ470" s="86"/>
      <c r="DR470" s="86"/>
      <c r="DS470" s="86"/>
      <c r="DT470" s="86"/>
      <c r="DU470" s="86"/>
      <c r="DV470" s="86"/>
      <c r="DW470" s="86"/>
      <c r="DX470" s="86"/>
      <c r="DY470" s="86"/>
      <c r="DZ470" s="86"/>
      <c r="EA470" s="86"/>
      <c r="EB470" s="86"/>
      <c r="EC470" s="86"/>
      <c r="ED470" s="86"/>
      <c r="EE470" s="86"/>
      <c r="EF470" s="86"/>
      <c r="EG470" s="86"/>
      <c r="EH470" s="86"/>
      <c r="EI470" s="86"/>
      <c r="EJ470" s="86"/>
      <c r="EK470" s="86"/>
      <c r="EL470" s="86"/>
      <c r="EM470" s="86"/>
      <c r="EN470" s="86"/>
      <c r="EO470" s="86"/>
      <c r="EP470" s="86"/>
      <c r="EQ470" s="86"/>
      <c r="ER470" s="86"/>
      <c r="ES470" s="86"/>
      <c r="ET470" s="86"/>
      <c r="EU470" s="86"/>
      <c r="EV470" s="86"/>
      <c r="EW470" s="86"/>
      <c r="EX470" s="86"/>
      <c r="EY470" s="86"/>
      <c r="EZ470" s="86"/>
      <c r="FA470" s="86"/>
      <c r="FB470" s="86"/>
      <c r="FC470" s="86"/>
      <c r="FD470" s="86"/>
      <c r="FE470" s="86"/>
      <c r="FF470" s="86"/>
      <c r="FG470" s="86"/>
      <c r="FH470" s="86"/>
      <c r="FI470" s="86"/>
      <c r="FJ470" s="86"/>
      <c r="FK470" s="86"/>
      <c r="FL470" s="86"/>
      <c r="FM470" s="86"/>
      <c r="FN470" s="86"/>
      <c r="FO470" s="86"/>
      <c r="FP470" s="86"/>
      <c r="FQ470" s="86"/>
      <c r="FR470" s="86"/>
      <c r="FS470" s="86"/>
      <c r="FT470" s="86"/>
      <c r="FU470" s="86"/>
      <c r="FV470" s="86"/>
      <c r="FW470" s="86"/>
      <c r="FX470" s="86">
        <v>22</v>
      </c>
      <c r="FY470" s="86">
        <v>0</v>
      </c>
    </row>
    <row r="471" spans="1:181" x14ac:dyDescent="0.25">
      <c r="A471" t="s">
        <v>186</v>
      </c>
      <c r="B471" t="s">
        <v>244</v>
      </c>
      <c r="C471" t="s">
        <v>194</v>
      </c>
      <c r="D471" t="s">
        <v>203</v>
      </c>
      <c r="E471" t="s">
        <v>208</v>
      </c>
      <c r="F471" t="s">
        <v>182</v>
      </c>
      <c r="G471" t="s">
        <v>1</v>
      </c>
      <c r="H471" s="86">
        <v>1500</v>
      </c>
      <c r="I471" s="86">
        <v>0.66076022386550903</v>
      </c>
      <c r="J471" s="86">
        <v>0.60557639598846436</v>
      </c>
      <c r="K471" s="86">
        <v>0.51372915506362915</v>
      </c>
      <c r="L471" s="86">
        <v>0.4926433265209198</v>
      </c>
      <c r="M471" s="86">
        <v>0.47272151708602905</v>
      </c>
      <c r="N471" s="86">
        <v>0.55525690317153931</v>
      </c>
      <c r="O471" s="86">
        <v>0.65252268314361572</v>
      </c>
      <c r="P471" s="86">
        <v>0.67863047122955322</v>
      </c>
      <c r="Q471" s="86">
        <v>0.73322582244873047</v>
      </c>
      <c r="R471" s="86">
        <v>0.78279590606689453</v>
      </c>
      <c r="S471" s="86">
        <v>0.87972849607467651</v>
      </c>
      <c r="T471" s="86">
        <v>0.78065180778503418</v>
      </c>
      <c r="U471" s="86">
        <v>0.86710160970687866</v>
      </c>
      <c r="V471" s="86">
        <v>0.9151911735534668</v>
      </c>
      <c r="W471" s="86">
        <v>1.0957885980606079</v>
      </c>
      <c r="X471" s="86">
        <v>1.1662708520889282</v>
      </c>
      <c r="Y471" s="86">
        <v>1.3103151321411133</v>
      </c>
      <c r="Z471" s="86">
        <v>1.3077009916305542</v>
      </c>
      <c r="AA471" s="86">
        <v>1.4397397041320801</v>
      </c>
      <c r="AB471" s="86">
        <v>1.3404207229614258</v>
      </c>
      <c r="AC471" s="86">
        <v>1.176230788230896</v>
      </c>
      <c r="AD471" s="86">
        <v>1.1614577770233154</v>
      </c>
      <c r="AE471" s="86">
        <v>1.0286775827407837</v>
      </c>
      <c r="AF471" s="86">
        <v>0.83548861742019653</v>
      </c>
      <c r="AG471" s="86">
        <v>-0.31575554609298706</v>
      </c>
      <c r="AH471" s="86">
        <v>-0.30429226160049438</v>
      </c>
      <c r="AI471" s="86">
        <v>-0.36757317185401917</v>
      </c>
      <c r="AJ471" s="86">
        <v>-0.35552516579627991</v>
      </c>
      <c r="AK471" s="86">
        <v>-0.39251244068145752</v>
      </c>
      <c r="AL471" s="86">
        <v>-0.343565434217453</v>
      </c>
      <c r="AM471" s="86">
        <v>-0.29235568642616272</v>
      </c>
      <c r="AN471" s="86">
        <v>-0.40225064754486084</v>
      </c>
      <c r="AO471" s="86">
        <v>-0.39121213555335999</v>
      </c>
      <c r="AP471" s="86">
        <v>-0.24603033065795898</v>
      </c>
      <c r="AQ471" s="86">
        <v>-7.9720377922058105E-2</v>
      </c>
      <c r="AR471" s="86">
        <v>-0.28494936227798462</v>
      </c>
      <c r="AS471" s="86">
        <v>-0.2433294951915741</v>
      </c>
      <c r="AT471" s="86">
        <v>-0.36318802833557129</v>
      </c>
      <c r="AU471" s="86">
        <v>-0.32540619373321533</v>
      </c>
      <c r="AV471" s="86">
        <v>-0.48980575799942017</v>
      </c>
      <c r="AW471" s="86">
        <v>-0.43626499176025391</v>
      </c>
      <c r="AX471" s="86">
        <v>-0.35785818099975586</v>
      </c>
      <c r="AY471" s="86">
        <v>-0.21449856460094452</v>
      </c>
      <c r="AZ471" s="86">
        <v>-0.22351850569248199</v>
      </c>
      <c r="BA471" s="86">
        <v>-0.29862886667251587</v>
      </c>
      <c r="BB471" s="86">
        <v>-0.47344231605529785</v>
      </c>
      <c r="BC471" s="86">
        <v>-0.51612091064453125</v>
      </c>
      <c r="BD471" s="86">
        <v>-0.48758018016815186</v>
      </c>
      <c r="BE471" s="86">
        <v>-0.19512677192687988</v>
      </c>
      <c r="BF471" s="86">
        <v>-0.18189531564712524</v>
      </c>
      <c r="BG471" s="86">
        <v>-0.24464897811412811</v>
      </c>
      <c r="BH471" s="86">
        <v>-0.23901864886283875</v>
      </c>
      <c r="BI471" s="86">
        <v>-0.27360585331916809</v>
      </c>
      <c r="BJ471" s="86">
        <v>-0.22522774338722229</v>
      </c>
      <c r="BK471" s="86">
        <v>-0.17365062236785889</v>
      </c>
      <c r="BL471" s="86">
        <v>-0.27210432291030884</v>
      </c>
      <c r="BM471" s="86">
        <v>-0.25644657015800476</v>
      </c>
      <c r="BN471" s="86">
        <v>-0.14561387896537781</v>
      </c>
      <c r="BO471" s="86">
        <v>2.8468845412135124E-2</v>
      </c>
      <c r="BP471" s="86">
        <v>-0.17370344698429108</v>
      </c>
      <c r="BQ471" s="86">
        <v>-0.1263284832239151</v>
      </c>
      <c r="BR471" s="86">
        <v>-0.2264973372220993</v>
      </c>
      <c r="BS471" s="86">
        <v>-0.17523950338363647</v>
      </c>
      <c r="BT471" s="86">
        <v>-0.32500892877578735</v>
      </c>
      <c r="BU471" s="86">
        <v>-0.27378234267234802</v>
      </c>
      <c r="BV471" s="86">
        <v>-0.19678707420825958</v>
      </c>
      <c r="BW471" s="86">
        <v>-5.292491614818573E-2</v>
      </c>
      <c r="BX471" s="86">
        <v>-6.4182810485363007E-2</v>
      </c>
      <c r="BY471" s="86">
        <v>-0.15729695558547974</v>
      </c>
      <c r="BZ471" s="86">
        <v>-0.29672524333000183</v>
      </c>
      <c r="CA471" s="86">
        <v>-0.33698824048042297</v>
      </c>
      <c r="CB471" s="86">
        <v>-0.3213803768157959</v>
      </c>
      <c r="CC471" s="86">
        <v>-0.11157967150211334</v>
      </c>
      <c r="CD471" s="86">
        <v>-9.7123555839061737E-2</v>
      </c>
      <c r="CE471" s="86">
        <v>-0.15951210260391235</v>
      </c>
      <c r="CF471" s="86">
        <v>-0.15832656621932983</v>
      </c>
      <c r="CG471" s="86">
        <v>-0.19125151634216309</v>
      </c>
      <c r="CH471" s="86">
        <v>-0.1432674378156662</v>
      </c>
      <c r="CI471" s="86">
        <v>-9.1435857117176056E-2</v>
      </c>
      <c r="CJ471" s="86">
        <v>-0.18196538090705872</v>
      </c>
      <c r="CK471" s="86">
        <v>-0.16310830414295197</v>
      </c>
      <c r="CL471" s="86">
        <v>-7.6065756380558014E-2</v>
      </c>
      <c r="CM471" s="86">
        <v>0.10340037196874619</v>
      </c>
      <c r="CN471" s="86">
        <v>-9.6654869616031647E-2</v>
      </c>
      <c r="CO471" s="86">
        <v>-4.529392346739769E-2</v>
      </c>
      <c r="CP471" s="86">
        <v>-0.13182580471038818</v>
      </c>
      <c r="CQ471" s="86">
        <v>-7.1234509348869324E-2</v>
      </c>
      <c r="CR471" s="86">
        <v>-0.21087116003036499</v>
      </c>
      <c r="CS471" s="86">
        <v>-0.1612473726272583</v>
      </c>
      <c r="CT471" s="86">
        <v>-8.5229724645614624E-2</v>
      </c>
      <c r="CU471" s="86">
        <v>5.8980498462915421E-2</v>
      </c>
      <c r="CV471" s="86">
        <v>4.6172607690095901E-2</v>
      </c>
      <c r="CW471" s="86">
        <v>-5.9410892426967621E-2</v>
      </c>
      <c r="CX471" s="86">
        <v>-0.17433156073093414</v>
      </c>
      <c r="CY471" s="86">
        <v>-0.21292150020599365</v>
      </c>
      <c r="CZ471" s="86">
        <v>-0.20627088844776154</v>
      </c>
      <c r="DA471" s="86">
        <v>-2.8032552450895309E-2</v>
      </c>
      <c r="DB471" s="86">
        <v>-1.2351787649095058E-2</v>
      </c>
      <c r="DC471" s="86">
        <v>-7.4375182390213013E-2</v>
      </c>
      <c r="DD471" s="86">
        <v>-7.7634498476982117E-2</v>
      </c>
      <c r="DE471" s="86">
        <v>-0.10889717191457748</v>
      </c>
      <c r="DF471" s="86">
        <v>-6.1307117342948914E-2</v>
      </c>
      <c r="DG471" s="86">
        <v>-9.2211030423641205E-3</v>
      </c>
      <c r="DH471" s="86">
        <v>-9.1826453804969788E-2</v>
      </c>
      <c r="DI471" s="86">
        <v>-6.9770045578479767E-2</v>
      </c>
      <c r="DJ471" s="86">
        <v>-6.5176268108189106E-3</v>
      </c>
      <c r="DK471" s="86">
        <v>0.1783318817615509</v>
      </c>
      <c r="DL471" s="86">
        <v>-1.9606295973062515E-2</v>
      </c>
      <c r="DM471" s="86">
        <v>3.574063628911972E-2</v>
      </c>
      <c r="DN471" s="86">
        <v>-3.7154253572225571E-2</v>
      </c>
      <c r="DO471" s="86">
        <v>3.2770488411188126E-2</v>
      </c>
      <c r="DP471" s="86">
        <v>-9.6733398735523224E-2</v>
      </c>
      <c r="DQ471" s="86">
        <v>-4.8712398856878281E-2</v>
      </c>
      <c r="DR471" s="86">
        <v>2.6327632367610931E-2</v>
      </c>
      <c r="DS471" s="86">
        <v>0.17088592052459717</v>
      </c>
      <c r="DT471" s="86">
        <v>0.15652802586555481</v>
      </c>
      <c r="DU471" s="86">
        <v>3.8475163280963898E-2</v>
      </c>
      <c r="DV471" s="86">
        <v>-5.1937874406576157E-2</v>
      </c>
      <c r="DW471" s="86">
        <v>-8.885473757982254E-2</v>
      </c>
      <c r="DX471" s="86">
        <v>-9.1161414980888367E-2</v>
      </c>
      <c r="DY471" s="86">
        <v>9.259621798992157E-2</v>
      </c>
      <c r="DZ471" s="86">
        <v>0.1100451797246933</v>
      </c>
      <c r="EA471" s="86">
        <v>4.8548992723226547E-2</v>
      </c>
      <c r="EB471" s="86">
        <v>3.8872048258781433E-2</v>
      </c>
      <c r="EC471" s="86">
        <v>1.0009417310357094E-2</v>
      </c>
      <c r="ED471" s="86">
        <v>5.7030558586120605E-2</v>
      </c>
      <c r="EE471" s="86">
        <v>0.10948394984006882</v>
      </c>
      <c r="EF471" s="86">
        <v>3.8319852203130722E-2</v>
      </c>
      <c r="EG471" s="86">
        <v>6.4995571970939636E-2</v>
      </c>
      <c r="EH471" s="86">
        <v>9.389883279800415E-2</v>
      </c>
      <c r="EI471" s="86">
        <v>0.28652113676071167</v>
      </c>
      <c r="EJ471" s="86">
        <v>9.1639615595340729E-2</v>
      </c>
      <c r="EK471" s="86">
        <v>0.15274165570735931</v>
      </c>
      <c r="EL471" s="86">
        <v>9.9536418914794922E-2</v>
      </c>
      <c r="EM471" s="86">
        <v>0.18293718993663788</v>
      </c>
      <c r="EN471" s="86">
        <v>6.8063400685787201E-2</v>
      </c>
      <c r="EO471" s="86">
        <v>0.11377022415399551</v>
      </c>
      <c r="EP471" s="86">
        <v>0.18739873170852661</v>
      </c>
      <c r="EQ471" s="86">
        <v>0.33245956897735596</v>
      </c>
      <c r="ER471" s="86">
        <v>0.31586372852325439</v>
      </c>
      <c r="ES471" s="86">
        <v>0.17980708181858063</v>
      </c>
      <c r="ET471" s="86">
        <v>0.12477917969226837</v>
      </c>
      <c r="EU471" s="86">
        <v>9.0277954936027527E-2</v>
      </c>
      <c r="EV471" s="86">
        <v>7.5038410723209381E-2</v>
      </c>
      <c r="EW471" s="86">
        <v>63.458747863769531</v>
      </c>
      <c r="EX471" s="86">
        <v>59.864368438720703</v>
      </c>
      <c r="EY471" s="86">
        <v>58.722759246826172</v>
      </c>
      <c r="EZ471" s="86">
        <v>56.775997161865234</v>
      </c>
      <c r="FA471" s="86">
        <v>55.812934875488281</v>
      </c>
      <c r="FB471" s="86">
        <v>54.446884155273438</v>
      </c>
      <c r="FC471" s="86">
        <v>53.336410522460938</v>
      </c>
      <c r="FD471" s="86">
        <v>54.295459747314453</v>
      </c>
      <c r="FE471" s="86">
        <v>59.572933197021484</v>
      </c>
      <c r="FF471" s="86">
        <v>66.388938903808594</v>
      </c>
      <c r="FG471" s="86">
        <v>72.425521850585938</v>
      </c>
      <c r="FH471" s="86">
        <v>78.257415771484375</v>
      </c>
      <c r="FI471" s="86">
        <v>83.475669860839844</v>
      </c>
      <c r="FJ471" s="86">
        <v>89.21240234375</v>
      </c>
      <c r="FK471" s="86">
        <v>92.721473693847656</v>
      </c>
      <c r="FL471" s="86">
        <v>95.204002380371094</v>
      </c>
      <c r="FM471" s="86">
        <v>95.609466552734375</v>
      </c>
      <c r="FN471" s="86">
        <v>93.798133850097656</v>
      </c>
      <c r="FO471" s="86">
        <v>92.845001220703125</v>
      </c>
      <c r="FP471" s="86">
        <v>89.356826782226563</v>
      </c>
      <c r="FQ471" s="86">
        <v>83.318588256835938</v>
      </c>
      <c r="FR471" s="86">
        <v>75.165557861328125</v>
      </c>
      <c r="FS471" s="86">
        <v>69.177871704101563</v>
      </c>
      <c r="FT471" s="86">
        <v>65.883781433105469</v>
      </c>
      <c r="FU471" s="86">
        <v>8.8022969663143158E-2</v>
      </c>
      <c r="FV471" s="86">
        <v>0.12953755259513855</v>
      </c>
      <c r="FW471" s="86">
        <v>8.9621163904666901E-2</v>
      </c>
      <c r="FX471" s="86">
        <v>130</v>
      </c>
      <c r="FY471" s="86">
        <v>1</v>
      </c>
    </row>
    <row r="472" spans="1:181" x14ac:dyDescent="0.25">
      <c r="A472" t="s">
        <v>186</v>
      </c>
      <c r="B472" t="s">
        <v>244</v>
      </c>
      <c r="C472" t="s">
        <v>194</v>
      </c>
      <c r="D472" t="s">
        <v>203</v>
      </c>
      <c r="E472" t="s">
        <v>208</v>
      </c>
      <c r="F472" t="s">
        <v>183</v>
      </c>
      <c r="G472" t="s">
        <v>1</v>
      </c>
      <c r="H472" s="86">
        <v>2094</v>
      </c>
      <c r="I472" s="86">
        <v>1.3693190813064575</v>
      </c>
      <c r="J472" s="86">
        <v>1.2567068338394165</v>
      </c>
      <c r="K472" s="86">
        <v>1.1826421022415161</v>
      </c>
      <c r="L472" s="86">
        <v>1.2568850517272949</v>
      </c>
      <c r="M472" s="86">
        <v>1.0785247087478638</v>
      </c>
      <c r="N472" s="86">
        <v>0.9226650595664978</v>
      </c>
      <c r="O472" s="86">
        <v>1.0298202037811279</v>
      </c>
      <c r="P472" s="86">
        <v>1.0037180185317993</v>
      </c>
      <c r="Q472" s="86">
        <v>0.89022326469421387</v>
      </c>
      <c r="R472" s="86">
        <v>1.0686414241790771</v>
      </c>
      <c r="S472" s="86">
        <v>1.1936918497085571</v>
      </c>
      <c r="T472" s="86">
        <v>1.3180998563766479</v>
      </c>
      <c r="U472" s="86">
        <v>1.7506707906723022</v>
      </c>
      <c r="V472" s="86">
        <v>1.8916501998901367</v>
      </c>
      <c r="W472" s="86">
        <v>2.1411149501800537</v>
      </c>
      <c r="X472" s="86">
        <v>2.3531229496002197</v>
      </c>
      <c r="Y472" s="86">
        <v>2.3658537864685059</v>
      </c>
      <c r="Z472" s="86">
        <v>2.8094432353973389</v>
      </c>
      <c r="AA472" s="86">
        <v>2.8273694515228271</v>
      </c>
      <c r="AB472" s="86">
        <v>2.403472900390625</v>
      </c>
      <c r="AC472" s="86">
        <v>2.1474447250366211</v>
      </c>
      <c r="AD472" s="86">
        <v>1.9739055633544922</v>
      </c>
      <c r="AE472" s="86">
        <v>1.7833535671234131</v>
      </c>
      <c r="AF472" s="86">
        <v>1.9152512550354004</v>
      </c>
      <c r="AG472" s="86">
        <v>-0.30837145447731018</v>
      </c>
      <c r="AH472" s="86">
        <v>-0.26268449425697327</v>
      </c>
      <c r="AI472" s="86">
        <v>-0.20145456492900848</v>
      </c>
      <c r="AJ472" s="86">
        <v>-0.10434819012880325</v>
      </c>
      <c r="AK472" s="86">
        <v>-0.20927244424819946</v>
      </c>
      <c r="AL472" s="86">
        <v>-0.50429826974868774</v>
      </c>
      <c r="AM472" s="86">
        <v>-0.27272471785545349</v>
      </c>
      <c r="AN472" s="86">
        <v>-0.42370590567588806</v>
      </c>
      <c r="AO472" s="86">
        <v>-0.60337924957275391</v>
      </c>
      <c r="AP472" s="86">
        <v>-0.64844965934753418</v>
      </c>
      <c r="AQ472" s="86">
        <v>-0.61392402648925781</v>
      </c>
      <c r="AR472" s="86">
        <v>-0.71342712640762329</v>
      </c>
      <c r="AS472" s="86">
        <v>-0.42491033673286438</v>
      </c>
      <c r="AT472" s="86">
        <v>-0.53051680326461792</v>
      </c>
      <c r="AU472" s="86">
        <v>-0.49651023745536804</v>
      </c>
      <c r="AV472" s="86">
        <v>-0.46786448359489441</v>
      </c>
      <c r="AW472" s="86">
        <v>-0.47749301791191101</v>
      </c>
      <c r="AX472" s="86">
        <v>-0.11803185194730759</v>
      </c>
      <c r="AY472" s="86">
        <v>-0.15014129877090454</v>
      </c>
      <c r="AZ472" s="86">
        <v>-0.87371945381164551</v>
      </c>
      <c r="BA472" s="86">
        <v>-0.90620630979537964</v>
      </c>
      <c r="BB472" s="86">
        <v>-0.97745180130004883</v>
      </c>
      <c r="BC472" s="86">
        <v>-0.55542236566543579</v>
      </c>
      <c r="BD472" s="86">
        <v>-0.32468530535697937</v>
      </c>
      <c r="BE472" s="86">
        <v>-0.1362486332654953</v>
      </c>
      <c r="BF472" s="86">
        <v>-9.5791652798652649E-2</v>
      </c>
      <c r="BG472" s="86">
        <v>-5.1533415913581848E-2</v>
      </c>
      <c r="BH472" s="86">
        <v>6.2870249152183533E-2</v>
      </c>
      <c r="BI472" s="86">
        <v>-8.8835589587688446E-2</v>
      </c>
      <c r="BJ472" s="86">
        <v>-0.30312308669090271</v>
      </c>
      <c r="BK472" s="86">
        <v>-0.11627715080976486</v>
      </c>
      <c r="BL472" s="86">
        <v>-0.22716204822063446</v>
      </c>
      <c r="BM472" s="86">
        <v>-0.40565779805183411</v>
      </c>
      <c r="BN472" s="86">
        <v>-0.44113600254058838</v>
      </c>
      <c r="BO472" s="86">
        <v>-0.39508429169654846</v>
      </c>
      <c r="BP472" s="86">
        <v>-0.45265242457389832</v>
      </c>
      <c r="BQ472" s="86">
        <v>-0.16049104928970337</v>
      </c>
      <c r="BR472" s="86">
        <v>-0.24739484488964081</v>
      </c>
      <c r="BS472" s="86">
        <v>-0.19761435687541962</v>
      </c>
      <c r="BT472" s="86">
        <v>-0.16176913678646088</v>
      </c>
      <c r="BU472" s="86">
        <v>-0.16672720015048981</v>
      </c>
      <c r="BV472" s="86">
        <v>0.14387451112270355</v>
      </c>
      <c r="BW472" s="86">
        <v>8.4489896893501282E-2</v>
      </c>
      <c r="BX472" s="86">
        <v>-0.55068618059158325</v>
      </c>
      <c r="BY472" s="86">
        <v>-0.55627501010894775</v>
      </c>
      <c r="BZ472" s="86">
        <v>-0.61070376634597778</v>
      </c>
      <c r="CA472" s="86">
        <v>-0.31540429592132568</v>
      </c>
      <c r="CB472" s="86">
        <v>-8.8813774287700653E-2</v>
      </c>
      <c r="CC472" s="86">
        <v>-1.7036881297826767E-2</v>
      </c>
      <c r="CD472" s="86">
        <v>1.9797785207629204E-2</v>
      </c>
      <c r="CE472" s="86">
        <v>5.2301518619060516E-2</v>
      </c>
      <c r="CF472" s="86">
        <v>0.17868523299694061</v>
      </c>
      <c r="CG472" s="86">
        <v>-5.4213861003518105E-3</v>
      </c>
      <c r="CH472" s="86">
        <v>-0.16378976404666901</v>
      </c>
      <c r="CI472" s="86">
        <v>-7.9220375046133995E-3</v>
      </c>
      <c r="CJ472" s="86">
        <v>-9.1036356985569E-2</v>
      </c>
      <c r="CK472" s="86">
        <v>-0.26871651411056519</v>
      </c>
      <c r="CL472" s="86">
        <v>-0.29755124449729919</v>
      </c>
      <c r="CM472" s="86">
        <v>-0.24351656436920166</v>
      </c>
      <c r="CN472" s="86">
        <v>-0.27204063534736633</v>
      </c>
      <c r="CO472" s="86">
        <v>2.2644935175776482E-2</v>
      </c>
      <c r="CP472" s="86">
        <v>-5.1305387169122696E-2</v>
      </c>
      <c r="CQ472" s="86">
        <v>9.3999970704317093E-3</v>
      </c>
      <c r="CR472" s="86">
        <v>5.0231583416461945E-2</v>
      </c>
      <c r="CS472" s="86">
        <v>4.8508234322071075E-2</v>
      </c>
      <c r="CT472" s="86">
        <v>0.32527005672454834</v>
      </c>
      <c r="CU472" s="86">
        <v>0.246994748711586</v>
      </c>
      <c r="CV472" s="86">
        <v>-0.32695445418357849</v>
      </c>
      <c r="CW472" s="86">
        <v>-0.31391367316246033</v>
      </c>
      <c r="CX472" s="86">
        <v>-0.35669517517089844</v>
      </c>
      <c r="CY472" s="86">
        <v>-0.14916852116584778</v>
      </c>
      <c r="CZ472" s="86">
        <v>7.4550099670886993E-2</v>
      </c>
      <c r="DA472" s="86">
        <v>0.10217486321926117</v>
      </c>
      <c r="DB472" s="86">
        <v>0.13538722693920135</v>
      </c>
      <c r="DC472" s="86">
        <v>0.15613645315170288</v>
      </c>
      <c r="DD472" s="86">
        <v>0.2945002019405365</v>
      </c>
      <c r="DE472" s="86">
        <v>7.7992819249629974E-2</v>
      </c>
      <c r="DF472" s="86">
        <v>-2.4456441402435303E-2</v>
      </c>
      <c r="DG472" s="86">
        <v>0.10043307393789291</v>
      </c>
      <c r="DH472" s="86">
        <v>4.5089326798915863E-2</v>
      </c>
      <c r="DI472" s="86">
        <v>-0.13177518546581268</v>
      </c>
      <c r="DJ472" s="86">
        <v>-0.15396648645401001</v>
      </c>
      <c r="DK472" s="86">
        <v>-9.1948851943016052E-2</v>
      </c>
      <c r="DL472" s="86">
        <v>-9.1428853571414948E-2</v>
      </c>
      <c r="DM472" s="86">
        <v>0.20578092336654663</v>
      </c>
      <c r="DN472" s="86">
        <v>0.14478404819965363</v>
      </c>
      <c r="DO472" s="86">
        <v>0.21641436219215393</v>
      </c>
      <c r="DP472" s="86">
        <v>0.26223230361938477</v>
      </c>
      <c r="DQ472" s="86">
        <v>0.26374366879463196</v>
      </c>
      <c r="DR472" s="86">
        <v>0.50666558742523193</v>
      </c>
      <c r="DS472" s="86">
        <v>0.40949961543083191</v>
      </c>
      <c r="DT472" s="86">
        <v>-0.10322269052267075</v>
      </c>
      <c r="DU472" s="86">
        <v>-7.1552328765392303E-2</v>
      </c>
      <c r="DV472" s="86">
        <v>-0.1026865541934967</v>
      </c>
      <c r="DW472" s="86">
        <v>1.7067264765501022E-2</v>
      </c>
      <c r="DX472" s="86">
        <v>0.23791399598121643</v>
      </c>
      <c r="DY472" s="86">
        <v>0.27429768443107605</v>
      </c>
      <c r="DZ472" s="86">
        <v>0.30228003859519958</v>
      </c>
      <c r="EA472" s="86">
        <v>0.30605760216712952</v>
      </c>
      <c r="EB472" s="86">
        <v>0.46171864867210388</v>
      </c>
      <c r="EC472" s="86">
        <v>0.19842967391014099</v>
      </c>
      <c r="ED472" s="86">
        <v>0.17671875655651093</v>
      </c>
      <c r="EE472" s="86">
        <v>0.25688064098358154</v>
      </c>
      <c r="EF472" s="86">
        <v>0.24163319170475006</v>
      </c>
      <c r="EG472" s="86">
        <v>6.5946295857429504E-2</v>
      </c>
      <c r="EH472" s="86">
        <v>5.3347110748291016E-2</v>
      </c>
      <c r="EI472" s="86">
        <v>0.12689085304737091</v>
      </c>
      <c r="EJ472" s="86">
        <v>0.16934585571289063</v>
      </c>
      <c r="EK472" s="86">
        <v>0.47020021080970764</v>
      </c>
      <c r="EL472" s="86">
        <v>0.42790606617927551</v>
      </c>
      <c r="EM472" s="86">
        <v>0.51531022787094116</v>
      </c>
      <c r="EN472" s="86">
        <v>0.56832766532897949</v>
      </c>
      <c r="EO472" s="86">
        <v>0.57450950145721436</v>
      </c>
      <c r="EP472" s="86">
        <v>0.76857197284698486</v>
      </c>
      <c r="EQ472" s="86">
        <v>0.64413082599639893</v>
      </c>
      <c r="ER472" s="86">
        <v>0.21981047093868256</v>
      </c>
      <c r="ES472" s="86">
        <v>0.27837896347045898</v>
      </c>
      <c r="ET472" s="86">
        <v>0.2640615701675415</v>
      </c>
      <c r="EU472" s="86">
        <v>0.25708535313606262</v>
      </c>
      <c r="EV472" s="86">
        <v>0.47378548979759216</v>
      </c>
      <c r="EW472" s="86">
        <v>77.437217712402344</v>
      </c>
      <c r="EX472" s="86">
        <v>75.598915100097656</v>
      </c>
      <c r="EY472" s="86">
        <v>73.201179504394531</v>
      </c>
      <c r="EZ472" s="86">
        <v>71.270118713378906</v>
      </c>
      <c r="FA472" s="86">
        <v>70.168952941894531</v>
      </c>
      <c r="FB472" s="86">
        <v>68.572219848632813</v>
      </c>
      <c r="FC472" s="86">
        <v>66.699699401855469</v>
      </c>
      <c r="FD472" s="86">
        <v>67.755035400390625</v>
      </c>
      <c r="FE472" s="86">
        <v>73.006729125976563</v>
      </c>
      <c r="FF472" s="86">
        <v>77.471641540527344</v>
      </c>
      <c r="FG472" s="86">
        <v>82.539306640625</v>
      </c>
      <c r="FH472" s="86">
        <v>86.348960876464844</v>
      </c>
      <c r="FI472" s="86">
        <v>89.482963562011719</v>
      </c>
      <c r="FJ472" s="86">
        <v>93.067497253417969</v>
      </c>
      <c r="FK472" s="86">
        <v>95.960350036621094</v>
      </c>
      <c r="FL472" s="86">
        <v>97.747337341308594</v>
      </c>
      <c r="FM472" s="86">
        <v>98.222640991210938</v>
      </c>
      <c r="FN472" s="86">
        <v>98.168563842773438</v>
      </c>
      <c r="FO472" s="86">
        <v>97.683029174804688</v>
      </c>
      <c r="FP472" s="86">
        <v>96.383377075195313</v>
      </c>
      <c r="FQ472" s="86">
        <v>92.3619384765625</v>
      </c>
      <c r="FR472" s="86">
        <v>86.991851806640625</v>
      </c>
      <c r="FS472" s="86">
        <v>83.54583740234375</v>
      </c>
      <c r="FT472" s="86">
        <v>79.790946960449219</v>
      </c>
      <c r="FU472" s="86">
        <v>0.16764771938323975</v>
      </c>
      <c r="FV472" s="86">
        <v>0.239456906914711</v>
      </c>
      <c r="FW472" s="86">
        <v>0.16050627827644348</v>
      </c>
      <c r="FX472" s="86">
        <v>141</v>
      </c>
      <c r="FY472" s="86">
        <v>1</v>
      </c>
    </row>
    <row r="473" spans="1:181" x14ac:dyDescent="0.25">
      <c r="A473" t="s">
        <v>186</v>
      </c>
      <c r="B473" t="s">
        <v>244</v>
      </c>
      <c r="C473" t="s">
        <v>194</v>
      </c>
      <c r="D473" t="s">
        <v>203</v>
      </c>
      <c r="E473" t="s">
        <v>208</v>
      </c>
      <c r="F473" t="s">
        <v>184</v>
      </c>
      <c r="G473" t="s">
        <v>1</v>
      </c>
      <c r="H473" s="86">
        <v>1244</v>
      </c>
      <c r="I473" s="86"/>
      <c r="J473" s="86"/>
      <c r="K473" s="86"/>
      <c r="L473" s="86"/>
      <c r="M473" s="86"/>
      <c r="N473" s="86"/>
      <c r="O473" s="86"/>
      <c r="P473" s="86"/>
      <c r="Q473" s="86"/>
      <c r="R473" s="86"/>
      <c r="S473" s="86"/>
      <c r="T473" s="86"/>
      <c r="U473" s="86"/>
      <c r="V473" s="86"/>
      <c r="W473" s="86"/>
      <c r="X473" s="86"/>
      <c r="Y473" s="86"/>
      <c r="Z473" s="86"/>
      <c r="AA473" s="86"/>
      <c r="AB473" s="86"/>
      <c r="AC473" s="86"/>
      <c r="AD473" s="86"/>
      <c r="AE473" s="86"/>
      <c r="AF473" s="86"/>
      <c r="AG473" s="86"/>
      <c r="AH473" s="86"/>
      <c r="AI473" s="86"/>
      <c r="AJ473" s="86"/>
      <c r="AK473" s="86"/>
      <c r="AL473" s="86"/>
      <c r="AM473" s="86"/>
      <c r="AN473" s="86"/>
      <c r="AO473" s="86"/>
      <c r="AP473" s="86"/>
      <c r="AQ473" s="86"/>
      <c r="AR473" s="86"/>
      <c r="AS473" s="86"/>
      <c r="AT473" s="86"/>
      <c r="AU473" s="86"/>
      <c r="AV473" s="86"/>
      <c r="AW473" s="86"/>
      <c r="AX473" s="86"/>
      <c r="AY473" s="86"/>
      <c r="AZ473" s="86"/>
      <c r="BA473" s="86"/>
      <c r="BB473" s="86"/>
      <c r="BC473" s="86"/>
      <c r="BD473" s="86"/>
      <c r="BE473" s="86"/>
      <c r="BF473" s="86"/>
      <c r="BG473" s="86"/>
      <c r="BH473" s="86"/>
      <c r="BI473" s="86"/>
      <c r="BJ473" s="86"/>
      <c r="BK473" s="86"/>
      <c r="BL473" s="86"/>
      <c r="BM473" s="86"/>
      <c r="BN473" s="86"/>
      <c r="BO473" s="86"/>
      <c r="BP473" s="86"/>
      <c r="BQ473" s="86"/>
      <c r="BR473" s="86"/>
      <c r="BS473" s="86"/>
      <c r="BT473" s="86"/>
      <c r="BU473" s="86"/>
      <c r="BV473" s="86"/>
      <c r="BW473" s="86"/>
      <c r="BX473" s="86"/>
      <c r="BY473" s="86"/>
      <c r="BZ473" s="86"/>
      <c r="CA473" s="86"/>
      <c r="CB473" s="86"/>
      <c r="CC473" s="86"/>
      <c r="CD473" s="86"/>
      <c r="CE473" s="86"/>
      <c r="CF473" s="86"/>
      <c r="CG473" s="86"/>
      <c r="CH473" s="86"/>
      <c r="CI473" s="86"/>
      <c r="CJ473" s="86"/>
      <c r="CK473" s="86"/>
      <c r="CL473" s="86"/>
      <c r="CM473" s="86"/>
      <c r="CN473" s="86"/>
      <c r="CO473" s="86"/>
      <c r="CP473" s="86"/>
      <c r="CQ473" s="86"/>
      <c r="CR473" s="86"/>
      <c r="CS473" s="86"/>
      <c r="CT473" s="86"/>
      <c r="CU473" s="86"/>
      <c r="CV473" s="86"/>
      <c r="CW473" s="86"/>
      <c r="CX473" s="86"/>
      <c r="CY473" s="86"/>
      <c r="CZ473" s="86"/>
      <c r="DA473" s="86"/>
      <c r="DB473" s="86"/>
      <c r="DC473" s="86"/>
      <c r="DD473" s="86"/>
      <c r="DE473" s="86"/>
      <c r="DF473" s="86"/>
      <c r="DG473" s="86"/>
      <c r="DH473" s="86"/>
      <c r="DI473" s="86"/>
      <c r="DJ473" s="86"/>
      <c r="DK473" s="86"/>
      <c r="DL473" s="86"/>
      <c r="DM473" s="86"/>
      <c r="DN473" s="86"/>
      <c r="DO473" s="86"/>
      <c r="DP473" s="86"/>
      <c r="DQ473" s="86"/>
      <c r="DR473" s="86"/>
      <c r="DS473" s="86"/>
      <c r="DT473" s="86"/>
      <c r="DU473" s="86"/>
      <c r="DV473" s="86"/>
      <c r="DW473" s="86"/>
      <c r="DX473" s="86"/>
      <c r="DY473" s="86"/>
      <c r="DZ473" s="86"/>
      <c r="EA473" s="86"/>
      <c r="EB473" s="86"/>
      <c r="EC473" s="86"/>
      <c r="ED473" s="86"/>
      <c r="EE473" s="86"/>
      <c r="EF473" s="86"/>
      <c r="EG473" s="86"/>
      <c r="EH473" s="86"/>
      <c r="EI473" s="86"/>
      <c r="EJ473" s="86"/>
      <c r="EK473" s="86"/>
      <c r="EL473" s="86"/>
      <c r="EM473" s="86"/>
      <c r="EN473" s="86"/>
      <c r="EO473" s="86"/>
      <c r="EP473" s="86"/>
      <c r="EQ473" s="86"/>
      <c r="ER473" s="86"/>
      <c r="ES473" s="86"/>
      <c r="ET473" s="86"/>
      <c r="EU473" s="86"/>
      <c r="EV473" s="86"/>
      <c r="EW473" s="86"/>
      <c r="EX473" s="86"/>
      <c r="EY473" s="86"/>
      <c r="EZ473" s="86"/>
      <c r="FA473" s="86"/>
      <c r="FB473" s="86"/>
      <c r="FC473" s="86"/>
      <c r="FD473" s="86"/>
      <c r="FE473" s="86"/>
      <c r="FF473" s="86"/>
      <c r="FG473" s="86"/>
      <c r="FH473" s="86"/>
      <c r="FI473" s="86"/>
      <c r="FJ473" s="86"/>
      <c r="FK473" s="86"/>
      <c r="FL473" s="86"/>
      <c r="FM473" s="86"/>
      <c r="FN473" s="86"/>
      <c r="FO473" s="86"/>
      <c r="FP473" s="86"/>
      <c r="FQ473" s="86"/>
      <c r="FR473" s="86"/>
      <c r="FS473" s="86"/>
      <c r="FT473" s="86"/>
      <c r="FU473" s="86"/>
      <c r="FV473" s="86"/>
      <c r="FW473" s="86"/>
      <c r="FX473" s="86">
        <v>97</v>
      </c>
      <c r="FY473" s="86">
        <v>0</v>
      </c>
    </row>
    <row r="474" spans="1:181" x14ac:dyDescent="0.25">
      <c r="A474" t="s">
        <v>186</v>
      </c>
      <c r="B474" t="s">
        <v>244</v>
      </c>
      <c r="C474" t="s">
        <v>194</v>
      </c>
      <c r="D474" t="s">
        <v>203</v>
      </c>
      <c r="E474" t="s">
        <v>208</v>
      </c>
      <c r="F474" t="s">
        <v>185</v>
      </c>
      <c r="G474" t="s">
        <v>1</v>
      </c>
      <c r="H474" s="86">
        <v>562</v>
      </c>
      <c r="I474" s="86"/>
      <c r="J474" s="86"/>
      <c r="K474" s="86"/>
      <c r="L474" s="86"/>
      <c r="M474" s="86"/>
      <c r="N474" s="86"/>
      <c r="O474" s="86"/>
      <c r="P474" s="86"/>
      <c r="Q474" s="86"/>
      <c r="R474" s="86"/>
      <c r="S474" s="86"/>
      <c r="T474" s="86"/>
      <c r="U474" s="86"/>
      <c r="V474" s="86"/>
      <c r="W474" s="86"/>
      <c r="X474" s="86"/>
      <c r="Y474" s="86"/>
      <c r="Z474" s="86"/>
      <c r="AA474" s="86"/>
      <c r="AB474" s="86"/>
      <c r="AC474" s="86"/>
      <c r="AD474" s="86"/>
      <c r="AE474" s="86"/>
      <c r="AF474" s="86"/>
      <c r="AG474" s="86"/>
      <c r="AH474" s="86"/>
      <c r="AI474" s="86"/>
      <c r="AJ474" s="86"/>
      <c r="AK474" s="86"/>
      <c r="AL474" s="86"/>
      <c r="AM474" s="86"/>
      <c r="AN474" s="86"/>
      <c r="AO474" s="86"/>
      <c r="AP474" s="86"/>
      <c r="AQ474" s="86"/>
      <c r="AR474" s="86"/>
      <c r="AS474" s="86"/>
      <c r="AT474" s="86"/>
      <c r="AU474" s="86"/>
      <c r="AV474" s="86"/>
      <c r="AW474" s="86"/>
      <c r="AX474" s="86"/>
      <c r="AY474" s="86"/>
      <c r="AZ474" s="86"/>
      <c r="BA474" s="86"/>
      <c r="BB474" s="86"/>
      <c r="BC474" s="86"/>
      <c r="BD474" s="86"/>
      <c r="BE474" s="86"/>
      <c r="BF474" s="86"/>
      <c r="BG474" s="86"/>
      <c r="BH474" s="86"/>
      <c r="BI474" s="86"/>
      <c r="BJ474" s="86"/>
      <c r="BK474" s="86"/>
      <c r="BL474" s="86"/>
      <c r="BM474" s="86"/>
      <c r="BN474" s="86"/>
      <c r="BO474" s="86"/>
      <c r="BP474" s="86"/>
      <c r="BQ474" s="86"/>
      <c r="BR474" s="86"/>
      <c r="BS474" s="86"/>
      <c r="BT474" s="86"/>
      <c r="BU474" s="86"/>
      <c r="BV474" s="86"/>
      <c r="BW474" s="86"/>
      <c r="BX474" s="86"/>
      <c r="BY474" s="86"/>
      <c r="BZ474" s="86"/>
      <c r="CA474" s="86"/>
      <c r="CB474" s="86"/>
      <c r="CC474" s="86"/>
      <c r="CD474" s="86"/>
      <c r="CE474" s="86"/>
      <c r="CF474" s="86"/>
      <c r="CG474" s="86"/>
      <c r="CH474" s="86"/>
      <c r="CI474" s="86"/>
      <c r="CJ474" s="86"/>
      <c r="CK474" s="86"/>
      <c r="CL474" s="86"/>
      <c r="CM474" s="86"/>
      <c r="CN474" s="86"/>
      <c r="CO474" s="86"/>
      <c r="CP474" s="86"/>
      <c r="CQ474" s="86"/>
      <c r="CR474" s="86"/>
      <c r="CS474" s="86"/>
      <c r="CT474" s="86"/>
      <c r="CU474" s="86"/>
      <c r="CV474" s="86"/>
      <c r="CW474" s="86"/>
      <c r="CX474" s="86"/>
      <c r="CY474" s="86"/>
      <c r="CZ474" s="86"/>
      <c r="DA474" s="86"/>
      <c r="DB474" s="86"/>
      <c r="DC474" s="86"/>
      <c r="DD474" s="86"/>
      <c r="DE474" s="86"/>
      <c r="DF474" s="86"/>
      <c r="DG474" s="86"/>
      <c r="DH474" s="86"/>
      <c r="DI474" s="86"/>
      <c r="DJ474" s="86"/>
      <c r="DK474" s="86"/>
      <c r="DL474" s="86"/>
      <c r="DM474" s="86"/>
      <c r="DN474" s="86"/>
      <c r="DO474" s="86"/>
      <c r="DP474" s="86"/>
      <c r="DQ474" s="86"/>
      <c r="DR474" s="86"/>
      <c r="DS474" s="86"/>
      <c r="DT474" s="86"/>
      <c r="DU474" s="86"/>
      <c r="DV474" s="86"/>
      <c r="DW474" s="86"/>
      <c r="DX474" s="86"/>
      <c r="DY474" s="86"/>
      <c r="DZ474" s="86"/>
      <c r="EA474" s="86"/>
      <c r="EB474" s="86"/>
      <c r="EC474" s="86"/>
      <c r="ED474" s="86"/>
      <c r="EE474" s="86"/>
      <c r="EF474" s="86"/>
      <c r="EG474" s="86"/>
      <c r="EH474" s="86"/>
      <c r="EI474" s="86"/>
      <c r="EJ474" s="86"/>
      <c r="EK474" s="86"/>
      <c r="EL474" s="86"/>
      <c r="EM474" s="86"/>
      <c r="EN474" s="86"/>
      <c r="EO474" s="86"/>
      <c r="EP474" s="86"/>
      <c r="EQ474" s="86"/>
      <c r="ER474" s="86"/>
      <c r="ES474" s="86"/>
      <c r="ET474" s="86"/>
      <c r="EU474" s="86"/>
      <c r="EV474" s="86"/>
      <c r="EW474" s="86"/>
      <c r="EX474" s="86"/>
      <c r="EY474" s="86"/>
      <c r="EZ474" s="86"/>
      <c r="FA474" s="86"/>
      <c r="FB474" s="86"/>
      <c r="FC474" s="86"/>
      <c r="FD474" s="86"/>
      <c r="FE474" s="86"/>
      <c r="FF474" s="86"/>
      <c r="FG474" s="86"/>
      <c r="FH474" s="86"/>
      <c r="FI474" s="86"/>
      <c r="FJ474" s="86"/>
      <c r="FK474" s="86"/>
      <c r="FL474" s="86"/>
      <c r="FM474" s="86"/>
      <c r="FN474" s="86"/>
      <c r="FO474" s="86"/>
      <c r="FP474" s="86"/>
      <c r="FQ474" s="86"/>
      <c r="FR474" s="86"/>
      <c r="FS474" s="86"/>
      <c r="FT474" s="86"/>
      <c r="FU474" s="86"/>
      <c r="FV474" s="86"/>
      <c r="FW474" s="86"/>
      <c r="FX474" s="86">
        <v>36</v>
      </c>
      <c r="FY474" s="86">
        <v>0</v>
      </c>
    </row>
    <row r="475" spans="1:181" x14ac:dyDescent="0.25">
      <c r="A475" t="s">
        <v>186</v>
      </c>
      <c r="B475" t="s">
        <v>244</v>
      </c>
      <c r="C475" t="s">
        <v>194</v>
      </c>
      <c r="D475" t="s">
        <v>203</v>
      </c>
      <c r="E475" t="s">
        <v>209</v>
      </c>
      <c r="F475" t="s">
        <v>1</v>
      </c>
      <c r="G475" t="s">
        <v>198</v>
      </c>
      <c r="H475" s="86">
        <v>12759</v>
      </c>
      <c r="I475" s="86">
        <v>1.3057798147201538</v>
      </c>
      <c r="J475" s="86">
        <v>1.1614772081375122</v>
      </c>
      <c r="K475" s="86">
        <v>1.1052985191345215</v>
      </c>
      <c r="L475" s="86">
        <v>1.0336649417877197</v>
      </c>
      <c r="M475" s="86">
        <v>0.97685003280639648</v>
      </c>
      <c r="N475" s="86">
        <v>0.97619390487670898</v>
      </c>
      <c r="O475" s="86">
        <v>1.0254755020141602</v>
      </c>
      <c r="P475" s="86">
        <v>1.0334936380386353</v>
      </c>
      <c r="Q475" s="86">
        <v>1.1137717962265015</v>
      </c>
      <c r="R475" s="86">
        <v>1.1808412075042725</v>
      </c>
      <c r="S475" s="86">
        <v>1.3010603189468384</v>
      </c>
      <c r="T475" s="86">
        <v>1.5340275764465332</v>
      </c>
      <c r="U475" s="86">
        <v>1.5847126245498657</v>
      </c>
      <c r="V475" s="86">
        <v>1.7055602073669434</v>
      </c>
      <c r="W475" s="86">
        <v>1.8840432167053223</v>
      </c>
      <c r="X475" s="86">
        <v>2.036287784576416</v>
      </c>
      <c r="Y475" s="86">
        <v>2.1791951656341553</v>
      </c>
      <c r="Z475" s="86">
        <v>2.2197422981262207</v>
      </c>
      <c r="AA475" s="86">
        <v>2.2690632343292236</v>
      </c>
      <c r="AB475" s="86">
        <v>2.2093503475189209</v>
      </c>
      <c r="AC475" s="86">
        <v>2.1075534820556641</v>
      </c>
      <c r="AD475" s="86">
        <v>2.0820744037628174</v>
      </c>
      <c r="AE475" s="86">
        <v>1.9268472194671631</v>
      </c>
      <c r="AF475" s="86">
        <v>1.5497289896011353</v>
      </c>
      <c r="AG475" s="86">
        <v>-8.6406148970127106E-2</v>
      </c>
      <c r="AH475" s="86">
        <v>-0.11056844145059586</v>
      </c>
      <c r="AI475" s="86">
        <v>-3.2667540013790131E-2</v>
      </c>
      <c r="AJ475" s="86">
        <v>-3.3507511019706726E-2</v>
      </c>
      <c r="AK475" s="86">
        <v>-4.652661457657814E-2</v>
      </c>
      <c r="AL475" s="86">
        <v>-0.10732292383909225</v>
      </c>
      <c r="AM475" s="86">
        <v>-0.1083700954914093</v>
      </c>
      <c r="AN475" s="86">
        <v>-0.16371659934520721</v>
      </c>
      <c r="AO475" s="86">
        <v>-0.13072597980499268</v>
      </c>
      <c r="AP475" s="86">
        <v>-0.12679368257522583</v>
      </c>
      <c r="AQ475" s="86">
        <v>-0.14816457033157349</v>
      </c>
      <c r="AR475" s="86">
        <v>-7.5465567409992218E-2</v>
      </c>
      <c r="AS475" s="86">
        <v>-0.1583038866519928</v>
      </c>
      <c r="AT475" s="86">
        <v>-0.18207424879074097</v>
      </c>
      <c r="AU475" s="86">
        <v>-0.13509134948253632</v>
      </c>
      <c r="AV475" s="86">
        <v>-0.13623623549938202</v>
      </c>
      <c r="AW475" s="86">
        <v>-2.3266009986400604E-2</v>
      </c>
      <c r="AX475" s="86">
        <v>-5.0009086728096008E-2</v>
      </c>
      <c r="AY475" s="86">
        <v>-5.8992519974708557E-2</v>
      </c>
      <c r="AZ475" s="86">
        <v>-0.11340851336717606</v>
      </c>
      <c r="BA475" s="86">
        <v>-0.10187658667564392</v>
      </c>
      <c r="BB475" s="86">
        <v>-0.10395417362451553</v>
      </c>
      <c r="BC475" s="86">
        <v>-2.3181773722171783E-2</v>
      </c>
      <c r="BD475" s="86">
        <v>-0.13231302797794342</v>
      </c>
      <c r="BE475" s="86">
        <v>-1.5404899604618549E-2</v>
      </c>
      <c r="BF475" s="86">
        <v>-4.7016531229019165E-2</v>
      </c>
      <c r="BG475" s="86">
        <v>2.7453888207674026E-2</v>
      </c>
      <c r="BH475" s="86">
        <v>2.4426236748695374E-2</v>
      </c>
      <c r="BI475" s="86">
        <v>1.0144554078578949E-2</v>
      </c>
      <c r="BJ475" s="86">
        <v>-4.0108460932970047E-2</v>
      </c>
      <c r="BK475" s="86">
        <v>-3.9517834782600403E-2</v>
      </c>
      <c r="BL475" s="86">
        <v>-9.7136303782463074E-2</v>
      </c>
      <c r="BM475" s="86">
        <v>-6.0491893440485001E-2</v>
      </c>
      <c r="BN475" s="86">
        <v>-5.2976217120885849E-2</v>
      </c>
      <c r="BO475" s="86">
        <v>-6.3906922936439514E-2</v>
      </c>
      <c r="BP475" s="86">
        <v>6.9376048631966114E-3</v>
      </c>
      <c r="BQ475" s="86">
        <v>-7.3519960045814514E-2</v>
      </c>
      <c r="BR475" s="86">
        <v>-9.3760445713996887E-2</v>
      </c>
      <c r="BS475" s="86">
        <v>-4.2899381369352341E-2</v>
      </c>
      <c r="BT475" s="86">
        <v>-3.9307508617639542E-2</v>
      </c>
      <c r="BU475" s="86">
        <v>7.7703371644020081E-2</v>
      </c>
      <c r="BV475" s="86">
        <v>4.1873160749673843E-2</v>
      </c>
      <c r="BW475" s="86">
        <v>3.8087897002696991E-2</v>
      </c>
      <c r="BX475" s="86">
        <v>-1.2886700220406055E-2</v>
      </c>
      <c r="BY475" s="86">
        <v>-7.2690942324697971E-3</v>
      </c>
      <c r="BZ475" s="86">
        <v>-1.2254588305950165E-2</v>
      </c>
      <c r="CA475" s="86">
        <v>6.0255222022533417E-2</v>
      </c>
      <c r="CB475" s="86">
        <v>-5.7599399238824844E-2</v>
      </c>
      <c r="CC475" s="86">
        <v>3.3770352602005005E-2</v>
      </c>
      <c r="CD475" s="86">
        <v>-3.0006684828549623E-3</v>
      </c>
      <c r="CE475" s="86">
        <v>6.9093808531761169E-2</v>
      </c>
      <c r="CF475" s="86">
        <v>6.4550980925559998E-2</v>
      </c>
      <c r="CG475" s="86">
        <v>4.939483106136322E-2</v>
      </c>
      <c r="CH475" s="86">
        <v>6.4440704882144928E-3</v>
      </c>
      <c r="CI475" s="86">
        <v>8.1690195947885513E-3</v>
      </c>
      <c r="CJ475" s="86">
        <v>-5.1023006439208984E-2</v>
      </c>
      <c r="CK475" s="86">
        <v>-1.1847975663840771E-2</v>
      </c>
      <c r="CL475" s="86">
        <v>-1.8504657782614231E-3</v>
      </c>
      <c r="CM475" s="86">
        <v>-5.5503356270492077E-3</v>
      </c>
      <c r="CN475" s="86">
        <v>6.4009793102741241E-2</v>
      </c>
      <c r="CO475" s="86">
        <v>-1.479885820299387E-2</v>
      </c>
      <c r="CP475" s="86">
        <v>-3.2594580203294754E-2</v>
      </c>
      <c r="CQ475" s="86">
        <v>2.0952498540282249E-2</v>
      </c>
      <c r="CR475" s="86">
        <v>2.782503142952919E-2</v>
      </c>
      <c r="CS475" s="86">
        <v>0.14763446152210236</v>
      </c>
      <c r="CT475" s="86">
        <v>0.10551052540540695</v>
      </c>
      <c r="CU475" s="86">
        <v>0.10532549768686295</v>
      </c>
      <c r="CV475" s="86">
        <v>5.6734394282102585E-2</v>
      </c>
      <c r="CW475" s="86">
        <v>5.8255765587091446E-2</v>
      </c>
      <c r="CX475" s="86">
        <v>5.1256265491247177E-2</v>
      </c>
      <c r="CY475" s="86">
        <v>0.11804343014955521</v>
      </c>
      <c r="CZ475" s="86">
        <v>-5.8529609814286232E-3</v>
      </c>
      <c r="DA475" s="86">
        <v>8.2945607602596283E-2</v>
      </c>
      <c r="DB475" s="86">
        <v>4.1015192866325378E-2</v>
      </c>
      <c r="DC475" s="86">
        <v>0.11073372513055801</v>
      </c>
      <c r="DD475" s="86">
        <v>0.10467571765184402</v>
      </c>
      <c r="DE475" s="86">
        <v>8.8645108044147491E-2</v>
      </c>
      <c r="DF475" s="86">
        <v>5.2996601909399033E-2</v>
      </c>
      <c r="DG475" s="86">
        <v>5.5855877697467804E-2</v>
      </c>
      <c r="DH475" s="86">
        <v>-4.9097021110355854E-3</v>
      </c>
      <c r="DI475" s="86">
        <v>3.6795943975448608E-2</v>
      </c>
      <c r="DJ475" s="86">
        <v>4.9275286495685577E-2</v>
      </c>
      <c r="DK475" s="86">
        <v>5.2806258201599121E-2</v>
      </c>
      <c r="DL475" s="86">
        <v>0.12108197808265686</v>
      </c>
      <c r="DM475" s="86">
        <v>4.3922238051891327E-2</v>
      </c>
      <c r="DN475" s="86">
        <v>2.8571285307407379E-2</v>
      </c>
      <c r="DO475" s="86">
        <v>8.480437844991684E-2</v>
      </c>
      <c r="DP475" s="86">
        <v>9.4957567751407623E-2</v>
      </c>
      <c r="DQ475" s="86">
        <v>0.21756553649902344</v>
      </c>
      <c r="DR475" s="86">
        <v>0.16914789378643036</v>
      </c>
      <c r="DS475" s="86">
        <v>0.1725631058216095</v>
      </c>
      <c r="DT475" s="86">
        <v>0.12635548412799835</v>
      </c>
      <c r="DU475" s="86">
        <v>0.12378063052892685</v>
      </c>
      <c r="DV475" s="86">
        <v>0.11476712673902512</v>
      </c>
      <c r="DW475" s="86">
        <v>0.1758316308259964</v>
      </c>
      <c r="DX475" s="86">
        <v>4.5893475413322449E-2</v>
      </c>
      <c r="DY475" s="86">
        <v>0.15394686162471771</v>
      </c>
      <c r="DZ475" s="86">
        <v>0.10456710308790207</v>
      </c>
      <c r="EA475" s="86">
        <v>0.17085516452789307</v>
      </c>
      <c r="EB475" s="86">
        <v>0.16260947287082672</v>
      </c>
      <c r="EC475" s="86">
        <v>0.14531627297401428</v>
      </c>
      <c r="ED475" s="86">
        <v>0.12021106481552124</v>
      </c>
      <c r="EE475" s="86">
        <v>0.12470812350511551</v>
      </c>
      <c r="EF475" s="86">
        <v>6.1670586466789246E-2</v>
      </c>
      <c r="EG475" s="86">
        <v>0.10703003406524658</v>
      </c>
      <c r="EH475" s="86">
        <v>0.12309275567531586</v>
      </c>
      <c r="EI475" s="86">
        <v>0.13706390559673309</v>
      </c>
      <c r="EJ475" s="86">
        <v>0.2034851461648941</v>
      </c>
      <c r="EK475" s="86">
        <v>0.12870617210865021</v>
      </c>
      <c r="EL475" s="86">
        <v>0.11688508838415146</v>
      </c>
      <c r="EM475" s="86">
        <v>0.17699635028839111</v>
      </c>
      <c r="EN475" s="86">
        <v>0.1918862909078598</v>
      </c>
      <c r="EO475" s="86">
        <v>0.31853494048118591</v>
      </c>
      <c r="EP475" s="86">
        <v>0.2610301673412323</v>
      </c>
      <c r="EQ475" s="86">
        <v>0.26964348554611206</v>
      </c>
      <c r="ER475" s="86">
        <v>0.22687730193138123</v>
      </c>
      <c r="ES475" s="86">
        <v>0.21838811039924622</v>
      </c>
      <c r="ET475" s="86">
        <v>0.20646671950817108</v>
      </c>
      <c r="EU475" s="86">
        <v>0.25926864147186279</v>
      </c>
      <c r="EV475" s="86">
        <v>0.12060710787773132</v>
      </c>
      <c r="EW475" s="86">
        <v>75.628250122070313</v>
      </c>
      <c r="EX475" s="86">
        <v>73.520591735839844</v>
      </c>
      <c r="EY475" s="86">
        <v>72.222297668457031</v>
      </c>
      <c r="EZ475" s="86">
        <v>70.718452453613281</v>
      </c>
      <c r="FA475" s="86">
        <v>69.404655456542969</v>
      </c>
      <c r="FB475" s="86">
        <v>68.715133666992188</v>
      </c>
      <c r="FC475" s="86">
        <v>67.722457885742188</v>
      </c>
      <c r="FD475" s="86">
        <v>67.513969421386719</v>
      </c>
      <c r="FE475" s="86">
        <v>71.369361877441406</v>
      </c>
      <c r="FF475" s="86">
        <v>76.779090881347656</v>
      </c>
      <c r="FG475" s="86">
        <v>81.764930725097656</v>
      </c>
      <c r="FH475" s="86">
        <v>86.859291076660156</v>
      </c>
      <c r="FI475" s="86">
        <v>90.933692932128906</v>
      </c>
      <c r="FJ475" s="86">
        <v>94.260009765625</v>
      </c>
      <c r="FK475" s="86">
        <v>96.731201171875</v>
      </c>
      <c r="FL475" s="86">
        <v>98.733589172363281</v>
      </c>
      <c r="FM475" s="86">
        <v>99.021827697753906</v>
      </c>
      <c r="FN475" s="86">
        <v>98.640830993652344</v>
      </c>
      <c r="FO475" s="86">
        <v>97.134628295898438</v>
      </c>
      <c r="FP475" s="86">
        <v>93.750587463378906</v>
      </c>
      <c r="FQ475" s="86">
        <v>88.457313537597656</v>
      </c>
      <c r="FR475" s="86">
        <v>83.205741882324219</v>
      </c>
      <c r="FS475" s="86">
        <v>79.27801513671875</v>
      </c>
      <c r="FT475" s="86">
        <v>77.688507080078125</v>
      </c>
      <c r="FU475" s="86">
        <v>4.8565983772277832E-2</v>
      </c>
      <c r="FV475" s="86">
        <v>7.9344093799591064E-2</v>
      </c>
      <c r="FW475" s="86">
        <v>4.7952257096767426E-2</v>
      </c>
      <c r="FX475" s="86">
        <v>940</v>
      </c>
      <c r="FY475" s="86">
        <v>1</v>
      </c>
    </row>
    <row r="476" spans="1:181" x14ac:dyDescent="0.25">
      <c r="A476" t="s">
        <v>186</v>
      </c>
      <c r="B476" t="s">
        <v>244</v>
      </c>
      <c r="C476" t="s">
        <v>194</v>
      </c>
      <c r="D476" t="s">
        <v>203</v>
      </c>
      <c r="E476" t="s">
        <v>209</v>
      </c>
      <c r="F476" t="s">
        <v>1</v>
      </c>
      <c r="G476" t="s">
        <v>200</v>
      </c>
      <c r="H476" s="86">
        <v>3059</v>
      </c>
      <c r="I476" s="86">
        <v>1.0586580038070679</v>
      </c>
      <c r="J476" s="86">
        <v>0.99188113212585449</v>
      </c>
      <c r="K476" s="86">
        <v>0.8849913477897644</v>
      </c>
      <c r="L476" s="86">
        <v>0.7949792742729187</v>
      </c>
      <c r="M476" s="86">
        <v>0.76081728935241699</v>
      </c>
      <c r="N476" s="86">
        <v>0.72964149713516235</v>
      </c>
      <c r="O476" s="86">
        <v>0.77844029664993286</v>
      </c>
      <c r="P476" s="86">
        <v>0.80896323919296265</v>
      </c>
      <c r="Q476" s="86">
        <v>0.86801934242248535</v>
      </c>
      <c r="R476" s="86">
        <v>0.98368841409683228</v>
      </c>
      <c r="S476" s="86">
        <v>1.0999056100845337</v>
      </c>
      <c r="T476" s="86">
        <v>1.3590129613876343</v>
      </c>
      <c r="U476" s="86">
        <v>1.5858122110366821</v>
      </c>
      <c r="V476" s="86">
        <v>1.7173404693603516</v>
      </c>
      <c r="W476" s="86">
        <v>1.9302924871444702</v>
      </c>
      <c r="X476" s="86">
        <v>2.1277897357940674</v>
      </c>
      <c r="Y476" s="86">
        <v>2.2264323234558105</v>
      </c>
      <c r="Z476" s="86">
        <v>2.3259468078613281</v>
      </c>
      <c r="AA476" s="86">
        <v>2.236142635345459</v>
      </c>
      <c r="AB476" s="86">
        <v>2.1033570766448975</v>
      </c>
      <c r="AC476" s="86">
        <v>2.0520098209381104</v>
      </c>
      <c r="AD476" s="86">
        <v>1.8667806386947632</v>
      </c>
      <c r="AE476" s="86">
        <v>1.6909948587417603</v>
      </c>
      <c r="AF476" s="86">
        <v>1.3862127065658569</v>
      </c>
      <c r="AG476" s="86">
        <v>-0.15994374454021454</v>
      </c>
      <c r="AH476" s="86">
        <v>-0.1256348192691803</v>
      </c>
      <c r="AI476" s="86">
        <v>-0.15425646305084229</v>
      </c>
      <c r="AJ476" s="86">
        <v>-0.15596394240856171</v>
      </c>
      <c r="AK476" s="86">
        <v>-0.15002357959747314</v>
      </c>
      <c r="AL476" s="86">
        <v>-0.18155820667743683</v>
      </c>
      <c r="AM476" s="86">
        <v>-0.19402927160263062</v>
      </c>
      <c r="AN476" s="86">
        <v>-0.19522625207901001</v>
      </c>
      <c r="AO476" s="86">
        <v>-0.18331283330917358</v>
      </c>
      <c r="AP476" s="86">
        <v>-0.15252363681793213</v>
      </c>
      <c r="AQ476" s="86">
        <v>-0.24842625856399536</v>
      </c>
      <c r="AR476" s="86">
        <v>-0.17799027264118195</v>
      </c>
      <c r="AS476" s="86">
        <v>-0.16646848618984222</v>
      </c>
      <c r="AT476" s="86">
        <v>-0.24567309021949768</v>
      </c>
      <c r="AU476" s="86">
        <v>-0.25043356418609619</v>
      </c>
      <c r="AV476" s="86">
        <v>-0.20673312246799469</v>
      </c>
      <c r="AW476" s="86">
        <v>-0.25379034876823425</v>
      </c>
      <c r="AX476" s="86">
        <v>-0.10165086388587952</v>
      </c>
      <c r="AY476" s="86">
        <v>-0.13675563037395477</v>
      </c>
      <c r="AZ476" s="86">
        <v>-0.17686444520950317</v>
      </c>
      <c r="BA476" s="86">
        <v>-9.6606388688087463E-2</v>
      </c>
      <c r="BB476" s="86">
        <v>-4.6851661056280136E-2</v>
      </c>
      <c r="BC476" s="86">
        <v>-3.4931141883134842E-2</v>
      </c>
      <c r="BD476" s="86">
        <v>-7.0036701858043671E-2</v>
      </c>
      <c r="BE476" s="86">
        <v>-9.296310693025589E-2</v>
      </c>
      <c r="BF476" s="86">
        <v>-6.4808622002601624E-2</v>
      </c>
      <c r="BG476" s="86">
        <v>-9.9310100078582764E-2</v>
      </c>
      <c r="BH476" s="86">
        <v>-0.10231436789035797</v>
      </c>
      <c r="BI476" s="86">
        <v>-9.7897149622440338E-2</v>
      </c>
      <c r="BJ476" s="86">
        <v>-0.13166841864585876</v>
      </c>
      <c r="BK476" s="86">
        <v>-0.13898690044879913</v>
      </c>
      <c r="BL476" s="86">
        <v>-0.14304682612419128</v>
      </c>
      <c r="BM476" s="86">
        <v>-0.12574858963489532</v>
      </c>
      <c r="BN476" s="86">
        <v>-8.9156165719032288E-2</v>
      </c>
      <c r="BO476" s="86">
        <v>-0.17642335593700409</v>
      </c>
      <c r="BP476" s="86">
        <v>-9.9617175757884979E-2</v>
      </c>
      <c r="BQ476" s="86">
        <v>-8.0373622477054596E-2</v>
      </c>
      <c r="BR476" s="86">
        <v>-0.15188580751419067</v>
      </c>
      <c r="BS476" s="86">
        <v>-0.1527288407087326</v>
      </c>
      <c r="BT476" s="86">
        <v>-0.11090545356273651</v>
      </c>
      <c r="BU476" s="86">
        <v>-0.15831491351127625</v>
      </c>
      <c r="BV476" s="86">
        <v>-6.3004191033542156E-3</v>
      </c>
      <c r="BW476" s="86">
        <v>-4.4229835271835327E-2</v>
      </c>
      <c r="BX476" s="86">
        <v>-8.4089234471321106E-2</v>
      </c>
      <c r="BY476" s="86">
        <v>-4.6448688954114914E-3</v>
      </c>
      <c r="BZ476" s="86">
        <v>3.7789523601531982E-2</v>
      </c>
      <c r="CA476" s="86">
        <v>4.3618470430374146E-2</v>
      </c>
      <c r="CB476" s="86">
        <v>-1.370753743685782E-3</v>
      </c>
      <c r="CC476" s="86">
        <v>-4.6572528779506683E-2</v>
      </c>
      <c r="CD476" s="86">
        <v>-2.2680578753352165E-2</v>
      </c>
      <c r="CE476" s="86">
        <v>-6.1254415661096573E-2</v>
      </c>
      <c r="CF476" s="86">
        <v>-6.5156832337379456E-2</v>
      </c>
      <c r="CG476" s="86">
        <v>-6.1794549226760864E-2</v>
      </c>
      <c r="CH476" s="86">
        <v>-9.7114913165569305E-2</v>
      </c>
      <c r="CI476" s="86">
        <v>-0.10086473077535629</v>
      </c>
      <c r="CJ476" s="86">
        <v>-0.10690753161907196</v>
      </c>
      <c r="CK476" s="86">
        <v>-8.5879772901535034E-2</v>
      </c>
      <c r="CL476" s="86">
        <v>-4.5268043875694275E-2</v>
      </c>
      <c r="CM476" s="86">
        <v>-0.12655438482761383</v>
      </c>
      <c r="CN476" s="86">
        <v>-4.5336212962865829E-2</v>
      </c>
      <c r="CO476" s="86">
        <v>-2.0744595676660538E-2</v>
      </c>
      <c r="CP476" s="86">
        <v>-8.6929008364677429E-2</v>
      </c>
      <c r="CQ476" s="86">
        <v>-8.5058838129043579E-2</v>
      </c>
      <c r="CR476" s="86">
        <v>-4.4535484164953232E-2</v>
      </c>
      <c r="CS476" s="86">
        <v>-9.2188909649848938E-2</v>
      </c>
      <c r="CT476" s="86">
        <v>5.9739001095294952E-2</v>
      </c>
      <c r="CU476" s="86">
        <v>1.9853241741657257E-2</v>
      </c>
      <c r="CV476" s="86">
        <v>-1.9833402708172798E-2</v>
      </c>
      <c r="CW476" s="86">
        <v>5.90473972260952E-2</v>
      </c>
      <c r="CX476" s="86">
        <v>9.6411749720573425E-2</v>
      </c>
      <c r="CY476" s="86">
        <v>9.802168607711792E-2</v>
      </c>
      <c r="CZ476" s="86">
        <v>4.6187072992324829E-2</v>
      </c>
      <c r="DA476" s="86">
        <v>-1.8195166194345802E-4</v>
      </c>
      <c r="DB476" s="86">
        <v>1.9447460770606995E-2</v>
      </c>
      <c r="DC476" s="86">
        <v>-2.3198738694190979E-2</v>
      </c>
      <c r="DD476" s="86">
        <v>-2.7999302372336388E-2</v>
      </c>
      <c r="DE476" s="86">
        <v>-2.5691943243145943E-2</v>
      </c>
      <c r="DF476" s="86">
        <v>-6.2561407685279846E-2</v>
      </c>
      <c r="DG476" s="86">
        <v>-6.2742553651332855E-2</v>
      </c>
      <c r="DH476" s="86">
        <v>-7.0768222212791443E-2</v>
      </c>
      <c r="DI476" s="86">
        <v>-4.6010959893465042E-2</v>
      </c>
      <c r="DJ476" s="86">
        <v>-1.3799169100821018E-3</v>
      </c>
      <c r="DK476" s="86">
        <v>-7.6685391366481781E-2</v>
      </c>
      <c r="DL476" s="86">
        <v>8.9447498321533203E-3</v>
      </c>
      <c r="DM476" s="86">
        <v>3.8884434849023819E-2</v>
      </c>
      <c r="DN476" s="86">
        <v>-2.1972212940454483E-2</v>
      </c>
      <c r="DO476" s="86">
        <v>-1.7388831824064255E-2</v>
      </c>
      <c r="DP476" s="86">
        <v>2.1834481507539749E-2</v>
      </c>
      <c r="DQ476" s="86">
        <v>-2.6062905788421631E-2</v>
      </c>
      <c r="DR476" s="86">
        <v>0.1257784366607666</v>
      </c>
      <c r="DS476" s="86">
        <v>8.3936318755149841E-2</v>
      </c>
      <c r="DT476" s="86">
        <v>4.442242905497551E-2</v>
      </c>
      <c r="DU476" s="86">
        <v>0.12273965775966644</v>
      </c>
      <c r="DV476" s="86">
        <v>0.15503397583961487</v>
      </c>
      <c r="DW476" s="86">
        <v>0.15242490172386169</v>
      </c>
      <c r="DX476" s="86">
        <v>9.3744896352291107E-2</v>
      </c>
      <c r="DY476" s="86">
        <v>6.6798672080039978E-2</v>
      </c>
      <c r="DZ476" s="86">
        <v>8.0273650586605072E-2</v>
      </c>
      <c r="EA476" s="86">
        <v>3.1747620552778244E-2</v>
      </c>
      <c r="EB476" s="86">
        <v>2.5650277733802795E-2</v>
      </c>
      <c r="EC476" s="86">
        <v>2.6434481143951416E-2</v>
      </c>
      <c r="ED476" s="86">
        <v>-1.2671628035604954E-2</v>
      </c>
      <c r="EE476" s="86">
        <v>-7.7001894824206829E-3</v>
      </c>
      <c r="EF476" s="86">
        <v>-1.8588801845908165E-2</v>
      </c>
      <c r="EG476" s="86">
        <v>1.1553282849490643E-2</v>
      </c>
      <c r="EH476" s="86">
        <v>6.1987563967704773E-2</v>
      </c>
      <c r="EI476" s="86">
        <v>-4.6824980527162552E-3</v>
      </c>
      <c r="EJ476" s="86">
        <v>8.731783926486969E-2</v>
      </c>
      <c r="EK476" s="86">
        <v>0.12497928738594055</v>
      </c>
      <c r="EL476" s="86">
        <v>7.1815080940723419E-2</v>
      </c>
      <c r="EM476" s="86">
        <v>8.0315910279750824E-2</v>
      </c>
      <c r="EN476" s="86">
        <v>0.11766217648983002</v>
      </c>
      <c r="EO476" s="86">
        <v>6.9412544369697571E-2</v>
      </c>
      <c r="EP476" s="86">
        <v>0.22112886607646942</v>
      </c>
      <c r="EQ476" s="86">
        <v>0.17646211385726929</v>
      </c>
      <c r="ER476" s="86">
        <v>0.13719764351844788</v>
      </c>
      <c r="ES476" s="86">
        <v>0.21470120549201965</v>
      </c>
      <c r="ET476" s="86">
        <v>0.23967516422271729</v>
      </c>
      <c r="EU476" s="86">
        <v>0.23097452521324158</v>
      </c>
      <c r="EV476" s="86">
        <v>0.16241085529327393</v>
      </c>
      <c r="EW476" s="86">
        <v>80.662162780761719</v>
      </c>
      <c r="EX476" s="86">
        <v>78.099655151367188</v>
      </c>
      <c r="EY476" s="86">
        <v>76.700447082519531</v>
      </c>
      <c r="EZ476" s="86">
        <v>75.012382507324219</v>
      </c>
      <c r="FA476" s="86">
        <v>73.210716247558594</v>
      </c>
      <c r="FB476" s="86">
        <v>72.130874633789063</v>
      </c>
      <c r="FC476" s="86">
        <v>70.932807922363281</v>
      </c>
      <c r="FD476" s="86">
        <v>70.687881469726563</v>
      </c>
      <c r="FE476" s="86">
        <v>74.1319580078125</v>
      </c>
      <c r="FF476" s="86">
        <v>79.117622375488281</v>
      </c>
      <c r="FG476" s="86">
        <v>83.941261291503906</v>
      </c>
      <c r="FH476" s="86">
        <v>88.771141052246094</v>
      </c>
      <c r="FI476" s="86">
        <v>92.75189208984375</v>
      </c>
      <c r="FJ476" s="86">
        <v>96.269012451171875</v>
      </c>
      <c r="FK476" s="86">
        <v>98.974647521972656</v>
      </c>
      <c r="FL476" s="86">
        <v>101.22280120849609</v>
      </c>
      <c r="FM476" s="86">
        <v>102.00369262695313</v>
      </c>
      <c r="FN476" s="86">
        <v>101.97291564941406</v>
      </c>
      <c r="FO476" s="86">
        <v>101.24372863769531</v>
      </c>
      <c r="FP476" s="86">
        <v>98.624214172363281</v>
      </c>
      <c r="FQ476" s="86">
        <v>94.056129455566406</v>
      </c>
      <c r="FR476" s="86">
        <v>89.054489135742188</v>
      </c>
      <c r="FS476" s="86">
        <v>85.020408630371094</v>
      </c>
      <c r="FT476" s="86">
        <v>83.137908935546875</v>
      </c>
      <c r="FU476" s="86">
        <v>3.9638616144657135E-2</v>
      </c>
      <c r="FV476" s="86">
        <v>7.4354544281959534E-2</v>
      </c>
      <c r="FW476" s="86">
        <v>3.7566125392913818E-2</v>
      </c>
      <c r="FX476" s="86">
        <v>571</v>
      </c>
      <c r="FY476" s="86">
        <v>1</v>
      </c>
    </row>
    <row r="477" spans="1:181" x14ac:dyDescent="0.25">
      <c r="A477" t="s">
        <v>186</v>
      </c>
      <c r="B477" t="s">
        <v>244</v>
      </c>
      <c r="C477" t="s">
        <v>194</v>
      </c>
      <c r="D477" t="s">
        <v>203</v>
      </c>
      <c r="E477" t="s">
        <v>209</v>
      </c>
      <c r="F477" t="s">
        <v>1</v>
      </c>
      <c r="G477" t="s">
        <v>1</v>
      </c>
      <c r="H477" s="86">
        <v>15818</v>
      </c>
      <c r="I477" s="86">
        <v>1.2579896450042725</v>
      </c>
      <c r="J477" s="86">
        <v>1.1286795139312744</v>
      </c>
      <c r="K477" s="86">
        <v>1.0626938343048096</v>
      </c>
      <c r="L477" s="86">
        <v>0.98750615119934082</v>
      </c>
      <c r="M477" s="86">
        <v>0.93507206439971924</v>
      </c>
      <c r="N477" s="86">
        <v>0.92851382493972778</v>
      </c>
      <c r="O477" s="86">
        <v>0.97770196199417114</v>
      </c>
      <c r="P477" s="86">
        <v>0.99007225036621094</v>
      </c>
      <c r="Q477" s="86">
        <v>1.0662463903427124</v>
      </c>
      <c r="R477" s="86">
        <v>1.1427143812179565</v>
      </c>
      <c r="S477" s="86">
        <v>1.2621597051620483</v>
      </c>
      <c r="T477" s="86">
        <v>1.500182032585144</v>
      </c>
      <c r="U477" s="86">
        <v>1.5849252939224243</v>
      </c>
      <c r="V477" s="86">
        <v>1.7078385353088379</v>
      </c>
      <c r="W477" s="86">
        <v>1.8929871320724487</v>
      </c>
      <c r="X477" s="86">
        <v>2.0539829730987549</v>
      </c>
      <c r="Y477" s="86">
        <v>2.1883299350738525</v>
      </c>
      <c r="Z477" s="86">
        <v>2.2402808666229248</v>
      </c>
      <c r="AA477" s="86">
        <v>2.2626967430114746</v>
      </c>
      <c r="AB477" s="86">
        <v>2.1888525485992432</v>
      </c>
      <c r="AC477" s="86">
        <v>2.0968120098114014</v>
      </c>
      <c r="AD477" s="86">
        <v>2.0404393672943115</v>
      </c>
      <c r="AE477" s="86">
        <v>1.8812363147735596</v>
      </c>
      <c r="AF477" s="86">
        <v>1.5181071758270264</v>
      </c>
      <c r="AG477" s="86">
        <v>-8.1151314079761505E-2</v>
      </c>
      <c r="AH477" s="86">
        <v>-9.5827117562294006E-2</v>
      </c>
      <c r="AI477" s="86">
        <v>-4.0143217891454697E-2</v>
      </c>
      <c r="AJ477" s="86">
        <v>-4.1554108262062073E-2</v>
      </c>
      <c r="AK477" s="86">
        <v>-5.133824422955513E-2</v>
      </c>
      <c r="AL477" s="86">
        <v>-0.10679052770137787</v>
      </c>
      <c r="AM477" s="86">
        <v>-0.10862966626882553</v>
      </c>
      <c r="AN477" s="86">
        <v>-0.15432111918926239</v>
      </c>
      <c r="AO477" s="86">
        <v>-0.12388704717159271</v>
      </c>
      <c r="AP477" s="86">
        <v>-0.11313998699188232</v>
      </c>
      <c r="AQ477" s="86">
        <v>-0.14637500047683716</v>
      </c>
      <c r="AR477" s="86">
        <v>-7.2526723146438599E-2</v>
      </c>
      <c r="AS477" s="86">
        <v>-0.13508276641368866</v>
      </c>
      <c r="AT477" s="86">
        <v>-0.1675211638212204</v>
      </c>
      <c r="AU477" s="86">
        <v>-0.12941521406173706</v>
      </c>
      <c r="AV477" s="86">
        <v>-0.1221691220998764</v>
      </c>
      <c r="AW477" s="86">
        <v>-4.0092926472425461E-2</v>
      </c>
      <c r="AX477" s="86">
        <v>-3.2609555870294571E-2</v>
      </c>
      <c r="AY477" s="86">
        <v>-4.7160983085632324E-2</v>
      </c>
      <c r="AZ477" s="86">
        <v>-9.8631955683231354E-2</v>
      </c>
      <c r="BA477" s="86">
        <v>-7.4217081069946289E-2</v>
      </c>
      <c r="BB477" s="86">
        <v>-6.8234875798225403E-2</v>
      </c>
      <c r="BC477" s="86">
        <v>-2.6081579271703959E-3</v>
      </c>
      <c r="BD477" s="86">
        <v>-0.10024029761552811</v>
      </c>
      <c r="BE477" s="86">
        <v>-2.2434219717979431E-2</v>
      </c>
      <c r="BF477" s="86">
        <v>-4.3233022093772888E-2</v>
      </c>
      <c r="BG477" s="86">
        <v>9.5019945874810219E-3</v>
      </c>
      <c r="BH477" s="86">
        <v>6.3138999976217747E-3</v>
      </c>
      <c r="BI477" s="86">
        <v>-4.5282444916665554E-3</v>
      </c>
      <c r="BJ477" s="86">
        <v>-5.1722720265388489E-2</v>
      </c>
      <c r="BK477" s="86">
        <v>-5.208168551325798E-2</v>
      </c>
      <c r="BL477" s="86">
        <v>-9.9676825106143951E-2</v>
      </c>
      <c r="BM477" s="86">
        <v>-6.6151939332485199E-2</v>
      </c>
      <c r="BN477" s="86">
        <v>-5.234990268945694E-2</v>
      </c>
      <c r="BO477" s="86">
        <v>-7.6999932527542114E-2</v>
      </c>
      <c r="BP477" s="86">
        <v>-4.3531451374292374E-3</v>
      </c>
      <c r="BQ477" s="86">
        <v>-6.4697392284870148E-2</v>
      </c>
      <c r="BR477" s="86">
        <v>-9.4013422727584839E-2</v>
      </c>
      <c r="BS477" s="86">
        <v>-5.2689049392938614E-2</v>
      </c>
      <c r="BT477" s="86">
        <v>-4.181889072060585E-2</v>
      </c>
      <c r="BU477" s="86">
        <v>4.3416965752840042E-2</v>
      </c>
      <c r="BV477" s="86">
        <v>4.3763294816017151E-2</v>
      </c>
      <c r="BW477" s="86">
        <v>3.3163651823997498E-2</v>
      </c>
      <c r="BX477" s="86">
        <v>-1.5588492155075073E-2</v>
      </c>
      <c r="BY477" s="86">
        <v>4.1393991559743881E-3</v>
      </c>
      <c r="BZ477" s="86">
        <v>7.5206886976957321E-3</v>
      </c>
      <c r="CA477" s="86">
        <v>6.6386207938194275E-2</v>
      </c>
      <c r="CB477" s="86">
        <v>-3.8529671728610992E-2</v>
      </c>
      <c r="CC477" s="86">
        <v>1.8233060836791992E-2</v>
      </c>
      <c r="CD477" s="86">
        <v>-6.8065128289163113E-3</v>
      </c>
      <c r="CE477" s="86">
        <v>4.388611763715744E-2</v>
      </c>
      <c r="CF477" s="86">
        <v>3.9467133581638336E-2</v>
      </c>
      <c r="CG477" s="86">
        <v>2.78922189027071E-2</v>
      </c>
      <c r="CH477" s="86">
        <v>-1.3582919724285603E-2</v>
      </c>
      <c r="CI477" s="86">
        <v>-1.2916721403598785E-2</v>
      </c>
      <c r="CJ477" s="86">
        <v>-6.1830360442399979E-2</v>
      </c>
      <c r="CK477" s="86">
        <v>-2.6164783164858818E-2</v>
      </c>
      <c r="CL477" s="86">
        <v>-1.0246872901916504E-2</v>
      </c>
      <c r="CM477" s="86">
        <v>-2.8950978070497513E-2</v>
      </c>
      <c r="CN477" s="86">
        <v>4.2863667011260986E-2</v>
      </c>
      <c r="CO477" s="86">
        <v>-1.5948688611388206E-2</v>
      </c>
      <c r="CP477" s="86">
        <v>-4.3102167546749115E-2</v>
      </c>
      <c r="CQ477" s="86">
        <v>4.5125558972358704E-4</v>
      </c>
      <c r="CR477" s="86">
        <v>1.3831427320837975E-2</v>
      </c>
      <c r="CS477" s="86">
        <v>0.10125567018985748</v>
      </c>
      <c r="CT477" s="86">
        <v>9.6658900380134583E-2</v>
      </c>
      <c r="CU477" s="86">
        <v>8.8796243071556091E-2</v>
      </c>
      <c r="CV477" s="86">
        <v>4.192715510725975E-2</v>
      </c>
      <c r="CW477" s="86">
        <v>5.8408860117197037E-2</v>
      </c>
      <c r="CX477" s="86">
        <v>5.9988763183355331E-2</v>
      </c>
      <c r="CY477" s="86">
        <v>0.11417149007320404</v>
      </c>
      <c r="CZ477" s="86">
        <v>4.2109196074306965E-3</v>
      </c>
      <c r="DA477" s="86">
        <v>5.8900337666273117E-2</v>
      </c>
      <c r="DB477" s="86">
        <v>2.9619995504617691E-2</v>
      </c>
      <c r="DC477" s="86">
        <v>7.8270241618156433E-2</v>
      </c>
      <c r="DD477" s="86">
        <v>7.2620362043380737E-2</v>
      </c>
      <c r="DE477" s="86">
        <v>6.0312680900096893E-2</v>
      </c>
      <c r="DF477" s="86">
        <v>2.4556878954172134E-2</v>
      </c>
      <c r="DG477" s="86">
        <v>2.624824270606041E-2</v>
      </c>
      <c r="DH477" s="86">
        <v>-2.398388460278511E-2</v>
      </c>
      <c r="DI477" s="86">
        <v>1.3822373934090137E-2</v>
      </c>
      <c r="DJ477" s="86">
        <v>3.1856153160333633E-2</v>
      </c>
      <c r="DK477" s="86">
        <v>1.9097978249192238E-2</v>
      </c>
      <c r="DL477" s="86">
        <v>9.0080477297306061E-2</v>
      </c>
      <c r="DM477" s="86">
        <v>3.2800015062093735E-2</v>
      </c>
      <c r="DN477" s="86">
        <v>7.8090797178447247E-3</v>
      </c>
      <c r="DO477" s="86">
        <v>5.3591560572385788E-2</v>
      </c>
      <c r="DP477" s="86">
        <v>6.9481745362281799E-2</v>
      </c>
      <c r="DQ477" s="86">
        <v>0.15909436345100403</v>
      </c>
      <c r="DR477" s="86">
        <v>0.14955450594425201</v>
      </c>
      <c r="DS477" s="86">
        <v>0.14442884922027588</v>
      </c>
      <c r="DT477" s="86">
        <v>9.9442809820175171E-2</v>
      </c>
      <c r="DU477" s="86">
        <v>0.11267831921577454</v>
      </c>
      <c r="DV477" s="86">
        <v>0.11245683580636978</v>
      </c>
      <c r="DW477" s="86">
        <v>0.16195675730705261</v>
      </c>
      <c r="DX477" s="86">
        <v>4.6951513737440109E-2</v>
      </c>
      <c r="DY477" s="86">
        <v>0.11761743575334549</v>
      </c>
      <c r="DZ477" s="86">
        <v>8.2214094698429108E-2</v>
      </c>
      <c r="EA477" s="86">
        <v>0.12791545689105988</v>
      </c>
      <c r="EB477" s="86">
        <v>0.12048837542533875</v>
      </c>
      <c r="EC477" s="86">
        <v>0.10712268203496933</v>
      </c>
      <c r="ED477" s="86">
        <v>7.9624690115451813E-2</v>
      </c>
      <c r="EE477" s="86">
        <v>8.2796238362789154E-2</v>
      </c>
      <c r="EF477" s="86">
        <v>3.0660409480333328E-2</v>
      </c>
      <c r="EG477" s="86">
        <v>7.1557469666004181E-2</v>
      </c>
      <c r="EH477" s="86">
        <v>9.2646248638629913E-2</v>
      </c>
      <c r="EI477" s="86">
        <v>8.8473036885261536E-2</v>
      </c>
      <c r="EJ477" s="86">
        <v>0.15825405716896057</v>
      </c>
      <c r="EK477" s="86">
        <v>0.10318540036678314</v>
      </c>
      <c r="EL477" s="86">
        <v>8.1316836178302765E-2</v>
      </c>
      <c r="EM477" s="86">
        <v>0.13031773269176483</v>
      </c>
      <c r="EN477" s="86">
        <v>0.14983198046684265</v>
      </c>
      <c r="EO477" s="86">
        <v>0.24260425567626953</v>
      </c>
      <c r="EP477" s="86">
        <v>0.22592735290527344</v>
      </c>
      <c r="EQ477" s="86">
        <v>0.22475346922874451</v>
      </c>
      <c r="ER477" s="86">
        <v>0.18248626589775085</v>
      </c>
      <c r="ES477" s="86">
        <v>0.19103479385375977</v>
      </c>
      <c r="ET477" s="86">
        <v>0.18821240961551666</v>
      </c>
      <c r="EU477" s="86">
        <v>0.23095113039016724</v>
      </c>
      <c r="EV477" s="86">
        <v>0.10866214334964752</v>
      </c>
      <c r="EW477" s="86">
        <v>76.496109008789063</v>
      </c>
      <c r="EX477" s="86">
        <v>74.311813354492188</v>
      </c>
      <c r="EY477" s="86">
        <v>73.026634216308594</v>
      </c>
      <c r="EZ477" s="86">
        <v>71.471847534179688</v>
      </c>
      <c r="FA477" s="86">
        <v>70.07208251953125</v>
      </c>
      <c r="FB477" s="86">
        <v>69.294822692871094</v>
      </c>
      <c r="FC477" s="86">
        <v>68.273536682128906</v>
      </c>
      <c r="FD477" s="86">
        <v>68.048393249511719</v>
      </c>
      <c r="FE477" s="86">
        <v>71.83587646484375</v>
      </c>
      <c r="FF477" s="86">
        <v>77.182693481445313</v>
      </c>
      <c r="FG477" s="86">
        <v>82.16473388671875</v>
      </c>
      <c r="FH477" s="86">
        <v>87.215576171875</v>
      </c>
      <c r="FI477" s="86">
        <v>91.28656005859375</v>
      </c>
      <c r="FJ477" s="86">
        <v>94.660362243652344</v>
      </c>
      <c r="FK477" s="86">
        <v>97.193214416503906</v>
      </c>
      <c r="FL477" s="86">
        <v>99.24615478515625</v>
      </c>
      <c r="FM477" s="86">
        <v>99.662460327148438</v>
      </c>
      <c r="FN477" s="86">
        <v>99.322059631347656</v>
      </c>
      <c r="FO477" s="86">
        <v>97.944770812988281</v>
      </c>
      <c r="FP477" s="86">
        <v>94.682662963867188</v>
      </c>
      <c r="FQ477" s="86">
        <v>89.515914916992188</v>
      </c>
      <c r="FR477" s="86">
        <v>84.216835021972656</v>
      </c>
      <c r="FS477" s="86">
        <v>80.27911376953125</v>
      </c>
      <c r="FT477" s="86">
        <v>78.621315002441406</v>
      </c>
      <c r="FU477" s="86">
        <v>3.9916902780532837E-2</v>
      </c>
      <c r="FV477" s="86">
        <v>6.5595395863056183E-2</v>
      </c>
      <c r="FW477" s="86">
        <v>3.9355240762233734E-2</v>
      </c>
      <c r="FX477" s="86">
        <v>1511</v>
      </c>
      <c r="FY477" s="86">
        <v>1</v>
      </c>
    </row>
    <row r="478" spans="1:181" x14ac:dyDescent="0.25">
      <c r="A478" t="s">
        <v>186</v>
      </c>
      <c r="B478" t="s">
        <v>244</v>
      </c>
      <c r="C478" t="s">
        <v>194</v>
      </c>
      <c r="D478" t="s">
        <v>203</v>
      </c>
      <c r="E478" t="s">
        <v>209</v>
      </c>
      <c r="F478" t="s">
        <v>178</v>
      </c>
      <c r="G478" t="s">
        <v>1</v>
      </c>
      <c r="H478" s="86">
        <v>8214</v>
      </c>
      <c r="I478" s="86">
        <v>1.0811731815338135</v>
      </c>
      <c r="J478" s="86">
        <v>0.971751868724823</v>
      </c>
      <c r="K478" s="86">
        <v>0.89334803819656372</v>
      </c>
      <c r="L478" s="86">
        <v>0.8510248064994812</v>
      </c>
      <c r="M478" s="86">
        <v>0.80344730615615845</v>
      </c>
      <c r="N478" s="86">
        <v>0.7917478084564209</v>
      </c>
      <c r="O478" s="86">
        <v>0.83242946863174438</v>
      </c>
      <c r="P478" s="86">
        <v>0.88481283187866211</v>
      </c>
      <c r="Q478" s="86">
        <v>0.92440652847290039</v>
      </c>
      <c r="R478" s="86">
        <v>0.96894693374633789</v>
      </c>
      <c r="S478" s="86">
        <v>1.0696871280670166</v>
      </c>
      <c r="T478" s="86">
        <v>1.2152085304260254</v>
      </c>
      <c r="U478" s="86">
        <v>1.3231503963470459</v>
      </c>
      <c r="V478" s="86">
        <v>1.4228919744491577</v>
      </c>
      <c r="W478" s="86">
        <v>1.5461113452911377</v>
      </c>
      <c r="X478" s="86">
        <v>1.6605243682861328</v>
      </c>
      <c r="Y478" s="86">
        <v>1.7312613725662231</v>
      </c>
      <c r="Z478" s="86">
        <v>1.7341318130493164</v>
      </c>
      <c r="AA478" s="86">
        <v>1.7440481185913086</v>
      </c>
      <c r="AB478" s="86">
        <v>1.7970458269119263</v>
      </c>
      <c r="AC478" s="86">
        <v>1.7447968721389771</v>
      </c>
      <c r="AD478" s="86">
        <v>1.738542914390564</v>
      </c>
      <c r="AE478" s="86">
        <v>1.5536923408508301</v>
      </c>
      <c r="AF478" s="86">
        <v>1.3270652294158936</v>
      </c>
      <c r="AG478" s="86">
        <v>-0.12963110208511353</v>
      </c>
      <c r="AH478" s="86">
        <v>-0.14356043934822083</v>
      </c>
      <c r="AI478" s="86">
        <v>-0.131949782371521</v>
      </c>
      <c r="AJ478" s="86">
        <v>-7.989213615655899E-2</v>
      </c>
      <c r="AK478" s="86">
        <v>-8.4346935153007507E-2</v>
      </c>
      <c r="AL478" s="86">
        <v>-0.11804365366697311</v>
      </c>
      <c r="AM478" s="86">
        <v>-0.10197709500789642</v>
      </c>
      <c r="AN478" s="86">
        <v>-0.12689526379108429</v>
      </c>
      <c r="AO478" s="86">
        <v>-0.12816256284713745</v>
      </c>
      <c r="AP478" s="86">
        <v>-0.13292337954044342</v>
      </c>
      <c r="AQ478" s="86">
        <v>-0.13245591521263123</v>
      </c>
      <c r="AR478" s="86">
        <v>-0.10763227939605713</v>
      </c>
      <c r="AS478" s="86">
        <v>-9.8288848996162415E-2</v>
      </c>
      <c r="AT478" s="86">
        <v>-0.10216239094734192</v>
      </c>
      <c r="AU478" s="86">
        <v>-7.3970936238765717E-2</v>
      </c>
      <c r="AV478" s="86">
        <v>-7.0421181619167328E-2</v>
      </c>
      <c r="AW478" s="86">
        <v>-5.060858279466629E-2</v>
      </c>
      <c r="AX478" s="86">
        <v>-0.10002437233924866</v>
      </c>
      <c r="AY478" s="86">
        <v>-0.18093450367450714</v>
      </c>
      <c r="AZ478" s="86">
        <v>-0.10551706701517105</v>
      </c>
      <c r="BA478" s="86">
        <v>-0.11914186924695969</v>
      </c>
      <c r="BB478" s="86">
        <v>-9.3270920217037201E-2</v>
      </c>
      <c r="BC478" s="86">
        <v>-0.10523352771997452</v>
      </c>
      <c r="BD478" s="86">
        <v>-9.4398863613605499E-2</v>
      </c>
      <c r="BE478" s="86">
        <v>-7.0816382765769958E-2</v>
      </c>
      <c r="BF478" s="86">
        <v>-8.6561940610408783E-2</v>
      </c>
      <c r="BG478" s="86">
        <v>-7.846580445766449E-2</v>
      </c>
      <c r="BH478" s="86">
        <v>-3.1147526577115059E-2</v>
      </c>
      <c r="BI478" s="86">
        <v>-3.6848258227109909E-2</v>
      </c>
      <c r="BJ478" s="86">
        <v>-6.6907018423080444E-2</v>
      </c>
      <c r="BK478" s="86">
        <v>-5.0681043416261673E-2</v>
      </c>
      <c r="BL478" s="86">
        <v>-7.3769897222518921E-2</v>
      </c>
      <c r="BM478" s="86">
        <v>-7.3951594531536102E-2</v>
      </c>
      <c r="BN478" s="86">
        <v>-8.2410350441932678E-2</v>
      </c>
      <c r="BO478" s="86">
        <v>-7.7186271548271179E-2</v>
      </c>
      <c r="BP478" s="86">
        <v>-4.8312481492757797E-2</v>
      </c>
      <c r="BQ478" s="86">
        <v>-3.1597521156072617E-2</v>
      </c>
      <c r="BR478" s="86">
        <v>-2.9352931305766106E-2</v>
      </c>
      <c r="BS478" s="86">
        <v>4.0129814296960831E-3</v>
      </c>
      <c r="BT478" s="86">
        <v>9.734313003718853E-3</v>
      </c>
      <c r="BU478" s="86">
        <v>2.9976131394505501E-2</v>
      </c>
      <c r="BV478" s="86">
        <v>-1.8883934244513512E-2</v>
      </c>
      <c r="BW478" s="86">
        <v>-9.6574246883392334E-2</v>
      </c>
      <c r="BX478" s="86">
        <v>-1.9719835370779037E-2</v>
      </c>
      <c r="BY478" s="86">
        <v>-3.6888010799884796E-2</v>
      </c>
      <c r="BZ478" s="86">
        <v>-1.8773805350065231E-2</v>
      </c>
      <c r="CA478" s="86">
        <v>-3.6803487688302994E-2</v>
      </c>
      <c r="CB478" s="86">
        <v>-2.9580263420939445E-2</v>
      </c>
      <c r="CC478" s="86">
        <v>-3.0081493780016899E-2</v>
      </c>
      <c r="CD478" s="86">
        <v>-4.7084957361221313E-2</v>
      </c>
      <c r="CE478" s="86">
        <v>-4.1422978043556213E-2</v>
      </c>
      <c r="CF478" s="86">
        <v>2.61284364387393E-3</v>
      </c>
      <c r="CG478" s="86">
        <v>-3.9508133195340633E-3</v>
      </c>
      <c r="CH478" s="86">
        <v>-3.1489945948123932E-2</v>
      </c>
      <c r="CI478" s="86">
        <v>-1.5153557993471622E-2</v>
      </c>
      <c r="CJ478" s="86">
        <v>-3.6975421011447906E-2</v>
      </c>
      <c r="CK478" s="86">
        <v>-3.6405246704816818E-2</v>
      </c>
      <c r="CL478" s="86">
        <v>-4.7425180673599243E-2</v>
      </c>
      <c r="CM478" s="86">
        <v>-3.8906674832105637E-2</v>
      </c>
      <c r="CN478" s="86">
        <v>-7.227772381156683E-3</v>
      </c>
      <c r="CO478" s="86">
        <v>1.4592693187296391E-2</v>
      </c>
      <c r="CP478" s="86">
        <v>2.1074676886200905E-2</v>
      </c>
      <c r="CQ478" s="86">
        <v>5.8024410158395767E-2</v>
      </c>
      <c r="CR478" s="86">
        <v>6.524975597858429E-2</v>
      </c>
      <c r="CS478" s="86">
        <v>8.578886091709137E-2</v>
      </c>
      <c r="CT478" s="86">
        <v>3.7313681095838547E-2</v>
      </c>
      <c r="CU478" s="86">
        <v>-3.814658522605896E-2</v>
      </c>
      <c r="CV478" s="86">
        <v>3.9703063666820526E-2</v>
      </c>
      <c r="CW478" s="86">
        <v>2.0080756396055222E-2</v>
      </c>
      <c r="CX478" s="86">
        <v>3.2822668552398682E-2</v>
      </c>
      <c r="CY478" s="86">
        <v>1.0590948164463043E-2</v>
      </c>
      <c r="CZ478" s="86">
        <v>1.5312905423343182E-2</v>
      </c>
      <c r="DA478" s="86">
        <v>1.0653398931026459E-2</v>
      </c>
      <c r="DB478" s="86">
        <v>-7.6079755090177059E-3</v>
      </c>
      <c r="DC478" s="86">
        <v>-4.3801427818834782E-3</v>
      </c>
      <c r="DD478" s="86">
        <v>3.6373209208250046E-2</v>
      </c>
      <c r="DE478" s="86">
        <v>2.8946628794074059E-2</v>
      </c>
      <c r="DF478" s="86">
        <v>3.927131649106741E-3</v>
      </c>
      <c r="DG478" s="86">
        <v>2.0373929291963577E-2</v>
      </c>
      <c r="DH478" s="86">
        <v>-1.8095079576596618E-4</v>
      </c>
      <c r="DI478" s="86">
        <v>1.1411029845476151E-3</v>
      </c>
      <c r="DJ478" s="86">
        <v>-1.244000717997551E-2</v>
      </c>
      <c r="DK478" s="86">
        <v>-6.2707957113161683E-4</v>
      </c>
      <c r="DL478" s="86">
        <v>3.3856935799121857E-2</v>
      </c>
      <c r="DM478" s="86">
        <v>6.078290194272995E-2</v>
      </c>
      <c r="DN478" s="86">
        <v>7.1502290666103363E-2</v>
      </c>
      <c r="DO478" s="86">
        <v>0.11203583329916</v>
      </c>
      <c r="DP478" s="86">
        <v>0.12076520174741745</v>
      </c>
      <c r="DQ478" s="86">
        <v>0.14160160720348358</v>
      </c>
      <c r="DR478" s="86">
        <v>9.3511298298835754E-2</v>
      </c>
      <c r="DS478" s="86">
        <v>2.0281067118048668E-2</v>
      </c>
      <c r="DT478" s="86">
        <v>9.9125966429710388E-2</v>
      </c>
      <c r="DU478" s="86">
        <v>7.7049523591995239E-2</v>
      </c>
      <c r="DV478" s="86">
        <v>8.4419146180152893E-2</v>
      </c>
      <c r="DW478" s="86">
        <v>5.798538401722908E-2</v>
      </c>
      <c r="DX478" s="86">
        <v>6.0206074267625809E-2</v>
      </c>
      <c r="DY478" s="86">
        <v>6.9468110799789429E-2</v>
      </c>
      <c r="DZ478" s="86">
        <v>4.9390517175197601E-2</v>
      </c>
      <c r="EA478" s="86">
        <v>4.9103822559118271E-2</v>
      </c>
      <c r="EB478" s="86">
        <v>8.5117824375629425E-2</v>
      </c>
      <c r="EC478" s="86">
        <v>7.6445303857326508E-2</v>
      </c>
      <c r="ED478" s="86">
        <v>5.5063765496015549E-2</v>
      </c>
      <c r="EE478" s="86">
        <v>7.1669980883598328E-2</v>
      </c>
      <c r="EF478" s="86">
        <v>5.2944418042898178E-2</v>
      </c>
      <c r="EG478" s="86">
        <v>5.5352065712213516E-2</v>
      </c>
      <c r="EH478" s="86">
        <v>3.8073021918535233E-2</v>
      </c>
      <c r="EI478" s="86">
        <v>5.4642576724290848E-2</v>
      </c>
      <c r="EJ478" s="86">
        <v>9.3176737427711487E-2</v>
      </c>
      <c r="EK478" s="86">
        <v>0.12747423350811005</v>
      </c>
      <c r="EL478" s="86">
        <v>0.14431174099445343</v>
      </c>
      <c r="EM478" s="86">
        <v>0.19001975655555725</v>
      </c>
      <c r="EN478" s="86">
        <v>0.20092068612575531</v>
      </c>
      <c r="EO478" s="86">
        <v>0.22218631207942963</v>
      </c>
      <c r="EP478" s="86">
        <v>0.17465174198150635</v>
      </c>
      <c r="EQ478" s="86">
        <v>0.10464132577180862</v>
      </c>
      <c r="ER478" s="86">
        <v>0.18492318689823151</v>
      </c>
      <c r="ES478" s="86">
        <v>0.15930338203907013</v>
      </c>
      <c r="ET478" s="86">
        <v>0.15891624987125397</v>
      </c>
      <c r="EU478" s="86">
        <v>0.1264154314994812</v>
      </c>
      <c r="EV478" s="86">
        <v>0.12502469122409821</v>
      </c>
      <c r="EW478" s="86">
        <v>73.323692321777344</v>
      </c>
      <c r="EX478" s="86">
        <v>72.031112670898438</v>
      </c>
      <c r="EY478" s="86">
        <v>71.193382263183594</v>
      </c>
      <c r="EZ478" s="86">
        <v>69.168495178222656</v>
      </c>
      <c r="FA478" s="86">
        <v>67.565826416015625</v>
      </c>
      <c r="FB478" s="86">
        <v>66.972770690917969</v>
      </c>
      <c r="FC478" s="86">
        <v>66.098381042480469</v>
      </c>
      <c r="FD478" s="86">
        <v>65.929824829101563</v>
      </c>
      <c r="FE478" s="86">
        <v>69.471542358398438</v>
      </c>
      <c r="FF478" s="86">
        <v>74.372718811035156</v>
      </c>
      <c r="FG478" s="86">
        <v>79.211700439453125</v>
      </c>
      <c r="FH478" s="86">
        <v>84.630355834960938</v>
      </c>
      <c r="FI478" s="86">
        <v>88.880645751953125</v>
      </c>
      <c r="FJ478" s="86">
        <v>92.477104187011719</v>
      </c>
      <c r="FK478" s="86">
        <v>94.375595092773438</v>
      </c>
      <c r="FL478" s="86">
        <v>96.62322998046875</v>
      </c>
      <c r="FM478" s="86">
        <v>96.484825134277344</v>
      </c>
      <c r="FN478" s="86">
        <v>95.339775085449219</v>
      </c>
      <c r="FO478" s="86">
        <v>93.404815673828125</v>
      </c>
      <c r="FP478" s="86">
        <v>89.741432189941406</v>
      </c>
      <c r="FQ478" s="86">
        <v>84.872840881347656</v>
      </c>
      <c r="FR478" s="86">
        <v>80.300186157226563</v>
      </c>
      <c r="FS478" s="86">
        <v>77.029571533203125</v>
      </c>
      <c r="FT478" s="86">
        <v>75.394844055175781</v>
      </c>
      <c r="FU478" s="86">
        <v>3.8376938551664352E-2</v>
      </c>
      <c r="FV478" s="86">
        <v>6.7787468433380127E-2</v>
      </c>
      <c r="FW478" s="86">
        <v>3.783358633518219E-2</v>
      </c>
      <c r="FX478" s="86">
        <v>942</v>
      </c>
      <c r="FY478" s="86">
        <v>1</v>
      </c>
    </row>
    <row r="479" spans="1:181" x14ac:dyDescent="0.25">
      <c r="A479" t="s">
        <v>186</v>
      </c>
      <c r="B479" t="s">
        <v>244</v>
      </c>
      <c r="C479" t="s">
        <v>194</v>
      </c>
      <c r="D479" t="s">
        <v>203</v>
      </c>
      <c r="E479" t="s">
        <v>209</v>
      </c>
      <c r="F479" t="s">
        <v>179</v>
      </c>
      <c r="G479" t="s">
        <v>1</v>
      </c>
      <c r="H479" s="86">
        <v>1441</v>
      </c>
      <c r="I479" s="86"/>
      <c r="J479" s="86"/>
      <c r="K479" s="86"/>
      <c r="L479" s="86"/>
      <c r="M479" s="86"/>
      <c r="N479" s="86"/>
      <c r="O479" s="86"/>
      <c r="P479" s="86"/>
      <c r="Q479" s="86"/>
      <c r="R479" s="86"/>
      <c r="S479" s="86"/>
      <c r="T479" s="86"/>
      <c r="U479" s="86"/>
      <c r="V479" s="86"/>
      <c r="W479" s="86"/>
      <c r="X479" s="86"/>
      <c r="Y479" s="86"/>
      <c r="Z479" s="86"/>
      <c r="AA479" s="86"/>
      <c r="AB479" s="86"/>
      <c r="AC479" s="86"/>
      <c r="AD479" s="86"/>
      <c r="AE479" s="86"/>
      <c r="AF479" s="86"/>
      <c r="AG479" s="86"/>
      <c r="AH479" s="86"/>
      <c r="AI479" s="86"/>
      <c r="AJ479" s="86"/>
      <c r="AK479" s="86"/>
      <c r="AL479" s="86"/>
      <c r="AM479" s="86"/>
      <c r="AN479" s="86"/>
      <c r="AO479" s="86"/>
      <c r="AP479" s="86"/>
      <c r="AQ479" s="86"/>
      <c r="AR479" s="86"/>
      <c r="AS479" s="86"/>
      <c r="AT479" s="86"/>
      <c r="AU479" s="86"/>
      <c r="AV479" s="86"/>
      <c r="AW479" s="86"/>
      <c r="AX479" s="86"/>
      <c r="AY479" s="86"/>
      <c r="AZ479" s="86"/>
      <c r="BA479" s="86"/>
      <c r="BB479" s="86"/>
      <c r="BC479" s="86"/>
      <c r="BD479" s="86"/>
      <c r="BE479" s="86"/>
      <c r="BF479" s="86"/>
      <c r="BG479" s="86"/>
      <c r="BH479" s="86"/>
      <c r="BI479" s="86"/>
      <c r="BJ479" s="86"/>
      <c r="BK479" s="86"/>
      <c r="BL479" s="86"/>
      <c r="BM479" s="86"/>
      <c r="BN479" s="86"/>
      <c r="BO479" s="86"/>
      <c r="BP479" s="86"/>
      <c r="BQ479" s="86"/>
      <c r="BR479" s="86"/>
      <c r="BS479" s="86"/>
      <c r="BT479" s="86"/>
      <c r="BU479" s="86"/>
      <c r="BV479" s="86"/>
      <c r="BW479" s="86"/>
      <c r="BX479" s="86"/>
      <c r="BY479" s="86"/>
      <c r="BZ479" s="86"/>
      <c r="CA479" s="86"/>
      <c r="CB479" s="86"/>
      <c r="CC479" s="86"/>
      <c r="CD479" s="86"/>
      <c r="CE479" s="86"/>
      <c r="CF479" s="86"/>
      <c r="CG479" s="86"/>
      <c r="CH479" s="86"/>
      <c r="CI479" s="86"/>
      <c r="CJ479" s="86"/>
      <c r="CK479" s="86"/>
      <c r="CL479" s="86"/>
      <c r="CM479" s="86"/>
      <c r="CN479" s="86"/>
      <c r="CO479" s="86"/>
      <c r="CP479" s="86"/>
      <c r="CQ479" s="86"/>
      <c r="CR479" s="86"/>
      <c r="CS479" s="86"/>
      <c r="CT479" s="86"/>
      <c r="CU479" s="86"/>
      <c r="CV479" s="86"/>
      <c r="CW479" s="86"/>
      <c r="CX479" s="86"/>
      <c r="CY479" s="86"/>
      <c r="CZ479" s="86"/>
      <c r="DA479" s="86"/>
      <c r="DB479" s="86"/>
      <c r="DC479" s="86"/>
      <c r="DD479" s="86"/>
      <c r="DE479" s="86"/>
      <c r="DF479" s="86"/>
      <c r="DG479" s="86"/>
      <c r="DH479" s="86"/>
      <c r="DI479" s="86"/>
      <c r="DJ479" s="86"/>
      <c r="DK479" s="86"/>
      <c r="DL479" s="86"/>
      <c r="DM479" s="86"/>
      <c r="DN479" s="86"/>
      <c r="DO479" s="86"/>
      <c r="DP479" s="86"/>
      <c r="DQ479" s="86"/>
      <c r="DR479" s="86"/>
      <c r="DS479" s="86"/>
      <c r="DT479" s="86"/>
      <c r="DU479" s="86"/>
      <c r="DV479" s="86"/>
      <c r="DW479" s="86"/>
      <c r="DX479" s="86"/>
      <c r="DY479" s="86"/>
      <c r="DZ479" s="86"/>
      <c r="EA479" s="86"/>
      <c r="EB479" s="86"/>
      <c r="EC479" s="86"/>
      <c r="ED479" s="86"/>
      <c r="EE479" s="86"/>
      <c r="EF479" s="86"/>
      <c r="EG479" s="86"/>
      <c r="EH479" s="86"/>
      <c r="EI479" s="86"/>
      <c r="EJ479" s="86"/>
      <c r="EK479" s="86"/>
      <c r="EL479" s="86"/>
      <c r="EM479" s="86"/>
      <c r="EN479" s="86"/>
      <c r="EO479" s="86"/>
      <c r="EP479" s="86"/>
      <c r="EQ479" s="86"/>
      <c r="ER479" s="86"/>
      <c r="ES479" s="86"/>
      <c r="ET479" s="86"/>
      <c r="EU479" s="86"/>
      <c r="EV479" s="86"/>
      <c r="EW479" s="86"/>
      <c r="EX479" s="86"/>
      <c r="EY479" s="86"/>
      <c r="EZ479" s="86"/>
      <c r="FA479" s="86"/>
      <c r="FB479" s="86"/>
      <c r="FC479" s="86"/>
      <c r="FD479" s="86"/>
      <c r="FE479" s="86"/>
      <c r="FF479" s="86"/>
      <c r="FG479" s="86"/>
      <c r="FH479" s="86"/>
      <c r="FI479" s="86"/>
      <c r="FJ479" s="86"/>
      <c r="FK479" s="86"/>
      <c r="FL479" s="86"/>
      <c r="FM479" s="86"/>
      <c r="FN479" s="86"/>
      <c r="FO479" s="86"/>
      <c r="FP479" s="86"/>
      <c r="FQ479" s="86"/>
      <c r="FR479" s="86"/>
      <c r="FS479" s="86"/>
      <c r="FT479" s="86"/>
      <c r="FU479" s="86"/>
      <c r="FV479" s="86"/>
      <c r="FW479" s="86"/>
      <c r="FX479" s="86">
        <v>79</v>
      </c>
      <c r="FY479" s="86">
        <v>0</v>
      </c>
    </row>
    <row r="480" spans="1:181" x14ac:dyDescent="0.25">
      <c r="A480" t="s">
        <v>186</v>
      </c>
      <c r="B480" t="s">
        <v>244</v>
      </c>
      <c r="C480" t="s">
        <v>194</v>
      </c>
      <c r="D480" t="s">
        <v>203</v>
      </c>
      <c r="E480" t="s">
        <v>209</v>
      </c>
      <c r="F480" t="s">
        <v>180</v>
      </c>
      <c r="G480" t="s">
        <v>1</v>
      </c>
      <c r="H480" s="86">
        <v>318</v>
      </c>
      <c r="I480" s="86"/>
      <c r="J480" s="86"/>
      <c r="K480" s="86"/>
      <c r="L480" s="86"/>
      <c r="M480" s="86"/>
      <c r="N480" s="86"/>
      <c r="O480" s="86"/>
      <c r="P480" s="86"/>
      <c r="Q480" s="86"/>
      <c r="R480" s="86"/>
      <c r="S480" s="86"/>
      <c r="T480" s="86"/>
      <c r="U480" s="86"/>
      <c r="V480" s="86"/>
      <c r="W480" s="86"/>
      <c r="X480" s="86"/>
      <c r="Y480" s="86"/>
      <c r="Z480" s="86"/>
      <c r="AA480" s="86"/>
      <c r="AB480" s="86"/>
      <c r="AC480" s="86"/>
      <c r="AD480" s="86"/>
      <c r="AE480" s="86"/>
      <c r="AF480" s="86"/>
      <c r="AG480" s="86"/>
      <c r="AH480" s="86"/>
      <c r="AI480" s="86"/>
      <c r="AJ480" s="86"/>
      <c r="AK480" s="86"/>
      <c r="AL480" s="86"/>
      <c r="AM480" s="86"/>
      <c r="AN480" s="86"/>
      <c r="AO480" s="86"/>
      <c r="AP480" s="86"/>
      <c r="AQ480" s="86"/>
      <c r="AR480" s="86"/>
      <c r="AS480" s="86"/>
      <c r="AT480" s="86"/>
      <c r="AU480" s="86"/>
      <c r="AV480" s="86"/>
      <c r="AW480" s="86"/>
      <c r="AX480" s="86"/>
      <c r="AY480" s="86"/>
      <c r="AZ480" s="86"/>
      <c r="BA480" s="86"/>
      <c r="BB480" s="86"/>
      <c r="BC480" s="86"/>
      <c r="BD480" s="86"/>
      <c r="BE480" s="86"/>
      <c r="BF480" s="86"/>
      <c r="BG480" s="86"/>
      <c r="BH480" s="86"/>
      <c r="BI480" s="86"/>
      <c r="BJ480" s="86"/>
      <c r="BK480" s="86"/>
      <c r="BL480" s="86"/>
      <c r="BM480" s="86"/>
      <c r="BN480" s="86"/>
      <c r="BO480" s="86"/>
      <c r="BP480" s="86"/>
      <c r="BQ480" s="86"/>
      <c r="BR480" s="86"/>
      <c r="BS480" s="86"/>
      <c r="BT480" s="86"/>
      <c r="BU480" s="86"/>
      <c r="BV480" s="86"/>
      <c r="BW480" s="86"/>
      <c r="BX480" s="86"/>
      <c r="BY480" s="86"/>
      <c r="BZ480" s="86"/>
      <c r="CA480" s="86"/>
      <c r="CB480" s="86"/>
      <c r="CC480" s="86"/>
      <c r="CD480" s="86"/>
      <c r="CE480" s="86"/>
      <c r="CF480" s="86"/>
      <c r="CG480" s="86"/>
      <c r="CH480" s="86"/>
      <c r="CI480" s="86"/>
      <c r="CJ480" s="86"/>
      <c r="CK480" s="86"/>
      <c r="CL480" s="86"/>
      <c r="CM480" s="86"/>
      <c r="CN480" s="86"/>
      <c r="CO480" s="86"/>
      <c r="CP480" s="86"/>
      <c r="CQ480" s="86"/>
      <c r="CR480" s="86"/>
      <c r="CS480" s="86"/>
      <c r="CT480" s="86"/>
      <c r="CU480" s="86"/>
      <c r="CV480" s="86"/>
      <c r="CW480" s="86"/>
      <c r="CX480" s="86"/>
      <c r="CY480" s="86"/>
      <c r="CZ480" s="86"/>
      <c r="DA480" s="86"/>
      <c r="DB480" s="86"/>
      <c r="DC480" s="86"/>
      <c r="DD480" s="86"/>
      <c r="DE480" s="86"/>
      <c r="DF480" s="86"/>
      <c r="DG480" s="86"/>
      <c r="DH480" s="86"/>
      <c r="DI480" s="86"/>
      <c r="DJ480" s="86"/>
      <c r="DK480" s="86"/>
      <c r="DL480" s="86"/>
      <c r="DM480" s="86"/>
      <c r="DN480" s="86"/>
      <c r="DO480" s="86"/>
      <c r="DP480" s="86"/>
      <c r="DQ480" s="86"/>
      <c r="DR480" s="86"/>
      <c r="DS480" s="86"/>
      <c r="DT480" s="86"/>
      <c r="DU480" s="86"/>
      <c r="DV480" s="86"/>
      <c r="DW480" s="86"/>
      <c r="DX480" s="86"/>
      <c r="DY480" s="86"/>
      <c r="DZ480" s="86"/>
      <c r="EA480" s="86"/>
      <c r="EB480" s="86"/>
      <c r="EC480" s="86"/>
      <c r="ED480" s="86"/>
      <c r="EE480" s="86"/>
      <c r="EF480" s="86"/>
      <c r="EG480" s="86"/>
      <c r="EH480" s="86"/>
      <c r="EI480" s="86"/>
      <c r="EJ480" s="86"/>
      <c r="EK480" s="86"/>
      <c r="EL480" s="86"/>
      <c r="EM480" s="86"/>
      <c r="EN480" s="86"/>
      <c r="EO480" s="86"/>
      <c r="EP480" s="86"/>
      <c r="EQ480" s="86"/>
      <c r="ER480" s="86"/>
      <c r="ES480" s="86"/>
      <c r="ET480" s="86"/>
      <c r="EU480" s="86"/>
      <c r="EV480" s="86"/>
      <c r="EW480" s="86"/>
      <c r="EX480" s="86"/>
      <c r="EY480" s="86"/>
      <c r="EZ480" s="86"/>
      <c r="FA480" s="86"/>
      <c r="FB480" s="86"/>
      <c r="FC480" s="86"/>
      <c r="FD480" s="86"/>
      <c r="FE480" s="86"/>
      <c r="FF480" s="86"/>
      <c r="FG480" s="86"/>
      <c r="FH480" s="86"/>
      <c r="FI480" s="86"/>
      <c r="FJ480" s="86"/>
      <c r="FK480" s="86"/>
      <c r="FL480" s="86"/>
      <c r="FM480" s="86"/>
      <c r="FN480" s="86"/>
      <c r="FO480" s="86"/>
      <c r="FP480" s="86"/>
      <c r="FQ480" s="86"/>
      <c r="FR480" s="86"/>
      <c r="FS480" s="86"/>
      <c r="FT480" s="86"/>
      <c r="FU480" s="86"/>
      <c r="FV480" s="86"/>
      <c r="FW480" s="86"/>
      <c r="FX480" s="86">
        <v>51</v>
      </c>
      <c r="FY480" s="86">
        <v>0</v>
      </c>
    </row>
    <row r="481" spans="1:181" x14ac:dyDescent="0.25">
      <c r="A481" t="s">
        <v>186</v>
      </c>
      <c r="B481" t="s">
        <v>244</v>
      </c>
      <c r="C481" t="s">
        <v>194</v>
      </c>
      <c r="D481" t="s">
        <v>203</v>
      </c>
      <c r="E481" t="s">
        <v>209</v>
      </c>
      <c r="F481" t="s">
        <v>181</v>
      </c>
      <c r="G481" t="s">
        <v>1</v>
      </c>
      <c r="H481" s="86">
        <v>541</v>
      </c>
      <c r="I481" s="86"/>
      <c r="J481" s="86"/>
      <c r="K481" s="86"/>
      <c r="L481" s="86"/>
      <c r="M481" s="86"/>
      <c r="N481" s="86"/>
      <c r="O481" s="86"/>
      <c r="P481" s="86"/>
      <c r="Q481" s="86"/>
      <c r="R481" s="86"/>
      <c r="S481" s="86"/>
      <c r="T481" s="86"/>
      <c r="U481" s="86"/>
      <c r="V481" s="86"/>
      <c r="W481" s="86"/>
      <c r="X481" s="86"/>
      <c r="Y481" s="86"/>
      <c r="Z481" s="86"/>
      <c r="AA481" s="86"/>
      <c r="AB481" s="86"/>
      <c r="AC481" s="86"/>
      <c r="AD481" s="86"/>
      <c r="AE481" s="86"/>
      <c r="AF481" s="86"/>
      <c r="AG481" s="86"/>
      <c r="AH481" s="86"/>
      <c r="AI481" s="86"/>
      <c r="AJ481" s="86"/>
      <c r="AK481" s="86"/>
      <c r="AL481" s="86"/>
      <c r="AM481" s="86"/>
      <c r="AN481" s="86"/>
      <c r="AO481" s="86"/>
      <c r="AP481" s="86"/>
      <c r="AQ481" s="86"/>
      <c r="AR481" s="86"/>
      <c r="AS481" s="86"/>
      <c r="AT481" s="86"/>
      <c r="AU481" s="86"/>
      <c r="AV481" s="86"/>
      <c r="AW481" s="86"/>
      <c r="AX481" s="86"/>
      <c r="AY481" s="86"/>
      <c r="AZ481" s="86"/>
      <c r="BA481" s="86"/>
      <c r="BB481" s="86"/>
      <c r="BC481" s="86"/>
      <c r="BD481" s="86"/>
      <c r="BE481" s="86"/>
      <c r="BF481" s="86"/>
      <c r="BG481" s="86"/>
      <c r="BH481" s="86"/>
      <c r="BI481" s="86"/>
      <c r="BJ481" s="86"/>
      <c r="BK481" s="86"/>
      <c r="BL481" s="86"/>
      <c r="BM481" s="86"/>
      <c r="BN481" s="86"/>
      <c r="BO481" s="86"/>
      <c r="BP481" s="86"/>
      <c r="BQ481" s="86"/>
      <c r="BR481" s="86"/>
      <c r="BS481" s="86"/>
      <c r="BT481" s="86"/>
      <c r="BU481" s="86"/>
      <c r="BV481" s="86"/>
      <c r="BW481" s="86"/>
      <c r="BX481" s="86"/>
      <c r="BY481" s="86"/>
      <c r="BZ481" s="86"/>
      <c r="CA481" s="86"/>
      <c r="CB481" s="86"/>
      <c r="CC481" s="86"/>
      <c r="CD481" s="86"/>
      <c r="CE481" s="86"/>
      <c r="CF481" s="86"/>
      <c r="CG481" s="86"/>
      <c r="CH481" s="86"/>
      <c r="CI481" s="86"/>
      <c r="CJ481" s="86"/>
      <c r="CK481" s="86"/>
      <c r="CL481" s="86"/>
      <c r="CM481" s="86"/>
      <c r="CN481" s="86"/>
      <c r="CO481" s="86"/>
      <c r="CP481" s="86"/>
      <c r="CQ481" s="86"/>
      <c r="CR481" s="86"/>
      <c r="CS481" s="86"/>
      <c r="CT481" s="86"/>
      <c r="CU481" s="86"/>
      <c r="CV481" s="86"/>
      <c r="CW481" s="86"/>
      <c r="CX481" s="86"/>
      <c r="CY481" s="86"/>
      <c r="CZ481" s="86"/>
      <c r="DA481" s="86"/>
      <c r="DB481" s="86"/>
      <c r="DC481" s="86"/>
      <c r="DD481" s="86"/>
      <c r="DE481" s="86"/>
      <c r="DF481" s="86"/>
      <c r="DG481" s="86"/>
      <c r="DH481" s="86"/>
      <c r="DI481" s="86"/>
      <c r="DJ481" s="86"/>
      <c r="DK481" s="86"/>
      <c r="DL481" s="86"/>
      <c r="DM481" s="86"/>
      <c r="DN481" s="86"/>
      <c r="DO481" s="86"/>
      <c r="DP481" s="86"/>
      <c r="DQ481" s="86"/>
      <c r="DR481" s="86"/>
      <c r="DS481" s="86"/>
      <c r="DT481" s="86"/>
      <c r="DU481" s="86"/>
      <c r="DV481" s="86"/>
      <c r="DW481" s="86"/>
      <c r="DX481" s="86"/>
      <c r="DY481" s="86"/>
      <c r="DZ481" s="86"/>
      <c r="EA481" s="86"/>
      <c r="EB481" s="86"/>
      <c r="EC481" s="86"/>
      <c r="ED481" s="86"/>
      <c r="EE481" s="86"/>
      <c r="EF481" s="86"/>
      <c r="EG481" s="86"/>
      <c r="EH481" s="86"/>
      <c r="EI481" s="86"/>
      <c r="EJ481" s="86"/>
      <c r="EK481" s="86"/>
      <c r="EL481" s="86"/>
      <c r="EM481" s="86"/>
      <c r="EN481" s="86"/>
      <c r="EO481" s="86"/>
      <c r="EP481" s="86"/>
      <c r="EQ481" s="86"/>
      <c r="ER481" s="86"/>
      <c r="ES481" s="86"/>
      <c r="ET481" s="86"/>
      <c r="EU481" s="86"/>
      <c r="EV481" s="86"/>
      <c r="EW481" s="86"/>
      <c r="EX481" s="86"/>
      <c r="EY481" s="86"/>
      <c r="EZ481" s="86"/>
      <c r="FA481" s="86"/>
      <c r="FB481" s="86"/>
      <c r="FC481" s="86"/>
      <c r="FD481" s="86"/>
      <c r="FE481" s="86"/>
      <c r="FF481" s="86"/>
      <c r="FG481" s="86"/>
      <c r="FH481" s="86"/>
      <c r="FI481" s="86"/>
      <c r="FJ481" s="86"/>
      <c r="FK481" s="86"/>
      <c r="FL481" s="86"/>
      <c r="FM481" s="86"/>
      <c r="FN481" s="86"/>
      <c r="FO481" s="86"/>
      <c r="FP481" s="86"/>
      <c r="FQ481" s="86"/>
      <c r="FR481" s="86"/>
      <c r="FS481" s="86"/>
      <c r="FT481" s="86"/>
      <c r="FU481" s="86"/>
      <c r="FV481" s="86"/>
      <c r="FW481" s="86"/>
      <c r="FX481" s="86">
        <v>21</v>
      </c>
      <c r="FY481" s="86">
        <v>0</v>
      </c>
    </row>
    <row r="482" spans="1:181" x14ac:dyDescent="0.25">
      <c r="A482" t="s">
        <v>186</v>
      </c>
      <c r="B482" t="s">
        <v>244</v>
      </c>
      <c r="C482" t="s">
        <v>194</v>
      </c>
      <c r="D482" t="s">
        <v>203</v>
      </c>
      <c r="E482" t="s">
        <v>209</v>
      </c>
      <c r="F482" t="s">
        <v>182</v>
      </c>
      <c r="G482" t="s">
        <v>1</v>
      </c>
      <c r="H482" s="86">
        <v>1414</v>
      </c>
      <c r="I482" s="86">
        <v>0.94831365346908569</v>
      </c>
      <c r="J482" s="86">
        <v>0.83065468072891235</v>
      </c>
      <c r="K482" s="86">
        <v>0.79878133535385132</v>
      </c>
      <c r="L482" s="86">
        <v>0.80555915832519531</v>
      </c>
      <c r="M482" s="86">
        <v>0.76100033521652222</v>
      </c>
      <c r="N482" s="86">
        <v>0.83277803659439087</v>
      </c>
      <c r="O482" s="86">
        <v>0.91759675741195679</v>
      </c>
      <c r="P482" s="86">
        <v>0.88580149412155151</v>
      </c>
      <c r="Q482" s="86">
        <v>0.94449031352996826</v>
      </c>
      <c r="R482" s="86">
        <v>0.9999079704284668</v>
      </c>
      <c r="S482" s="86">
        <v>1.123043417930603</v>
      </c>
      <c r="T482" s="86">
        <v>1.2460929155349731</v>
      </c>
      <c r="U482" s="86">
        <v>1.3475438356399536</v>
      </c>
      <c r="V482" s="86">
        <v>1.5852670669555664</v>
      </c>
      <c r="W482" s="86">
        <v>1.7926682233810425</v>
      </c>
      <c r="X482" s="86">
        <v>1.7595611810684204</v>
      </c>
      <c r="Y482" s="86">
        <v>1.6343605518341064</v>
      </c>
      <c r="Z482" s="86">
        <v>1.7226407527923584</v>
      </c>
      <c r="AA482" s="86">
        <v>1.7705550193786621</v>
      </c>
      <c r="AB482" s="86">
        <v>1.771904468536377</v>
      </c>
      <c r="AC482" s="86">
        <v>1.6889448165893555</v>
      </c>
      <c r="AD482" s="86">
        <v>1.6633408069610596</v>
      </c>
      <c r="AE482" s="86">
        <v>1.4545687437057495</v>
      </c>
      <c r="AF482" s="86">
        <v>1.1661595106124878</v>
      </c>
      <c r="AG482" s="86">
        <v>-0.25289422273635864</v>
      </c>
      <c r="AH482" s="86">
        <v>-0.20731456577777863</v>
      </c>
      <c r="AI482" s="86">
        <v>-0.11098603904247284</v>
      </c>
      <c r="AJ482" s="86">
        <v>-4.901580885052681E-2</v>
      </c>
      <c r="AK482" s="86">
        <v>-4.3410744518041611E-2</v>
      </c>
      <c r="AL482" s="86">
        <v>-1.8758015707135201E-2</v>
      </c>
      <c r="AM482" s="86">
        <v>4.3139040470123291E-2</v>
      </c>
      <c r="AN482" s="86">
        <v>-9.6374273300170898E-2</v>
      </c>
      <c r="AO482" s="86">
        <v>-0.20057086646556854</v>
      </c>
      <c r="AP482" s="86">
        <v>-0.27176406979560852</v>
      </c>
      <c r="AQ482" s="86">
        <v>-0.29248771071434021</v>
      </c>
      <c r="AR482" s="86">
        <v>-0.29167863726615906</v>
      </c>
      <c r="AS482" s="86">
        <v>-0.2761915922164917</v>
      </c>
      <c r="AT482" s="86">
        <v>-0.25339981913566589</v>
      </c>
      <c r="AU482" s="86">
        <v>-0.19886061549186707</v>
      </c>
      <c r="AV482" s="86">
        <v>-0.31136345863342285</v>
      </c>
      <c r="AW482" s="86">
        <v>-0.54076796770095825</v>
      </c>
      <c r="AX482" s="86">
        <v>-0.41751295328140259</v>
      </c>
      <c r="AY482" s="86">
        <v>-0.26807591319084167</v>
      </c>
      <c r="AZ482" s="86">
        <v>-0.34549617767333984</v>
      </c>
      <c r="BA482" s="86">
        <v>-0.34204700589179993</v>
      </c>
      <c r="BB482" s="86">
        <v>-0.15374673902988434</v>
      </c>
      <c r="BC482" s="86">
        <v>-0.21535396575927734</v>
      </c>
      <c r="BD482" s="86">
        <v>-0.18037891387939453</v>
      </c>
      <c r="BE482" s="86">
        <v>-0.1077175959944725</v>
      </c>
      <c r="BF482" s="86">
        <v>-8.5238680243492126E-2</v>
      </c>
      <c r="BG482" s="86">
        <v>-6.6117024980485439E-3</v>
      </c>
      <c r="BH482" s="86">
        <v>4.852033406496048E-2</v>
      </c>
      <c r="BI482" s="86">
        <v>4.796571284532547E-2</v>
      </c>
      <c r="BJ482" s="86">
        <v>7.5190678238868713E-2</v>
      </c>
      <c r="BK482" s="86">
        <v>0.13428641855716705</v>
      </c>
      <c r="BL482" s="86">
        <v>-4.7553214244544506E-3</v>
      </c>
      <c r="BM482" s="86">
        <v>-9.5298923552036285E-2</v>
      </c>
      <c r="BN482" s="86">
        <v>-0.14808380603790283</v>
      </c>
      <c r="BO482" s="86">
        <v>-0.15551115572452545</v>
      </c>
      <c r="BP482" s="86">
        <v>-0.13613823056221008</v>
      </c>
      <c r="BQ482" s="86">
        <v>-0.10930807143449783</v>
      </c>
      <c r="BR482" s="86">
        <v>-6.4810588955879211E-2</v>
      </c>
      <c r="BS482" s="86">
        <v>-1.0748323053121567E-2</v>
      </c>
      <c r="BT482" s="86">
        <v>-0.11834060400724411</v>
      </c>
      <c r="BU482" s="86">
        <v>-0.3346601128578186</v>
      </c>
      <c r="BV482" s="86">
        <v>-0.22291423380374908</v>
      </c>
      <c r="BW482" s="86">
        <v>-8.3668999373912811E-2</v>
      </c>
      <c r="BX482" s="86">
        <v>-0.15192185342311859</v>
      </c>
      <c r="BY482" s="86">
        <v>-0.15976054966449738</v>
      </c>
      <c r="BZ482" s="86">
        <v>2.1930711343884468E-2</v>
      </c>
      <c r="CA482" s="86">
        <v>-3.7304684519767761E-2</v>
      </c>
      <c r="CB482" s="86">
        <v>-2.7621617540717125E-2</v>
      </c>
      <c r="CC482" s="86">
        <v>-7.168707437813282E-3</v>
      </c>
      <c r="CD482" s="86">
        <v>-6.8929744884371758E-4</v>
      </c>
      <c r="CE482" s="86">
        <v>6.5677642822265625E-2</v>
      </c>
      <c r="CF482" s="86">
        <v>0.11607357859611511</v>
      </c>
      <c r="CG482" s="86">
        <v>0.11125277727842331</v>
      </c>
      <c r="CH482" s="86">
        <v>0.1402592658996582</v>
      </c>
      <c r="CI482" s="86">
        <v>0.1974148154258728</v>
      </c>
      <c r="CJ482" s="86">
        <v>5.8699682354927063E-2</v>
      </c>
      <c r="CK482" s="86">
        <v>-2.238788828253746E-2</v>
      </c>
      <c r="CL482" s="86">
        <v>-6.2423225492238998E-2</v>
      </c>
      <c r="CM482" s="86">
        <v>-6.0641605406999588E-2</v>
      </c>
      <c r="CN482" s="86">
        <v>-2.8411408886313438E-2</v>
      </c>
      <c r="CO482" s="86">
        <v>6.2749502249062061E-3</v>
      </c>
      <c r="CP482" s="86">
        <v>6.5805718302726746E-2</v>
      </c>
      <c r="CQ482" s="86">
        <v>0.11953767389059067</v>
      </c>
      <c r="CR482" s="86">
        <v>1.5346438623964787E-2</v>
      </c>
      <c r="CS482" s="86">
        <v>-0.19191043078899384</v>
      </c>
      <c r="CT482" s="86">
        <v>-8.8135756552219391E-2</v>
      </c>
      <c r="CU482" s="86">
        <v>4.4050667434930801E-2</v>
      </c>
      <c r="CV482" s="86">
        <v>-1.7852850258350372E-2</v>
      </c>
      <c r="CW482" s="86">
        <v>-3.3509481698274612E-2</v>
      </c>
      <c r="CX482" s="86">
        <v>0.14360438287258148</v>
      </c>
      <c r="CY482" s="86">
        <v>8.6011707782745361E-2</v>
      </c>
      <c r="CZ482" s="86">
        <v>7.8177616000175476E-2</v>
      </c>
      <c r="DA482" s="86">
        <v>9.3380175530910492E-2</v>
      </c>
      <c r="DB482" s="86">
        <v>8.3860091865062714E-2</v>
      </c>
      <c r="DC482" s="86">
        <v>0.13796699047088623</v>
      </c>
      <c r="DD482" s="86">
        <v>0.18362681567668915</v>
      </c>
      <c r="DE482" s="86">
        <v>0.17453983426094055</v>
      </c>
      <c r="DF482" s="86">
        <v>0.2053278386592865</v>
      </c>
      <c r="DG482" s="86">
        <v>0.26054322719573975</v>
      </c>
      <c r="DH482" s="86">
        <v>0.12215469777584076</v>
      </c>
      <c r="DI482" s="86">
        <v>5.0523139536380768E-2</v>
      </c>
      <c r="DJ482" s="86">
        <v>2.3237349465489388E-2</v>
      </c>
      <c r="DK482" s="86">
        <v>3.422793373465538E-2</v>
      </c>
      <c r="DL482" s="86">
        <v>7.9315409064292908E-2</v>
      </c>
      <c r="DM482" s="86">
        <v>0.12185796350240707</v>
      </c>
      <c r="DN482" s="86">
        <v>0.1964220255613327</v>
      </c>
      <c r="DO482" s="86">
        <v>0.2498236745595932</v>
      </c>
      <c r="DP482" s="86">
        <v>0.14903348684310913</v>
      </c>
      <c r="DQ482" s="86">
        <v>-4.9160748720169067E-2</v>
      </c>
      <c r="DR482" s="86">
        <v>4.6642716974020004E-2</v>
      </c>
      <c r="DS482" s="86">
        <v>0.17177033424377441</v>
      </c>
      <c r="DT482" s="86">
        <v>0.11621615290641785</v>
      </c>
      <c r="DU482" s="86">
        <v>9.2741578817367554E-2</v>
      </c>
      <c r="DV482" s="86">
        <v>0.26527804136276245</v>
      </c>
      <c r="DW482" s="86">
        <v>0.20932810008525848</v>
      </c>
      <c r="DX482" s="86">
        <v>0.18397687375545502</v>
      </c>
      <c r="DY482" s="86">
        <v>0.23855678737163544</v>
      </c>
      <c r="DZ482" s="86">
        <v>0.20593596994876862</v>
      </c>
      <c r="EA482" s="86">
        <v>0.2423413097858429</v>
      </c>
      <c r="EB482" s="86">
        <v>0.28116294741630554</v>
      </c>
      <c r="EC482" s="86">
        <v>0.26591631770133972</v>
      </c>
      <c r="ED482" s="86">
        <v>0.29927653074264526</v>
      </c>
      <c r="EE482" s="86">
        <v>0.35169059038162231</v>
      </c>
      <c r="EF482" s="86">
        <v>0.21377363801002502</v>
      </c>
      <c r="EG482" s="86">
        <v>0.15579508244991302</v>
      </c>
      <c r="EH482" s="86">
        <v>0.14691762626171112</v>
      </c>
      <c r="EI482" s="86">
        <v>0.17120449244976044</v>
      </c>
      <c r="EJ482" s="86">
        <v>0.23485583066940308</v>
      </c>
      <c r="EK482" s="86">
        <v>0.28874149918556213</v>
      </c>
      <c r="EL482" s="86">
        <v>0.385011225938797</v>
      </c>
      <c r="EM482" s="86">
        <v>0.43793591856956482</v>
      </c>
      <c r="EN482" s="86">
        <v>0.34205636382102966</v>
      </c>
      <c r="EO482" s="86">
        <v>0.15694712102413177</v>
      </c>
      <c r="EP482" s="86">
        <v>0.24124142527580261</v>
      </c>
      <c r="EQ482" s="86">
        <v>0.35617724061012268</v>
      </c>
      <c r="ER482" s="86">
        <v>0.30979049205780029</v>
      </c>
      <c r="ES482" s="86">
        <v>0.27502807974815369</v>
      </c>
      <c r="ET482" s="86">
        <v>0.4409555196762085</v>
      </c>
      <c r="EU482" s="86">
        <v>0.38737738132476807</v>
      </c>
      <c r="EV482" s="86">
        <v>0.33673414587974548</v>
      </c>
      <c r="EW482" s="86">
        <v>70.746376037597656</v>
      </c>
      <c r="EX482" s="86">
        <v>68.707862854003906</v>
      </c>
      <c r="EY482" s="86">
        <v>65.960067749023438</v>
      </c>
      <c r="EZ482" s="86">
        <v>65.301322937011719</v>
      </c>
      <c r="FA482" s="86">
        <v>63.843143463134766</v>
      </c>
      <c r="FB482" s="86">
        <v>62.676544189453125</v>
      </c>
      <c r="FC482" s="86">
        <v>61.954303741455078</v>
      </c>
      <c r="FD482" s="86">
        <v>61.741806030273438</v>
      </c>
      <c r="FE482" s="86">
        <v>66.601310729980469</v>
      </c>
      <c r="FF482" s="86">
        <v>73.789146423339844</v>
      </c>
      <c r="FG482" s="86">
        <v>79.763664245605469</v>
      </c>
      <c r="FH482" s="86">
        <v>86.342643737792969</v>
      </c>
      <c r="FI482" s="86">
        <v>92.364089965820313</v>
      </c>
      <c r="FJ482" s="86">
        <v>96.131477355957031</v>
      </c>
      <c r="FK482" s="86">
        <v>99.488822937011719</v>
      </c>
      <c r="FL482" s="86">
        <v>101.03609466552734</v>
      </c>
      <c r="FM482" s="86">
        <v>100.25100708007813</v>
      </c>
      <c r="FN482" s="86">
        <v>99.619277954101563</v>
      </c>
      <c r="FO482" s="86">
        <v>97.276771545410156</v>
      </c>
      <c r="FP482" s="86">
        <v>94.184989929199219</v>
      </c>
      <c r="FQ482" s="86">
        <v>87.995376586914063</v>
      </c>
      <c r="FR482" s="86">
        <v>80.1875</v>
      </c>
      <c r="FS482" s="86">
        <v>75.466743469238281</v>
      </c>
      <c r="FT482" s="86">
        <v>73.1512451171875</v>
      </c>
      <c r="FU482" s="86">
        <v>9.4005584716796875E-2</v>
      </c>
      <c r="FV482" s="86">
        <v>0.15885362029075623</v>
      </c>
      <c r="FW482" s="86">
        <v>8.7182275950908661E-2</v>
      </c>
      <c r="FX482" s="86">
        <v>133</v>
      </c>
      <c r="FY482" s="86">
        <v>1</v>
      </c>
    </row>
    <row r="483" spans="1:181" x14ac:dyDescent="0.25">
      <c r="A483" t="s">
        <v>186</v>
      </c>
      <c r="B483" t="s">
        <v>244</v>
      </c>
      <c r="C483" t="s">
        <v>194</v>
      </c>
      <c r="D483" t="s">
        <v>203</v>
      </c>
      <c r="E483" t="s">
        <v>209</v>
      </c>
      <c r="F483" t="s">
        <v>183</v>
      </c>
      <c r="G483" t="s">
        <v>1</v>
      </c>
      <c r="H483" s="86">
        <v>2078</v>
      </c>
      <c r="I483" s="86">
        <v>1.4831929206848145</v>
      </c>
      <c r="J483" s="86">
        <v>1.4024676084518433</v>
      </c>
      <c r="K483" s="86">
        <v>1.309381365776062</v>
      </c>
      <c r="L483" s="86">
        <v>1.1569423675537109</v>
      </c>
      <c r="M483" s="86">
        <v>1.082334041595459</v>
      </c>
      <c r="N483" s="86">
        <v>1.0677205324172974</v>
      </c>
      <c r="O483" s="86">
        <v>1.1062276363372803</v>
      </c>
      <c r="P483" s="86">
        <v>1.0543490648269653</v>
      </c>
      <c r="Q483" s="86">
        <v>1.1885510683059692</v>
      </c>
      <c r="R483" s="86">
        <v>1.2672637701034546</v>
      </c>
      <c r="S483" s="86">
        <v>1.3705106973648071</v>
      </c>
      <c r="T483" s="86">
        <v>1.9107151031494141</v>
      </c>
      <c r="U483" s="86">
        <v>2.1437280178070068</v>
      </c>
      <c r="V483" s="86">
        <v>2.1746976375579834</v>
      </c>
      <c r="W483" s="86">
        <v>2.2171878814697266</v>
      </c>
      <c r="X483" s="86">
        <v>2.6122403144836426</v>
      </c>
      <c r="Y483" s="86">
        <v>2.9037396907806396</v>
      </c>
      <c r="Z483" s="86">
        <v>2.9746413230895996</v>
      </c>
      <c r="AA483" s="86">
        <v>2.9119298458099365</v>
      </c>
      <c r="AB483" s="86">
        <v>2.7513775825500488</v>
      </c>
      <c r="AC483" s="86">
        <v>2.7195353507995605</v>
      </c>
      <c r="AD483" s="86">
        <v>2.4609653949737549</v>
      </c>
      <c r="AE483" s="86">
        <v>2.262761116027832</v>
      </c>
      <c r="AF483" s="86">
        <v>1.7493540048599243</v>
      </c>
      <c r="AG483" s="86">
        <v>-0.64947336912155151</v>
      </c>
      <c r="AH483" s="86">
        <v>-0.53866064548492432</v>
      </c>
      <c r="AI483" s="86">
        <v>-0.46881043910980225</v>
      </c>
      <c r="AJ483" s="86">
        <v>-0.47228646278381348</v>
      </c>
      <c r="AK483" s="86">
        <v>-0.52093690633773804</v>
      </c>
      <c r="AL483" s="86">
        <v>-0.74954289197921753</v>
      </c>
      <c r="AM483" s="86">
        <v>-0.80155205726623535</v>
      </c>
      <c r="AN483" s="86">
        <v>-0.70970535278320313</v>
      </c>
      <c r="AO483" s="86">
        <v>-0.60019445419311523</v>
      </c>
      <c r="AP483" s="86">
        <v>-0.75019419193267822</v>
      </c>
      <c r="AQ483" s="86">
        <v>-0.67442214488983154</v>
      </c>
      <c r="AR483" s="86">
        <v>-0.4262748658657074</v>
      </c>
      <c r="AS483" s="86">
        <v>-0.42023739218711853</v>
      </c>
      <c r="AT483" s="86">
        <v>-0.54252725839614868</v>
      </c>
      <c r="AU483" s="86">
        <v>-0.79456233978271484</v>
      </c>
      <c r="AV483" s="86">
        <v>-0.76304441690444946</v>
      </c>
      <c r="AW483" s="86">
        <v>-0.59199053049087524</v>
      </c>
      <c r="AX483" s="86">
        <v>-0.42813238501548767</v>
      </c>
      <c r="AY483" s="86">
        <v>-0.43458610773086548</v>
      </c>
      <c r="AZ483" s="86">
        <v>-0.47478824853897095</v>
      </c>
      <c r="BA483" s="86">
        <v>-0.33376464247703552</v>
      </c>
      <c r="BB483" s="86">
        <v>-0.7810785174369812</v>
      </c>
      <c r="BC483" s="86">
        <v>-0.60956472158432007</v>
      </c>
      <c r="BD483" s="86">
        <v>-0.74373221397399902</v>
      </c>
      <c r="BE483" s="86">
        <v>-0.46534585952758789</v>
      </c>
      <c r="BF483" s="86">
        <v>-0.35225430130958557</v>
      </c>
      <c r="BG483" s="86">
        <v>-0.2757321298122406</v>
      </c>
      <c r="BH483" s="86">
        <v>-0.30323758721351624</v>
      </c>
      <c r="BI483" s="86">
        <v>-0.34060230851173401</v>
      </c>
      <c r="BJ483" s="86">
        <v>-0.48048818111419678</v>
      </c>
      <c r="BK483" s="86">
        <v>-0.54005175828933716</v>
      </c>
      <c r="BL483" s="86">
        <v>-0.47828662395477295</v>
      </c>
      <c r="BM483" s="86">
        <v>-0.37043622136116028</v>
      </c>
      <c r="BN483" s="86">
        <v>-0.45096030831336975</v>
      </c>
      <c r="BO483" s="86">
        <v>-0.39084756374359131</v>
      </c>
      <c r="BP483" s="86">
        <v>-0.12172076106071472</v>
      </c>
      <c r="BQ483" s="86">
        <v>-0.14548733830451965</v>
      </c>
      <c r="BR483" s="86">
        <v>-0.26906415820121765</v>
      </c>
      <c r="BS483" s="86">
        <v>-0.49908155202865601</v>
      </c>
      <c r="BT483" s="86">
        <v>-0.46809890866279602</v>
      </c>
      <c r="BU483" s="86">
        <v>-0.28454774618148804</v>
      </c>
      <c r="BV483" s="86">
        <v>-0.21260650455951691</v>
      </c>
      <c r="BW483" s="86">
        <v>-0.22510123252868652</v>
      </c>
      <c r="BX483" s="86">
        <v>-0.2661023736000061</v>
      </c>
      <c r="BY483" s="86">
        <v>-0.13104373216629028</v>
      </c>
      <c r="BZ483" s="86">
        <v>-0.52494722604751587</v>
      </c>
      <c r="CA483" s="86">
        <v>-0.38978856801986694</v>
      </c>
      <c r="CB483" s="86">
        <v>-0.54223209619522095</v>
      </c>
      <c r="CC483" s="86">
        <v>-0.33781969547271729</v>
      </c>
      <c r="CD483" s="86">
        <v>-0.22314988076686859</v>
      </c>
      <c r="CE483" s="86">
        <v>-0.14200669527053833</v>
      </c>
      <c r="CF483" s="86">
        <v>-0.18615482747554779</v>
      </c>
      <c r="CG483" s="86">
        <v>-0.21570311486721039</v>
      </c>
      <c r="CH483" s="86">
        <v>-0.29414168000221252</v>
      </c>
      <c r="CI483" s="86">
        <v>-0.35893744230270386</v>
      </c>
      <c r="CJ483" s="86">
        <v>-0.31800675392150879</v>
      </c>
      <c r="CK483" s="86">
        <v>-0.2113063782453537</v>
      </c>
      <c r="CL483" s="86">
        <v>-0.24371184408664703</v>
      </c>
      <c r="CM483" s="86">
        <v>-0.19444471597671509</v>
      </c>
      <c r="CN483" s="86">
        <v>8.9212484657764435E-2</v>
      </c>
      <c r="CO483" s="86">
        <v>4.4803701341152191E-2</v>
      </c>
      <c r="CP483" s="86">
        <v>-7.9664453864097595E-2</v>
      </c>
      <c r="CQ483" s="86">
        <v>-0.29443249106407166</v>
      </c>
      <c r="CR483" s="86">
        <v>-0.26382061839103699</v>
      </c>
      <c r="CS483" s="86">
        <v>-7.1613810956478119E-2</v>
      </c>
      <c r="CT483" s="86">
        <v>-6.3333943486213684E-2</v>
      </c>
      <c r="CU483" s="86">
        <v>-8.0012641847133636E-2</v>
      </c>
      <c r="CV483" s="86">
        <v>-0.12156720459461212</v>
      </c>
      <c r="CW483" s="86">
        <v>9.3601532280445099E-3</v>
      </c>
      <c r="CX483" s="86">
        <v>-0.34755152463912964</v>
      </c>
      <c r="CY483" s="86">
        <v>-0.23757225275039673</v>
      </c>
      <c r="CZ483" s="86">
        <v>-0.40267366170883179</v>
      </c>
      <c r="DA483" s="86">
        <v>-0.21029351651668549</v>
      </c>
      <c r="DB483" s="86">
        <v>-9.4045445322990417E-2</v>
      </c>
      <c r="DC483" s="86">
        <v>-8.281264454126358E-3</v>
      </c>
      <c r="DD483" s="86">
        <v>-6.907208263874054E-2</v>
      </c>
      <c r="DE483" s="86">
        <v>-9.0803921222686768E-2</v>
      </c>
      <c r="DF483" s="86">
        <v>-0.10779515653848648</v>
      </c>
      <c r="DG483" s="86">
        <v>-0.17782314121723175</v>
      </c>
      <c r="DH483" s="86">
        <v>-0.15772688388824463</v>
      </c>
      <c r="DI483" s="86">
        <v>-5.2176527678966522E-2</v>
      </c>
      <c r="DJ483" s="86">
        <v>-3.6463357508182526E-2</v>
      </c>
      <c r="DK483" s="86">
        <v>1.9581587985157967E-3</v>
      </c>
      <c r="DL483" s="86">
        <v>0.30014574527740479</v>
      </c>
      <c r="DM483" s="86">
        <v>0.23509474098682404</v>
      </c>
      <c r="DN483" s="86">
        <v>0.10973522812128067</v>
      </c>
      <c r="DO483" s="86">
        <v>-8.9783407747745514E-2</v>
      </c>
      <c r="DP483" s="86">
        <v>-5.9542283415794373E-2</v>
      </c>
      <c r="DQ483" s="86">
        <v>0.1413201242685318</v>
      </c>
      <c r="DR483" s="86">
        <v>8.5938617587089539E-2</v>
      </c>
      <c r="DS483" s="86">
        <v>6.5075941383838654E-2</v>
      </c>
      <c r="DT483" s="86">
        <v>2.296799048781395E-2</v>
      </c>
      <c r="DU483" s="86">
        <v>0.1497640460729599</v>
      </c>
      <c r="DV483" s="86">
        <v>-0.17015574872493744</v>
      </c>
      <c r="DW483" s="86">
        <v>-8.5355952382087708E-2</v>
      </c>
      <c r="DX483" s="86">
        <v>-0.2631152868270874</v>
      </c>
      <c r="DY483" s="86">
        <v>-2.6165954768657684E-2</v>
      </c>
      <c r="DZ483" s="86">
        <v>9.2360846698284149E-2</v>
      </c>
      <c r="EA483" s="86">
        <v>0.18479703366756439</v>
      </c>
      <c r="EB483" s="86">
        <v>9.9976800382137299E-2</v>
      </c>
      <c r="EC483" s="86">
        <v>8.9530676603317261E-2</v>
      </c>
      <c r="ED483" s="86">
        <v>0.16125960648059845</v>
      </c>
      <c r="EE483" s="86">
        <v>8.367716521024704E-2</v>
      </c>
      <c r="EF483" s="86">
        <v>7.3691807687282562E-2</v>
      </c>
      <c r="EG483" s="86">
        <v>0.17758171260356903</v>
      </c>
      <c r="EH483" s="86">
        <v>0.26277050375938416</v>
      </c>
      <c r="EI483" s="86">
        <v>0.28553271293640137</v>
      </c>
      <c r="EJ483" s="86">
        <v>0.60469985008239746</v>
      </c>
      <c r="EK483" s="86">
        <v>0.50984477996826172</v>
      </c>
      <c r="EL483" s="86">
        <v>0.38319829106330872</v>
      </c>
      <c r="EM483" s="86">
        <v>0.20569734275341034</v>
      </c>
      <c r="EN483" s="86">
        <v>0.23540316522121429</v>
      </c>
      <c r="EO483" s="86">
        <v>0.44876289367675781</v>
      </c>
      <c r="EP483" s="86">
        <v>0.3014644980430603</v>
      </c>
      <c r="EQ483" s="86">
        <v>0.27456080913543701</v>
      </c>
      <c r="ER483" s="86">
        <v>0.2316538542509079</v>
      </c>
      <c r="ES483" s="86">
        <v>0.35248497128486633</v>
      </c>
      <c r="ET483" s="86">
        <v>8.5975535213947296E-2</v>
      </c>
      <c r="EU483" s="86">
        <v>0.13442021608352661</v>
      </c>
      <c r="EV483" s="86">
        <v>-6.1615131795406342E-2</v>
      </c>
      <c r="EW483" s="86">
        <v>80.492134094238281</v>
      </c>
      <c r="EX483" s="86">
        <v>76.939926147460938</v>
      </c>
      <c r="EY483" s="86">
        <v>75.443336486816406</v>
      </c>
      <c r="EZ483" s="86">
        <v>73.838432312011719</v>
      </c>
      <c r="FA483" s="86">
        <v>72.771743774414063</v>
      </c>
      <c r="FB483" s="86">
        <v>71.925018310546875</v>
      </c>
      <c r="FC483" s="86">
        <v>70.378898620605469</v>
      </c>
      <c r="FD483" s="86">
        <v>70.224906921386719</v>
      </c>
      <c r="FE483" s="86">
        <v>74.928153991699219</v>
      </c>
      <c r="FF483" s="86">
        <v>80.389900207519531</v>
      </c>
      <c r="FG483" s="86">
        <v>85.127639770507813</v>
      </c>
      <c r="FH483" s="86">
        <v>89.563369750976563</v>
      </c>
      <c r="FI483" s="86">
        <v>93.43560791015625</v>
      </c>
      <c r="FJ483" s="86">
        <v>96.524482727050781</v>
      </c>
      <c r="FK483" s="86">
        <v>99.857009887695313</v>
      </c>
      <c r="FL483" s="86">
        <v>101.69317626953125</v>
      </c>
      <c r="FM483" s="86">
        <v>102.5003662109375</v>
      </c>
      <c r="FN483" s="86">
        <v>102.54183959960938</v>
      </c>
      <c r="FO483" s="86">
        <v>101.57582855224609</v>
      </c>
      <c r="FP483" s="86">
        <v>99.499137878417969</v>
      </c>
      <c r="FQ483" s="86">
        <v>94.183807373046875</v>
      </c>
      <c r="FR483" s="86">
        <v>89.336471557617188</v>
      </c>
      <c r="FS483" s="86">
        <v>85.014320373535156</v>
      </c>
      <c r="FT483" s="86">
        <v>83.001396179199219</v>
      </c>
      <c r="FU483" s="86">
        <v>0.16828030347824097</v>
      </c>
      <c r="FV483" s="86">
        <v>0.17568263411521912</v>
      </c>
      <c r="FW483" s="86">
        <v>0.18162746727466583</v>
      </c>
      <c r="FX483" s="86">
        <v>146</v>
      </c>
      <c r="FY483" s="86">
        <v>1</v>
      </c>
    </row>
    <row r="484" spans="1:181" x14ac:dyDescent="0.25">
      <c r="A484" t="s">
        <v>186</v>
      </c>
      <c r="B484" t="s">
        <v>244</v>
      </c>
      <c r="C484" t="s">
        <v>194</v>
      </c>
      <c r="D484" t="s">
        <v>203</v>
      </c>
      <c r="E484" t="s">
        <v>209</v>
      </c>
      <c r="F484" t="s">
        <v>184</v>
      </c>
      <c r="G484" t="s">
        <v>1</v>
      </c>
      <c r="H484" s="86">
        <v>1244</v>
      </c>
      <c r="I484" s="86">
        <v>2.0051083564758301</v>
      </c>
      <c r="J484" s="86">
        <v>1.7716572284698486</v>
      </c>
      <c r="K484" s="86">
        <v>1.7963858842849731</v>
      </c>
      <c r="L484" s="86">
        <v>1.5993446111679077</v>
      </c>
      <c r="M484" s="86">
        <v>1.4414114952087402</v>
      </c>
      <c r="N484" s="86">
        <v>1.4877873659133911</v>
      </c>
      <c r="O484" s="86">
        <v>1.3959579467773438</v>
      </c>
      <c r="P484" s="86">
        <v>1.6341326236724854</v>
      </c>
      <c r="Q484" s="86">
        <v>1.6892341375350952</v>
      </c>
      <c r="R484" s="86">
        <v>1.7766920328140259</v>
      </c>
      <c r="S484" s="86">
        <v>2.1092541217803955</v>
      </c>
      <c r="T484" s="86">
        <v>1.9246999025344849</v>
      </c>
      <c r="U484" s="86">
        <v>2.0895812511444092</v>
      </c>
      <c r="V484" s="86">
        <v>2.3736014366149902</v>
      </c>
      <c r="W484" s="86">
        <v>2.8783018589019775</v>
      </c>
      <c r="X484" s="86">
        <v>3.2797024250030518</v>
      </c>
      <c r="Y484" s="86">
        <v>3.3769052028656006</v>
      </c>
      <c r="Z484" s="86">
        <v>3.4040846824645996</v>
      </c>
      <c r="AA484" s="86">
        <v>3.6282267570495605</v>
      </c>
      <c r="AB484" s="86">
        <v>3.4837212562561035</v>
      </c>
      <c r="AC484" s="86">
        <v>3.0929391384124756</v>
      </c>
      <c r="AD484" s="86">
        <v>2.8685834407806396</v>
      </c>
      <c r="AE484" s="86">
        <v>2.481471061706543</v>
      </c>
      <c r="AF484" s="86">
        <v>2.3058643341064453</v>
      </c>
      <c r="AG484" s="86">
        <v>1.598658412694931E-2</v>
      </c>
      <c r="AH484" s="86">
        <v>-0.16368529200553894</v>
      </c>
      <c r="AI484" s="86">
        <v>-6.0036294162273407E-2</v>
      </c>
      <c r="AJ484" s="86">
        <v>-0.10332041233778</v>
      </c>
      <c r="AK484" s="86">
        <v>-0.21209007501602173</v>
      </c>
      <c r="AL484" s="86">
        <v>-0.28405731916427612</v>
      </c>
      <c r="AM484" s="86">
        <v>-0.53242373466491699</v>
      </c>
      <c r="AN484" s="86">
        <v>-0.69428807497024536</v>
      </c>
      <c r="AO484" s="86">
        <v>-0.64892345666885376</v>
      </c>
      <c r="AP484" s="86">
        <v>-0.42949861288070679</v>
      </c>
      <c r="AQ484" s="86">
        <v>-0.55461889505386353</v>
      </c>
      <c r="AR484" s="86">
        <v>-0.95454895496368408</v>
      </c>
      <c r="AS484" s="86">
        <v>-1.2260189056396484</v>
      </c>
      <c r="AT484" s="86">
        <v>-1.2949405908584595</v>
      </c>
      <c r="AU484" s="86">
        <v>-1.0722600221633911</v>
      </c>
      <c r="AV484" s="86">
        <v>-0.72879618406295776</v>
      </c>
      <c r="AW484" s="86">
        <v>-0.65253043174743652</v>
      </c>
      <c r="AX484" s="86">
        <v>-0.81074625253677368</v>
      </c>
      <c r="AY484" s="86">
        <v>-0.71215730905532837</v>
      </c>
      <c r="AZ484" s="86">
        <v>-0.68999761343002319</v>
      </c>
      <c r="BA484" s="86">
        <v>-0.56137442588806152</v>
      </c>
      <c r="BB484" s="86">
        <v>-0.74227559566497803</v>
      </c>
      <c r="BC484" s="86">
        <v>-0.77451533079147339</v>
      </c>
      <c r="BD484" s="86">
        <v>-0.44070741534233093</v>
      </c>
      <c r="BE484" s="86">
        <v>0.30250662565231323</v>
      </c>
      <c r="BF484" s="86">
        <v>0.11954440921545029</v>
      </c>
      <c r="BG484" s="86">
        <v>0.20925767719745636</v>
      </c>
      <c r="BH484" s="86">
        <v>0.14245271682739258</v>
      </c>
      <c r="BI484" s="86">
        <v>2.6271354407072067E-2</v>
      </c>
      <c r="BJ484" s="86">
        <v>-3.3149320632219315E-2</v>
      </c>
      <c r="BK484" s="86">
        <v>-0.23444773256778717</v>
      </c>
      <c r="BL484" s="86">
        <v>-0.36107975244522095</v>
      </c>
      <c r="BM484" s="86">
        <v>-0.30997508764266968</v>
      </c>
      <c r="BN484" s="86">
        <v>-0.11540791392326355</v>
      </c>
      <c r="BO484" s="86">
        <v>-0.20660243928432465</v>
      </c>
      <c r="BP484" s="86">
        <v>-0.65313619375228882</v>
      </c>
      <c r="BQ484" s="86">
        <v>-0.911934494972229</v>
      </c>
      <c r="BR484" s="86">
        <v>-0.96583569049835205</v>
      </c>
      <c r="BS484" s="86">
        <v>-0.70093321800231934</v>
      </c>
      <c r="BT484" s="86">
        <v>-0.38003721833229065</v>
      </c>
      <c r="BU484" s="86">
        <v>-0.26822957396507263</v>
      </c>
      <c r="BV484" s="86">
        <v>-0.40574094653129578</v>
      </c>
      <c r="BW484" s="86">
        <v>-0.24800916016101837</v>
      </c>
      <c r="BX484" s="86">
        <v>-0.2280094176530838</v>
      </c>
      <c r="BY484" s="86">
        <v>-0.15651440620422363</v>
      </c>
      <c r="BZ484" s="86">
        <v>-0.38255032896995544</v>
      </c>
      <c r="CA484" s="86">
        <v>-0.43658116459846497</v>
      </c>
      <c r="CB484" s="86">
        <v>-0.13062840700149536</v>
      </c>
      <c r="CC484" s="86">
        <v>0.50094956159591675</v>
      </c>
      <c r="CD484" s="86">
        <v>0.31570842862129211</v>
      </c>
      <c r="CE484" s="86">
        <v>0.39576989412307739</v>
      </c>
      <c r="CF484" s="86">
        <v>0.31267443299293518</v>
      </c>
      <c r="CG484" s="86">
        <v>0.1913597583770752</v>
      </c>
      <c r="CH484" s="86">
        <v>0.14062878489494324</v>
      </c>
      <c r="CI484" s="86">
        <v>-2.8070470318198204E-2</v>
      </c>
      <c r="CJ484" s="86">
        <v>-0.13030073046684265</v>
      </c>
      <c r="CK484" s="86">
        <v>-7.5220510363578796E-2</v>
      </c>
      <c r="CL484" s="86">
        <v>0.10213033854961395</v>
      </c>
      <c r="CM484" s="86">
        <v>3.4432642161846161E-2</v>
      </c>
      <c r="CN484" s="86">
        <v>-0.44437864422798157</v>
      </c>
      <c r="CO484" s="86">
        <v>-0.69440054893493652</v>
      </c>
      <c r="CP484" s="86">
        <v>-0.73789864778518677</v>
      </c>
      <c r="CQ484" s="86">
        <v>-0.44375348091125488</v>
      </c>
      <c r="CR484" s="86">
        <v>-0.13848777115345001</v>
      </c>
      <c r="CS484" s="86">
        <v>-2.0639782305806875E-3</v>
      </c>
      <c r="CT484" s="86">
        <v>-0.12523548305034637</v>
      </c>
      <c r="CU484" s="86">
        <v>7.345842570066452E-2</v>
      </c>
      <c r="CV484" s="86">
        <v>9.1962218284606934E-2</v>
      </c>
      <c r="CW484" s="86">
        <v>0.12389039248228073</v>
      </c>
      <c r="CX484" s="86">
        <v>-0.13340571522712708</v>
      </c>
      <c r="CY484" s="86">
        <v>-0.2025289386510849</v>
      </c>
      <c r="CZ484" s="86">
        <v>8.413136750459671E-2</v>
      </c>
      <c r="DA484" s="86">
        <v>0.69939243793487549</v>
      </c>
      <c r="DB484" s="86">
        <v>0.51187247037887573</v>
      </c>
      <c r="DC484" s="86">
        <v>0.58228206634521484</v>
      </c>
      <c r="DD484" s="86">
        <v>0.48289617896080017</v>
      </c>
      <c r="DE484" s="86">
        <v>0.35644817352294922</v>
      </c>
      <c r="DF484" s="86">
        <v>0.3144068717956543</v>
      </c>
      <c r="DG484" s="86">
        <v>0.17830678820610046</v>
      </c>
      <c r="DH484" s="86">
        <v>0.10047831386327744</v>
      </c>
      <c r="DI484" s="86">
        <v>0.15953406691551208</v>
      </c>
      <c r="DJ484" s="86">
        <v>0.31966859102249146</v>
      </c>
      <c r="DK484" s="86">
        <v>0.27546772360801697</v>
      </c>
      <c r="DL484" s="86">
        <v>-0.23562109470367432</v>
      </c>
      <c r="DM484" s="86">
        <v>-0.47686666250228882</v>
      </c>
      <c r="DN484" s="86">
        <v>-0.50996160507202148</v>
      </c>
      <c r="DO484" s="86">
        <v>-0.18657369911670685</v>
      </c>
      <c r="DP484" s="86">
        <v>0.10306165367364883</v>
      </c>
      <c r="DQ484" s="86">
        <v>0.26410159468650818</v>
      </c>
      <c r="DR484" s="86">
        <v>0.15526999533176422</v>
      </c>
      <c r="DS484" s="86">
        <v>0.39492601156234741</v>
      </c>
      <c r="DT484" s="86">
        <v>0.41193383932113647</v>
      </c>
      <c r="DU484" s="86">
        <v>0.40429520606994629</v>
      </c>
      <c r="DV484" s="86">
        <v>0.11573891341686249</v>
      </c>
      <c r="DW484" s="86">
        <v>3.1523272395133972E-2</v>
      </c>
      <c r="DX484" s="86">
        <v>0.29889112710952759</v>
      </c>
      <c r="DY484" s="86">
        <v>0.9859125018119812</v>
      </c>
      <c r="DZ484" s="86">
        <v>0.79510217905044556</v>
      </c>
      <c r="EA484" s="86">
        <v>0.85157603025436401</v>
      </c>
      <c r="EB484" s="86">
        <v>0.72866928577423096</v>
      </c>
      <c r="EC484" s="86">
        <v>0.59480953216552734</v>
      </c>
      <c r="ED484" s="86">
        <v>0.5653148889541626</v>
      </c>
      <c r="EE484" s="86">
        <v>0.47628277540206909</v>
      </c>
      <c r="EF484" s="86">
        <v>0.43368658423423767</v>
      </c>
      <c r="EG484" s="86">
        <v>0.49848243594169617</v>
      </c>
      <c r="EH484" s="86">
        <v>0.6337592601776123</v>
      </c>
      <c r="EI484" s="86">
        <v>0.62348413467407227</v>
      </c>
      <c r="EJ484" s="86">
        <v>6.579165905714035E-2</v>
      </c>
      <c r="EK484" s="86">
        <v>-0.16278226673603058</v>
      </c>
      <c r="EL484" s="86">
        <v>-0.18085671961307526</v>
      </c>
      <c r="EM484" s="86">
        <v>0.18475301563739777</v>
      </c>
      <c r="EN484" s="86">
        <v>0.45182064175605774</v>
      </c>
      <c r="EO484" s="86">
        <v>0.64840251207351685</v>
      </c>
      <c r="EP484" s="86">
        <v>0.5602753758430481</v>
      </c>
      <c r="EQ484" s="86">
        <v>0.8590741753578186</v>
      </c>
      <c r="ER484" s="86">
        <v>0.87392204999923706</v>
      </c>
      <c r="ES484" s="86">
        <v>0.8091551661491394</v>
      </c>
      <c r="ET484" s="86">
        <v>0.47546419501304626</v>
      </c>
      <c r="EU484" s="86">
        <v>0.36945751309394836</v>
      </c>
      <c r="EV484" s="86">
        <v>0.60897010564804077</v>
      </c>
      <c r="EW484" s="86">
        <v>75.94415283203125</v>
      </c>
      <c r="EX484" s="86">
        <v>72.3438720703125</v>
      </c>
      <c r="EY484" s="86">
        <v>72.4022216796875</v>
      </c>
      <c r="EZ484" s="86">
        <v>72.818344116210938</v>
      </c>
      <c r="FA484" s="86">
        <v>71.401847839355469</v>
      </c>
      <c r="FB484" s="86">
        <v>70.869171142578125</v>
      </c>
      <c r="FC484" s="86">
        <v>70.589248657226563</v>
      </c>
      <c r="FD484" s="86">
        <v>70.083839416503906</v>
      </c>
      <c r="FE484" s="86">
        <v>74.992652893066406</v>
      </c>
      <c r="FF484" s="86">
        <v>81.293289184570313</v>
      </c>
      <c r="FG484" s="86">
        <v>87.135467529296875</v>
      </c>
      <c r="FH484" s="86">
        <v>91.124725341796875</v>
      </c>
      <c r="FI484" s="86">
        <v>93.960014343261719</v>
      </c>
      <c r="FJ484" s="86">
        <v>95.706794738769531</v>
      </c>
      <c r="FK484" s="86">
        <v>98.099838256835938</v>
      </c>
      <c r="FL484" s="86">
        <v>98.823387145996094</v>
      </c>
      <c r="FM484" s="86">
        <v>101.07777404785156</v>
      </c>
      <c r="FN484" s="86">
        <v>101.32598876953125</v>
      </c>
      <c r="FO484" s="86">
        <v>101.64334869384766</v>
      </c>
      <c r="FP484" s="86">
        <v>96.403633117675781</v>
      </c>
      <c r="FQ484" s="86">
        <v>89.454902648925781</v>
      </c>
      <c r="FR484" s="86">
        <v>82.501327514648438</v>
      </c>
      <c r="FS484" s="86">
        <v>78.363334655761719</v>
      </c>
      <c r="FT484" s="86">
        <v>75.915664672851563</v>
      </c>
      <c r="FU484" s="86">
        <v>0.19577445089817047</v>
      </c>
      <c r="FV484" s="86">
        <v>0.36693292856216431</v>
      </c>
      <c r="FW484" s="86">
        <v>0.1907021552324295</v>
      </c>
      <c r="FX484" s="86">
        <v>101</v>
      </c>
      <c r="FY484" s="86">
        <v>1</v>
      </c>
    </row>
    <row r="485" spans="1:181" x14ac:dyDescent="0.25">
      <c r="A485" t="s">
        <v>186</v>
      </c>
      <c r="B485" t="s">
        <v>244</v>
      </c>
      <c r="C485" t="s">
        <v>194</v>
      </c>
      <c r="D485" t="s">
        <v>203</v>
      </c>
      <c r="E485" t="s">
        <v>209</v>
      </c>
      <c r="F485" t="s">
        <v>185</v>
      </c>
      <c r="G485" t="s">
        <v>1</v>
      </c>
      <c r="H485" s="86">
        <v>568</v>
      </c>
      <c r="I485" s="86"/>
      <c r="J485" s="86"/>
      <c r="K485" s="86"/>
      <c r="L485" s="86"/>
      <c r="M485" s="86"/>
      <c r="N485" s="86"/>
      <c r="O485" s="86"/>
      <c r="P485" s="86"/>
      <c r="Q485" s="86"/>
      <c r="R485" s="86"/>
      <c r="S485" s="86"/>
      <c r="T485" s="86"/>
      <c r="U485" s="86"/>
      <c r="V485" s="86"/>
      <c r="W485" s="86"/>
      <c r="X485" s="86"/>
      <c r="Y485" s="86"/>
      <c r="Z485" s="86"/>
      <c r="AA485" s="86"/>
      <c r="AB485" s="86"/>
      <c r="AC485" s="86"/>
      <c r="AD485" s="86"/>
      <c r="AE485" s="86"/>
      <c r="AF485" s="86"/>
      <c r="AG485" s="86"/>
      <c r="AH485" s="86"/>
      <c r="AI485" s="86"/>
      <c r="AJ485" s="86"/>
      <c r="AK485" s="86"/>
      <c r="AL485" s="86"/>
      <c r="AM485" s="86"/>
      <c r="AN485" s="86"/>
      <c r="AO485" s="86"/>
      <c r="AP485" s="86"/>
      <c r="AQ485" s="86"/>
      <c r="AR485" s="86"/>
      <c r="AS485" s="86"/>
      <c r="AT485" s="86"/>
      <c r="AU485" s="86"/>
      <c r="AV485" s="86"/>
      <c r="AW485" s="86"/>
      <c r="AX485" s="86"/>
      <c r="AY485" s="86"/>
      <c r="AZ485" s="86"/>
      <c r="BA485" s="86"/>
      <c r="BB485" s="86"/>
      <c r="BC485" s="86"/>
      <c r="BD485" s="86"/>
      <c r="BE485" s="86"/>
      <c r="BF485" s="86"/>
      <c r="BG485" s="86"/>
      <c r="BH485" s="86"/>
      <c r="BI485" s="86"/>
      <c r="BJ485" s="86"/>
      <c r="BK485" s="86"/>
      <c r="BL485" s="86"/>
      <c r="BM485" s="86"/>
      <c r="BN485" s="86"/>
      <c r="BO485" s="86"/>
      <c r="BP485" s="86"/>
      <c r="BQ485" s="86"/>
      <c r="BR485" s="86"/>
      <c r="BS485" s="86"/>
      <c r="BT485" s="86"/>
      <c r="BU485" s="86"/>
      <c r="BV485" s="86"/>
      <c r="BW485" s="86"/>
      <c r="BX485" s="86"/>
      <c r="BY485" s="86"/>
      <c r="BZ485" s="86"/>
      <c r="CA485" s="86"/>
      <c r="CB485" s="86"/>
      <c r="CC485" s="86"/>
      <c r="CD485" s="86"/>
      <c r="CE485" s="86"/>
      <c r="CF485" s="86"/>
      <c r="CG485" s="86"/>
      <c r="CH485" s="86"/>
      <c r="CI485" s="86"/>
      <c r="CJ485" s="86"/>
      <c r="CK485" s="86"/>
      <c r="CL485" s="86"/>
      <c r="CM485" s="86"/>
      <c r="CN485" s="86"/>
      <c r="CO485" s="86"/>
      <c r="CP485" s="86"/>
      <c r="CQ485" s="86"/>
      <c r="CR485" s="86"/>
      <c r="CS485" s="86"/>
      <c r="CT485" s="86"/>
      <c r="CU485" s="86"/>
      <c r="CV485" s="86"/>
      <c r="CW485" s="86"/>
      <c r="CX485" s="86"/>
      <c r="CY485" s="86"/>
      <c r="CZ485" s="86"/>
      <c r="DA485" s="86"/>
      <c r="DB485" s="86"/>
      <c r="DC485" s="86"/>
      <c r="DD485" s="86"/>
      <c r="DE485" s="86"/>
      <c r="DF485" s="86"/>
      <c r="DG485" s="86"/>
      <c r="DH485" s="86"/>
      <c r="DI485" s="86"/>
      <c r="DJ485" s="86"/>
      <c r="DK485" s="86"/>
      <c r="DL485" s="86"/>
      <c r="DM485" s="86"/>
      <c r="DN485" s="86"/>
      <c r="DO485" s="86"/>
      <c r="DP485" s="86"/>
      <c r="DQ485" s="86"/>
      <c r="DR485" s="86"/>
      <c r="DS485" s="86"/>
      <c r="DT485" s="86"/>
      <c r="DU485" s="86"/>
      <c r="DV485" s="86"/>
      <c r="DW485" s="86"/>
      <c r="DX485" s="86"/>
      <c r="DY485" s="86"/>
      <c r="DZ485" s="86"/>
      <c r="EA485" s="86"/>
      <c r="EB485" s="86"/>
      <c r="EC485" s="86"/>
      <c r="ED485" s="86"/>
      <c r="EE485" s="86"/>
      <c r="EF485" s="86"/>
      <c r="EG485" s="86"/>
      <c r="EH485" s="86"/>
      <c r="EI485" s="86"/>
      <c r="EJ485" s="86"/>
      <c r="EK485" s="86"/>
      <c r="EL485" s="86"/>
      <c r="EM485" s="86"/>
      <c r="EN485" s="86"/>
      <c r="EO485" s="86"/>
      <c r="EP485" s="86"/>
      <c r="EQ485" s="86"/>
      <c r="ER485" s="86"/>
      <c r="ES485" s="86"/>
      <c r="ET485" s="86"/>
      <c r="EU485" s="86"/>
      <c r="EV485" s="86"/>
      <c r="EW485" s="86"/>
      <c r="EX485" s="86"/>
      <c r="EY485" s="86"/>
      <c r="EZ485" s="86"/>
      <c r="FA485" s="86"/>
      <c r="FB485" s="86"/>
      <c r="FC485" s="86"/>
      <c r="FD485" s="86"/>
      <c r="FE485" s="86"/>
      <c r="FF485" s="86"/>
      <c r="FG485" s="86"/>
      <c r="FH485" s="86"/>
      <c r="FI485" s="86"/>
      <c r="FJ485" s="86"/>
      <c r="FK485" s="86"/>
      <c r="FL485" s="86"/>
      <c r="FM485" s="86"/>
      <c r="FN485" s="86"/>
      <c r="FO485" s="86"/>
      <c r="FP485" s="86"/>
      <c r="FQ485" s="86"/>
      <c r="FR485" s="86"/>
      <c r="FS485" s="86"/>
      <c r="FT485" s="86"/>
      <c r="FU485" s="86"/>
      <c r="FV485" s="86"/>
      <c r="FW485" s="86"/>
      <c r="FX485" s="86">
        <v>38</v>
      </c>
      <c r="FY485" s="86">
        <v>0</v>
      </c>
    </row>
    <row r="486" spans="1:181" x14ac:dyDescent="0.25">
      <c r="A486" t="s">
        <v>186</v>
      </c>
      <c r="B486" t="s">
        <v>244</v>
      </c>
      <c r="C486" t="s">
        <v>194</v>
      </c>
      <c r="D486" t="s">
        <v>203</v>
      </c>
      <c r="E486" t="s">
        <v>210</v>
      </c>
      <c r="F486" t="s">
        <v>1</v>
      </c>
      <c r="G486" t="s">
        <v>198</v>
      </c>
      <c r="H486" s="86">
        <v>12046</v>
      </c>
      <c r="I486" s="86">
        <v>0.97746831178665161</v>
      </c>
      <c r="J486" s="86">
        <v>0.87343889474868774</v>
      </c>
      <c r="K486" s="86">
        <v>0.82945865392684937</v>
      </c>
      <c r="L486" s="86">
        <v>0.78553247451782227</v>
      </c>
      <c r="M486" s="86">
        <v>0.80698186159133911</v>
      </c>
      <c r="N486" s="86">
        <v>0.85725170373916626</v>
      </c>
      <c r="O486" s="86">
        <v>0.90076607465744019</v>
      </c>
      <c r="P486" s="86">
        <v>1.0137720108032227</v>
      </c>
      <c r="Q486" s="86">
        <v>1.0179383754730225</v>
      </c>
      <c r="R486" s="86">
        <v>1.0037378072738647</v>
      </c>
      <c r="S486" s="86">
        <v>1.0223761796951294</v>
      </c>
      <c r="T486" s="86">
        <v>1.1322332620620728</v>
      </c>
      <c r="U486" s="86">
        <v>1.254650354385376</v>
      </c>
      <c r="V486" s="86">
        <v>1.3453001976013184</v>
      </c>
      <c r="W486" s="86">
        <v>1.4907574653625488</v>
      </c>
      <c r="X486" s="86">
        <v>1.6681091785430908</v>
      </c>
      <c r="Y486" s="86">
        <v>1.8143413066864014</v>
      </c>
      <c r="Z486" s="86">
        <v>1.8672326803207397</v>
      </c>
      <c r="AA486" s="86">
        <v>1.9223634004592896</v>
      </c>
      <c r="AB486" s="86">
        <v>1.9382256269454956</v>
      </c>
      <c r="AC486" s="86">
        <v>1.7961100339889526</v>
      </c>
      <c r="AD486" s="86">
        <v>1.7134536504745483</v>
      </c>
      <c r="AE486" s="86">
        <v>1.4731291532516479</v>
      </c>
      <c r="AF486" s="86">
        <v>1.27520751953125</v>
      </c>
      <c r="AG486" s="86">
        <v>-0.24040403962135315</v>
      </c>
      <c r="AH486" s="86">
        <v>-0.27375483512878418</v>
      </c>
      <c r="AI486" s="86">
        <v>-0.20875921845436096</v>
      </c>
      <c r="AJ486" s="86">
        <v>-0.20328156650066376</v>
      </c>
      <c r="AK486" s="86">
        <v>-0.16853192448616028</v>
      </c>
      <c r="AL486" s="86">
        <v>-0.15105767548084259</v>
      </c>
      <c r="AM486" s="86">
        <v>-0.20875994861125946</v>
      </c>
      <c r="AN486" s="86">
        <v>-0.18078672885894775</v>
      </c>
      <c r="AO486" s="86">
        <v>-0.16611911356449127</v>
      </c>
      <c r="AP486" s="86">
        <v>-9.8361097276210785E-2</v>
      </c>
      <c r="AQ486" s="86">
        <v>-0.15005612373352051</v>
      </c>
      <c r="AR486" s="86">
        <v>-0.14237478375434875</v>
      </c>
      <c r="AS486" s="86">
        <v>-0.10209261626005173</v>
      </c>
      <c r="AT486" s="86">
        <v>-0.12516778707504272</v>
      </c>
      <c r="AU486" s="86">
        <v>-0.15984936058521271</v>
      </c>
      <c r="AV486" s="86">
        <v>-5.9666503220796585E-2</v>
      </c>
      <c r="AW486" s="86">
        <v>-6.4920457080006599E-3</v>
      </c>
      <c r="AX486" s="86">
        <v>-5.8463938534259796E-2</v>
      </c>
      <c r="AY486" s="86">
        <v>-2.622704766690731E-2</v>
      </c>
      <c r="AZ486" s="86">
        <v>3.8468390703201294E-2</v>
      </c>
      <c r="BA486" s="86">
        <v>-9.8017409443855286E-2</v>
      </c>
      <c r="BB486" s="86">
        <v>-0.17109541594982147</v>
      </c>
      <c r="BC486" s="86">
        <v>-0.26934355497360229</v>
      </c>
      <c r="BD486" s="86">
        <v>-0.24823379516601563</v>
      </c>
      <c r="BE486" s="86">
        <v>-0.174024298787117</v>
      </c>
      <c r="BF486" s="86">
        <v>-0.21163095533847809</v>
      </c>
      <c r="BG486" s="86">
        <v>-0.14540253579616547</v>
      </c>
      <c r="BH486" s="86">
        <v>-0.14485436677932739</v>
      </c>
      <c r="BI486" s="86">
        <v>-0.10915280878543854</v>
      </c>
      <c r="BJ486" s="86">
        <v>-9.4479016959667206E-2</v>
      </c>
      <c r="BK486" s="86">
        <v>-0.14950008690357208</v>
      </c>
      <c r="BL486" s="86">
        <v>-0.11729507148265839</v>
      </c>
      <c r="BM486" s="86">
        <v>-0.10167329013347626</v>
      </c>
      <c r="BN486" s="86">
        <v>-3.9857145398855209E-2</v>
      </c>
      <c r="BO486" s="86">
        <v>-9.019123762845993E-2</v>
      </c>
      <c r="BP486" s="86">
        <v>-7.8323289752006531E-2</v>
      </c>
      <c r="BQ486" s="86">
        <v>-2.9577912762761116E-2</v>
      </c>
      <c r="BR486" s="86">
        <v>-5.3896229714155197E-2</v>
      </c>
      <c r="BS486" s="86">
        <v>-8.2846537232398987E-2</v>
      </c>
      <c r="BT486" s="86">
        <v>2.308465912938118E-2</v>
      </c>
      <c r="BU486" s="86">
        <v>8.3759166300296783E-2</v>
      </c>
      <c r="BV486" s="86">
        <v>3.3722244203090668E-2</v>
      </c>
      <c r="BW486" s="86">
        <v>7.1165576577186584E-2</v>
      </c>
      <c r="BX486" s="86">
        <v>0.13878770172595978</v>
      </c>
      <c r="BY486" s="86">
        <v>-9.2501165345311165E-3</v>
      </c>
      <c r="BZ486" s="86">
        <v>-8.2947388291358948E-2</v>
      </c>
      <c r="CA486" s="86">
        <v>-0.19130277633666992</v>
      </c>
      <c r="CB486" s="86">
        <v>-0.17312295734882355</v>
      </c>
      <c r="CC486" s="86">
        <v>-0.12804988026618958</v>
      </c>
      <c r="CD486" s="86">
        <v>-0.16860415041446686</v>
      </c>
      <c r="CE486" s="86">
        <v>-0.10152187943458557</v>
      </c>
      <c r="CF486" s="86">
        <v>-0.10438787192106247</v>
      </c>
      <c r="CG486" s="86">
        <v>-6.8027004599571228E-2</v>
      </c>
      <c r="CH486" s="86">
        <v>-5.5292803794145584E-2</v>
      </c>
      <c r="CI486" s="86">
        <v>-0.10845690220594406</v>
      </c>
      <c r="CJ486" s="86">
        <v>-7.3320962488651276E-2</v>
      </c>
      <c r="CK486" s="86">
        <v>-5.7038303464651108E-2</v>
      </c>
      <c r="CL486" s="86">
        <v>6.625077803619206E-4</v>
      </c>
      <c r="CM486" s="86">
        <v>-4.8728998750448227E-2</v>
      </c>
      <c r="CN486" s="86">
        <v>-3.3961422741413116E-2</v>
      </c>
      <c r="CO486" s="86">
        <v>2.0645543932914734E-2</v>
      </c>
      <c r="CP486" s="86">
        <v>-4.5337644405663013E-3</v>
      </c>
      <c r="CQ486" s="86">
        <v>-2.9514618217945099E-2</v>
      </c>
      <c r="CR486" s="86">
        <v>8.0397859215736389E-2</v>
      </c>
      <c r="CS486" s="86">
        <v>0.1462668776512146</v>
      </c>
      <c r="CT486" s="86">
        <v>9.7570113837718964E-2</v>
      </c>
      <c r="CU486" s="86">
        <v>0.13861940801143646</v>
      </c>
      <c r="CV486" s="86">
        <v>0.20826853811740875</v>
      </c>
      <c r="CW486" s="86">
        <v>5.2229840308427811E-2</v>
      </c>
      <c r="CX486" s="86">
        <v>-2.1896330639719963E-2</v>
      </c>
      <c r="CY486" s="86">
        <v>-0.13725197315216064</v>
      </c>
      <c r="CZ486" s="86">
        <v>-0.12110142409801483</v>
      </c>
      <c r="DA486" s="86">
        <v>-8.207547664642334E-2</v>
      </c>
      <c r="DB486" s="86">
        <v>-0.12557734549045563</v>
      </c>
      <c r="DC486" s="86">
        <v>-5.7641234248876572E-2</v>
      </c>
      <c r="DD486" s="86">
        <v>-6.3921369612216949E-2</v>
      </c>
      <c r="DE486" s="86">
        <v>-2.6901204138994217E-2</v>
      </c>
      <c r="DF486" s="86">
        <v>-1.6106594353914261E-2</v>
      </c>
      <c r="DG486" s="86">
        <v>-6.7413702607154846E-2</v>
      </c>
      <c r="DH486" s="86">
        <v>-2.934684231877327E-2</v>
      </c>
      <c r="DI486" s="86">
        <v>-1.240331307053566E-2</v>
      </c>
      <c r="DJ486" s="86">
        <v>4.118216410279274E-2</v>
      </c>
      <c r="DK486" s="86">
        <v>-7.2667631320655346E-3</v>
      </c>
      <c r="DL486" s="86">
        <v>1.0400443337857723E-2</v>
      </c>
      <c r="DM486" s="86">
        <v>7.0869006216526031E-2</v>
      </c>
      <c r="DN486" s="86">
        <v>4.4828705489635468E-2</v>
      </c>
      <c r="DO486" s="86">
        <v>2.3817297071218491E-2</v>
      </c>
      <c r="DP486" s="86">
        <v>0.1377110630273819</v>
      </c>
      <c r="DQ486" s="86">
        <v>0.20877458155155182</v>
      </c>
      <c r="DR486" s="86">
        <v>0.16141797602176666</v>
      </c>
      <c r="DS486" s="86">
        <v>0.20607323944568634</v>
      </c>
      <c r="DT486" s="86">
        <v>0.27774938941001892</v>
      </c>
      <c r="DU486" s="86">
        <v>0.11370979994535446</v>
      </c>
      <c r="DV486" s="86">
        <v>3.915473073720932E-2</v>
      </c>
      <c r="DW486" s="86">
        <v>-8.3201177418231964E-2</v>
      </c>
      <c r="DX486" s="86">
        <v>-6.9079890847206116E-2</v>
      </c>
      <c r="DY486" s="86">
        <v>-1.5695730224251747E-2</v>
      </c>
      <c r="DZ486" s="86">
        <v>-6.3453435897827148E-2</v>
      </c>
      <c r="EA486" s="86">
        <v>5.7154539972543716E-3</v>
      </c>
      <c r="EB486" s="86">
        <v>-5.4941689595580101E-3</v>
      </c>
      <c r="EC486" s="86">
        <v>3.2477926462888718E-2</v>
      </c>
      <c r="ED486" s="86">
        <v>4.0472067892551422E-2</v>
      </c>
      <c r="EE486" s="86">
        <v>-8.153846487402916E-3</v>
      </c>
      <c r="EF486" s="86">
        <v>3.4144800156354904E-2</v>
      </c>
      <c r="EG486" s="86">
        <v>5.204252153635025E-2</v>
      </c>
      <c r="EH486" s="86">
        <v>9.9686115980148315E-2</v>
      </c>
      <c r="EI486" s="86">
        <v>5.2598118782043457E-2</v>
      </c>
      <c r="EJ486" s="86">
        <v>7.4451938271522522E-2</v>
      </c>
      <c r="EK486" s="86">
        <v>0.1433836966753006</v>
      </c>
      <c r="EL486" s="86">
        <v>0.11610026657581329</v>
      </c>
      <c r="EM486" s="86">
        <v>0.10082011669874191</v>
      </c>
      <c r="EN486" s="86">
        <v>0.22046223282814026</v>
      </c>
      <c r="EO486" s="86">
        <v>0.29902580380439758</v>
      </c>
      <c r="EP486" s="86">
        <v>0.25360414385795593</v>
      </c>
      <c r="EQ486" s="86">
        <v>0.30346587300300598</v>
      </c>
      <c r="ER486" s="86">
        <v>0.37806868553161621</v>
      </c>
      <c r="ES486" s="86">
        <v>0.20247708261013031</v>
      </c>
      <c r="ET486" s="86">
        <v>0.12730276584625244</v>
      </c>
      <c r="EU486" s="86">
        <v>-5.160394124686718E-3</v>
      </c>
      <c r="EV486" s="86">
        <v>6.0309390537440777E-3</v>
      </c>
      <c r="EW486" s="86">
        <v>73.511589050292969</v>
      </c>
      <c r="EX486" s="86">
        <v>71.514266967773438</v>
      </c>
      <c r="EY486" s="86">
        <v>70.057823181152344</v>
      </c>
      <c r="EZ486" s="86">
        <v>68.873405456542969</v>
      </c>
      <c r="FA486" s="86">
        <v>67.778205871582031</v>
      </c>
      <c r="FB486" s="86">
        <v>67.096405029296875</v>
      </c>
      <c r="FC486" s="86">
        <v>66.5902099609375</v>
      </c>
      <c r="FD486" s="86">
        <v>66.07220458984375</v>
      </c>
      <c r="FE486" s="86">
        <v>67.958297729492188</v>
      </c>
      <c r="FF486" s="86">
        <v>74.282615661621094</v>
      </c>
      <c r="FG486" s="86">
        <v>80.102073669433594</v>
      </c>
      <c r="FH486" s="86">
        <v>85.345932006835938</v>
      </c>
      <c r="FI486" s="86">
        <v>89.23028564453125</v>
      </c>
      <c r="FJ486" s="86">
        <v>91.91021728515625</v>
      </c>
      <c r="FK486" s="86">
        <v>93.914176940917969</v>
      </c>
      <c r="FL486" s="86">
        <v>95.462745666503906</v>
      </c>
      <c r="FM486" s="86">
        <v>95.866172790527344</v>
      </c>
      <c r="FN486" s="86">
        <v>95.091743469238281</v>
      </c>
      <c r="FO486" s="86">
        <v>92.434638977050781</v>
      </c>
      <c r="FP486" s="86">
        <v>88.110298156738281</v>
      </c>
      <c r="FQ486" s="86">
        <v>83.569595336914063</v>
      </c>
      <c r="FR486" s="86">
        <v>80.80328369140625</v>
      </c>
      <c r="FS486" s="86">
        <v>78.437599182128906</v>
      </c>
      <c r="FT486" s="86">
        <v>76.232780456542969</v>
      </c>
      <c r="FU486" s="86">
        <v>4.4949371367692947E-2</v>
      </c>
      <c r="FV486" s="86">
        <v>7.360965758562088E-2</v>
      </c>
      <c r="FW486" s="86">
        <v>4.4466510415077209E-2</v>
      </c>
      <c r="FX486" s="86">
        <v>1035</v>
      </c>
      <c r="FY486" s="86">
        <v>1</v>
      </c>
    </row>
    <row r="487" spans="1:181" x14ac:dyDescent="0.25">
      <c r="A487" t="s">
        <v>186</v>
      </c>
      <c r="B487" t="s">
        <v>244</v>
      </c>
      <c r="C487" t="s">
        <v>194</v>
      </c>
      <c r="D487" t="s">
        <v>203</v>
      </c>
      <c r="E487" t="s">
        <v>210</v>
      </c>
      <c r="F487" t="s">
        <v>1</v>
      </c>
      <c r="G487" t="s">
        <v>200</v>
      </c>
      <c r="H487" s="86">
        <v>2887</v>
      </c>
      <c r="I487" s="86">
        <v>0.79530012607574463</v>
      </c>
      <c r="J487" s="86">
        <v>0.7382199764251709</v>
      </c>
      <c r="K487" s="86">
        <v>0.67229491472244263</v>
      </c>
      <c r="L487" s="86">
        <v>0.61440324783325195</v>
      </c>
      <c r="M487" s="86">
        <v>0.58994925022125244</v>
      </c>
      <c r="N487" s="86">
        <v>0.62786495685577393</v>
      </c>
      <c r="O487" s="86">
        <v>0.6734657883644104</v>
      </c>
      <c r="P487" s="86">
        <v>0.72939848899841309</v>
      </c>
      <c r="Q487" s="86">
        <v>0.75713461637496948</v>
      </c>
      <c r="R487" s="86">
        <v>0.76661568880081177</v>
      </c>
      <c r="S487" s="86">
        <v>0.82425016164779663</v>
      </c>
      <c r="T487" s="86">
        <v>1.0315598249435425</v>
      </c>
      <c r="U487" s="86">
        <v>1.1342424154281616</v>
      </c>
      <c r="V487" s="86">
        <v>1.2158153057098389</v>
      </c>
      <c r="W487" s="86">
        <v>1.4476888179779053</v>
      </c>
      <c r="X487" s="86">
        <v>1.5262422561645508</v>
      </c>
      <c r="Y487" s="86">
        <v>1.5884742736816406</v>
      </c>
      <c r="Z487" s="86">
        <v>1.816523551940918</v>
      </c>
      <c r="AA487" s="86">
        <v>1.7785071134567261</v>
      </c>
      <c r="AB487" s="86">
        <v>1.713611364364624</v>
      </c>
      <c r="AC487" s="86">
        <v>1.6217207908630371</v>
      </c>
      <c r="AD487" s="86">
        <v>1.4790778160095215</v>
      </c>
      <c r="AE487" s="86">
        <v>1.1795268058776855</v>
      </c>
      <c r="AF487" s="86">
        <v>1.015345573425293</v>
      </c>
      <c r="AG487" s="86">
        <v>-0.16076242923736572</v>
      </c>
      <c r="AH487" s="86">
        <v>-0.1071123331785202</v>
      </c>
      <c r="AI487" s="86">
        <v>-0.10324914753437042</v>
      </c>
      <c r="AJ487" s="86">
        <v>-0.10097122192382813</v>
      </c>
      <c r="AK487" s="86">
        <v>-0.10221947729587555</v>
      </c>
      <c r="AL487" s="86">
        <v>-0.1031716987490654</v>
      </c>
      <c r="AM487" s="86">
        <v>-0.12773002684116364</v>
      </c>
      <c r="AN487" s="86">
        <v>-9.8865233361721039E-2</v>
      </c>
      <c r="AO487" s="86">
        <v>-6.6894233226776123E-2</v>
      </c>
      <c r="AP487" s="86">
        <v>-0.11881983280181885</v>
      </c>
      <c r="AQ487" s="86">
        <v>-0.14872041344642639</v>
      </c>
      <c r="AR487" s="86">
        <v>-8.9193619787693024E-2</v>
      </c>
      <c r="AS487" s="86">
        <v>-0.13744089007377625</v>
      </c>
      <c r="AT487" s="86">
        <v>-0.23154076933860779</v>
      </c>
      <c r="AU487" s="86">
        <v>-0.1594294011592865</v>
      </c>
      <c r="AV487" s="86">
        <v>-0.25690078735351563</v>
      </c>
      <c r="AW487" s="86">
        <v>-0.22606070339679718</v>
      </c>
      <c r="AX487" s="86">
        <v>-4.1716732084751129E-2</v>
      </c>
      <c r="AY487" s="86">
        <v>-7.4305333197116852E-2</v>
      </c>
      <c r="AZ487" s="86">
        <v>-3.681148961186409E-2</v>
      </c>
      <c r="BA487" s="86">
        <v>-5.8293979614973068E-2</v>
      </c>
      <c r="BB487" s="86">
        <v>-6.0187116265296936E-2</v>
      </c>
      <c r="BC487" s="86">
        <v>-0.24453026056289673</v>
      </c>
      <c r="BD487" s="86">
        <v>-0.1780698150396347</v>
      </c>
      <c r="BE487" s="86">
        <v>-0.10580871999263763</v>
      </c>
      <c r="BF487" s="86">
        <v>-5.9029135853052139E-2</v>
      </c>
      <c r="BG487" s="86">
        <v>-5.660349503159523E-2</v>
      </c>
      <c r="BH487" s="86">
        <v>-5.9531591832637787E-2</v>
      </c>
      <c r="BI487" s="86">
        <v>-6.0712989419698715E-2</v>
      </c>
      <c r="BJ487" s="86">
        <v>-5.8576647192239761E-2</v>
      </c>
      <c r="BK487" s="86">
        <v>-8.3387218415737152E-2</v>
      </c>
      <c r="BL487" s="86">
        <v>-5.3405243903398514E-2</v>
      </c>
      <c r="BM487" s="86">
        <v>-1.7240380868315697E-2</v>
      </c>
      <c r="BN487" s="86">
        <v>-6.4746379852294922E-2</v>
      </c>
      <c r="BO487" s="86">
        <v>-8.9545883238315582E-2</v>
      </c>
      <c r="BP487" s="86">
        <v>-2.0754732191562653E-2</v>
      </c>
      <c r="BQ487" s="86">
        <v>-5.8583803474903107E-2</v>
      </c>
      <c r="BR487" s="86">
        <v>-0.14326047897338867</v>
      </c>
      <c r="BS487" s="86">
        <v>-6.5972313284873962E-2</v>
      </c>
      <c r="BT487" s="86">
        <v>-0.15899591147899628</v>
      </c>
      <c r="BU487" s="86">
        <v>-0.13659986853599548</v>
      </c>
      <c r="BV487" s="86">
        <v>4.6821258962154388E-2</v>
      </c>
      <c r="BW487" s="86">
        <v>1.1804030276834965E-2</v>
      </c>
      <c r="BX487" s="86">
        <v>4.5918628573417664E-2</v>
      </c>
      <c r="BY487" s="86">
        <v>1.9602708518505096E-2</v>
      </c>
      <c r="BZ487" s="86">
        <v>1.4388244599103928E-2</v>
      </c>
      <c r="CA487" s="86">
        <v>-0.17241762578487396</v>
      </c>
      <c r="CB487" s="86">
        <v>-0.11624594777822495</v>
      </c>
      <c r="CC487" s="86">
        <v>-6.774795800447464E-2</v>
      </c>
      <c r="CD487" s="86">
        <v>-2.5726856663823128E-2</v>
      </c>
      <c r="CE487" s="86">
        <v>-2.4296853691339493E-2</v>
      </c>
      <c r="CF487" s="86">
        <v>-3.0830632895231247E-2</v>
      </c>
      <c r="CG487" s="86">
        <v>-3.1965721398591995E-2</v>
      </c>
      <c r="CH487" s="86">
        <v>-2.769024483859539E-2</v>
      </c>
      <c r="CI487" s="86">
        <v>-5.26755191385746E-2</v>
      </c>
      <c r="CJ487" s="86">
        <v>-2.1919798105955124E-2</v>
      </c>
      <c r="CK487" s="86">
        <v>1.7149724066257477E-2</v>
      </c>
      <c r="CL487" s="86">
        <v>-2.7295274659991264E-2</v>
      </c>
      <c r="CM487" s="86">
        <v>-4.8561785370111465E-2</v>
      </c>
      <c r="CN487" s="86">
        <v>2.6645831763744354E-2</v>
      </c>
      <c r="CO487" s="86">
        <v>-3.9676344022154808E-3</v>
      </c>
      <c r="CP487" s="86">
        <v>-8.2117803394794464E-2</v>
      </c>
      <c r="CQ487" s="86">
        <v>-1.244225655682385E-3</v>
      </c>
      <c r="CR487" s="86">
        <v>-9.118729829788208E-2</v>
      </c>
      <c r="CS487" s="86">
        <v>-7.4639588594436646E-2</v>
      </c>
      <c r="CT487" s="86">
        <v>0.10814240574836731</v>
      </c>
      <c r="CU487" s="86">
        <v>7.1443118155002594E-2</v>
      </c>
      <c r="CV487" s="86">
        <v>0.10321725159883499</v>
      </c>
      <c r="CW487" s="86">
        <v>7.3553718626499176E-2</v>
      </c>
      <c r="CX487" s="86">
        <v>6.6038914024829865E-2</v>
      </c>
      <c r="CY487" s="86">
        <v>-0.12247264385223389</v>
      </c>
      <c r="CZ487" s="86">
        <v>-7.3426917195320129E-2</v>
      </c>
      <c r="DA487" s="86">
        <v>-2.9687181115150452E-2</v>
      </c>
      <c r="DB487" s="86">
        <v>7.575418334454298E-3</v>
      </c>
      <c r="DC487" s="86">
        <v>8.0097829923033714E-3</v>
      </c>
      <c r="DD487" s="86">
        <v>-2.1296776831150055E-3</v>
      </c>
      <c r="DE487" s="86">
        <v>-3.2184536103159189E-3</v>
      </c>
      <c r="DF487" s="86">
        <v>3.1961544882506132E-3</v>
      </c>
      <c r="DG487" s="86">
        <v>-2.196381613612175E-2</v>
      </c>
      <c r="DH487" s="86">
        <v>9.5656514167785645E-3</v>
      </c>
      <c r="DI487" s="86">
        <v>5.1539827138185501E-2</v>
      </c>
      <c r="DJ487" s="86">
        <v>1.0155830532312393E-2</v>
      </c>
      <c r="DK487" s="86">
        <v>-7.5776884332299232E-3</v>
      </c>
      <c r="DL487" s="86">
        <v>7.4046395719051361E-2</v>
      </c>
      <c r="DM487" s="86">
        <v>5.0648536533117294E-2</v>
      </c>
      <c r="DN487" s="86">
        <v>-2.0975131541490555E-2</v>
      </c>
      <c r="DO487" s="86">
        <v>6.3483864068984985E-2</v>
      </c>
      <c r="DP487" s="86">
        <v>-2.3378685116767883E-2</v>
      </c>
      <c r="DQ487" s="86">
        <v>-1.2679304927587509E-2</v>
      </c>
      <c r="DR487" s="86">
        <v>0.16946355998516083</v>
      </c>
      <c r="DS487" s="86">
        <v>0.1310821920633316</v>
      </c>
      <c r="DT487" s="86">
        <v>0.16051587462425232</v>
      </c>
      <c r="DU487" s="86">
        <v>0.12750472128391266</v>
      </c>
      <c r="DV487" s="86">
        <v>0.11768957227468491</v>
      </c>
      <c r="DW487" s="86">
        <v>-7.2527654469013214E-2</v>
      </c>
      <c r="DX487" s="86">
        <v>-3.0607894062995911E-2</v>
      </c>
      <c r="DY487" s="86">
        <v>2.5266528129577637E-2</v>
      </c>
      <c r="DZ487" s="86">
        <v>5.565861240029335E-2</v>
      </c>
      <c r="EA487" s="86">
        <v>5.4655436426401138E-2</v>
      </c>
      <c r="EB487" s="86">
        <v>3.9309944957494736E-2</v>
      </c>
      <c r="EC487" s="86">
        <v>3.8288034498691559E-2</v>
      </c>
      <c r="ED487" s="86">
        <v>4.779120534658432E-2</v>
      </c>
      <c r="EE487" s="86">
        <v>2.2379003465175629E-2</v>
      </c>
      <c r="EF487" s="86">
        <v>5.5025637149810791E-2</v>
      </c>
      <c r="EG487" s="86">
        <v>0.10119367390871048</v>
      </c>
      <c r="EH487" s="86">
        <v>6.4229279756546021E-2</v>
      </c>
      <c r="EI487" s="86">
        <v>5.1596838980913162E-2</v>
      </c>
      <c r="EJ487" s="86">
        <v>0.14248527586460114</v>
      </c>
      <c r="EK487" s="86">
        <v>0.12950561940670013</v>
      </c>
      <c r="EL487" s="86">
        <v>6.7305177450180054E-2</v>
      </c>
      <c r="EM487" s="86">
        <v>0.15694095194339752</v>
      </c>
      <c r="EN487" s="86">
        <v>7.4526183307170868E-2</v>
      </c>
      <c r="EO487" s="86">
        <v>7.6781503856182098E-2</v>
      </c>
      <c r="EP487" s="86">
        <v>0.25800156593322754</v>
      </c>
      <c r="EQ487" s="86">
        <v>0.21719156205654144</v>
      </c>
      <c r="ER487" s="86">
        <v>0.24324600398540497</v>
      </c>
      <c r="ES487" s="86">
        <v>0.20540140569210052</v>
      </c>
      <c r="ET487" s="86">
        <v>0.19226492941379547</v>
      </c>
      <c r="EU487" s="86">
        <v>-4.1502941166982055E-4</v>
      </c>
      <c r="EV487" s="86">
        <v>3.1215978786349297E-2</v>
      </c>
      <c r="EW487" s="86">
        <v>75.971328735351563</v>
      </c>
      <c r="EX487" s="86">
        <v>72.670738220214844</v>
      </c>
      <c r="EY487" s="86">
        <v>71.303474426269531</v>
      </c>
      <c r="EZ487" s="86">
        <v>69.985542297363281</v>
      </c>
      <c r="FA487" s="86">
        <v>68.737518310546875</v>
      </c>
      <c r="FB487" s="86">
        <v>68.240028381347656</v>
      </c>
      <c r="FC487" s="86">
        <v>67.283653259277344</v>
      </c>
      <c r="FD487" s="86">
        <v>66.784492492675781</v>
      </c>
      <c r="FE487" s="86">
        <v>68.716011047363281</v>
      </c>
      <c r="FF487" s="86">
        <v>74.415672302246094</v>
      </c>
      <c r="FG487" s="86">
        <v>80.395187377929688</v>
      </c>
      <c r="FH487" s="86">
        <v>85.086112976074219</v>
      </c>
      <c r="FI487" s="86">
        <v>89.253448486328125</v>
      </c>
      <c r="FJ487" s="86">
        <v>91.556144714355469</v>
      </c>
      <c r="FK487" s="86">
        <v>93.736839294433594</v>
      </c>
      <c r="FL487" s="86">
        <v>95.610122680664063</v>
      </c>
      <c r="FM487" s="86">
        <v>96.473777770996094</v>
      </c>
      <c r="FN487" s="86">
        <v>96.451026916503906</v>
      </c>
      <c r="FO487" s="86">
        <v>94.696304321289063</v>
      </c>
      <c r="FP487" s="86">
        <v>90.73382568359375</v>
      </c>
      <c r="FQ487" s="86">
        <v>86.264328002929688</v>
      </c>
      <c r="FR487" s="86">
        <v>83.487350463867188</v>
      </c>
      <c r="FS487" s="86">
        <v>81.217796325683594</v>
      </c>
      <c r="FT487" s="86">
        <v>78.969276428222656</v>
      </c>
      <c r="FU487" s="86">
        <v>3.5165004432201385E-2</v>
      </c>
      <c r="FV487" s="86">
        <v>6.4843632280826569E-2</v>
      </c>
      <c r="FW487" s="86">
        <v>3.400750458240509E-2</v>
      </c>
      <c r="FX487" s="86">
        <v>608</v>
      </c>
      <c r="FY487" s="86">
        <v>1</v>
      </c>
    </row>
    <row r="488" spans="1:181" x14ac:dyDescent="0.25">
      <c r="A488" t="s">
        <v>186</v>
      </c>
      <c r="B488" t="s">
        <v>244</v>
      </c>
      <c r="C488" t="s">
        <v>194</v>
      </c>
      <c r="D488" t="s">
        <v>203</v>
      </c>
      <c r="E488" t="s">
        <v>210</v>
      </c>
      <c r="F488" t="s">
        <v>1</v>
      </c>
      <c r="G488" t="s">
        <v>1</v>
      </c>
      <c r="H488" s="86">
        <v>14933</v>
      </c>
      <c r="I488" s="86">
        <v>0.94224971532821655</v>
      </c>
      <c r="J488" s="86">
        <v>0.84729701280593872</v>
      </c>
      <c r="K488" s="86">
        <v>0.79907417297363281</v>
      </c>
      <c r="L488" s="86">
        <v>0.75244796276092529</v>
      </c>
      <c r="M488" s="86">
        <v>0.765022873878479</v>
      </c>
      <c r="N488" s="86">
        <v>0.81290429830551147</v>
      </c>
      <c r="O488" s="86">
        <v>0.85682207345962524</v>
      </c>
      <c r="P488" s="86">
        <v>0.95879411697387695</v>
      </c>
      <c r="Q488" s="86">
        <v>0.96751707792282104</v>
      </c>
      <c r="R488" s="86">
        <v>0.95789498090744019</v>
      </c>
      <c r="S488" s="86">
        <v>0.98407256603240967</v>
      </c>
      <c r="T488" s="86">
        <v>1.1127700805664063</v>
      </c>
      <c r="U488" s="86">
        <v>1.2313717603683472</v>
      </c>
      <c r="V488" s="86">
        <v>1.3202668428421021</v>
      </c>
      <c r="W488" s="86">
        <v>1.4824309349060059</v>
      </c>
      <c r="X488" s="86">
        <v>1.6406821012496948</v>
      </c>
      <c r="Y488" s="86">
        <v>1.7706743478775024</v>
      </c>
      <c r="Z488" s="86">
        <v>1.857429027557373</v>
      </c>
      <c r="AA488" s="86">
        <v>1.8945516347885132</v>
      </c>
      <c r="AB488" s="86">
        <v>1.8948009014129639</v>
      </c>
      <c r="AC488" s="86">
        <v>1.7623953819274902</v>
      </c>
      <c r="AD488" s="86">
        <v>1.6681417226791382</v>
      </c>
      <c r="AE488" s="86">
        <v>1.4163670539855957</v>
      </c>
      <c r="AF488" s="86">
        <v>1.2249683141708374</v>
      </c>
      <c r="AG488" s="86">
        <v>-0.20879113674163818</v>
      </c>
      <c r="AH488" s="86">
        <v>-0.22725053131580353</v>
      </c>
      <c r="AI488" s="86">
        <v>-0.1744333952665329</v>
      </c>
      <c r="AJ488" s="86">
        <v>-0.1710859090089798</v>
      </c>
      <c r="AK488" s="86">
        <v>-0.14325937628746033</v>
      </c>
      <c r="AL488" s="86">
        <v>-0.12857323884963989</v>
      </c>
      <c r="AM488" s="86">
        <v>-0.17987492680549622</v>
      </c>
      <c r="AN488" s="86">
        <v>-0.15134003758430481</v>
      </c>
      <c r="AO488" s="86">
        <v>-0.13217531144618988</v>
      </c>
      <c r="AP488" s="86">
        <v>-8.6558245122432709E-2</v>
      </c>
      <c r="AQ488" s="86">
        <v>-0.13269652426242828</v>
      </c>
      <c r="AR488" s="86">
        <v>-0.11251995712518692</v>
      </c>
      <c r="AS488" s="86">
        <v>-8.6429506540298462E-2</v>
      </c>
      <c r="AT488" s="86">
        <v>-0.12104225903749466</v>
      </c>
      <c r="AU488" s="86">
        <v>-0.13354368507862091</v>
      </c>
      <c r="AV488" s="86">
        <v>-7.021477073431015E-2</v>
      </c>
      <c r="AW488" s="86">
        <v>-2.3096581920981407E-2</v>
      </c>
      <c r="AX488" s="86">
        <v>-2.9545290395617485E-2</v>
      </c>
      <c r="AY488" s="86">
        <v>-1.0297071188688278E-2</v>
      </c>
      <c r="AZ488" s="86">
        <v>4.8336643725633621E-2</v>
      </c>
      <c r="BA488" s="86">
        <v>-6.749899685382843E-2</v>
      </c>
      <c r="BB488" s="86">
        <v>-0.12769930064678192</v>
      </c>
      <c r="BC488" s="86">
        <v>-0.24353063106536865</v>
      </c>
      <c r="BD488" s="86">
        <v>-0.21641473472118378</v>
      </c>
      <c r="BE488" s="86">
        <v>-0.15420080721378326</v>
      </c>
      <c r="BF488" s="86">
        <v>-0.17628218233585358</v>
      </c>
      <c r="BG488" s="86">
        <v>-0.12253595888614655</v>
      </c>
      <c r="BH488" s="86">
        <v>-0.12327838689088821</v>
      </c>
      <c r="BI488" s="86">
        <v>-9.4692520797252655E-2</v>
      </c>
      <c r="BJ488" s="86">
        <v>-8.2125768065452576E-2</v>
      </c>
      <c r="BK488" s="86">
        <v>-0.13130918145179749</v>
      </c>
      <c r="BL488" s="86">
        <v>-9.9374637007713318E-2</v>
      </c>
      <c r="BM488" s="86">
        <v>-7.9309917986392975E-2</v>
      </c>
      <c r="BN488" s="86">
        <v>-3.8220886141061783E-2</v>
      </c>
      <c r="BO488" s="86">
        <v>-8.3068735897541046E-2</v>
      </c>
      <c r="BP488" s="86">
        <v>-5.9184316545724869E-2</v>
      </c>
      <c r="BQ488" s="86">
        <v>-2.5980040431022644E-2</v>
      </c>
      <c r="BR488" s="86">
        <v>-6.1069820076227188E-2</v>
      </c>
      <c r="BS488" s="86">
        <v>-6.8853400647640228E-2</v>
      </c>
      <c r="BT488" s="86">
        <v>-8.3024235209450126E-4</v>
      </c>
      <c r="BU488" s="86">
        <v>5.173255130648613E-2</v>
      </c>
      <c r="BV488" s="86">
        <v>4.6763099730014801E-2</v>
      </c>
      <c r="BW488" s="86">
        <v>7.0011042058467865E-2</v>
      </c>
      <c r="BX488" s="86">
        <v>0.13082663714885712</v>
      </c>
      <c r="BY488" s="86">
        <v>5.6734047830104828E-3</v>
      </c>
      <c r="BZ488" s="86">
        <v>-5.5145997554063797E-2</v>
      </c>
      <c r="CA488" s="86">
        <v>-0.17905221879482269</v>
      </c>
      <c r="CB488" s="86">
        <v>-0.15465743839740753</v>
      </c>
      <c r="CC488" s="86">
        <v>-0.11639170348644257</v>
      </c>
      <c r="CD488" s="86">
        <v>-0.14098164439201355</v>
      </c>
      <c r="CE488" s="86">
        <v>-8.6591951549053192E-2</v>
      </c>
      <c r="CF488" s="86">
        <v>-9.0167038142681122E-2</v>
      </c>
      <c r="CG488" s="86">
        <v>-6.1055265367031097E-2</v>
      </c>
      <c r="CH488" s="86">
        <v>-4.9956388771533966E-2</v>
      </c>
      <c r="CI488" s="86">
        <v>-9.767267107963562E-2</v>
      </c>
      <c r="CJ488" s="86">
        <v>-6.33835569024086E-2</v>
      </c>
      <c r="CK488" s="86">
        <v>-4.2695514857769012E-2</v>
      </c>
      <c r="CL488" s="86">
        <v>-4.7425758093595505E-3</v>
      </c>
      <c r="CM488" s="86">
        <v>-4.8696670681238174E-2</v>
      </c>
      <c r="CN488" s="86">
        <v>-2.2244211286306381E-2</v>
      </c>
      <c r="CO488" s="86">
        <v>1.5887074172496796E-2</v>
      </c>
      <c r="CP488" s="86">
        <v>-1.9533103331923485E-2</v>
      </c>
      <c r="CQ488" s="86">
        <v>-2.4049097672104836E-2</v>
      </c>
      <c r="CR488" s="86">
        <v>4.722527414560318E-2</v>
      </c>
      <c r="CS488" s="86">
        <v>0.1035589724779129</v>
      </c>
      <c r="CT488" s="86">
        <v>9.9614053964614868E-2</v>
      </c>
      <c r="CU488" s="86">
        <v>0.12563219666481018</v>
      </c>
      <c r="CV488" s="86">
        <v>0.18795895576477051</v>
      </c>
      <c r="CW488" s="86">
        <v>5.6352388113737106E-2</v>
      </c>
      <c r="CX488" s="86">
        <v>-4.8957928083837032E-3</v>
      </c>
      <c r="CY488" s="86">
        <v>-0.13439467549324036</v>
      </c>
      <c r="CZ488" s="86">
        <v>-0.11188451200723648</v>
      </c>
      <c r="DA488" s="86">
        <v>-7.8582599759101868E-2</v>
      </c>
      <c r="DB488" s="86">
        <v>-0.10568111389875412</v>
      </c>
      <c r="DC488" s="86">
        <v>-5.0647936761379242E-2</v>
      </c>
      <c r="DD488" s="86">
        <v>-5.7055693119764328E-2</v>
      </c>
      <c r="DE488" s="86">
        <v>-2.7418013662099838E-2</v>
      </c>
      <c r="DF488" s="86">
        <v>-1.7787009477615356E-2</v>
      </c>
      <c r="DG488" s="86">
        <v>-6.4036175608634949E-2</v>
      </c>
      <c r="DH488" s="86">
        <v>-2.7392487972974777E-2</v>
      </c>
      <c r="DI488" s="86">
        <v>-6.0811094008386135E-3</v>
      </c>
      <c r="DJ488" s="86">
        <v>2.8735732659697533E-2</v>
      </c>
      <c r="DK488" s="86">
        <v>-1.43246129155159E-2</v>
      </c>
      <c r="DL488" s="86">
        <v>1.469589676707983E-2</v>
      </c>
      <c r="DM488" s="86">
        <v>5.7754185050725937E-2</v>
      </c>
      <c r="DN488" s="86">
        <v>2.2003619000315666E-2</v>
      </c>
      <c r="DO488" s="86">
        <v>2.075519971549511E-2</v>
      </c>
      <c r="DP488" s="86">
        <v>9.5280781388282776E-2</v>
      </c>
      <c r="DQ488" s="86">
        <v>0.15538538992404938</v>
      </c>
      <c r="DR488" s="86">
        <v>0.15246501564979553</v>
      </c>
      <c r="DS488" s="86">
        <v>0.1812533438205719</v>
      </c>
      <c r="DT488" s="86">
        <v>0.2450912743806839</v>
      </c>
      <c r="DU488" s="86">
        <v>0.10703137516975403</v>
      </c>
      <c r="DV488" s="86">
        <v>4.5354407280683517E-2</v>
      </c>
      <c r="DW488" s="86">
        <v>-8.973713219165802E-2</v>
      </c>
      <c r="DX488" s="86">
        <v>-6.911158561706543E-2</v>
      </c>
      <c r="DY488" s="86">
        <v>-2.3992257192730904E-2</v>
      </c>
      <c r="DZ488" s="86">
        <v>-5.4712753742933273E-2</v>
      </c>
      <c r="EA488" s="86">
        <v>1.2495038099586964E-3</v>
      </c>
      <c r="EB488" s="86">
        <v>-9.2481756582856178E-3</v>
      </c>
      <c r="EC488" s="86">
        <v>2.1148841828107834E-2</v>
      </c>
      <c r="ED488" s="86">
        <v>2.8660468757152557E-2</v>
      </c>
      <c r="EE488" s="86">
        <v>-1.5470419079065323E-2</v>
      </c>
      <c r="EF488" s="86">
        <v>2.4572907015681267E-2</v>
      </c>
      <c r="EG488" s="86">
        <v>4.6784278005361557E-2</v>
      </c>
      <c r="EH488" s="86">
        <v>7.7073097229003906E-2</v>
      </c>
      <c r="EI488" s="86">
        <v>3.5303186625242233E-2</v>
      </c>
      <c r="EJ488" s="86">
        <v>6.8031542003154755E-2</v>
      </c>
      <c r="EK488" s="86">
        <v>0.11820365488529205</v>
      </c>
      <c r="EL488" s="86">
        <v>8.1976048648357391E-2</v>
      </c>
      <c r="EM488" s="86">
        <v>8.5445493459701538E-2</v>
      </c>
      <c r="EN488" s="86">
        <v>0.16466531157493591</v>
      </c>
      <c r="EO488" s="86">
        <v>0.23021455109119415</v>
      </c>
      <c r="EP488" s="86">
        <v>0.22877340018749237</v>
      </c>
      <c r="EQ488" s="86">
        <v>0.26156148314476013</v>
      </c>
      <c r="ER488" s="86">
        <v>0.3275812566280365</v>
      </c>
      <c r="ES488" s="86">
        <v>0.18020378053188324</v>
      </c>
      <c r="ET488" s="86">
        <v>0.11790771782398224</v>
      </c>
      <c r="EU488" s="86">
        <v>-2.5258732959628105E-2</v>
      </c>
      <c r="EV488" s="86">
        <v>-7.3542804457247257E-3</v>
      </c>
      <c r="EW488" s="86">
        <v>73.899269104003906</v>
      </c>
      <c r="EX488" s="86">
        <v>71.687095642089844</v>
      </c>
      <c r="EY488" s="86">
        <v>70.247238159179688</v>
      </c>
      <c r="EZ488" s="86">
        <v>69.038055419921875</v>
      </c>
      <c r="FA488" s="86">
        <v>67.917831420898438</v>
      </c>
      <c r="FB488" s="86">
        <v>67.264381408691406</v>
      </c>
      <c r="FC488" s="86">
        <v>66.69219970703125</v>
      </c>
      <c r="FD488" s="86">
        <v>66.173423767089844</v>
      </c>
      <c r="FE488" s="86">
        <v>68.065597534179688</v>
      </c>
      <c r="FF488" s="86">
        <v>74.3038330078125</v>
      </c>
      <c r="FG488" s="86">
        <v>80.14996337890625</v>
      </c>
      <c r="FH488" s="86">
        <v>85.301460266113281</v>
      </c>
      <c r="FI488" s="86">
        <v>89.234481811523438</v>
      </c>
      <c r="FJ488" s="86">
        <v>91.843902587890625</v>
      </c>
      <c r="FK488" s="86">
        <v>93.881202697753906</v>
      </c>
      <c r="FL488" s="86">
        <v>95.491668701171875</v>
      </c>
      <c r="FM488" s="86">
        <v>95.983360290527344</v>
      </c>
      <c r="FN488" s="86">
        <v>95.347145080566406</v>
      </c>
      <c r="FO488" s="86">
        <v>92.856597900390625</v>
      </c>
      <c r="FP488" s="86">
        <v>88.588844299316406</v>
      </c>
      <c r="FQ488" s="86">
        <v>84.0423583984375</v>
      </c>
      <c r="FR488" s="86">
        <v>81.241554260253906</v>
      </c>
      <c r="FS488" s="86">
        <v>78.888877868652344</v>
      </c>
      <c r="FT488" s="86">
        <v>76.663650512695313</v>
      </c>
      <c r="FU488" s="86">
        <v>3.6891136318445206E-2</v>
      </c>
      <c r="FV488" s="86">
        <v>6.0687605291604996E-2</v>
      </c>
      <c r="FW488" s="86">
        <v>3.6467358469963074E-2</v>
      </c>
      <c r="FX488" s="86">
        <v>1643</v>
      </c>
      <c r="FY488" s="86">
        <v>1</v>
      </c>
    </row>
    <row r="489" spans="1:181" x14ac:dyDescent="0.25">
      <c r="A489" t="s">
        <v>186</v>
      </c>
      <c r="B489" t="s">
        <v>244</v>
      </c>
      <c r="C489" t="s">
        <v>194</v>
      </c>
      <c r="D489" t="s">
        <v>203</v>
      </c>
      <c r="E489" t="s">
        <v>210</v>
      </c>
      <c r="F489" t="s">
        <v>178</v>
      </c>
      <c r="G489" t="s">
        <v>1</v>
      </c>
      <c r="H489" s="86">
        <v>7789</v>
      </c>
      <c r="I489" s="86">
        <v>0.97940254211425781</v>
      </c>
      <c r="J489" s="86">
        <v>0.89588916301727295</v>
      </c>
      <c r="K489" s="86">
        <v>0.84295195341110229</v>
      </c>
      <c r="L489" s="86">
        <v>0.78883111476898193</v>
      </c>
      <c r="M489" s="86">
        <v>0.78370451927185059</v>
      </c>
      <c r="N489" s="86">
        <v>0.83423388004302979</v>
      </c>
      <c r="O489" s="86">
        <v>0.89145857095718384</v>
      </c>
      <c r="P489" s="86">
        <v>0.94283497333526611</v>
      </c>
      <c r="Q489" s="86">
        <v>0.9786716103553772</v>
      </c>
      <c r="R489" s="86">
        <v>0.98189735412597656</v>
      </c>
      <c r="S489" s="86">
        <v>1.0144213438034058</v>
      </c>
      <c r="T489" s="86">
        <v>1.1090548038482666</v>
      </c>
      <c r="U489" s="86">
        <v>1.192717432975769</v>
      </c>
      <c r="V489" s="86">
        <v>1.2543791532516479</v>
      </c>
      <c r="W489" s="86">
        <v>1.3246383666992188</v>
      </c>
      <c r="X489" s="86">
        <v>1.4948794841766357</v>
      </c>
      <c r="Y489" s="86">
        <v>1.5771266222000122</v>
      </c>
      <c r="Z489" s="86">
        <v>1.5916687250137329</v>
      </c>
      <c r="AA489" s="86">
        <v>1.5945862531661987</v>
      </c>
      <c r="AB489" s="86">
        <v>1.6850408315658569</v>
      </c>
      <c r="AC489" s="86">
        <v>1.6166980266571045</v>
      </c>
      <c r="AD489" s="86">
        <v>1.6124005317687988</v>
      </c>
      <c r="AE489" s="86">
        <v>1.4050183296203613</v>
      </c>
      <c r="AF489" s="86">
        <v>1.2314925193786621</v>
      </c>
      <c r="AG489" s="86">
        <v>-0.13975299894809723</v>
      </c>
      <c r="AH489" s="86">
        <v>-0.14773793518543243</v>
      </c>
      <c r="AI489" s="86">
        <v>-0.1102617084980011</v>
      </c>
      <c r="AJ489" s="86">
        <v>-0.12714877724647522</v>
      </c>
      <c r="AK489" s="86">
        <v>-0.11493699252605438</v>
      </c>
      <c r="AL489" s="86">
        <v>-7.6559953391551971E-2</v>
      </c>
      <c r="AM489" s="86">
        <v>-0.11357474327087402</v>
      </c>
      <c r="AN489" s="86">
        <v>-0.14554682374000549</v>
      </c>
      <c r="AO489" s="86">
        <v>-6.2068641185760498E-2</v>
      </c>
      <c r="AP489" s="86">
        <v>-2.3309655487537384E-2</v>
      </c>
      <c r="AQ489" s="86">
        <v>-6.4720690250396729E-2</v>
      </c>
      <c r="AR489" s="86">
        <v>-6.0365833342075348E-2</v>
      </c>
      <c r="AS489" s="86">
        <v>-4.0401946753263474E-2</v>
      </c>
      <c r="AT489" s="86">
        <v>-7.4553839862346649E-2</v>
      </c>
      <c r="AU489" s="86">
        <v>-9.8238840699195862E-2</v>
      </c>
      <c r="AV489" s="86">
        <v>-2.3963447660207748E-2</v>
      </c>
      <c r="AW489" s="86">
        <v>-1.6258284449577332E-2</v>
      </c>
      <c r="AX489" s="86">
        <v>-9.9722996354103088E-2</v>
      </c>
      <c r="AY489" s="86">
        <v>-0.15217649936676025</v>
      </c>
      <c r="AZ489" s="86">
        <v>-1.2237819842994213E-2</v>
      </c>
      <c r="BA489" s="86">
        <v>-6.4838699996471405E-2</v>
      </c>
      <c r="BB489" s="86">
        <v>-7.9172983765602112E-2</v>
      </c>
      <c r="BC489" s="86">
        <v>-0.15114289522171021</v>
      </c>
      <c r="BD489" s="86">
        <v>-0.13826704025268555</v>
      </c>
      <c r="BE489" s="86">
        <v>-7.8894682228565216E-2</v>
      </c>
      <c r="BF489" s="86">
        <v>-8.9353315532207489E-2</v>
      </c>
      <c r="BG489" s="86">
        <v>-5.4534703493118286E-2</v>
      </c>
      <c r="BH489" s="86">
        <v>-7.5674869120121002E-2</v>
      </c>
      <c r="BI489" s="86">
        <v>-6.4673721790313721E-2</v>
      </c>
      <c r="BJ489" s="86">
        <v>-2.7710821479558945E-2</v>
      </c>
      <c r="BK489" s="86">
        <v>-6.1864513903856277E-2</v>
      </c>
      <c r="BL489" s="86">
        <v>-8.5477560758590698E-2</v>
      </c>
      <c r="BM489" s="86">
        <v>-1.0470823384821415E-2</v>
      </c>
      <c r="BN489" s="86">
        <v>2.5767266750335693E-2</v>
      </c>
      <c r="BO489" s="86">
        <v>-1.3670651242136955E-2</v>
      </c>
      <c r="BP489" s="86">
        <v>-5.2056997083127499E-3</v>
      </c>
      <c r="BQ489" s="86">
        <v>2.1523496136069298E-2</v>
      </c>
      <c r="BR489" s="86">
        <v>-8.4983659908175468E-3</v>
      </c>
      <c r="BS489" s="86">
        <v>-2.7541115880012512E-2</v>
      </c>
      <c r="BT489" s="86">
        <v>4.9981165677309036E-2</v>
      </c>
      <c r="BU489" s="86">
        <v>5.7628605514764786E-2</v>
      </c>
      <c r="BV489" s="86">
        <v>-2.3612610995769501E-2</v>
      </c>
      <c r="BW489" s="86">
        <v>-7.414698600769043E-2</v>
      </c>
      <c r="BX489" s="86">
        <v>6.3684672117233276E-2</v>
      </c>
      <c r="BY489" s="86">
        <v>6.4558191224932671E-3</v>
      </c>
      <c r="BZ489" s="86">
        <v>-4.6684429980814457E-3</v>
      </c>
      <c r="CA489" s="86">
        <v>-8.0816768109798431E-2</v>
      </c>
      <c r="CB489" s="86">
        <v>-7.1022495627403259E-2</v>
      </c>
      <c r="CC489" s="86">
        <v>-3.6744400858879089E-2</v>
      </c>
      <c r="CD489" s="86">
        <v>-4.8916302621364594E-2</v>
      </c>
      <c r="CE489" s="86">
        <v>-1.5938341617584229E-2</v>
      </c>
      <c r="CF489" s="86">
        <v>-4.0024206042289734E-2</v>
      </c>
      <c r="CG489" s="86">
        <v>-2.9861534014344215E-2</v>
      </c>
      <c r="CH489" s="86">
        <v>6.1219357885420322E-3</v>
      </c>
      <c r="CI489" s="86">
        <v>-2.6050174608826637E-2</v>
      </c>
      <c r="CJ489" s="86">
        <v>-4.387376457452774E-2</v>
      </c>
      <c r="CK489" s="86">
        <v>2.5265669450163841E-2</v>
      </c>
      <c r="CL489" s="86">
        <v>5.9757795184850693E-2</v>
      </c>
      <c r="CM489" s="86">
        <v>2.1686447784304619E-2</v>
      </c>
      <c r="CN489" s="86">
        <v>3.2998044043779373E-2</v>
      </c>
      <c r="CO489" s="86">
        <v>6.4412869513034821E-2</v>
      </c>
      <c r="CP489" s="86">
        <v>3.7251453846693039E-2</v>
      </c>
      <c r="CQ489" s="86">
        <v>2.1423909813165665E-2</v>
      </c>
      <c r="CR489" s="86">
        <v>0.10119497776031494</v>
      </c>
      <c r="CS489" s="86">
        <v>0.1088024377822876</v>
      </c>
      <c r="CT489" s="86">
        <v>2.9101207852363586E-2</v>
      </c>
      <c r="CU489" s="86">
        <v>-2.0103977993130684E-2</v>
      </c>
      <c r="CV489" s="86">
        <v>0.11626835912466049</v>
      </c>
      <c r="CW489" s="86">
        <v>5.5834181606769562E-2</v>
      </c>
      <c r="CX489" s="86">
        <v>4.6933174133300781E-2</v>
      </c>
      <c r="CY489" s="86">
        <v>-3.2109100371599197E-2</v>
      </c>
      <c r="CZ489" s="86">
        <v>-2.4449113756418228E-2</v>
      </c>
      <c r="DA489" s="86">
        <v>5.4058870300650597E-3</v>
      </c>
      <c r="DB489" s="86">
        <v>-8.4792887791991234E-3</v>
      </c>
      <c r="DC489" s="86">
        <v>2.265801839530468E-2</v>
      </c>
      <c r="DD489" s="86">
        <v>-4.3735397048294544E-3</v>
      </c>
      <c r="DE489" s="86">
        <v>4.9506518989801407E-3</v>
      </c>
      <c r="DF489" s="86">
        <v>3.9954692125320435E-2</v>
      </c>
      <c r="DG489" s="86">
        <v>9.7641674801707268E-3</v>
      </c>
      <c r="DH489" s="86">
        <v>-2.2699737455695868E-3</v>
      </c>
      <c r="DI489" s="86">
        <v>6.1002165079116821E-2</v>
      </c>
      <c r="DJ489" s="86">
        <v>9.3748331069946289E-2</v>
      </c>
      <c r="DK489" s="86">
        <v>5.7043552398681641E-2</v>
      </c>
      <c r="DL489" s="86">
        <v>7.1201786398887634E-2</v>
      </c>
      <c r="DM489" s="86">
        <v>0.10730224102735519</v>
      </c>
      <c r="DN489" s="86">
        <v>8.3001278340816498E-2</v>
      </c>
      <c r="DO489" s="86">
        <v>7.0388935506343842E-2</v>
      </c>
      <c r="DP489" s="86">
        <v>0.15240879356861115</v>
      </c>
      <c r="DQ489" s="86">
        <v>0.15997625887393951</v>
      </c>
      <c r="DR489" s="86">
        <v>8.1815026700496674E-2</v>
      </c>
      <c r="DS489" s="86">
        <v>3.3939026296138763E-2</v>
      </c>
      <c r="DT489" s="86">
        <v>0.1688520610332489</v>
      </c>
      <c r="DU489" s="86">
        <v>0.10521254688501358</v>
      </c>
      <c r="DV489" s="86">
        <v>9.853479266166687E-2</v>
      </c>
      <c r="DW489" s="86">
        <v>1.6598563641309738E-2</v>
      </c>
      <c r="DX489" s="86">
        <v>2.2124260663986206E-2</v>
      </c>
      <c r="DY489" s="86">
        <v>6.6264212131500244E-2</v>
      </c>
      <c r="DZ489" s="86">
        <v>4.9905337393283844E-2</v>
      </c>
      <c r="EA489" s="86">
        <v>7.8385032713413239E-2</v>
      </c>
      <c r="EB489" s="86">
        <v>4.7100357711315155E-2</v>
      </c>
      <c r="EC489" s="86">
        <v>5.5213920772075653E-2</v>
      </c>
      <c r="ED489" s="86">
        <v>8.8803820312023163E-2</v>
      </c>
      <c r="EE489" s="86">
        <v>6.147439032793045E-2</v>
      </c>
      <c r="EF489" s="86">
        <v>5.7799294590950012E-2</v>
      </c>
      <c r="EG489" s="86">
        <v>0.11259998381137848</v>
      </c>
      <c r="EH489" s="86">
        <v>0.14282524585723877</v>
      </c>
      <c r="EI489" s="86">
        <v>0.10809358209371567</v>
      </c>
      <c r="EJ489" s="86">
        <v>0.12636192142963409</v>
      </c>
      <c r="EK489" s="86">
        <v>0.16922768950462341</v>
      </c>
      <c r="EL489" s="86">
        <v>0.14905676245689392</v>
      </c>
      <c r="EM489" s="86">
        <v>0.14108666777610779</v>
      </c>
      <c r="EN489" s="86">
        <v>0.22635340690612793</v>
      </c>
      <c r="EO489" s="86">
        <v>0.23386316001415253</v>
      </c>
      <c r="EP489" s="86">
        <v>0.15792539715766907</v>
      </c>
      <c r="EQ489" s="86">
        <v>0.11196854710578918</v>
      </c>
      <c r="ER489" s="86">
        <v>0.24477453529834747</v>
      </c>
      <c r="ES489" s="86">
        <v>0.17650705575942993</v>
      </c>
      <c r="ET489" s="86">
        <v>0.17303933203220367</v>
      </c>
      <c r="EU489" s="86">
        <v>8.692469447851181E-2</v>
      </c>
      <c r="EV489" s="86">
        <v>8.9368812739849091E-2</v>
      </c>
      <c r="EW489" s="86">
        <v>74.005043029785156</v>
      </c>
      <c r="EX489" s="86">
        <v>72.4130859375</v>
      </c>
      <c r="EY489" s="86">
        <v>71.205314636230469</v>
      </c>
      <c r="EZ489" s="86">
        <v>69.453872680664063</v>
      </c>
      <c r="FA489" s="86">
        <v>68.840232849121094</v>
      </c>
      <c r="FB489" s="86">
        <v>68.147148132324219</v>
      </c>
      <c r="FC489" s="86">
        <v>67.874931335449219</v>
      </c>
      <c r="FD489" s="86">
        <v>67.520210266113281</v>
      </c>
      <c r="FE489" s="86">
        <v>69.344932556152344</v>
      </c>
      <c r="FF489" s="86">
        <v>75.774879455566406</v>
      </c>
      <c r="FG489" s="86">
        <v>81.172065734863281</v>
      </c>
      <c r="FH489" s="86">
        <v>86.324516296386719</v>
      </c>
      <c r="FI489" s="86">
        <v>90.053733825683594</v>
      </c>
      <c r="FJ489" s="86">
        <v>92.325462341308594</v>
      </c>
      <c r="FK489" s="86">
        <v>94.091133117675781</v>
      </c>
      <c r="FL489" s="86">
        <v>95.873390197753906</v>
      </c>
      <c r="FM489" s="86">
        <v>96.082931518554688</v>
      </c>
      <c r="FN489" s="86">
        <v>94.667655944824219</v>
      </c>
      <c r="FO489" s="86">
        <v>91.507598876953125</v>
      </c>
      <c r="FP489" s="86">
        <v>87.565643310546875</v>
      </c>
      <c r="FQ489" s="86">
        <v>83.195365905761719</v>
      </c>
      <c r="FR489" s="86">
        <v>80.941810607910156</v>
      </c>
      <c r="FS489" s="86">
        <v>78.686637878417969</v>
      </c>
      <c r="FT489" s="86">
        <v>76.693717956542969</v>
      </c>
      <c r="FU489" s="86">
        <v>3.8004718720912933E-2</v>
      </c>
      <c r="FV489" s="86">
        <v>6.2149960547685623E-2</v>
      </c>
      <c r="FW489" s="86">
        <v>3.9326328784227371E-2</v>
      </c>
      <c r="FX489" s="86">
        <v>1018</v>
      </c>
      <c r="FY489" s="86">
        <v>1</v>
      </c>
    </row>
    <row r="490" spans="1:181" x14ac:dyDescent="0.25">
      <c r="A490" t="s">
        <v>186</v>
      </c>
      <c r="B490" t="s">
        <v>244</v>
      </c>
      <c r="C490" t="s">
        <v>194</v>
      </c>
      <c r="D490" t="s">
        <v>203</v>
      </c>
      <c r="E490" t="s">
        <v>210</v>
      </c>
      <c r="F490" t="s">
        <v>179</v>
      </c>
      <c r="G490" t="s">
        <v>1</v>
      </c>
      <c r="H490" s="86">
        <v>1321</v>
      </c>
      <c r="I490" s="86"/>
      <c r="J490" s="86"/>
      <c r="K490" s="86"/>
      <c r="L490" s="86"/>
      <c r="M490" s="86"/>
      <c r="N490" s="86"/>
      <c r="O490" s="86"/>
      <c r="P490" s="86"/>
      <c r="Q490" s="86"/>
      <c r="R490" s="86"/>
      <c r="S490" s="86"/>
      <c r="T490" s="86"/>
      <c r="U490" s="86"/>
      <c r="V490" s="86"/>
      <c r="W490" s="86"/>
      <c r="X490" s="86"/>
      <c r="Y490" s="86"/>
      <c r="Z490" s="86"/>
      <c r="AA490" s="86"/>
      <c r="AB490" s="86"/>
      <c r="AC490" s="86"/>
      <c r="AD490" s="86"/>
      <c r="AE490" s="86"/>
      <c r="AF490" s="86"/>
      <c r="AG490" s="86"/>
      <c r="AH490" s="86"/>
      <c r="AI490" s="86"/>
      <c r="AJ490" s="86"/>
      <c r="AK490" s="86"/>
      <c r="AL490" s="86"/>
      <c r="AM490" s="86"/>
      <c r="AN490" s="86"/>
      <c r="AO490" s="86"/>
      <c r="AP490" s="86"/>
      <c r="AQ490" s="86"/>
      <c r="AR490" s="86"/>
      <c r="AS490" s="86"/>
      <c r="AT490" s="86"/>
      <c r="AU490" s="86"/>
      <c r="AV490" s="86"/>
      <c r="AW490" s="86"/>
      <c r="AX490" s="86"/>
      <c r="AY490" s="86"/>
      <c r="AZ490" s="86"/>
      <c r="BA490" s="86"/>
      <c r="BB490" s="86"/>
      <c r="BC490" s="86"/>
      <c r="BD490" s="86"/>
      <c r="BE490" s="86"/>
      <c r="BF490" s="86"/>
      <c r="BG490" s="86"/>
      <c r="BH490" s="86"/>
      <c r="BI490" s="86"/>
      <c r="BJ490" s="86"/>
      <c r="BK490" s="86"/>
      <c r="BL490" s="86"/>
      <c r="BM490" s="86"/>
      <c r="BN490" s="86"/>
      <c r="BO490" s="86"/>
      <c r="BP490" s="86"/>
      <c r="BQ490" s="86"/>
      <c r="BR490" s="86"/>
      <c r="BS490" s="86"/>
      <c r="BT490" s="86"/>
      <c r="BU490" s="86"/>
      <c r="BV490" s="86"/>
      <c r="BW490" s="86"/>
      <c r="BX490" s="86"/>
      <c r="BY490" s="86"/>
      <c r="BZ490" s="86"/>
      <c r="CA490" s="86"/>
      <c r="CB490" s="86"/>
      <c r="CC490" s="86"/>
      <c r="CD490" s="86"/>
      <c r="CE490" s="86"/>
      <c r="CF490" s="86"/>
      <c r="CG490" s="86"/>
      <c r="CH490" s="86"/>
      <c r="CI490" s="86"/>
      <c r="CJ490" s="86"/>
      <c r="CK490" s="86"/>
      <c r="CL490" s="86"/>
      <c r="CM490" s="86"/>
      <c r="CN490" s="86"/>
      <c r="CO490" s="86"/>
      <c r="CP490" s="86"/>
      <c r="CQ490" s="86"/>
      <c r="CR490" s="86"/>
      <c r="CS490" s="86"/>
      <c r="CT490" s="86"/>
      <c r="CU490" s="86"/>
      <c r="CV490" s="86"/>
      <c r="CW490" s="86"/>
      <c r="CX490" s="86"/>
      <c r="CY490" s="86"/>
      <c r="CZ490" s="86"/>
      <c r="DA490" s="86"/>
      <c r="DB490" s="86"/>
      <c r="DC490" s="86"/>
      <c r="DD490" s="86"/>
      <c r="DE490" s="86"/>
      <c r="DF490" s="86"/>
      <c r="DG490" s="86"/>
      <c r="DH490" s="86"/>
      <c r="DI490" s="86"/>
      <c r="DJ490" s="86"/>
      <c r="DK490" s="86"/>
      <c r="DL490" s="86"/>
      <c r="DM490" s="86"/>
      <c r="DN490" s="86"/>
      <c r="DO490" s="86"/>
      <c r="DP490" s="86"/>
      <c r="DQ490" s="86"/>
      <c r="DR490" s="86"/>
      <c r="DS490" s="86"/>
      <c r="DT490" s="86"/>
      <c r="DU490" s="86"/>
      <c r="DV490" s="86"/>
      <c r="DW490" s="86"/>
      <c r="DX490" s="86"/>
      <c r="DY490" s="86"/>
      <c r="DZ490" s="86"/>
      <c r="EA490" s="86"/>
      <c r="EB490" s="86"/>
      <c r="EC490" s="86"/>
      <c r="ED490" s="86"/>
      <c r="EE490" s="86"/>
      <c r="EF490" s="86"/>
      <c r="EG490" s="86"/>
      <c r="EH490" s="86"/>
      <c r="EI490" s="86"/>
      <c r="EJ490" s="86"/>
      <c r="EK490" s="86"/>
      <c r="EL490" s="86"/>
      <c r="EM490" s="86"/>
      <c r="EN490" s="86"/>
      <c r="EO490" s="86"/>
      <c r="EP490" s="86"/>
      <c r="EQ490" s="86"/>
      <c r="ER490" s="86"/>
      <c r="ES490" s="86"/>
      <c r="ET490" s="86"/>
      <c r="EU490" s="86"/>
      <c r="EV490" s="86"/>
      <c r="EW490" s="86"/>
      <c r="EX490" s="86"/>
      <c r="EY490" s="86"/>
      <c r="EZ490" s="86"/>
      <c r="FA490" s="86"/>
      <c r="FB490" s="86"/>
      <c r="FC490" s="86"/>
      <c r="FD490" s="86"/>
      <c r="FE490" s="86"/>
      <c r="FF490" s="86"/>
      <c r="FG490" s="86"/>
      <c r="FH490" s="86"/>
      <c r="FI490" s="86"/>
      <c r="FJ490" s="86"/>
      <c r="FK490" s="86"/>
      <c r="FL490" s="86"/>
      <c r="FM490" s="86"/>
      <c r="FN490" s="86"/>
      <c r="FO490" s="86"/>
      <c r="FP490" s="86"/>
      <c r="FQ490" s="86"/>
      <c r="FR490" s="86"/>
      <c r="FS490" s="86"/>
      <c r="FT490" s="86"/>
      <c r="FU490" s="86"/>
      <c r="FV490" s="86"/>
      <c r="FW490" s="86"/>
      <c r="FX490" s="86">
        <v>84</v>
      </c>
      <c r="FY490" s="86">
        <v>0</v>
      </c>
    </row>
    <row r="491" spans="1:181" x14ac:dyDescent="0.25">
      <c r="A491" t="s">
        <v>186</v>
      </c>
      <c r="B491" t="s">
        <v>244</v>
      </c>
      <c r="C491" t="s">
        <v>194</v>
      </c>
      <c r="D491" t="s">
        <v>203</v>
      </c>
      <c r="E491" t="s">
        <v>210</v>
      </c>
      <c r="F491" t="s">
        <v>180</v>
      </c>
      <c r="G491" t="s">
        <v>1</v>
      </c>
      <c r="H491" s="86">
        <v>295</v>
      </c>
      <c r="I491" s="86"/>
      <c r="J491" s="86"/>
      <c r="K491" s="86"/>
      <c r="L491" s="86"/>
      <c r="M491" s="86"/>
      <c r="N491" s="86"/>
      <c r="O491" s="86"/>
      <c r="P491" s="86"/>
      <c r="Q491" s="86"/>
      <c r="R491" s="86"/>
      <c r="S491" s="86"/>
      <c r="T491" s="86"/>
      <c r="U491" s="86"/>
      <c r="V491" s="86"/>
      <c r="W491" s="86"/>
      <c r="X491" s="86"/>
      <c r="Y491" s="86"/>
      <c r="Z491" s="86"/>
      <c r="AA491" s="86"/>
      <c r="AB491" s="86"/>
      <c r="AC491" s="86"/>
      <c r="AD491" s="86"/>
      <c r="AE491" s="86"/>
      <c r="AF491" s="86"/>
      <c r="AG491" s="86"/>
      <c r="AH491" s="86"/>
      <c r="AI491" s="86"/>
      <c r="AJ491" s="86"/>
      <c r="AK491" s="86"/>
      <c r="AL491" s="86"/>
      <c r="AM491" s="86"/>
      <c r="AN491" s="86"/>
      <c r="AO491" s="86"/>
      <c r="AP491" s="86"/>
      <c r="AQ491" s="86"/>
      <c r="AR491" s="86"/>
      <c r="AS491" s="86"/>
      <c r="AT491" s="86"/>
      <c r="AU491" s="86"/>
      <c r="AV491" s="86"/>
      <c r="AW491" s="86"/>
      <c r="AX491" s="86"/>
      <c r="AY491" s="86"/>
      <c r="AZ491" s="86"/>
      <c r="BA491" s="86"/>
      <c r="BB491" s="86"/>
      <c r="BC491" s="86"/>
      <c r="BD491" s="86"/>
      <c r="BE491" s="86"/>
      <c r="BF491" s="86"/>
      <c r="BG491" s="86"/>
      <c r="BH491" s="86"/>
      <c r="BI491" s="86"/>
      <c r="BJ491" s="86"/>
      <c r="BK491" s="86"/>
      <c r="BL491" s="86"/>
      <c r="BM491" s="86"/>
      <c r="BN491" s="86"/>
      <c r="BO491" s="86"/>
      <c r="BP491" s="86"/>
      <c r="BQ491" s="86"/>
      <c r="BR491" s="86"/>
      <c r="BS491" s="86"/>
      <c r="BT491" s="86"/>
      <c r="BU491" s="86"/>
      <c r="BV491" s="86"/>
      <c r="BW491" s="86"/>
      <c r="BX491" s="86"/>
      <c r="BY491" s="86"/>
      <c r="BZ491" s="86"/>
      <c r="CA491" s="86"/>
      <c r="CB491" s="86"/>
      <c r="CC491" s="86"/>
      <c r="CD491" s="86"/>
      <c r="CE491" s="86"/>
      <c r="CF491" s="86"/>
      <c r="CG491" s="86"/>
      <c r="CH491" s="86"/>
      <c r="CI491" s="86"/>
      <c r="CJ491" s="86"/>
      <c r="CK491" s="86"/>
      <c r="CL491" s="86"/>
      <c r="CM491" s="86"/>
      <c r="CN491" s="86"/>
      <c r="CO491" s="86"/>
      <c r="CP491" s="86"/>
      <c r="CQ491" s="86"/>
      <c r="CR491" s="86"/>
      <c r="CS491" s="86"/>
      <c r="CT491" s="86"/>
      <c r="CU491" s="86"/>
      <c r="CV491" s="86"/>
      <c r="CW491" s="86"/>
      <c r="CX491" s="86"/>
      <c r="CY491" s="86"/>
      <c r="CZ491" s="86"/>
      <c r="DA491" s="86"/>
      <c r="DB491" s="86"/>
      <c r="DC491" s="86"/>
      <c r="DD491" s="86"/>
      <c r="DE491" s="86"/>
      <c r="DF491" s="86"/>
      <c r="DG491" s="86"/>
      <c r="DH491" s="86"/>
      <c r="DI491" s="86"/>
      <c r="DJ491" s="86"/>
      <c r="DK491" s="86"/>
      <c r="DL491" s="86"/>
      <c r="DM491" s="86"/>
      <c r="DN491" s="86"/>
      <c r="DO491" s="86"/>
      <c r="DP491" s="86"/>
      <c r="DQ491" s="86"/>
      <c r="DR491" s="86"/>
      <c r="DS491" s="86"/>
      <c r="DT491" s="86"/>
      <c r="DU491" s="86"/>
      <c r="DV491" s="86"/>
      <c r="DW491" s="86"/>
      <c r="DX491" s="86"/>
      <c r="DY491" s="86"/>
      <c r="DZ491" s="86"/>
      <c r="EA491" s="86"/>
      <c r="EB491" s="86"/>
      <c r="EC491" s="86"/>
      <c r="ED491" s="86"/>
      <c r="EE491" s="86"/>
      <c r="EF491" s="86"/>
      <c r="EG491" s="86"/>
      <c r="EH491" s="86"/>
      <c r="EI491" s="86"/>
      <c r="EJ491" s="86"/>
      <c r="EK491" s="86"/>
      <c r="EL491" s="86"/>
      <c r="EM491" s="86"/>
      <c r="EN491" s="86"/>
      <c r="EO491" s="86"/>
      <c r="EP491" s="86"/>
      <c r="EQ491" s="86"/>
      <c r="ER491" s="86"/>
      <c r="ES491" s="86"/>
      <c r="ET491" s="86"/>
      <c r="EU491" s="86"/>
      <c r="EV491" s="86"/>
      <c r="EW491" s="86"/>
      <c r="EX491" s="86"/>
      <c r="EY491" s="86"/>
      <c r="EZ491" s="86"/>
      <c r="FA491" s="86"/>
      <c r="FB491" s="86"/>
      <c r="FC491" s="86"/>
      <c r="FD491" s="86"/>
      <c r="FE491" s="86"/>
      <c r="FF491" s="86"/>
      <c r="FG491" s="86"/>
      <c r="FH491" s="86"/>
      <c r="FI491" s="86"/>
      <c r="FJ491" s="86"/>
      <c r="FK491" s="86"/>
      <c r="FL491" s="86"/>
      <c r="FM491" s="86"/>
      <c r="FN491" s="86"/>
      <c r="FO491" s="86"/>
      <c r="FP491" s="86"/>
      <c r="FQ491" s="86"/>
      <c r="FR491" s="86"/>
      <c r="FS491" s="86"/>
      <c r="FT491" s="86"/>
      <c r="FU491" s="86"/>
      <c r="FV491" s="86"/>
      <c r="FW491" s="86"/>
      <c r="FX491" s="86">
        <v>54</v>
      </c>
      <c r="FY491" s="86">
        <v>0</v>
      </c>
    </row>
    <row r="492" spans="1:181" x14ac:dyDescent="0.25">
      <c r="A492" t="s">
        <v>186</v>
      </c>
      <c r="B492" t="s">
        <v>244</v>
      </c>
      <c r="C492" t="s">
        <v>194</v>
      </c>
      <c r="D492" t="s">
        <v>203</v>
      </c>
      <c r="E492" t="s">
        <v>210</v>
      </c>
      <c r="F492" t="s">
        <v>181</v>
      </c>
      <c r="G492" t="s">
        <v>1</v>
      </c>
      <c r="H492" s="86">
        <v>500</v>
      </c>
      <c r="I492" s="86"/>
      <c r="J492" s="86"/>
      <c r="K492" s="86"/>
      <c r="L492" s="86"/>
      <c r="M492" s="86"/>
      <c r="N492" s="86"/>
      <c r="O492" s="86"/>
      <c r="P492" s="86"/>
      <c r="Q492" s="86"/>
      <c r="R492" s="86"/>
      <c r="S492" s="86"/>
      <c r="T492" s="86"/>
      <c r="U492" s="86"/>
      <c r="V492" s="86"/>
      <c r="W492" s="86"/>
      <c r="X492" s="86"/>
      <c r="Y492" s="86"/>
      <c r="Z492" s="86"/>
      <c r="AA492" s="86"/>
      <c r="AB492" s="86"/>
      <c r="AC492" s="86"/>
      <c r="AD492" s="86"/>
      <c r="AE492" s="86"/>
      <c r="AF492" s="86"/>
      <c r="AG492" s="86"/>
      <c r="AH492" s="86"/>
      <c r="AI492" s="86"/>
      <c r="AJ492" s="86"/>
      <c r="AK492" s="86"/>
      <c r="AL492" s="86"/>
      <c r="AM492" s="86"/>
      <c r="AN492" s="86"/>
      <c r="AO492" s="86"/>
      <c r="AP492" s="86"/>
      <c r="AQ492" s="86"/>
      <c r="AR492" s="86"/>
      <c r="AS492" s="86"/>
      <c r="AT492" s="86"/>
      <c r="AU492" s="86"/>
      <c r="AV492" s="86"/>
      <c r="AW492" s="86"/>
      <c r="AX492" s="86"/>
      <c r="AY492" s="86"/>
      <c r="AZ492" s="86"/>
      <c r="BA492" s="86"/>
      <c r="BB492" s="86"/>
      <c r="BC492" s="86"/>
      <c r="BD492" s="86"/>
      <c r="BE492" s="86"/>
      <c r="BF492" s="86"/>
      <c r="BG492" s="86"/>
      <c r="BH492" s="86"/>
      <c r="BI492" s="86"/>
      <c r="BJ492" s="86"/>
      <c r="BK492" s="86"/>
      <c r="BL492" s="86"/>
      <c r="BM492" s="86"/>
      <c r="BN492" s="86"/>
      <c r="BO492" s="86"/>
      <c r="BP492" s="86"/>
      <c r="BQ492" s="86"/>
      <c r="BR492" s="86"/>
      <c r="BS492" s="86"/>
      <c r="BT492" s="86"/>
      <c r="BU492" s="86"/>
      <c r="BV492" s="86"/>
      <c r="BW492" s="86"/>
      <c r="BX492" s="86"/>
      <c r="BY492" s="86"/>
      <c r="BZ492" s="86"/>
      <c r="CA492" s="86"/>
      <c r="CB492" s="86"/>
      <c r="CC492" s="86"/>
      <c r="CD492" s="86"/>
      <c r="CE492" s="86"/>
      <c r="CF492" s="86"/>
      <c r="CG492" s="86"/>
      <c r="CH492" s="86"/>
      <c r="CI492" s="86"/>
      <c r="CJ492" s="86"/>
      <c r="CK492" s="86"/>
      <c r="CL492" s="86"/>
      <c r="CM492" s="86"/>
      <c r="CN492" s="86"/>
      <c r="CO492" s="86"/>
      <c r="CP492" s="86"/>
      <c r="CQ492" s="86"/>
      <c r="CR492" s="86"/>
      <c r="CS492" s="86"/>
      <c r="CT492" s="86"/>
      <c r="CU492" s="86"/>
      <c r="CV492" s="86"/>
      <c r="CW492" s="86"/>
      <c r="CX492" s="86"/>
      <c r="CY492" s="86"/>
      <c r="CZ492" s="86"/>
      <c r="DA492" s="86"/>
      <c r="DB492" s="86"/>
      <c r="DC492" s="86"/>
      <c r="DD492" s="86"/>
      <c r="DE492" s="86"/>
      <c r="DF492" s="86"/>
      <c r="DG492" s="86"/>
      <c r="DH492" s="86"/>
      <c r="DI492" s="86"/>
      <c r="DJ492" s="86"/>
      <c r="DK492" s="86"/>
      <c r="DL492" s="86"/>
      <c r="DM492" s="86"/>
      <c r="DN492" s="86"/>
      <c r="DO492" s="86"/>
      <c r="DP492" s="86"/>
      <c r="DQ492" s="86"/>
      <c r="DR492" s="86"/>
      <c r="DS492" s="86"/>
      <c r="DT492" s="86"/>
      <c r="DU492" s="86"/>
      <c r="DV492" s="86"/>
      <c r="DW492" s="86"/>
      <c r="DX492" s="86"/>
      <c r="DY492" s="86"/>
      <c r="DZ492" s="86"/>
      <c r="EA492" s="86"/>
      <c r="EB492" s="86"/>
      <c r="EC492" s="86"/>
      <c r="ED492" s="86"/>
      <c r="EE492" s="86"/>
      <c r="EF492" s="86"/>
      <c r="EG492" s="86"/>
      <c r="EH492" s="86"/>
      <c r="EI492" s="86"/>
      <c r="EJ492" s="86"/>
      <c r="EK492" s="86"/>
      <c r="EL492" s="86"/>
      <c r="EM492" s="86"/>
      <c r="EN492" s="86"/>
      <c r="EO492" s="86"/>
      <c r="EP492" s="86"/>
      <c r="EQ492" s="86"/>
      <c r="ER492" s="86"/>
      <c r="ES492" s="86"/>
      <c r="ET492" s="86"/>
      <c r="EU492" s="86"/>
      <c r="EV492" s="86"/>
      <c r="EW492" s="86"/>
      <c r="EX492" s="86"/>
      <c r="EY492" s="86"/>
      <c r="EZ492" s="86"/>
      <c r="FA492" s="86"/>
      <c r="FB492" s="86"/>
      <c r="FC492" s="86"/>
      <c r="FD492" s="86"/>
      <c r="FE492" s="86"/>
      <c r="FF492" s="86"/>
      <c r="FG492" s="86"/>
      <c r="FH492" s="86"/>
      <c r="FI492" s="86"/>
      <c r="FJ492" s="86"/>
      <c r="FK492" s="86"/>
      <c r="FL492" s="86"/>
      <c r="FM492" s="86"/>
      <c r="FN492" s="86"/>
      <c r="FO492" s="86"/>
      <c r="FP492" s="86"/>
      <c r="FQ492" s="86"/>
      <c r="FR492" s="86"/>
      <c r="FS492" s="86"/>
      <c r="FT492" s="86"/>
      <c r="FU492" s="86"/>
      <c r="FV492" s="86"/>
      <c r="FW492" s="86"/>
      <c r="FX492" s="86">
        <v>23</v>
      </c>
      <c r="FY492" s="86">
        <v>0</v>
      </c>
    </row>
    <row r="493" spans="1:181" x14ac:dyDescent="0.25">
      <c r="A493" t="s">
        <v>186</v>
      </c>
      <c r="B493" t="s">
        <v>244</v>
      </c>
      <c r="C493" t="s">
        <v>194</v>
      </c>
      <c r="D493" t="s">
        <v>203</v>
      </c>
      <c r="E493" t="s">
        <v>210</v>
      </c>
      <c r="F493" t="s">
        <v>182</v>
      </c>
      <c r="G493" t="s">
        <v>1</v>
      </c>
      <c r="H493" s="86">
        <v>1355</v>
      </c>
      <c r="I493" s="86">
        <v>0.78289473056793213</v>
      </c>
      <c r="J493" s="86">
        <v>0.61764639616012573</v>
      </c>
      <c r="K493" s="86">
        <v>0.63990437984466553</v>
      </c>
      <c r="L493" s="86">
        <v>0.63828915357589722</v>
      </c>
      <c r="M493" s="86">
        <v>0.61906677484512329</v>
      </c>
      <c r="N493" s="86">
        <v>0.66299110651016235</v>
      </c>
      <c r="O493" s="86">
        <v>0.65801429748535156</v>
      </c>
      <c r="P493" s="86">
        <v>0.7468988299369812</v>
      </c>
      <c r="Q493" s="86">
        <v>0.77207612991333008</v>
      </c>
      <c r="R493" s="86">
        <v>0.80281126499176025</v>
      </c>
      <c r="S493" s="86">
        <v>0.91273409128189087</v>
      </c>
      <c r="T493" s="86">
        <v>1.0104334354400635</v>
      </c>
      <c r="U493" s="86">
        <v>1.1472673416137695</v>
      </c>
      <c r="V493" s="86">
        <v>1.1730573177337646</v>
      </c>
      <c r="W493" s="86">
        <v>1.3135621547698975</v>
      </c>
      <c r="X493" s="86">
        <v>1.4798340797424316</v>
      </c>
      <c r="Y493" s="86">
        <v>1.5900435447692871</v>
      </c>
      <c r="Z493" s="86">
        <v>1.6246925592422485</v>
      </c>
      <c r="AA493" s="86">
        <v>1.6975133419036865</v>
      </c>
      <c r="AB493" s="86">
        <v>1.6137223243713379</v>
      </c>
      <c r="AC493" s="86">
        <v>1.5557693243026733</v>
      </c>
      <c r="AD493" s="86">
        <v>1.4027010202407837</v>
      </c>
      <c r="AE493" s="86">
        <v>1.047569751739502</v>
      </c>
      <c r="AF493" s="86">
        <v>0.86226826906204224</v>
      </c>
      <c r="AG493" s="86">
        <v>-0.24681434035301208</v>
      </c>
      <c r="AH493" s="86">
        <v>-0.30195945501327515</v>
      </c>
      <c r="AI493" s="86">
        <v>-0.22224137187004089</v>
      </c>
      <c r="AJ493" s="86">
        <v>-0.16911081969738007</v>
      </c>
      <c r="AK493" s="86">
        <v>-0.21312920749187469</v>
      </c>
      <c r="AL493" s="86">
        <v>-0.16460373997688293</v>
      </c>
      <c r="AM493" s="86">
        <v>-0.2805628776550293</v>
      </c>
      <c r="AN493" s="86">
        <v>-0.32381591200828552</v>
      </c>
      <c r="AO493" s="86">
        <v>-0.34392291307449341</v>
      </c>
      <c r="AP493" s="86">
        <v>-0.36575445532798767</v>
      </c>
      <c r="AQ493" s="86">
        <v>-0.34950253367424011</v>
      </c>
      <c r="AR493" s="86">
        <v>-0.51112288236618042</v>
      </c>
      <c r="AS493" s="86">
        <v>-0.3945765495300293</v>
      </c>
      <c r="AT493" s="86">
        <v>-0.47784349322319031</v>
      </c>
      <c r="AU493" s="86">
        <v>-0.61604452133178711</v>
      </c>
      <c r="AV493" s="86">
        <v>-0.49870729446411133</v>
      </c>
      <c r="AW493" s="86">
        <v>-0.38434749841690063</v>
      </c>
      <c r="AX493" s="86">
        <v>-0.42515221238136292</v>
      </c>
      <c r="AY493" s="86">
        <v>-0.38233336806297302</v>
      </c>
      <c r="AZ493" s="86">
        <v>-0.37024945020675659</v>
      </c>
      <c r="BA493" s="86">
        <v>-0.29970741271972656</v>
      </c>
      <c r="BB493" s="86">
        <v>-0.47802335023880005</v>
      </c>
      <c r="BC493" s="86">
        <v>-0.64114940166473389</v>
      </c>
      <c r="BD493" s="86">
        <v>-0.62590479850769043</v>
      </c>
      <c r="BE493" s="86">
        <v>-0.13342598080635071</v>
      </c>
      <c r="BF493" s="86">
        <v>-0.20565997064113617</v>
      </c>
      <c r="BG493" s="86">
        <v>-0.12596425414085388</v>
      </c>
      <c r="BH493" s="86">
        <v>-7.3399193584918976E-2</v>
      </c>
      <c r="BI493" s="86">
        <v>-0.12139509618282318</v>
      </c>
      <c r="BJ493" s="86">
        <v>-7.6122894883155823E-2</v>
      </c>
      <c r="BK493" s="86">
        <v>-0.18813875317573547</v>
      </c>
      <c r="BL493" s="86">
        <v>-0.22595158219337463</v>
      </c>
      <c r="BM493" s="86">
        <v>-0.22829709947109222</v>
      </c>
      <c r="BN493" s="86">
        <v>-0.24130231142044067</v>
      </c>
      <c r="BO493" s="86">
        <v>-0.2291262149810791</v>
      </c>
      <c r="BP493" s="86">
        <v>-0.35331583023071289</v>
      </c>
      <c r="BQ493" s="86">
        <v>-0.23716215789318085</v>
      </c>
      <c r="BR493" s="86">
        <v>-0.31223428249359131</v>
      </c>
      <c r="BS493" s="86">
        <v>-0.43595334887504578</v>
      </c>
      <c r="BT493" s="86">
        <v>-0.30171379446983337</v>
      </c>
      <c r="BU493" s="86">
        <v>-0.19986461102962494</v>
      </c>
      <c r="BV493" s="86">
        <v>-0.24344617128372192</v>
      </c>
      <c r="BW493" s="86">
        <v>-0.19193646311759949</v>
      </c>
      <c r="BX493" s="86">
        <v>-0.18388901650905609</v>
      </c>
      <c r="BY493" s="86">
        <v>-0.1224251314997673</v>
      </c>
      <c r="BZ493" s="86">
        <v>-0.29281994700431824</v>
      </c>
      <c r="CA493" s="86">
        <v>-0.4613170325756073</v>
      </c>
      <c r="CB493" s="86">
        <v>-0.45725524425506592</v>
      </c>
      <c r="CC493" s="86">
        <v>-5.4893568158149719E-2</v>
      </c>
      <c r="CD493" s="86">
        <v>-0.13896322250366211</v>
      </c>
      <c r="CE493" s="86">
        <v>-5.9283021837472916E-2</v>
      </c>
      <c r="CF493" s="86">
        <v>-7.1096080355346203E-3</v>
      </c>
      <c r="CG493" s="86">
        <v>-5.7860318571329117E-2</v>
      </c>
      <c r="CH493" s="86">
        <v>-1.4841328375041485E-2</v>
      </c>
      <c r="CI493" s="86">
        <v>-0.12412610650062561</v>
      </c>
      <c r="CJ493" s="86">
        <v>-0.15817104279994965</v>
      </c>
      <c r="CK493" s="86">
        <v>-0.14821502566337585</v>
      </c>
      <c r="CL493" s="86">
        <v>-0.15510715544223785</v>
      </c>
      <c r="CM493" s="86">
        <v>-0.14575392007827759</v>
      </c>
      <c r="CN493" s="86">
        <v>-0.24401922523975372</v>
      </c>
      <c r="CO493" s="86">
        <v>-0.12813742458820343</v>
      </c>
      <c r="CP493" s="86">
        <v>-0.19753383100032806</v>
      </c>
      <c r="CQ493" s="86">
        <v>-0.31122273206710815</v>
      </c>
      <c r="CR493" s="86">
        <v>-0.16527672111988068</v>
      </c>
      <c r="CS493" s="86">
        <v>-7.2092294692993164E-2</v>
      </c>
      <c r="CT493" s="86">
        <v>-0.11759710311889648</v>
      </c>
      <c r="CU493" s="86">
        <v>-6.006816029548645E-2</v>
      </c>
      <c r="CV493" s="86">
        <v>-5.4816350340843201E-2</v>
      </c>
      <c r="CW493" s="86">
        <v>3.6005111178383231E-4</v>
      </c>
      <c r="CX493" s="86">
        <v>-0.16454866528511047</v>
      </c>
      <c r="CY493" s="86">
        <v>-0.33676564693450928</v>
      </c>
      <c r="CZ493" s="86">
        <v>-0.34044906497001648</v>
      </c>
      <c r="DA493" s="86">
        <v>2.3638853803277016E-2</v>
      </c>
      <c r="DB493" s="86">
        <v>-7.2266474366188049E-2</v>
      </c>
      <c r="DC493" s="86">
        <v>7.3982155881822109E-3</v>
      </c>
      <c r="DD493" s="86">
        <v>5.9179972857236862E-2</v>
      </c>
      <c r="DE493" s="86">
        <v>5.6744571775197983E-3</v>
      </c>
      <c r="DF493" s="86">
        <v>4.6440239995718002E-2</v>
      </c>
      <c r="DG493" s="86">
        <v>-6.0113456100225449E-2</v>
      </c>
      <c r="DH493" s="86">
        <v>-9.0390488505363464E-2</v>
      </c>
      <c r="DI493" s="86">
        <v>-6.8132936954498291E-2</v>
      </c>
      <c r="DJ493" s="86">
        <v>-6.8911992013454437E-2</v>
      </c>
      <c r="DK493" s="86">
        <v>-6.238163635134697E-2</v>
      </c>
      <c r="DL493" s="86">
        <v>-0.13472257554531097</v>
      </c>
      <c r="DM493" s="86">
        <v>-1.9112691283226013E-2</v>
      </c>
      <c r="DN493" s="86">
        <v>-8.2833409309387207E-2</v>
      </c>
      <c r="DO493" s="86">
        <v>-0.18649214506149292</v>
      </c>
      <c r="DP493" s="86">
        <v>-2.8839664533734322E-2</v>
      </c>
      <c r="DQ493" s="86">
        <v>5.5680014193058014E-2</v>
      </c>
      <c r="DR493" s="86">
        <v>8.2519669085741043E-3</v>
      </c>
      <c r="DS493" s="86">
        <v>7.1800149977207184E-2</v>
      </c>
      <c r="DT493" s="86">
        <v>7.425631582736969E-2</v>
      </c>
      <c r="DU493" s="86">
        <v>0.12314523011445999</v>
      </c>
      <c r="DV493" s="86">
        <v>-3.6277357488870621E-2</v>
      </c>
      <c r="DW493" s="86">
        <v>-0.21221426129341125</v>
      </c>
      <c r="DX493" s="86">
        <v>-0.22364291548728943</v>
      </c>
      <c r="DY493" s="86">
        <v>0.13702718913555145</v>
      </c>
      <c r="DZ493" s="86">
        <v>2.4033021181821823E-2</v>
      </c>
      <c r="EA493" s="86">
        <v>0.10367532819509506</v>
      </c>
      <c r="EB493" s="86">
        <v>0.15489161014556885</v>
      </c>
      <c r="EC493" s="86">
        <v>9.7408585250377655E-2</v>
      </c>
      <c r="ED493" s="86">
        <v>0.13492108881473541</v>
      </c>
      <c r="EE493" s="86">
        <v>3.2310649752616882E-2</v>
      </c>
      <c r="EF493" s="86">
        <v>7.4738543480634689E-3</v>
      </c>
      <c r="EG493" s="86">
        <v>4.7492854297161102E-2</v>
      </c>
      <c r="EH493" s="86">
        <v>5.5540133267641068E-2</v>
      </c>
      <c r="EI493" s="86">
        <v>5.7994704693555832E-2</v>
      </c>
      <c r="EJ493" s="86">
        <v>2.3084424436092377E-2</v>
      </c>
      <c r="EK493" s="86">
        <v>0.13830171525478363</v>
      </c>
      <c r="EL493" s="86">
        <v>8.2775793969631195E-2</v>
      </c>
      <c r="EM493" s="86">
        <v>-6.4009758643805981E-3</v>
      </c>
      <c r="EN493" s="86">
        <v>0.1681537926197052</v>
      </c>
      <c r="EO493" s="86">
        <v>0.24016293883323669</v>
      </c>
      <c r="EP493" s="86">
        <v>0.18995803594589233</v>
      </c>
      <c r="EQ493" s="86">
        <v>0.26219701766967773</v>
      </c>
      <c r="ER493" s="86">
        <v>0.26061674952507019</v>
      </c>
      <c r="ES493" s="86">
        <v>0.30042752623558044</v>
      </c>
      <c r="ET493" s="86">
        <v>0.1489260345697403</v>
      </c>
      <c r="EU493" s="86">
        <v>-3.238186240196228E-2</v>
      </c>
      <c r="EV493" s="86">
        <v>-5.4993368685245514E-2</v>
      </c>
      <c r="EW493" s="86">
        <v>70.075263977050781</v>
      </c>
      <c r="EX493" s="86">
        <v>66.403297424316406</v>
      </c>
      <c r="EY493" s="86">
        <v>64.807968139648438</v>
      </c>
      <c r="EZ493" s="86">
        <v>63.979263305664063</v>
      </c>
      <c r="FA493" s="86">
        <v>62.459217071533203</v>
      </c>
      <c r="FB493" s="86">
        <v>61.153335571289063</v>
      </c>
      <c r="FC493" s="86">
        <v>60.751201629638672</v>
      </c>
      <c r="FD493" s="86">
        <v>60.923831939697266</v>
      </c>
      <c r="FE493" s="86">
        <v>62.345748901367188</v>
      </c>
      <c r="FF493" s="86">
        <v>69.553543090820313</v>
      </c>
      <c r="FG493" s="86">
        <v>76.806655883789063</v>
      </c>
      <c r="FH493" s="86">
        <v>84.491546630859375</v>
      </c>
      <c r="FI493" s="86">
        <v>91.58575439453125</v>
      </c>
      <c r="FJ493" s="86">
        <v>96.778297424316406</v>
      </c>
      <c r="FK493" s="86">
        <v>99.915740966796875</v>
      </c>
      <c r="FL493" s="86">
        <v>101.57500457763672</v>
      </c>
      <c r="FM493" s="86">
        <v>101.08599853515625</v>
      </c>
      <c r="FN493" s="86">
        <v>98.752235412597656</v>
      </c>
      <c r="FO493" s="86">
        <v>96.620491027832031</v>
      </c>
      <c r="FP493" s="86">
        <v>90.410362243652344</v>
      </c>
      <c r="FQ493" s="86">
        <v>83.916969299316406</v>
      </c>
      <c r="FR493" s="86">
        <v>79.688789367675781</v>
      </c>
      <c r="FS493" s="86">
        <v>75.661262512207031</v>
      </c>
      <c r="FT493" s="86">
        <v>72.680076599121094</v>
      </c>
      <c r="FU493" s="86">
        <v>9.1965615749359131E-2</v>
      </c>
      <c r="FV493" s="86">
        <v>0.1561305820941925</v>
      </c>
      <c r="FW493" s="86">
        <v>8.6684145033359528E-2</v>
      </c>
      <c r="FX493" s="86">
        <v>144</v>
      </c>
      <c r="FY493" s="86">
        <v>1</v>
      </c>
    </row>
    <row r="494" spans="1:181" x14ac:dyDescent="0.25">
      <c r="A494" t="s">
        <v>186</v>
      </c>
      <c r="B494" t="s">
        <v>244</v>
      </c>
      <c r="C494" t="s">
        <v>194</v>
      </c>
      <c r="D494" t="s">
        <v>203</v>
      </c>
      <c r="E494" t="s">
        <v>210</v>
      </c>
      <c r="F494" t="s">
        <v>183</v>
      </c>
      <c r="G494" t="s">
        <v>1</v>
      </c>
      <c r="H494" s="86">
        <v>2006</v>
      </c>
      <c r="I494" s="86">
        <v>0.99991726875305176</v>
      </c>
      <c r="J494" s="86">
        <v>0.97384864091873169</v>
      </c>
      <c r="K494" s="86">
        <v>0.8471074104309082</v>
      </c>
      <c r="L494" s="86">
        <v>0.82365339994430542</v>
      </c>
      <c r="M494" s="86">
        <v>0.81310504674911499</v>
      </c>
      <c r="N494" s="86">
        <v>0.86357212066650391</v>
      </c>
      <c r="O494" s="86">
        <v>0.94848078489303589</v>
      </c>
      <c r="P494" s="86">
        <v>1.0557863712310791</v>
      </c>
      <c r="Q494" s="86">
        <v>1.0096515417098999</v>
      </c>
      <c r="R494" s="86">
        <v>1.0079308748245239</v>
      </c>
      <c r="S494" s="86">
        <v>0.99298197031021118</v>
      </c>
      <c r="T494" s="86">
        <v>1.2232768535614014</v>
      </c>
      <c r="U494" s="86">
        <v>1.4471253156661987</v>
      </c>
      <c r="V494" s="86">
        <v>1.4583004713058472</v>
      </c>
      <c r="W494" s="86">
        <v>1.6943342685699463</v>
      </c>
      <c r="X494" s="86">
        <v>1.850896954536438</v>
      </c>
      <c r="Y494" s="86">
        <v>1.8774846792221069</v>
      </c>
      <c r="Z494" s="86">
        <v>2.1874029636383057</v>
      </c>
      <c r="AA494" s="86">
        <v>2.1781280040740967</v>
      </c>
      <c r="AB494" s="86">
        <v>1.9575643539428711</v>
      </c>
      <c r="AC494" s="86">
        <v>1.8796746730804443</v>
      </c>
      <c r="AD494" s="86">
        <v>1.6836075782775879</v>
      </c>
      <c r="AE494" s="86">
        <v>1.5228950977325439</v>
      </c>
      <c r="AF494" s="86">
        <v>1.3225690126419067</v>
      </c>
      <c r="AG494" s="86">
        <v>-0.6871495246887207</v>
      </c>
      <c r="AH494" s="86">
        <v>-0.57835400104522705</v>
      </c>
      <c r="AI494" s="86">
        <v>-0.52789771556854248</v>
      </c>
      <c r="AJ494" s="86">
        <v>-0.57250642776489258</v>
      </c>
      <c r="AK494" s="86">
        <v>-0.5274665355682373</v>
      </c>
      <c r="AL494" s="86">
        <v>-0.47518852353096008</v>
      </c>
      <c r="AM494" s="86">
        <v>-0.48147162795066833</v>
      </c>
      <c r="AN494" s="86">
        <v>-0.3954366147518158</v>
      </c>
      <c r="AO494" s="86">
        <v>-0.51440447568893433</v>
      </c>
      <c r="AP494" s="86">
        <v>-0.38707929849624634</v>
      </c>
      <c r="AQ494" s="86">
        <v>-0.51033812761306763</v>
      </c>
      <c r="AR494" s="86">
        <v>-0.53051662445068359</v>
      </c>
      <c r="AS494" s="86">
        <v>-0.52150624990463257</v>
      </c>
      <c r="AT494" s="86">
        <v>-0.72246205806732178</v>
      </c>
      <c r="AU494" s="86">
        <v>-0.69006854295730591</v>
      </c>
      <c r="AV494" s="86">
        <v>-0.64474821090698242</v>
      </c>
      <c r="AW494" s="86">
        <v>-0.70017719268798828</v>
      </c>
      <c r="AX494" s="86">
        <v>-0.41312062740325928</v>
      </c>
      <c r="AY494" s="86">
        <v>-0.43783769011497498</v>
      </c>
      <c r="AZ494" s="86">
        <v>-0.5048820972442627</v>
      </c>
      <c r="BA494" s="86">
        <v>-0.57681924104690552</v>
      </c>
      <c r="BB494" s="86">
        <v>-0.84145539999008179</v>
      </c>
      <c r="BC494" s="86">
        <v>-0.78389465808868408</v>
      </c>
      <c r="BD494" s="86">
        <v>-0.76375824213027954</v>
      </c>
      <c r="BE494" s="86">
        <v>-0.49828597903251648</v>
      </c>
      <c r="BF494" s="86">
        <v>-0.40456360578536987</v>
      </c>
      <c r="BG494" s="86">
        <v>-0.35587915778160095</v>
      </c>
      <c r="BH494" s="86">
        <v>-0.4030158519744873</v>
      </c>
      <c r="BI494" s="86">
        <v>-0.35952910780906677</v>
      </c>
      <c r="BJ494" s="86">
        <v>-0.32605129480361938</v>
      </c>
      <c r="BK494" s="86">
        <v>-0.32275918126106262</v>
      </c>
      <c r="BL494" s="86">
        <v>-0.23393924534320831</v>
      </c>
      <c r="BM494" s="86">
        <v>-0.33143365383148193</v>
      </c>
      <c r="BN494" s="86">
        <v>-0.23340946435928345</v>
      </c>
      <c r="BO494" s="86">
        <v>-0.34630215167999268</v>
      </c>
      <c r="BP494" s="86">
        <v>-0.33907997608184814</v>
      </c>
      <c r="BQ494" s="86">
        <v>-0.31713798642158508</v>
      </c>
      <c r="BR494" s="86">
        <v>-0.50958609580993652</v>
      </c>
      <c r="BS494" s="86">
        <v>-0.459053635597229</v>
      </c>
      <c r="BT494" s="86">
        <v>-0.383299320936203</v>
      </c>
      <c r="BU494" s="86">
        <v>-0.4625474214553833</v>
      </c>
      <c r="BV494" s="86">
        <v>-0.19239626824855804</v>
      </c>
      <c r="BW494" s="86">
        <v>-0.20516966283321381</v>
      </c>
      <c r="BX494" s="86">
        <v>-0.30853477120399475</v>
      </c>
      <c r="BY494" s="86">
        <v>-0.37367138266563416</v>
      </c>
      <c r="BZ494" s="86">
        <v>-0.63305771350860596</v>
      </c>
      <c r="CA494" s="86">
        <v>-0.57695937156677246</v>
      </c>
      <c r="CB494" s="86">
        <v>-0.56484746932983398</v>
      </c>
      <c r="CC494" s="86">
        <v>-0.36747974157333374</v>
      </c>
      <c r="CD494" s="86">
        <v>-0.28419694304466248</v>
      </c>
      <c r="CE494" s="86">
        <v>-0.23673965036869049</v>
      </c>
      <c r="CF494" s="86">
        <v>-0.28562715649604797</v>
      </c>
      <c r="CG494" s="86">
        <v>-0.24321615695953369</v>
      </c>
      <c r="CH494" s="86">
        <v>-0.22275930643081665</v>
      </c>
      <c r="CI494" s="86">
        <v>-0.21283543109893799</v>
      </c>
      <c r="CJ494" s="86">
        <v>-0.12208666652441025</v>
      </c>
      <c r="CK494" s="86">
        <v>-0.20470865070819855</v>
      </c>
      <c r="CL494" s="86">
        <v>-0.12697820365428925</v>
      </c>
      <c r="CM494" s="86">
        <v>-0.23269136250019073</v>
      </c>
      <c r="CN494" s="86">
        <v>-0.20649151504039764</v>
      </c>
      <c r="CO494" s="86">
        <v>-0.17559313774108887</v>
      </c>
      <c r="CP494" s="86">
        <v>-0.36214885115623474</v>
      </c>
      <c r="CQ494" s="86">
        <v>-0.29905343055725098</v>
      </c>
      <c r="CR494" s="86">
        <v>-0.20222066342830658</v>
      </c>
      <c r="CS494" s="86">
        <v>-0.29796576499938965</v>
      </c>
      <c r="CT494" s="86">
        <v>-3.9523262530565262E-2</v>
      </c>
      <c r="CU494" s="86">
        <v>-4.4024508446455002E-2</v>
      </c>
      <c r="CV494" s="86">
        <v>-0.17254523932933807</v>
      </c>
      <c r="CW494" s="86">
        <v>-0.23297180235385895</v>
      </c>
      <c r="CX494" s="86">
        <v>-0.48872211575508118</v>
      </c>
      <c r="CY494" s="86">
        <v>-0.43363669514656067</v>
      </c>
      <c r="CZ494" s="86">
        <v>-0.42708250880241394</v>
      </c>
      <c r="DA494" s="86">
        <v>-0.23667348921298981</v>
      </c>
      <c r="DB494" s="86">
        <v>-0.16383032500743866</v>
      </c>
      <c r="DC494" s="86">
        <v>-0.11760012805461884</v>
      </c>
      <c r="DD494" s="86">
        <v>-0.16823846101760864</v>
      </c>
      <c r="DE494" s="86">
        <v>-0.1269032210111618</v>
      </c>
      <c r="DF494" s="86">
        <v>-0.11946731060743332</v>
      </c>
      <c r="DG494" s="86">
        <v>-0.10291166603565216</v>
      </c>
      <c r="DH494" s="86">
        <v>-1.0234073735773563E-2</v>
      </c>
      <c r="DI494" s="86">
        <v>-7.7983617782592773E-2</v>
      </c>
      <c r="DJ494" s="86">
        <v>-2.0546954125165939E-2</v>
      </c>
      <c r="DK494" s="86">
        <v>-0.11908057332038879</v>
      </c>
      <c r="DL494" s="86">
        <v>-7.3903046548366547E-2</v>
      </c>
      <c r="DM494" s="86">
        <v>-3.4048315137624741E-2</v>
      </c>
      <c r="DN494" s="86">
        <v>-0.21471159160137177</v>
      </c>
      <c r="DO494" s="86">
        <v>-0.13905324041843414</v>
      </c>
      <c r="DP494" s="86">
        <v>-2.1141985431313515E-2</v>
      </c>
      <c r="DQ494" s="86">
        <v>-0.133384108543396</v>
      </c>
      <c r="DR494" s="86">
        <v>0.11334973573684692</v>
      </c>
      <c r="DS494" s="86">
        <v>0.1171206459403038</v>
      </c>
      <c r="DT494" s="86">
        <v>-3.6555707454681396E-2</v>
      </c>
      <c r="DU494" s="86">
        <v>-9.2272214591503143E-2</v>
      </c>
      <c r="DV494" s="86">
        <v>-0.34438654780387878</v>
      </c>
      <c r="DW494" s="86">
        <v>-0.2903139591217041</v>
      </c>
      <c r="DX494" s="86">
        <v>-0.28931748867034912</v>
      </c>
      <c r="DY494" s="86">
        <v>-4.7810014337301254E-2</v>
      </c>
      <c r="DZ494" s="86">
        <v>9.9600087851285934E-3</v>
      </c>
      <c r="EA494" s="86">
        <v>5.4418407380580902E-2</v>
      </c>
      <c r="EB494" s="86">
        <v>1.2521608732640743E-3</v>
      </c>
      <c r="EC494" s="86">
        <v>4.103420302271843E-2</v>
      </c>
      <c r="ED494" s="86">
        <v>2.9669912531971931E-2</v>
      </c>
      <c r="EE494" s="86">
        <v>5.5800773203372955E-2</v>
      </c>
      <c r="EF494" s="86">
        <v>0.1512632817029953</v>
      </c>
      <c r="EG494" s="86">
        <v>0.10498718917369843</v>
      </c>
      <c r="EH494" s="86">
        <v>0.13312286138534546</v>
      </c>
      <c r="EI494" s="86">
        <v>4.495537281036377E-2</v>
      </c>
      <c r="EJ494" s="86">
        <v>0.11753363907337189</v>
      </c>
      <c r="EK494" s="86">
        <v>0.17031994462013245</v>
      </c>
      <c r="EL494" s="86">
        <v>-1.8356171203777194E-3</v>
      </c>
      <c r="EM494" s="86">
        <v>9.1961637139320374E-2</v>
      </c>
      <c r="EN494" s="86">
        <v>0.24030685424804688</v>
      </c>
      <c r="EO494" s="86">
        <v>0.10424565523862839</v>
      </c>
      <c r="EP494" s="86">
        <v>0.33407407999038696</v>
      </c>
      <c r="EQ494" s="86">
        <v>0.34978866577148438</v>
      </c>
      <c r="ER494" s="86">
        <v>0.15979158878326416</v>
      </c>
      <c r="ES494" s="86">
        <v>0.11087564378976822</v>
      </c>
      <c r="ET494" s="86">
        <v>-0.13598884642124176</v>
      </c>
      <c r="EU494" s="86">
        <v>-8.3378694951534271E-2</v>
      </c>
      <c r="EV494" s="86">
        <v>-9.0406686067581177E-2</v>
      </c>
      <c r="EW494" s="86">
        <v>76.032455444335938</v>
      </c>
      <c r="EX494" s="86">
        <v>75.345619201660156</v>
      </c>
      <c r="EY494" s="86">
        <v>73.913162231445313</v>
      </c>
      <c r="EZ494" s="86">
        <v>73.151725769042969</v>
      </c>
      <c r="FA494" s="86">
        <v>71.591056823730469</v>
      </c>
      <c r="FB494" s="86">
        <v>70.748397827148438</v>
      </c>
      <c r="FC494" s="86">
        <v>69.682853698730469</v>
      </c>
      <c r="FD494" s="86">
        <v>69.22369384765625</v>
      </c>
      <c r="FE494" s="86">
        <v>71.347747802734375</v>
      </c>
      <c r="FF494" s="86">
        <v>76.304779052734375</v>
      </c>
      <c r="FG494" s="86">
        <v>81.360794067382813</v>
      </c>
      <c r="FH494" s="86">
        <v>85.525558471679688</v>
      </c>
      <c r="FI494" s="86">
        <v>89.099372863769531</v>
      </c>
      <c r="FJ494" s="86">
        <v>92.026298522949219</v>
      </c>
      <c r="FK494" s="86">
        <v>94.129463195800781</v>
      </c>
      <c r="FL494" s="86">
        <v>94.211196899414063</v>
      </c>
      <c r="FM494" s="86">
        <v>95.117393493652344</v>
      </c>
      <c r="FN494" s="86">
        <v>95.009033203125</v>
      </c>
      <c r="FO494" s="86">
        <v>93.093467712402344</v>
      </c>
      <c r="FP494" s="86">
        <v>89.594985961914063</v>
      </c>
      <c r="FQ494" s="86">
        <v>86.178009033203125</v>
      </c>
      <c r="FR494" s="86">
        <v>83.656341552734375</v>
      </c>
      <c r="FS494" s="86">
        <v>81.972061157226563</v>
      </c>
      <c r="FT494" s="86">
        <v>79.134002685546875</v>
      </c>
      <c r="FU494" s="86">
        <v>0.11495542526245117</v>
      </c>
      <c r="FV494" s="86">
        <v>0.17215171456336975</v>
      </c>
      <c r="FW494" s="86">
        <v>0.11600784957408905</v>
      </c>
      <c r="FX494" s="86">
        <v>166</v>
      </c>
      <c r="FY494" s="86">
        <v>1</v>
      </c>
    </row>
    <row r="495" spans="1:181" x14ac:dyDescent="0.25">
      <c r="A495" t="s">
        <v>186</v>
      </c>
      <c r="B495" t="s">
        <v>244</v>
      </c>
      <c r="C495" t="s">
        <v>194</v>
      </c>
      <c r="D495" t="s">
        <v>203</v>
      </c>
      <c r="E495" t="s">
        <v>210</v>
      </c>
      <c r="F495" t="s">
        <v>184</v>
      </c>
      <c r="G495" t="s">
        <v>1</v>
      </c>
      <c r="H495" s="86">
        <v>1161</v>
      </c>
      <c r="I495" s="86">
        <v>1.0395437479019165</v>
      </c>
      <c r="J495" s="86">
        <v>0.91020244359970093</v>
      </c>
      <c r="K495" s="86">
        <v>0.92364948987960815</v>
      </c>
      <c r="L495" s="86">
        <v>0.78598219156265259</v>
      </c>
      <c r="M495" s="86">
        <v>0.70705664157867432</v>
      </c>
      <c r="N495" s="86">
        <v>0.73897469043731689</v>
      </c>
      <c r="O495" s="86">
        <v>0.80835670232772827</v>
      </c>
      <c r="P495" s="86">
        <v>0.74392193555831909</v>
      </c>
      <c r="Q495" s="86">
        <v>0.79017359018325806</v>
      </c>
      <c r="R495" s="86">
        <v>0.88295429944992065</v>
      </c>
      <c r="S495" s="86">
        <v>1.0383191108703613</v>
      </c>
      <c r="T495" s="86">
        <v>1.1463073492050171</v>
      </c>
      <c r="U495" s="86">
        <v>1.1926423311233521</v>
      </c>
      <c r="V495" s="86">
        <v>1.2146453857421875</v>
      </c>
      <c r="W495" s="86">
        <v>1.0527844429016113</v>
      </c>
      <c r="X495" s="86">
        <v>1.301278829574585</v>
      </c>
      <c r="Y495" s="86">
        <v>1.5053300857543945</v>
      </c>
      <c r="Z495" s="86">
        <v>1.4503041505813599</v>
      </c>
      <c r="AA495" s="86">
        <v>2.0221035480499268</v>
      </c>
      <c r="AB495" s="86">
        <v>2.2254247665405273</v>
      </c>
      <c r="AC495" s="86">
        <v>2.1534364223480225</v>
      </c>
      <c r="AD495" s="86">
        <v>1.675959587097168</v>
      </c>
      <c r="AE495" s="86">
        <v>1.5050030946731567</v>
      </c>
      <c r="AF495" s="86">
        <v>1.2250814437866211</v>
      </c>
      <c r="AG495" s="86">
        <v>-0.98269140720367432</v>
      </c>
      <c r="AH495" s="86">
        <v>-1.0172556638717651</v>
      </c>
      <c r="AI495" s="86">
        <v>-0.89294534921646118</v>
      </c>
      <c r="AJ495" s="86">
        <v>-0.90095961093902588</v>
      </c>
      <c r="AK495" s="86">
        <v>-0.96986943483352661</v>
      </c>
      <c r="AL495" s="86">
        <v>-0.99382734298706055</v>
      </c>
      <c r="AM495" s="86">
        <v>-1.0177092552185059</v>
      </c>
      <c r="AN495" s="86">
        <v>-1.4032007455825806</v>
      </c>
      <c r="AO495" s="86">
        <v>-1.4092397689819336</v>
      </c>
      <c r="AP495" s="86">
        <v>-0.91136807203292847</v>
      </c>
      <c r="AQ495" s="86">
        <v>-0.80297917127609253</v>
      </c>
      <c r="AR495" s="86">
        <v>-0.64504170417785645</v>
      </c>
      <c r="AS495" s="86">
        <v>-0.73106223344802856</v>
      </c>
      <c r="AT495" s="86">
        <v>-0.86167615652084351</v>
      </c>
      <c r="AU495" s="86">
        <v>-1.3632760047912598</v>
      </c>
      <c r="AV495" s="86">
        <v>-1.3703714609146118</v>
      </c>
      <c r="AW495" s="86">
        <v>-1.3303204774856567</v>
      </c>
      <c r="AX495" s="86">
        <v>-1.6294755935668945</v>
      </c>
      <c r="AY495" s="86">
        <v>-1.0651299953460693</v>
      </c>
      <c r="AZ495" s="86">
        <v>-0.82780212163925171</v>
      </c>
      <c r="BA495" s="86">
        <v>-0.89535194635391235</v>
      </c>
      <c r="BB495" s="86">
        <v>-1.0891772508621216</v>
      </c>
      <c r="BC495" s="86">
        <v>-1.3020049333572388</v>
      </c>
      <c r="BD495" s="86">
        <v>-1.1313601732254028</v>
      </c>
      <c r="BE495" s="86">
        <v>-0.61057615280151367</v>
      </c>
      <c r="BF495" s="86">
        <v>-0.66907995939254761</v>
      </c>
      <c r="BG495" s="86">
        <v>-0.54344832897186279</v>
      </c>
      <c r="BH495" s="86">
        <v>-0.55926591157913208</v>
      </c>
      <c r="BI495" s="86">
        <v>-0.62796658277511597</v>
      </c>
      <c r="BJ495" s="86">
        <v>-0.66042357683181763</v>
      </c>
      <c r="BK495" s="86">
        <v>-0.68443888425827026</v>
      </c>
      <c r="BL495" s="86">
        <v>-1.0416910648345947</v>
      </c>
      <c r="BM495" s="86">
        <v>-1.0543678998947144</v>
      </c>
      <c r="BN495" s="86">
        <v>-0.60252547264099121</v>
      </c>
      <c r="BO495" s="86">
        <v>-0.50318640470504761</v>
      </c>
      <c r="BP495" s="86">
        <v>-0.37142527103424072</v>
      </c>
      <c r="BQ495" s="86">
        <v>-0.45497789978981018</v>
      </c>
      <c r="BR495" s="86">
        <v>-0.56872838735580444</v>
      </c>
      <c r="BS495" s="86">
        <v>-1.0493804216384888</v>
      </c>
      <c r="BT495" s="86">
        <v>-1.0125402212142944</v>
      </c>
      <c r="BU495" s="86">
        <v>-0.934581458568573</v>
      </c>
      <c r="BV495" s="86">
        <v>-1.2295290231704712</v>
      </c>
      <c r="BW495" s="86">
        <v>-0.63037794828414917</v>
      </c>
      <c r="BX495" s="86">
        <v>-0.33868333697319031</v>
      </c>
      <c r="BY495" s="86">
        <v>-0.43785712122917175</v>
      </c>
      <c r="BZ495" s="86">
        <v>-0.69206559658050537</v>
      </c>
      <c r="CA495" s="86">
        <v>-0.88515979051589966</v>
      </c>
      <c r="CB495" s="86">
        <v>-0.74145412445068359</v>
      </c>
      <c r="CC495" s="86">
        <v>-0.35285019874572754</v>
      </c>
      <c r="CD495" s="86">
        <v>-0.42793452739715576</v>
      </c>
      <c r="CE495" s="86">
        <v>-0.30138775706291199</v>
      </c>
      <c r="CF495" s="86">
        <v>-0.32260996103286743</v>
      </c>
      <c r="CG495" s="86">
        <v>-0.39116573333740234</v>
      </c>
      <c r="CH495" s="86">
        <v>-0.42950922250747681</v>
      </c>
      <c r="CI495" s="86">
        <v>-0.45361670851707458</v>
      </c>
      <c r="CJ495" s="86">
        <v>-0.79131048917770386</v>
      </c>
      <c r="CK495" s="86">
        <v>-0.80858463048934937</v>
      </c>
      <c r="CL495" s="86">
        <v>-0.38862207531929016</v>
      </c>
      <c r="CM495" s="86">
        <v>-0.29555082321166992</v>
      </c>
      <c r="CN495" s="86">
        <v>-0.18191930651664734</v>
      </c>
      <c r="CO495" s="86">
        <v>-0.2637627124786377</v>
      </c>
      <c r="CP495" s="86">
        <v>-0.36583364009857178</v>
      </c>
      <c r="CQ495" s="86">
        <v>-0.8319772481918335</v>
      </c>
      <c r="CR495" s="86">
        <v>-0.76470732688903809</v>
      </c>
      <c r="CS495" s="86">
        <v>-0.66049367189407349</v>
      </c>
      <c r="CT495" s="86">
        <v>-0.95252728462219238</v>
      </c>
      <c r="CU495" s="86">
        <v>-0.32927003502845764</v>
      </c>
      <c r="CV495" s="86">
        <v>7.880955672590062E-5</v>
      </c>
      <c r="CW495" s="86">
        <v>-0.12099756300449371</v>
      </c>
      <c r="CX495" s="86">
        <v>-0.41702732443809509</v>
      </c>
      <c r="CY495" s="86">
        <v>-0.59645408391952515</v>
      </c>
      <c r="CZ495" s="86">
        <v>-0.47140640020370483</v>
      </c>
      <c r="DA495" s="86">
        <v>-9.5124267041683197E-2</v>
      </c>
      <c r="DB495" s="86">
        <v>-0.18678909540176392</v>
      </c>
      <c r="DC495" s="86">
        <v>-5.9327136725187302E-2</v>
      </c>
      <c r="DD495" s="86">
        <v>-8.5953988134860992E-2</v>
      </c>
      <c r="DE495" s="86">
        <v>-0.15436483919620514</v>
      </c>
      <c r="DF495" s="86">
        <v>-0.19859479367733002</v>
      </c>
      <c r="DG495" s="86">
        <v>-0.22279459238052368</v>
      </c>
      <c r="DH495" s="86">
        <v>-0.54092991352081299</v>
      </c>
      <c r="DI495" s="86">
        <v>-0.56280136108398438</v>
      </c>
      <c r="DJ495" s="86">
        <v>-0.17471866309642792</v>
      </c>
      <c r="DK495" s="86">
        <v>-8.7915286421775818E-2</v>
      </c>
      <c r="DL495" s="86">
        <v>7.5866179540753365E-3</v>
      </c>
      <c r="DM495" s="86">
        <v>-7.254752516746521E-2</v>
      </c>
      <c r="DN495" s="86">
        <v>-0.1629389226436615</v>
      </c>
      <c r="DO495" s="86">
        <v>-0.614574134349823</v>
      </c>
      <c r="DP495" s="86">
        <v>-0.51687449216842651</v>
      </c>
      <c r="DQ495" s="86">
        <v>-0.38640600442886353</v>
      </c>
      <c r="DR495" s="86">
        <v>-0.67552554607391357</v>
      </c>
      <c r="DS495" s="86">
        <v>-2.8162090107798576E-2</v>
      </c>
      <c r="DT495" s="86">
        <v>0.33884096145629883</v>
      </c>
      <c r="DU495" s="86">
        <v>0.19586199522018433</v>
      </c>
      <c r="DV495" s="86">
        <v>-0.1419890969991684</v>
      </c>
      <c r="DW495" s="86">
        <v>-0.30774843692779541</v>
      </c>
      <c r="DX495" s="86">
        <v>-0.20135864615440369</v>
      </c>
      <c r="DY495" s="86">
        <v>0.27699103951454163</v>
      </c>
      <c r="DZ495" s="86">
        <v>0.16138659417629242</v>
      </c>
      <c r="EA495" s="86">
        <v>0.29016989469528198</v>
      </c>
      <c r="EB495" s="86">
        <v>0.25573965907096863</v>
      </c>
      <c r="EC495" s="86">
        <v>0.1875380277633667</v>
      </c>
      <c r="ED495" s="86">
        <v>0.13480891287326813</v>
      </c>
      <c r="EE495" s="86">
        <v>0.11047589778900146</v>
      </c>
      <c r="EF495" s="86">
        <v>-0.17942014336585999</v>
      </c>
      <c r="EG495" s="86">
        <v>-0.20792940258979797</v>
      </c>
      <c r="EH495" s="86">
        <v>0.13412390649318695</v>
      </c>
      <c r="EI495" s="86">
        <v>0.2118774801492691</v>
      </c>
      <c r="EJ495" s="86">
        <v>0.28120306134223938</v>
      </c>
      <c r="EK495" s="86">
        <v>0.20353683829307556</v>
      </c>
      <c r="EL495" s="86">
        <v>0.13000886142253876</v>
      </c>
      <c r="EM495" s="86">
        <v>-0.300678551197052</v>
      </c>
      <c r="EN495" s="86">
        <v>-0.15904322266578674</v>
      </c>
      <c r="EO495" s="86">
        <v>9.3330945819616318E-3</v>
      </c>
      <c r="EP495" s="86">
        <v>-0.27557897567749023</v>
      </c>
      <c r="EQ495" s="86">
        <v>0.40658995509147644</v>
      </c>
      <c r="ER495" s="86">
        <v>0.82795965671539307</v>
      </c>
      <c r="ES495" s="86">
        <v>0.65335685014724731</v>
      </c>
      <c r="ET495" s="86">
        <v>0.25512248277664185</v>
      </c>
      <c r="EU495" s="86">
        <v>0.10909667611122131</v>
      </c>
      <c r="EV495" s="86">
        <v>0.18854744732379913</v>
      </c>
      <c r="EW495" s="86">
        <v>70.835678100585938</v>
      </c>
      <c r="EX495" s="86">
        <v>67.170242309570313</v>
      </c>
      <c r="EY495" s="86">
        <v>65.118133544921875</v>
      </c>
      <c r="EZ495" s="86">
        <v>64.240974426269531</v>
      </c>
      <c r="FA495" s="86">
        <v>62.957977294921875</v>
      </c>
      <c r="FB495" s="86">
        <v>62.132766723632813</v>
      </c>
      <c r="FC495" s="86">
        <v>61.573715209960938</v>
      </c>
      <c r="FD495" s="86">
        <v>60.923637390136719</v>
      </c>
      <c r="FE495" s="86">
        <v>63.808174133300781</v>
      </c>
      <c r="FF495" s="86">
        <v>72.096710205078125</v>
      </c>
      <c r="FG495" s="86">
        <v>80.138870239257813</v>
      </c>
      <c r="FH495" s="86">
        <v>85.03131103515625</v>
      </c>
      <c r="FI495" s="86">
        <v>86.839019775390625</v>
      </c>
      <c r="FJ495" s="86">
        <v>89.179328918457031</v>
      </c>
      <c r="FK495" s="86">
        <v>90.596961975097656</v>
      </c>
      <c r="FL495" s="86">
        <v>92.973640441894531</v>
      </c>
      <c r="FM495" s="86">
        <v>94.443069458007813</v>
      </c>
      <c r="FN495" s="86">
        <v>95.287994384765625</v>
      </c>
      <c r="FO495" s="86">
        <v>93.032859802246094</v>
      </c>
      <c r="FP495" s="86">
        <v>85.67095947265625</v>
      </c>
      <c r="FQ495" s="86">
        <v>80.284820556640625</v>
      </c>
      <c r="FR495" s="86">
        <v>76.491317749023438</v>
      </c>
      <c r="FS495" s="86">
        <v>74.449821472167969</v>
      </c>
      <c r="FT495" s="86">
        <v>72.42681884765625</v>
      </c>
      <c r="FU495" s="86">
        <v>0.27114814519882202</v>
      </c>
      <c r="FV495" s="86">
        <v>0.36336654424667358</v>
      </c>
      <c r="FW495" s="86">
        <v>0.26499521732330322</v>
      </c>
      <c r="FX495" s="86">
        <v>115</v>
      </c>
      <c r="FY495" s="86">
        <v>1</v>
      </c>
    </row>
    <row r="496" spans="1:181" x14ac:dyDescent="0.25">
      <c r="A496" t="s">
        <v>186</v>
      </c>
      <c r="B496" t="s">
        <v>244</v>
      </c>
      <c r="C496" t="s">
        <v>194</v>
      </c>
      <c r="D496" t="s">
        <v>203</v>
      </c>
      <c r="E496" t="s">
        <v>210</v>
      </c>
      <c r="F496" t="s">
        <v>185</v>
      </c>
      <c r="G496" t="s">
        <v>1</v>
      </c>
      <c r="H496" s="86">
        <v>506</v>
      </c>
      <c r="I496" s="86"/>
      <c r="J496" s="86"/>
      <c r="K496" s="86"/>
      <c r="L496" s="86"/>
      <c r="M496" s="86"/>
      <c r="N496" s="86"/>
      <c r="O496" s="86"/>
      <c r="P496" s="86"/>
      <c r="Q496" s="86"/>
      <c r="R496" s="86"/>
      <c r="S496" s="86"/>
      <c r="T496" s="86"/>
      <c r="U496" s="86"/>
      <c r="V496" s="86"/>
      <c r="W496" s="86"/>
      <c r="X496" s="86"/>
      <c r="Y496" s="86"/>
      <c r="Z496" s="86"/>
      <c r="AA496" s="86"/>
      <c r="AB496" s="86"/>
      <c r="AC496" s="86"/>
      <c r="AD496" s="86"/>
      <c r="AE496" s="86"/>
      <c r="AF496" s="86"/>
      <c r="AG496" s="86"/>
      <c r="AH496" s="86"/>
      <c r="AI496" s="86"/>
      <c r="AJ496" s="86"/>
      <c r="AK496" s="86"/>
      <c r="AL496" s="86"/>
      <c r="AM496" s="86"/>
      <c r="AN496" s="86"/>
      <c r="AO496" s="86"/>
      <c r="AP496" s="86"/>
      <c r="AQ496" s="86"/>
      <c r="AR496" s="86"/>
      <c r="AS496" s="86"/>
      <c r="AT496" s="86"/>
      <c r="AU496" s="86"/>
      <c r="AV496" s="86"/>
      <c r="AW496" s="86"/>
      <c r="AX496" s="86"/>
      <c r="AY496" s="86"/>
      <c r="AZ496" s="86"/>
      <c r="BA496" s="86"/>
      <c r="BB496" s="86"/>
      <c r="BC496" s="86"/>
      <c r="BD496" s="86"/>
      <c r="BE496" s="86"/>
      <c r="BF496" s="86"/>
      <c r="BG496" s="86"/>
      <c r="BH496" s="86"/>
      <c r="BI496" s="86"/>
      <c r="BJ496" s="86"/>
      <c r="BK496" s="86"/>
      <c r="BL496" s="86"/>
      <c r="BM496" s="86"/>
      <c r="BN496" s="86"/>
      <c r="BO496" s="86"/>
      <c r="BP496" s="86"/>
      <c r="BQ496" s="86"/>
      <c r="BR496" s="86"/>
      <c r="BS496" s="86"/>
      <c r="BT496" s="86"/>
      <c r="BU496" s="86"/>
      <c r="BV496" s="86"/>
      <c r="BW496" s="86"/>
      <c r="BX496" s="86"/>
      <c r="BY496" s="86"/>
      <c r="BZ496" s="86"/>
      <c r="CA496" s="86"/>
      <c r="CB496" s="86"/>
      <c r="CC496" s="86"/>
      <c r="CD496" s="86"/>
      <c r="CE496" s="86"/>
      <c r="CF496" s="86"/>
      <c r="CG496" s="86"/>
      <c r="CH496" s="86"/>
      <c r="CI496" s="86"/>
      <c r="CJ496" s="86"/>
      <c r="CK496" s="86"/>
      <c r="CL496" s="86"/>
      <c r="CM496" s="86"/>
      <c r="CN496" s="86"/>
      <c r="CO496" s="86"/>
      <c r="CP496" s="86"/>
      <c r="CQ496" s="86"/>
      <c r="CR496" s="86"/>
      <c r="CS496" s="86"/>
      <c r="CT496" s="86"/>
      <c r="CU496" s="86"/>
      <c r="CV496" s="86"/>
      <c r="CW496" s="86"/>
      <c r="CX496" s="86"/>
      <c r="CY496" s="86"/>
      <c r="CZ496" s="86"/>
      <c r="DA496" s="86"/>
      <c r="DB496" s="86"/>
      <c r="DC496" s="86"/>
      <c r="DD496" s="86"/>
      <c r="DE496" s="86"/>
      <c r="DF496" s="86"/>
      <c r="DG496" s="86"/>
      <c r="DH496" s="86"/>
      <c r="DI496" s="86"/>
      <c r="DJ496" s="86"/>
      <c r="DK496" s="86"/>
      <c r="DL496" s="86"/>
      <c r="DM496" s="86"/>
      <c r="DN496" s="86"/>
      <c r="DO496" s="86"/>
      <c r="DP496" s="86"/>
      <c r="DQ496" s="86"/>
      <c r="DR496" s="86"/>
      <c r="DS496" s="86"/>
      <c r="DT496" s="86"/>
      <c r="DU496" s="86"/>
      <c r="DV496" s="86"/>
      <c r="DW496" s="86"/>
      <c r="DX496" s="86"/>
      <c r="DY496" s="86"/>
      <c r="DZ496" s="86"/>
      <c r="EA496" s="86"/>
      <c r="EB496" s="86"/>
      <c r="EC496" s="86"/>
      <c r="ED496" s="86"/>
      <c r="EE496" s="86"/>
      <c r="EF496" s="86"/>
      <c r="EG496" s="86"/>
      <c r="EH496" s="86"/>
      <c r="EI496" s="86"/>
      <c r="EJ496" s="86"/>
      <c r="EK496" s="86"/>
      <c r="EL496" s="86"/>
      <c r="EM496" s="86"/>
      <c r="EN496" s="86"/>
      <c r="EO496" s="86"/>
      <c r="EP496" s="86"/>
      <c r="EQ496" s="86"/>
      <c r="ER496" s="86"/>
      <c r="ES496" s="86"/>
      <c r="ET496" s="86"/>
      <c r="EU496" s="86"/>
      <c r="EV496" s="86"/>
      <c r="EW496" s="86"/>
      <c r="EX496" s="86"/>
      <c r="EY496" s="86"/>
      <c r="EZ496" s="86"/>
      <c r="FA496" s="86"/>
      <c r="FB496" s="86"/>
      <c r="FC496" s="86"/>
      <c r="FD496" s="86"/>
      <c r="FE496" s="86"/>
      <c r="FF496" s="86"/>
      <c r="FG496" s="86"/>
      <c r="FH496" s="86"/>
      <c r="FI496" s="86"/>
      <c r="FJ496" s="86"/>
      <c r="FK496" s="86"/>
      <c r="FL496" s="86"/>
      <c r="FM496" s="86"/>
      <c r="FN496" s="86"/>
      <c r="FO496" s="86"/>
      <c r="FP496" s="86"/>
      <c r="FQ496" s="86"/>
      <c r="FR496" s="86"/>
      <c r="FS496" s="86"/>
      <c r="FT496" s="86"/>
      <c r="FU496" s="86"/>
      <c r="FV496" s="86"/>
      <c r="FW496" s="86"/>
      <c r="FX496" s="86">
        <v>39</v>
      </c>
      <c r="FY496" s="86">
        <v>0</v>
      </c>
    </row>
    <row r="497" spans="1:181" x14ac:dyDescent="0.25">
      <c r="A497" t="s">
        <v>186</v>
      </c>
      <c r="B497" t="s">
        <v>244</v>
      </c>
      <c r="C497" t="s">
        <v>194</v>
      </c>
      <c r="D497" t="s">
        <v>203</v>
      </c>
      <c r="E497" t="s">
        <v>240</v>
      </c>
      <c r="F497" t="s">
        <v>1</v>
      </c>
      <c r="G497" t="s">
        <v>198</v>
      </c>
      <c r="H497" s="86">
        <v>2622</v>
      </c>
      <c r="I497" s="86"/>
      <c r="J497" s="86"/>
      <c r="K497" s="86"/>
      <c r="L497" s="86"/>
      <c r="M497" s="86"/>
      <c r="N497" s="86"/>
      <c r="O497" s="86"/>
      <c r="P497" s="86"/>
      <c r="Q497" s="86"/>
      <c r="R497" s="86"/>
      <c r="S497" s="86"/>
      <c r="T497" s="86"/>
      <c r="U497" s="86"/>
      <c r="V497" s="86"/>
      <c r="W497" s="86"/>
      <c r="X497" s="86"/>
      <c r="Y497" s="86"/>
      <c r="Z497" s="86"/>
      <c r="AA497" s="86"/>
      <c r="AB497" s="86"/>
      <c r="AC497" s="86"/>
      <c r="AD497" s="86"/>
      <c r="AE497" s="86"/>
      <c r="AF497" s="86"/>
      <c r="AG497" s="86"/>
      <c r="AH497" s="86"/>
      <c r="AI497" s="86"/>
      <c r="AJ497" s="86"/>
      <c r="AK497" s="86"/>
      <c r="AL497" s="86"/>
      <c r="AM497" s="86"/>
      <c r="AN497" s="86"/>
      <c r="AO497" s="86"/>
      <c r="AP497" s="86"/>
      <c r="AQ497" s="86"/>
      <c r="AR497" s="86"/>
      <c r="AS497" s="86"/>
      <c r="AT497" s="86"/>
      <c r="AU497" s="86"/>
      <c r="AV497" s="86"/>
      <c r="AW497" s="86"/>
      <c r="AX497" s="86"/>
      <c r="AY497" s="86"/>
      <c r="AZ497" s="86"/>
      <c r="BA497" s="86"/>
      <c r="BB497" s="86"/>
      <c r="BC497" s="86"/>
      <c r="BD497" s="86"/>
      <c r="BE497" s="86"/>
      <c r="BF497" s="86"/>
      <c r="BG497" s="86"/>
      <c r="BH497" s="86"/>
      <c r="BI497" s="86"/>
      <c r="BJ497" s="86"/>
      <c r="BK497" s="86"/>
      <c r="BL497" s="86"/>
      <c r="BM497" s="86"/>
      <c r="BN497" s="86"/>
      <c r="BO497" s="86"/>
      <c r="BP497" s="86"/>
      <c r="BQ497" s="86"/>
      <c r="BR497" s="86"/>
      <c r="BS497" s="86"/>
      <c r="BT497" s="86"/>
      <c r="BU497" s="86"/>
      <c r="BV497" s="86"/>
      <c r="BW497" s="86"/>
      <c r="BX497" s="86"/>
      <c r="BY497" s="86"/>
      <c r="BZ497" s="86"/>
      <c r="CA497" s="86"/>
      <c r="CB497" s="86"/>
      <c r="CC497" s="86"/>
      <c r="CD497" s="86"/>
      <c r="CE497" s="86"/>
      <c r="CF497" s="86"/>
      <c r="CG497" s="86"/>
      <c r="CH497" s="86"/>
      <c r="CI497" s="86"/>
      <c r="CJ497" s="86"/>
      <c r="CK497" s="86"/>
      <c r="CL497" s="86"/>
      <c r="CM497" s="86"/>
      <c r="CN497" s="86"/>
      <c r="CO497" s="86"/>
      <c r="CP497" s="86"/>
      <c r="CQ497" s="86"/>
      <c r="CR497" s="86"/>
      <c r="CS497" s="86"/>
      <c r="CT497" s="86"/>
      <c r="CU497" s="86"/>
      <c r="CV497" s="86"/>
      <c r="CW497" s="86"/>
      <c r="CX497" s="86"/>
      <c r="CY497" s="86"/>
      <c r="CZ497" s="86"/>
      <c r="DA497" s="86"/>
      <c r="DB497" s="86"/>
      <c r="DC497" s="86"/>
      <c r="DD497" s="86"/>
      <c r="DE497" s="86"/>
      <c r="DF497" s="86"/>
      <c r="DG497" s="86"/>
      <c r="DH497" s="86"/>
      <c r="DI497" s="86"/>
      <c r="DJ497" s="86"/>
      <c r="DK497" s="86"/>
      <c r="DL497" s="86"/>
      <c r="DM497" s="86"/>
      <c r="DN497" s="86"/>
      <c r="DO497" s="86"/>
      <c r="DP497" s="86"/>
      <c r="DQ497" s="86"/>
      <c r="DR497" s="86"/>
      <c r="DS497" s="86"/>
      <c r="DT497" s="86"/>
      <c r="DU497" s="86"/>
      <c r="DV497" s="86"/>
      <c r="DW497" s="86"/>
      <c r="DX497" s="86"/>
      <c r="DY497" s="86"/>
      <c r="DZ497" s="86"/>
      <c r="EA497" s="86"/>
      <c r="EB497" s="86"/>
      <c r="EC497" s="86"/>
      <c r="ED497" s="86"/>
      <c r="EE497" s="86"/>
      <c r="EF497" s="86"/>
      <c r="EG497" s="86"/>
      <c r="EH497" s="86"/>
      <c r="EI497" s="86"/>
      <c r="EJ497" s="86"/>
      <c r="EK497" s="86"/>
      <c r="EL497" s="86"/>
      <c r="EM497" s="86"/>
      <c r="EN497" s="86"/>
      <c r="EO497" s="86"/>
      <c r="EP497" s="86"/>
      <c r="EQ497" s="86"/>
      <c r="ER497" s="86"/>
      <c r="ES497" s="86"/>
      <c r="ET497" s="86"/>
      <c r="EU497" s="86"/>
      <c r="EV497" s="86"/>
      <c r="EW497" s="86"/>
      <c r="EX497" s="86"/>
      <c r="EY497" s="86"/>
      <c r="EZ497" s="86"/>
      <c r="FA497" s="86"/>
      <c r="FB497" s="86"/>
      <c r="FC497" s="86"/>
      <c r="FD497" s="86"/>
      <c r="FE497" s="86"/>
      <c r="FF497" s="86"/>
      <c r="FG497" s="86"/>
      <c r="FH497" s="86"/>
      <c r="FI497" s="86"/>
      <c r="FJ497" s="86"/>
      <c r="FK497" s="86"/>
      <c r="FL497" s="86"/>
      <c r="FM497" s="86"/>
      <c r="FN497" s="86"/>
      <c r="FO497" s="86"/>
      <c r="FP497" s="86"/>
      <c r="FQ497" s="86"/>
      <c r="FR497" s="86"/>
      <c r="FS497" s="86"/>
      <c r="FT497" s="86"/>
      <c r="FU497" s="86"/>
      <c r="FV497" s="86"/>
      <c r="FW497" s="86"/>
      <c r="FX497" s="86">
        <v>3</v>
      </c>
      <c r="FY497" s="86">
        <v>0</v>
      </c>
    </row>
    <row r="498" spans="1:181" x14ac:dyDescent="0.25">
      <c r="A498" t="s">
        <v>186</v>
      </c>
      <c r="B498" t="s">
        <v>244</v>
      </c>
      <c r="C498" t="s">
        <v>194</v>
      </c>
      <c r="D498" t="s">
        <v>203</v>
      </c>
      <c r="E498" t="s">
        <v>240</v>
      </c>
      <c r="F498" t="s">
        <v>1</v>
      </c>
      <c r="G498" t="s">
        <v>200</v>
      </c>
      <c r="H498" s="86">
        <v>611</v>
      </c>
      <c r="I498" s="86"/>
      <c r="J498" s="86"/>
      <c r="K498" s="86"/>
      <c r="L498" s="86"/>
      <c r="M498" s="86"/>
      <c r="N498" s="86"/>
      <c r="O498" s="86"/>
      <c r="P498" s="86"/>
      <c r="Q498" s="86"/>
      <c r="R498" s="86"/>
      <c r="S498" s="86"/>
      <c r="T498" s="86"/>
      <c r="U498" s="86"/>
      <c r="V498" s="86"/>
      <c r="W498" s="86"/>
      <c r="X498" s="86"/>
      <c r="Y498" s="86"/>
      <c r="Z498" s="86"/>
      <c r="AA498" s="86"/>
      <c r="AB498" s="86"/>
      <c r="AC498" s="86"/>
      <c r="AD498" s="86"/>
      <c r="AE498" s="86"/>
      <c r="AF498" s="86"/>
      <c r="AG498" s="86"/>
      <c r="AH498" s="86"/>
      <c r="AI498" s="86"/>
      <c r="AJ498" s="86"/>
      <c r="AK498" s="86"/>
      <c r="AL498" s="86"/>
      <c r="AM498" s="86"/>
      <c r="AN498" s="86"/>
      <c r="AO498" s="86"/>
      <c r="AP498" s="86"/>
      <c r="AQ498" s="86"/>
      <c r="AR498" s="86"/>
      <c r="AS498" s="86"/>
      <c r="AT498" s="86"/>
      <c r="AU498" s="86"/>
      <c r="AV498" s="86"/>
      <c r="AW498" s="86"/>
      <c r="AX498" s="86"/>
      <c r="AY498" s="86"/>
      <c r="AZ498" s="86"/>
      <c r="BA498" s="86"/>
      <c r="BB498" s="86"/>
      <c r="BC498" s="86"/>
      <c r="BD498" s="86"/>
      <c r="BE498" s="86"/>
      <c r="BF498" s="86"/>
      <c r="BG498" s="86"/>
      <c r="BH498" s="86"/>
      <c r="BI498" s="86"/>
      <c r="BJ498" s="86"/>
      <c r="BK498" s="86"/>
      <c r="BL498" s="86"/>
      <c r="BM498" s="86"/>
      <c r="BN498" s="86"/>
      <c r="BO498" s="86"/>
      <c r="BP498" s="86"/>
      <c r="BQ498" s="86"/>
      <c r="BR498" s="86"/>
      <c r="BS498" s="86"/>
      <c r="BT498" s="86"/>
      <c r="BU498" s="86"/>
      <c r="BV498" s="86"/>
      <c r="BW498" s="86"/>
      <c r="BX498" s="86"/>
      <c r="BY498" s="86"/>
      <c r="BZ498" s="86"/>
      <c r="CA498" s="86"/>
      <c r="CB498" s="86"/>
      <c r="CC498" s="86"/>
      <c r="CD498" s="86"/>
      <c r="CE498" s="86"/>
      <c r="CF498" s="86"/>
      <c r="CG498" s="86"/>
      <c r="CH498" s="86"/>
      <c r="CI498" s="86"/>
      <c r="CJ498" s="86"/>
      <c r="CK498" s="86"/>
      <c r="CL498" s="86"/>
      <c r="CM498" s="86"/>
      <c r="CN498" s="86"/>
      <c r="CO498" s="86"/>
      <c r="CP498" s="86"/>
      <c r="CQ498" s="86"/>
      <c r="CR498" s="86"/>
      <c r="CS498" s="86"/>
      <c r="CT498" s="86"/>
      <c r="CU498" s="86"/>
      <c r="CV498" s="86"/>
      <c r="CW498" s="86"/>
      <c r="CX498" s="86"/>
      <c r="CY498" s="86"/>
      <c r="CZ498" s="86"/>
      <c r="DA498" s="86"/>
      <c r="DB498" s="86"/>
      <c r="DC498" s="86"/>
      <c r="DD498" s="86"/>
      <c r="DE498" s="86"/>
      <c r="DF498" s="86"/>
      <c r="DG498" s="86"/>
      <c r="DH498" s="86"/>
      <c r="DI498" s="86"/>
      <c r="DJ498" s="86"/>
      <c r="DK498" s="86"/>
      <c r="DL498" s="86"/>
      <c r="DM498" s="86"/>
      <c r="DN498" s="86"/>
      <c r="DO498" s="86"/>
      <c r="DP498" s="86"/>
      <c r="DQ498" s="86"/>
      <c r="DR498" s="86"/>
      <c r="DS498" s="86"/>
      <c r="DT498" s="86"/>
      <c r="DU498" s="86"/>
      <c r="DV498" s="86"/>
      <c r="DW498" s="86"/>
      <c r="DX498" s="86"/>
      <c r="DY498" s="86"/>
      <c r="DZ498" s="86"/>
      <c r="EA498" s="86"/>
      <c r="EB498" s="86"/>
      <c r="EC498" s="86"/>
      <c r="ED498" s="86"/>
      <c r="EE498" s="86"/>
      <c r="EF498" s="86"/>
      <c r="EG498" s="86"/>
      <c r="EH498" s="86"/>
      <c r="EI498" s="86"/>
      <c r="EJ498" s="86"/>
      <c r="EK498" s="86"/>
      <c r="EL498" s="86"/>
      <c r="EM498" s="86"/>
      <c r="EN498" s="86"/>
      <c r="EO498" s="86"/>
      <c r="EP498" s="86"/>
      <c r="EQ498" s="86"/>
      <c r="ER498" s="86"/>
      <c r="ES498" s="86"/>
      <c r="ET498" s="86"/>
      <c r="EU498" s="86"/>
      <c r="EV498" s="86"/>
      <c r="EW498" s="86"/>
      <c r="EX498" s="86"/>
      <c r="EY498" s="86"/>
      <c r="EZ498" s="86"/>
      <c r="FA498" s="86"/>
      <c r="FB498" s="86"/>
      <c r="FC498" s="86"/>
      <c r="FD498" s="86"/>
      <c r="FE498" s="86"/>
      <c r="FF498" s="86"/>
      <c r="FG498" s="86"/>
      <c r="FH498" s="86"/>
      <c r="FI498" s="86"/>
      <c r="FJ498" s="86"/>
      <c r="FK498" s="86"/>
      <c r="FL498" s="86"/>
      <c r="FM498" s="86"/>
      <c r="FN498" s="86"/>
      <c r="FO498" s="86"/>
      <c r="FP498" s="86"/>
      <c r="FQ498" s="86"/>
      <c r="FR498" s="86"/>
      <c r="FS498" s="86"/>
      <c r="FT498" s="86"/>
      <c r="FU498" s="86"/>
      <c r="FV498" s="86"/>
      <c r="FW498" s="86"/>
      <c r="FX498" s="86">
        <v>7</v>
      </c>
      <c r="FY498" s="86">
        <v>0</v>
      </c>
    </row>
    <row r="499" spans="1:181" x14ac:dyDescent="0.25">
      <c r="A499" t="s">
        <v>186</v>
      </c>
      <c r="B499" t="s">
        <v>244</v>
      </c>
      <c r="C499" t="s">
        <v>194</v>
      </c>
      <c r="D499" t="s">
        <v>203</v>
      </c>
      <c r="E499" t="s">
        <v>240</v>
      </c>
      <c r="F499" t="s">
        <v>1</v>
      </c>
      <c r="G499" t="s">
        <v>1</v>
      </c>
      <c r="H499" s="86">
        <v>3233</v>
      </c>
      <c r="I499" s="86"/>
      <c r="J499" s="86"/>
      <c r="K499" s="86"/>
      <c r="L499" s="86"/>
      <c r="M499" s="86"/>
      <c r="N499" s="86"/>
      <c r="O499" s="86"/>
      <c r="P499" s="86"/>
      <c r="Q499" s="86"/>
      <c r="R499" s="86"/>
      <c r="S499" s="86"/>
      <c r="T499" s="86"/>
      <c r="U499" s="86"/>
      <c r="V499" s="86"/>
      <c r="W499" s="86"/>
      <c r="X499" s="86"/>
      <c r="Y499" s="86"/>
      <c r="Z499" s="86"/>
      <c r="AA499" s="86"/>
      <c r="AB499" s="86"/>
      <c r="AC499" s="86"/>
      <c r="AD499" s="86"/>
      <c r="AE499" s="86"/>
      <c r="AF499" s="86"/>
      <c r="AG499" s="86"/>
      <c r="AH499" s="86"/>
      <c r="AI499" s="86"/>
      <c r="AJ499" s="86"/>
      <c r="AK499" s="86"/>
      <c r="AL499" s="86"/>
      <c r="AM499" s="86"/>
      <c r="AN499" s="86"/>
      <c r="AO499" s="86"/>
      <c r="AP499" s="86"/>
      <c r="AQ499" s="86"/>
      <c r="AR499" s="86"/>
      <c r="AS499" s="86"/>
      <c r="AT499" s="86"/>
      <c r="AU499" s="86"/>
      <c r="AV499" s="86"/>
      <c r="AW499" s="86"/>
      <c r="AX499" s="86"/>
      <c r="AY499" s="86"/>
      <c r="AZ499" s="86"/>
      <c r="BA499" s="86"/>
      <c r="BB499" s="86"/>
      <c r="BC499" s="86"/>
      <c r="BD499" s="86"/>
      <c r="BE499" s="86"/>
      <c r="BF499" s="86"/>
      <c r="BG499" s="86"/>
      <c r="BH499" s="86"/>
      <c r="BI499" s="86"/>
      <c r="BJ499" s="86"/>
      <c r="BK499" s="86"/>
      <c r="BL499" s="86"/>
      <c r="BM499" s="86"/>
      <c r="BN499" s="86"/>
      <c r="BO499" s="86"/>
      <c r="BP499" s="86"/>
      <c r="BQ499" s="86"/>
      <c r="BR499" s="86"/>
      <c r="BS499" s="86"/>
      <c r="BT499" s="86"/>
      <c r="BU499" s="86"/>
      <c r="BV499" s="86"/>
      <c r="BW499" s="86"/>
      <c r="BX499" s="86"/>
      <c r="BY499" s="86"/>
      <c r="BZ499" s="86"/>
      <c r="CA499" s="86"/>
      <c r="CB499" s="86"/>
      <c r="CC499" s="86"/>
      <c r="CD499" s="86"/>
      <c r="CE499" s="86"/>
      <c r="CF499" s="86"/>
      <c r="CG499" s="86"/>
      <c r="CH499" s="86"/>
      <c r="CI499" s="86"/>
      <c r="CJ499" s="86"/>
      <c r="CK499" s="86"/>
      <c r="CL499" s="86"/>
      <c r="CM499" s="86"/>
      <c r="CN499" s="86"/>
      <c r="CO499" s="86"/>
      <c r="CP499" s="86"/>
      <c r="CQ499" s="86"/>
      <c r="CR499" s="86"/>
      <c r="CS499" s="86"/>
      <c r="CT499" s="86"/>
      <c r="CU499" s="86"/>
      <c r="CV499" s="86"/>
      <c r="CW499" s="86"/>
      <c r="CX499" s="86"/>
      <c r="CY499" s="86"/>
      <c r="CZ499" s="86"/>
      <c r="DA499" s="86"/>
      <c r="DB499" s="86"/>
      <c r="DC499" s="86"/>
      <c r="DD499" s="86"/>
      <c r="DE499" s="86"/>
      <c r="DF499" s="86"/>
      <c r="DG499" s="86"/>
      <c r="DH499" s="86"/>
      <c r="DI499" s="86"/>
      <c r="DJ499" s="86"/>
      <c r="DK499" s="86"/>
      <c r="DL499" s="86"/>
      <c r="DM499" s="86"/>
      <c r="DN499" s="86"/>
      <c r="DO499" s="86"/>
      <c r="DP499" s="86"/>
      <c r="DQ499" s="86"/>
      <c r="DR499" s="86"/>
      <c r="DS499" s="86"/>
      <c r="DT499" s="86"/>
      <c r="DU499" s="86"/>
      <c r="DV499" s="86"/>
      <c r="DW499" s="86"/>
      <c r="DX499" s="86"/>
      <c r="DY499" s="86"/>
      <c r="DZ499" s="86"/>
      <c r="EA499" s="86"/>
      <c r="EB499" s="86"/>
      <c r="EC499" s="86"/>
      <c r="ED499" s="86"/>
      <c r="EE499" s="86"/>
      <c r="EF499" s="86"/>
      <c r="EG499" s="86"/>
      <c r="EH499" s="86"/>
      <c r="EI499" s="86"/>
      <c r="EJ499" s="86"/>
      <c r="EK499" s="86"/>
      <c r="EL499" s="86"/>
      <c r="EM499" s="86"/>
      <c r="EN499" s="86"/>
      <c r="EO499" s="86"/>
      <c r="EP499" s="86"/>
      <c r="EQ499" s="86"/>
      <c r="ER499" s="86"/>
      <c r="ES499" s="86"/>
      <c r="ET499" s="86"/>
      <c r="EU499" s="86"/>
      <c r="EV499" s="86"/>
      <c r="EW499" s="86"/>
      <c r="EX499" s="86"/>
      <c r="EY499" s="86"/>
      <c r="EZ499" s="86"/>
      <c r="FA499" s="86"/>
      <c r="FB499" s="86"/>
      <c r="FC499" s="86"/>
      <c r="FD499" s="86"/>
      <c r="FE499" s="86"/>
      <c r="FF499" s="86"/>
      <c r="FG499" s="86"/>
      <c r="FH499" s="86"/>
      <c r="FI499" s="86"/>
      <c r="FJ499" s="86"/>
      <c r="FK499" s="86"/>
      <c r="FL499" s="86"/>
      <c r="FM499" s="86"/>
      <c r="FN499" s="86"/>
      <c r="FO499" s="86"/>
      <c r="FP499" s="86"/>
      <c r="FQ499" s="86"/>
      <c r="FR499" s="86"/>
      <c r="FS499" s="86"/>
      <c r="FT499" s="86"/>
      <c r="FU499" s="86"/>
      <c r="FV499" s="86"/>
      <c r="FW499" s="86"/>
      <c r="FX499" s="86">
        <v>10</v>
      </c>
      <c r="FY499" s="86">
        <v>0</v>
      </c>
    </row>
    <row r="500" spans="1:181" x14ac:dyDescent="0.25">
      <c r="A500" t="s">
        <v>186</v>
      </c>
      <c r="B500" t="s">
        <v>244</v>
      </c>
      <c r="C500" t="s">
        <v>194</v>
      </c>
      <c r="D500" t="s">
        <v>203</v>
      </c>
      <c r="E500" t="s">
        <v>240</v>
      </c>
      <c r="F500" t="s">
        <v>178</v>
      </c>
      <c r="G500" t="s">
        <v>1</v>
      </c>
      <c r="H500" s="86">
        <v>1861</v>
      </c>
      <c r="I500" s="86"/>
      <c r="J500" s="86"/>
      <c r="K500" s="86"/>
      <c r="L500" s="86"/>
      <c r="M500" s="86"/>
      <c r="N500" s="86"/>
      <c r="O500" s="86"/>
      <c r="P500" s="86"/>
      <c r="Q500" s="86"/>
      <c r="R500" s="86"/>
      <c r="S500" s="86"/>
      <c r="T500" s="86"/>
      <c r="U500" s="86"/>
      <c r="V500" s="86"/>
      <c r="W500" s="86"/>
      <c r="X500" s="86"/>
      <c r="Y500" s="86"/>
      <c r="Z500" s="86"/>
      <c r="AA500" s="86"/>
      <c r="AB500" s="86"/>
      <c r="AC500" s="86"/>
      <c r="AD500" s="86"/>
      <c r="AE500" s="86"/>
      <c r="AF500" s="86"/>
      <c r="AG500" s="86"/>
      <c r="AH500" s="86"/>
      <c r="AI500" s="86"/>
      <c r="AJ500" s="86"/>
      <c r="AK500" s="86"/>
      <c r="AL500" s="86"/>
      <c r="AM500" s="86"/>
      <c r="AN500" s="86"/>
      <c r="AO500" s="86"/>
      <c r="AP500" s="86"/>
      <c r="AQ500" s="86"/>
      <c r="AR500" s="86"/>
      <c r="AS500" s="86"/>
      <c r="AT500" s="86"/>
      <c r="AU500" s="86"/>
      <c r="AV500" s="86"/>
      <c r="AW500" s="86"/>
      <c r="AX500" s="86"/>
      <c r="AY500" s="86"/>
      <c r="AZ500" s="86"/>
      <c r="BA500" s="86"/>
      <c r="BB500" s="86"/>
      <c r="BC500" s="86"/>
      <c r="BD500" s="86"/>
      <c r="BE500" s="86"/>
      <c r="BF500" s="86"/>
      <c r="BG500" s="86"/>
      <c r="BH500" s="86"/>
      <c r="BI500" s="86"/>
      <c r="BJ500" s="86"/>
      <c r="BK500" s="86"/>
      <c r="BL500" s="86"/>
      <c r="BM500" s="86"/>
      <c r="BN500" s="86"/>
      <c r="BO500" s="86"/>
      <c r="BP500" s="86"/>
      <c r="BQ500" s="86"/>
      <c r="BR500" s="86"/>
      <c r="BS500" s="86"/>
      <c r="BT500" s="86"/>
      <c r="BU500" s="86"/>
      <c r="BV500" s="86"/>
      <c r="BW500" s="86"/>
      <c r="BX500" s="86"/>
      <c r="BY500" s="86"/>
      <c r="BZ500" s="86"/>
      <c r="CA500" s="86"/>
      <c r="CB500" s="86"/>
      <c r="CC500" s="86"/>
      <c r="CD500" s="86"/>
      <c r="CE500" s="86"/>
      <c r="CF500" s="86"/>
      <c r="CG500" s="86"/>
      <c r="CH500" s="86"/>
      <c r="CI500" s="86"/>
      <c r="CJ500" s="86"/>
      <c r="CK500" s="86"/>
      <c r="CL500" s="86"/>
      <c r="CM500" s="86"/>
      <c r="CN500" s="86"/>
      <c r="CO500" s="86"/>
      <c r="CP500" s="86"/>
      <c r="CQ500" s="86"/>
      <c r="CR500" s="86"/>
      <c r="CS500" s="86"/>
      <c r="CT500" s="86"/>
      <c r="CU500" s="86"/>
      <c r="CV500" s="86"/>
      <c r="CW500" s="86"/>
      <c r="CX500" s="86"/>
      <c r="CY500" s="86"/>
      <c r="CZ500" s="86"/>
      <c r="DA500" s="86"/>
      <c r="DB500" s="86"/>
      <c r="DC500" s="86"/>
      <c r="DD500" s="86"/>
      <c r="DE500" s="86"/>
      <c r="DF500" s="86"/>
      <c r="DG500" s="86"/>
      <c r="DH500" s="86"/>
      <c r="DI500" s="86"/>
      <c r="DJ500" s="86"/>
      <c r="DK500" s="86"/>
      <c r="DL500" s="86"/>
      <c r="DM500" s="86"/>
      <c r="DN500" s="86"/>
      <c r="DO500" s="86"/>
      <c r="DP500" s="86"/>
      <c r="DQ500" s="86"/>
      <c r="DR500" s="86"/>
      <c r="DS500" s="86"/>
      <c r="DT500" s="86"/>
      <c r="DU500" s="86"/>
      <c r="DV500" s="86"/>
      <c r="DW500" s="86"/>
      <c r="DX500" s="86"/>
      <c r="DY500" s="86"/>
      <c r="DZ500" s="86"/>
      <c r="EA500" s="86"/>
      <c r="EB500" s="86"/>
      <c r="EC500" s="86"/>
      <c r="ED500" s="86"/>
      <c r="EE500" s="86"/>
      <c r="EF500" s="86"/>
      <c r="EG500" s="86"/>
      <c r="EH500" s="86"/>
      <c r="EI500" s="86"/>
      <c r="EJ500" s="86"/>
      <c r="EK500" s="86"/>
      <c r="EL500" s="86"/>
      <c r="EM500" s="86"/>
      <c r="EN500" s="86"/>
      <c r="EO500" s="86"/>
      <c r="EP500" s="86"/>
      <c r="EQ500" s="86"/>
      <c r="ER500" s="86"/>
      <c r="ES500" s="86"/>
      <c r="ET500" s="86"/>
      <c r="EU500" s="86"/>
      <c r="EV500" s="86"/>
      <c r="EW500" s="86"/>
      <c r="EX500" s="86"/>
      <c r="EY500" s="86"/>
      <c r="EZ500" s="86"/>
      <c r="FA500" s="86"/>
      <c r="FB500" s="86"/>
      <c r="FC500" s="86"/>
      <c r="FD500" s="86"/>
      <c r="FE500" s="86"/>
      <c r="FF500" s="86"/>
      <c r="FG500" s="86"/>
      <c r="FH500" s="86"/>
      <c r="FI500" s="86"/>
      <c r="FJ500" s="86"/>
      <c r="FK500" s="86"/>
      <c r="FL500" s="86"/>
      <c r="FM500" s="86"/>
      <c r="FN500" s="86"/>
      <c r="FO500" s="86"/>
      <c r="FP500" s="86"/>
      <c r="FQ500" s="86"/>
      <c r="FR500" s="86"/>
      <c r="FS500" s="86"/>
      <c r="FT500" s="86"/>
      <c r="FU500" s="86"/>
      <c r="FV500" s="86"/>
      <c r="FW500" s="86"/>
      <c r="FX500" s="86">
        <v>2</v>
      </c>
      <c r="FY500" s="86">
        <v>0</v>
      </c>
    </row>
    <row r="501" spans="1:181" x14ac:dyDescent="0.25">
      <c r="A501" t="s">
        <v>186</v>
      </c>
      <c r="B501" t="s">
        <v>244</v>
      </c>
      <c r="C501" t="s">
        <v>194</v>
      </c>
      <c r="D501" t="s">
        <v>203</v>
      </c>
      <c r="E501" t="s">
        <v>240</v>
      </c>
      <c r="F501" t="s">
        <v>179</v>
      </c>
      <c r="G501" t="s">
        <v>1</v>
      </c>
      <c r="H501" s="86">
        <v>219</v>
      </c>
      <c r="I501" s="86"/>
      <c r="J501" s="86"/>
      <c r="K501" s="86"/>
      <c r="L501" s="86"/>
      <c r="M501" s="86"/>
      <c r="N501" s="86"/>
      <c r="O501" s="86"/>
      <c r="P501" s="86"/>
      <c r="Q501" s="86"/>
      <c r="R501" s="86"/>
      <c r="S501" s="86"/>
      <c r="T501" s="86"/>
      <c r="U501" s="86"/>
      <c r="V501" s="86"/>
      <c r="W501" s="86"/>
      <c r="X501" s="86"/>
      <c r="Y501" s="86"/>
      <c r="Z501" s="86"/>
      <c r="AA501" s="86"/>
      <c r="AB501" s="86"/>
      <c r="AC501" s="86"/>
      <c r="AD501" s="86"/>
      <c r="AE501" s="86"/>
      <c r="AF501" s="86"/>
      <c r="AG501" s="86"/>
      <c r="AH501" s="86"/>
      <c r="AI501" s="86"/>
      <c r="AJ501" s="86"/>
      <c r="AK501" s="86"/>
      <c r="AL501" s="86"/>
      <c r="AM501" s="86"/>
      <c r="AN501" s="86"/>
      <c r="AO501" s="86"/>
      <c r="AP501" s="86"/>
      <c r="AQ501" s="86"/>
      <c r="AR501" s="86"/>
      <c r="AS501" s="86"/>
      <c r="AT501" s="86"/>
      <c r="AU501" s="86"/>
      <c r="AV501" s="86"/>
      <c r="AW501" s="86"/>
      <c r="AX501" s="86"/>
      <c r="AY501" s="86"/>
      <c r="AZ501" s="86"/>
      <c r="BA501" s="86"/>
      <c r="BB501" s="86"/>
      <c r="BC501" s="86"/>
      <c r="BD501" s="86"/>
      <c r="BE501" s="86"/>
      <c r="BF501" s="86"/>
      <c r="BG501" s="86"/>
      <c r="BH501" s="86"/>
      <c r="BI501" s="86"/>
      <c r="BJ501" s="86"/>
      <c r="BK501" s="86"/>
      <c r="BL501" s="86"/>
      <c r="BM501" s="86"/>
      <c r="BN501" s="86"/>
      <c r="BO501" s="86"/>
      <c r="BP501" s="86"/>
      <c r="BQ501" s="86"/>
      <c r="BR501" s="86"/>
      <c r="BS501" s="86"/>
      <c r="BT501" s="86"/>
      <c r="BU501" s="86"/>
      <c r="BV501" s="86"/>
      <c r="BW501" s="86"/>
      <c r="BX501" s="86"/>
      <c r="BY501" s="86"/>
      <c r="BZ501" s="86"/>
      <c r="CA501" s="86"/>
      <c r="CB501" s="86"/>
      <c r="CC501" s="86"/>
      <c r="CD501" s="86"/>
      <c r="CE501" s="86"/>
      <c r="CF501" s="86"/>
      <c r="CG501" s="86"/>
      <c r="CH501" s="86"/>
      <c r="CI501" s="86"/>
      <c r="CJ501" s="86"/>
      <c r="CK501" s="86"/>
      <c r="CL501" s="86"/>
      <c r="CM501" s="86"/>
      <c r="CN501" s="86"/>
      <c r="CO501" s="86"/>
      <c r="CP501" s="86"/>
      <c r="CQ501" s="86"/>
      <c r="CR501" s="86"/>
      <c r="CS501" s="86"/>
      <c r="CT501" s="86"/>
      <c r="CU501" s="86"/>
      <c r="CV501" s="86"/>
      <c r="CW501" s="86"/>
      <c r="CX501" s="86"/>
      <c r="CY501" s="86"/>
      <c r="CZ501" s="86"/>
      <c r="DA501" s="86"/>
      <c r="DB501" s="86"/>
      <c r="DC501" s="86"/>
      <c r="DD501" s="86"/>
      <c r="DE501" s="86"/>
      <c r="DF501" s="86"/>
      <c r="DG501" s="86"/>
      <c r="DH501" s="86"/>
      <c r="DI501" s="86"/>
      <c r="DJ501" s="86"/>
      <c r="DK501" s="86"/>
      <c r="DL501" s="86"/>
      <c r="DM501" s="86"/>
      <c r="DN501" s="86"/>
      <c r="DO501" s="86"/>
      <c r="DP501" s="86"/>
      <c r="DQ501" s="86"/>
      <c r="DR501" s="86"/>
      <c r="DS501" s="86"/>
      <c r="DT501" s="86"/>
      <c r="DU501" s="86"/>
      <c r="DV501" s="86"/>
      <c r="DW501" s="86"/>
      <c r="DX501" s="86"/>
      <c r="DY501" s="86"/>
      <c r="DZ501" s="86"/>
      <c r="EA501" s="86"/>
      <c r="EB501" s="86"/>
      <c r="EC501" s="86"/>
      <c r="ED501" s="86"/>
      <c r="EE501" s="86"/>
      <c r="EF501" s="86"/>
      <c r="EG501" s="86"/>
      <c r="EH501" s="86"/>
      <c r="EI501" s="86"/>
      <c r="EJ501" s="86"/>
      <c r="EK501" s="86"/>
      <c r="EL501" s="86"/>
      <c r="EM501" s="86"/>
      <c r="EN501" s="86"/>
      <c r="EO501" s="86"/>
      <c r="EP501" s="86"/>
      <c r="EQ501" s="86"/>
      <c r="ER501" s="86"/>
      <c r="ES501" s="86"/>
      <c r="ET501" s="86"/>
      <c r="EU501" s="86"/>
      <c r="EV501" s="86"/>
      <c r="EW501" s="86"/>
      <c r="EX501" s="86"/>
      <c r="EY501" s="86"/>
      <c r="EZ501" s="86"/>
      <c r="FA501" s="86"/>
      <c r="FB501" s="86"/>
      <c r="FC501" s="86"/>
      <c r="FD501" s="86"/>
      <c r="FE501" s="86"/>
      <c r="FF501" s="86"/>
      <c r="FG501" s="86"/>
      <c r="FH501" s="86"/>
      <c r="FI501" s="86"/>
      <c r="FJ501" s="86"/>
      <c r="FK501" s="86"/>
      <c r="FL501" s="86"/>
      <c r="FM501" s="86"/>
      <c r="FN501" s="86"/>
      <c r="FO501" s="86"/>
      <c r="FP501" s="86"/>
      <c r="FQ501" s="86"/>
      <c r="FR501" s="86"/>
      <c r="FS501" s="86"/>
      <c r="FT501" s="86"/>
      <c r="FU501" s="86"/>
      <c r="FV501" s="86"/>
      <c r="FW501" s="86"/>
      <c r="FX501" s="86">
        <v>2</v>
      </c>
      <c r="FY501" s="86">
        <v>0</v>
      </c>
    </row>
    <row r="502" spans="1:181" x14ac:dyDescent="0.25">
      <c r="A502" t="s">
        <v>186</v>
      </c>
      <c r="B502" t="s">
        <v>244</v>
      </c>
      <c r="C502" t="s">
        <v>194</v>
      </c>
      <c r="D502" t="s">
        <v>203</v>
      </c>
      <c r="E502" t="s">
        <v>240</v>
      </c>
      <c r="F502" t="s">
        <v>180</v>
      </c>
      <c r="G502" t="s">
        <v>1</v>
      </c>
      <c r="H502" s="86">
        <v>61</v>
      </c>
      <c r="I502" s="86"/>
      <c r="J502" s="86"/>
      <c r="K502" s="86"/>
      <c r="L502" s="86"/>
      <c r="M502" s="86"/>
      <c r="N502" s="86"/>
      <c r="O502" s="86"/>
      <c r="P502" s="86"/>
      <c r="Q502" s="86"/>
      <c r="R502" s="86"/>
      <c r="S502" s="86"/>
      <c r="T502" s="86"/>
      <c r="U502" s="86"/>
      <c r="V502" s="86"/>
      <c r="W502" s="86"/>
      <c r="X502" s="86"/>
      <c r="Y502" s="86"/>
      <c r="Z502" s="86"/>
      <c r="AA502" s="86"/>
      <c r="AB502" s="86"/>
      <c r="AC502" s="86"/>
      <c r="AD502" s="86"/>
      <c r="AE502" s="86"/>
      <c r="AF502" s="86"/>
      <c r="AG502" s="86"/>
      <c r="AH502" s="86"/>
      <c r="AI502" s="86"/>
      <c r="AJ502" s="86"/>
      <c r="AK502" s="86"/>
      <c r="AL502" s="86"/>
      <c r="AM502" s="86"/>
      <c r="AN502" s="86"/>
      <c r="AO502" s="86"/>
      <c r="AP502" s="86"/>
      <c r="AQ502" s="86"/>
      <c r="AR502" s="86"/>
      <c r="AS502" s="86"/>
      <c r="AT502" s="86"/>
      <c r="AU502" s="86"/>
      <c r="AV502" s="86"/>
      <c r="AW502" s="86"/>
      <c r="AX502" s="86"/>
      <c r="AY502" s="86"/>
      <c r="AZ502" s="86"/>
      <c r="BA502" s="86"/>
      <c r="BB502" s="86"/>
      <c r="BC502" s="86"/>
      <c r="BD502" s="86"/>
      <c r="BE502" s="86"/>
      <c r="BF502" s="86"/>
      <c r="BG502" s="86"/>
      <c r="BH502" s="86"/>
      <c r="BI502" s="86"/>
      <c r="BJ502" s="86"/>
      <c r="BK502" s="86"/>
      <c r="BL502" s="86"/>
      <c r="BM502" s="86"/>
      <c r="BN502" s="86"/>
      <c r="BO502" s="86"/>
      <c r="BP502" s="86"/>
      <c r="BQ502" s="86"/>
      <c r="BR502" s="86"/>
      <c r="BS502" s="86"/>
      <c r="BT502" s="86"/>
      <c r="BU502" s="86"/>
      <c r="BV502" s="86"/>
      <c r="BW502" s="86"/>
      <c r="BX502" s="86"/>
      <c r="BY502" s="86"/>
      <c r="BZ502" s="86"/>
      <c r="CA502" s="86"/>
      <c r="CB502" s="86"/>
      <c r="CC502" s="86"/>
      <c r="CD502" s="86"/>
      <c r="CE502" s="86"/>
      <c r="CF502" s="86"/>
      <c r="CG502" s="86"/>
      <c r="CH502" s="86"/>
      <c r="CI502" s="86"/>
      <c r="CJ502" s="86"/>
      <c r="CK502" s="86"/>
      <c r="CL502" s="86"/>
      <c r="CM502" s="86"/>
      <c r="CN502" s="86"/>
      <c r="CO502" s="86"/>
      <c r="CP502" s="86"/>
      <c r="CQ502" s="86"/>
      <c r="CR502" s="86"/>
      <c r="CS502" s="86"/>
      <c r="CT502" s="86"/>
      <c r="CU502" s="86"/>
      <c r="CV502" s="86"/>
      <c r="CW502" s="86"/>
      <c r="CX502" s="86"/>
      <c r="CY502" s="86"/>
      <c r="CZ502" s="86"/>
      <c r="DA502" s="86"/>
      <c r="DB502" s="86"/>
      <c r="DC502" s="86"/>
      <c r="DD502" s="86"/>
      <c r="DE502" s="86"/>
      <c r="DF502" s="86"/>
      <c r="DG502" s="86"/>
      <c r="DH502" s="86"/>
      <c r="DI502" s="86"/>
      <c r="DJ502" s="86"/>
      <c r="DK502" s="86"/>
      <c r="DL502" s="86"/>
      <c r="DM502" s="86"/>
      <c r="DN502" s="86"/>
      <c r="DO502" s="86"/>
      <c r="DP502" s="86"/>
      <c r="DQ502" s="86"/>
      <c r="DR502" s="86"/>
      <c r="DS502" s="86"/>
      <c r="DT502" s="86"/>
      <c r="DU502" s="86"/>
      <c r="DV502" s="86"/>
      <c r="DW502" s="86"/>
      <c r="DX502" s="86"/>
      <c r="DY502" s="86"/>
      <c r="DZ502" s="86"/>
      <c r="EA502" s="86"/>
      <c r="EB502" s="86"/>
      <c r="EC502" s="86"/>
      <c r="ED502" s="86"/>
      <c r="EE502" s="86"/>
      <c r="EF502" s="86"/>
      <c r="EG502" s="86"/>
      <c r="EH502" s="86"/>
      <c r="EI502" s="86"/>
      <c r="EJ502" s="86"/>
      <c r="EK502" s="86"/>
      <c r="EL502" s="86"/>
      <c r="EM502" s="86"/>
      <c r="EN502" s="86"/>
      <c r="EO502" s="86"/>
      <c r="EP502" s="86"/>
      <c r="EQ502" s="86"/>
      <c r="ER502" s="86"/>
      <c r="ES502" s="86"/>
      <c r="ET502" s="86"/>
      <c r="EU502" s="86"/>
      <c r="EV502" s="86"/>
      <c r="EW502" s="86"/>
      <c r="EX502" s="86"/>
      <c r="EY502" s="86"/>
      <c r="EZ502" s="86"/>
      <c r="FA502" s="86"/>
      <c r="FB502" s="86"/>
      <c r="FC502" s="86"/>
      <c r="FD502" s="86"/>
      <c r="FE502" s="86"/>
      <c r="FF502" s="86"/>
      <c r="FG502" s="86"/>
      <c r="FH502" s="86"/>
      <c r="FI502" s="86"/>
      <c r="FJ502" s="86"/>
      <c r="FK502" s="86"/>
      <c r="FL502" s="86"/>
      <c r="FM502" s="86"/>
      <c r="FN502" s="86"/>
      <c r="FO502" s="86"/>
      <c r="FP502" s="86"/>
      <c r="FQ502" s="86"/>
      <c r="FR502" s="86"/>
      <c r="FS502" s="86"/>
      <c r="FT502" s="86"/>
      <c r="FU502" s="86"/>
      <c r="FV502" s="86"/>
      <c r="FW502" s="86"/>
      <c r="FX502" s="86">
        <v>0</v>
      </c>
      <c r="FY502" s="86">
        <v>0</v>
      </c>
    </row>
    <row r="503" spans="1:181" x14ac:dyDescent="0.25">
      <c r="A503" t="s">
        <v>186</v>
      </c>
      <c r="B503" t="s">
        <v>244</v>
      </c>
      <c r="C503" t="s">
        <v>194</v>
      </c>
      <c r="D503" t="s">
        <v>203</v>
      </c>
      <c r="E503" t="s">
        <v>240</v>
      </c>
      <c r="F503" t="s">
        <v>181</v>
      </c>
      <c r="G503" t="s">
        <v>1</v>
      </c>
      <c r="H503" s="86">
        <v>64</v>
      </c>
      <c r="I503" s="86"/>
      <c r="J503" s="86"/>
      <c r="K503" s="86"/>
      <c r="L503" s="86"/>
      <c r="M503" s="86"/>
      <c r="N503" s="86"/>
      <c r="O503" s="86"/>
      <c r="P503" s="86"/>
      <c r="Q503" s="86"/>
      <c r="R503" s="86"/>
      <c r="S503" s="86"/>
      <c r="T503" s="86"/>
      <c r="U503" s="86"/>
      <c r="V503" s="86"/>
      <c r="W503" s="86"/>
      <c r="X503" s="86"/>
      <c r="Y503" s="86"/>
      <c r="Z503" s="86"/>
      <c r="AA503" s="86"/>
      <c r="AB503" s="86"/>
      <c r="AC503" s="86"/>
      <c r="AD503" s="86"/>
      <c r="AE503" s="86"/>
      <c r="AF503" s="86"/>
      <c r="AG503" s="86"/>
      <c r="AH503" s="86"/>
      <c r="AI503" s="86"/>
      <c r="AJ503" s="86"/>
      <c r="AK503" s="86"/>
      <c r="AL503" s="86"/>
      <c r="AM503" s="86"/>
      <c r="AN503" s="86"/>
      <c r="AO503" s="86"/>
      <c r="AP503" s="86"/>
      <c r="AQ503" s="86"/>
      <c r="AR503" s="86"/>
      <c r="AS503" s="86"/>
      <c r="AT503" s="86"/>
      <c r="AU503" s="86"/>
      <c r="AV503" s="86"/>
      <c r="AW503" s="86"/>
      <c r="AX503" s="86"/>
      <c r="AY503" s="86"/>
      <c r="AZ503" s="86"/>
      <c r="BA503" s="86"/>
      <c r="BB503" s="86"/>
      <c r="BC503" s="86"/>
      <c r="BD503" s="86"/>
      <c r="BE503" s="86"/>
      <c r="BF503" s="86"/>
      <c r="BG503" s="86"/>
      <c r="BH503" s="86"/>
      <c r="BI503" s="86"/>
      <c r="BJ503" s="86"/>
      <c r="BK503" s="86"/>
      <c r="BL503" s="86"/>
      <c r="BM503" s="86"/>
      <c r="BN503" s="86"/>
      <c r="BO503" s="86"/>
      <c r="BP503" s="86"/>
      <c r="BQ503" s="86"/>
      <c r="BR503" s="86"/>
      <c r="BS503" s="86"/>
      <c r="BT503" s="86"/>
      <c r="BU503" s="86"/>
      <c r="BV503" s="86"/>
      <c r="BW503" s="86"/>
      <c r="BX503" s="86"/>
      <c r="BY503" s="86"/>
      <c r="BZ503" s="86"/>
      <c r="CA503" s="86"/>
      <c r="CB503" s="86"/>
      <c r="CC503" s="86"/>
      <c r="CD503" s="86"/>
      <c r="CE503" s="86"/>
      <c r="CF503" s="86"/>
      <c r="CG503" s="86"/>
      <c r="CH503" s="86"/>
      <c r="CI503" s="86"/>
      <c r="CJ503" s="86"/>
      <c r="CK503" s="86"/>
      <c r="CL503" s="86"/>
      <c r="CM503" s="86"/>
      <c r="CN503" s="86"/>
      <c r="CO503" s="86"/>
      <c r="CP503" s="86"/>
      <c r="CQ503" s="86"/>
      <c r="CR503" s="86"/>
      <c r="CS503" s="86"/>
      <c r="CT503" s="86"/>
      <c r="CU503" s="86"/>
      <c r="CV503" s="86"/>
      <c r="CW503" s="86"/>
      <c r="CX503" s="86"/>
      <c r="CY503" s="86"/>
      <c r="CZ503" s="86"/>
      <c r="DA503" s="86"/>
      <c r="DB503" s="86"/>
      <c r="DC503" s="86"/>
      <c r="DD503" s="86"/>
      <c r="DE503" s="86"/>
      <c r="DF503" s="86"/>
      <c r="DG503" s="86"/>
      <c r="DH503" s="86"/>
      <c r="DI503" s="86"/>
      <c r="DJ503" s="86"/>
      <c r="DK503" s="86"/>
      <c r="DL503" s="86"/>
      <c r="DM503" s="86"/>
      <c r="DN503" s="86"/>
      <c r="DO503" s="86"/>
      <c r="DP503" s="86"/>
      <c r="DQ503" s="86"/>
      <c r="DR503" s="86"/>
      <c r="DS503" s="86"/>
      <c r="DT503" s="86"/>
      <c r="DU503" s="86"/>
      <c r="DV503" s="86"/>
      <c r="DW503" s="86"/>
      <c r="DX503" s="86"/>
      <c r="DY503" s="86"/>
      <c r="DZ503" s="86"/>
      <c r="EA503" s="86"/>
      <c r="EB503" s="86"/>
      <c r="EC503" s="86"/>
      <c r="ED503" s="86"/>
      <c r="EE503" s="86"/>
      <c r="EF503" s="86"/>
      <c r="EG503" s="86"/>
      <c r="EH503" s="86"/>
      <c r="EI503" s="86"/>
      <c r="EJ503" s="86"/>
      <c r="EK503" s="86"/>
      <c r="EL503" s="86"/>
      <c r="EM503" s="86"/>
      <c r="EN503" s="86"/>
      <c r="EO503" s="86"/>
      <c r="EP503" s="86"/>
      <c r="EQ503" s="86"/>
      <c r="ER503" s="86"/>
      <c r="ES503" s="86"/>
      <c r="ET503" s="86"/>
      <c r="EU503" s="86"/>
      <c r="EV503" s="86"/>
      <c r="EW503" s="86"/>
      <c r="EX503" s="86"/>
      <c r="EY503" s="86"/>
      <c r="EZ503" s="86"/>
      <c r="FA503" s="86"/>
      <c r="FB503" s="86"/>
      <c r="FC503" s="86"/>
      <c r="FD503" s="86"/>
      <c r="FE503" s="86"/>
      <c r="FF503" s="86"/>
      <c r="FG503" s="86"/>
      <c r="FH503" s="86"/>
      <c r="FI503" s="86"/>
      <c r="FJ503" s="86"/>
      <c r="FK503" s="86"/>
      <c r="FL503" s="86"/>
      <c r="FM503" s="86"/>
      <c r="FN503" s="86"/>
      <c r="FO503" s="86"/>
      <c r="FP503" s="86"/>
      <c r="FQ503" s="86"/>
      <c r="FR503" s="86"/>
      <c r="FS503" s="86"/>
      <c r="FT503" s="86"/>
      <c r="FU503" s="86"/>
      <c r="FV503" s="86"/>
      <c r="FW503" s="86"/>
      <c r="FX503" s="86">
        <v>0</v>
      </c>
      <c r="FY503" s="86">
        <v>0</v>
      </c>
    </row>
    <row r="504" spans="1:181" x14ac:dyDescent="0.25">
      <c r="A504" t="s">
        <v>186</v>
      </c>
      <c r="B504" t="s">
        <v>244</v>
      </c>
      <c r="C504" t="s">
        <v>194</v>
      </c>
      <c r="D504" t="s">
        <v>203</v>
      </c>
      <c r="E504" t="s">
        <v>240</v>
      </c>
      <c r="F504" t="s">
        <v>182</v>
      </c>
      <c r="G504" t="s">
        <v>1</v>
      </c>
      <c r="H504" s="86">
        <v>358</v>
      </c>
      <c r="I504" s="86"/>
      <c r="J504" s="86"/>
      <c r="K504" s="86"/>
      <c r="L504" s="86"/>
      <c r="M504" s="86"/>
      <c r="N504" s="86"/>
      <c r="O504" s="86"/>
      <c r="P504" s="86"/>
      <c r="Q504" s="86"/>
      <c r="R504" s="86"/>
      <c r="S504" s="86"/>
      <c r="T504" s="86"/>
      <c r="U504" s="86"/>
      <c r="V504" s="86"/>
      <c r="W504" s="86"/>
      <c r="X504" s="86"/>
      <c r="Y504" s="86"/>
      <c r="Z504" s="86"/>
      <c r="AA504" s="86"/>
      <c r="AB504" s="86"/>
      <c r="AC504" s="86"/>
      <c r="AD504" s="86"/>
      <c r="AE504" s="86"/>
      <c r="AF504" s="86"/>
      <c r="AG504" s="86"/>
      <c r="AH504" s="86"/>
      <c r="AI504" s="86"/>
      <c r="AJ504" s="86"/>
      <c r="AK504" s="86"/>
      <c r="AL504" s="86"/>
      <c r="AM504" s="86"/>
      <c r="AN504" s="86"/>
      <c r="AO504" s="86"/>
      <c r="AP504" s="86"/>
      <c r="AQ504" s="86"/>
      <c r="AR504" s="86"/>
      <c r="AS504" s="86"/>
      <c r="AT504" s="86"/>
      <c r="AU504" s="86"/>
      <c r="AV504" s="86"/>
      <c r="AW504" s="86"/>
      <c r="AX504" s="86"/>
      <c r="AY504" s="86"/>
      <c r="AZ504" s="86"/>
      <c r="BA504" s="86"/>
      <c r="BB504" s="86"/>
      <c r="BC504" s="86"/>
      <c r="BD504" s="86"/>
      <c r="BE504" s="86"/>
      <c r="BF504" s="86"/>
      <c r="BG504" s="86"/>
      <c r="BH504" s="86"/>
      <c r="BI504" s="86"/>
      <c r="BJ504" s="86"/>
      <c r="BK504" s="86"/>
      <c r="BL504" s="86"/>
      <c r="BM504" s="86"/>
      <c r="BN504" s="86"/>
      <c r="BO504" s="86"/>
      <c r="BP504" s="86"/>
      <c r="BQ504" s="86"/>
      <c r="BR504" s="86"/>
      <c r="BS504" s="86"/>
      <c r="BT504" s="86"/>
      <c r="BU504" s="86"/>
      <c r="BV504" s="86"/>
      <c r="BW504" s="86"/>
      <c r="BX504" s="86"/>
      <c r="BY504" s="86"/>
      <c r="BZ504" s="86"/>
      <c r="CA504" s="86"/>
      <c r="CB504" s="86"/>
      <c r="CC504" s="86"/>
      <c r="CD504" s="86"/>
      <c r="CE504" s="86"/>
      <c r="CF504" s="86"/>
      <c r="CG504" s="86"/>
      <c r="CH504" s="86"/>
      <c r="CI504" s="86"/>
      <c r="CJ504" s="86"/>
      <c r="CK504" s="86"/>
      <c r="CL504" s="86"/>
      <c r="CM504" s="86"/>
      <c r="CN504" s="86"/>
      <c r="CO504" s="86"/>
      <c r="CP504" s="86"/>
      <c r="CQ504" s="86"/>
      <c r="CR504" s="86"/>
      <c r="CS504" s="86"/>
      <c r="CT504" s="86"/>
      <c r="CU504" s="86"/>
      <c r="CV504" s="86"/>
      <c r="CW504" s="86"/>
      <c r="CX504" s="86"/>
      <c r="CY504" s="86"/>
      <c r="CZ504" s="86"/>
      <c r="DA504" s="86"/>
      <c r="DB504" s="86"/>
      <c r="DC504" s="86"/>
      <c r="DD504" s="86"/>
      <c r="DE504" s="86"/>
      <c r="DF504" s="86"/>
      <c r="DG504" s="86"/>
      <c r="DH504" s="86"/>
      <c r="DI504" s="86"/>
      <c r="DJ504" s="86"/>
      <c r="DK504" s="86"/>
      <c r="DL504" s="86"/>
      <c r="DM504" s="86"/>
      <c r="DN504" s="86"/>
      <c r="DO504" s="86"/>
      <c r="DP504" s="86"/>
      <c r="DQ504" s="86"/>
      <c r="DR504" s="86"/>
      <c r="DS504" s="86"/>
      <c r="DT504" s="86"/>
      <c r="DU504" s="86"/>
      <c r="DV504" s="86"/>
      <c r="DW504" s="86"/>
      <c r="DX504" s="86"/>
      <c r="DY504" s="86"/>
      <c r="DZ504" s="86"/>
      <c r="EA504" s="86"/>
      <c r="EB504" s="86"/>
      <c r="EC504" s="86"/>
      <c r="ED504" s="86"/>
      <c r="EE504" s="86"/>
      <c r="EF504" s="86"/>
      <c r="EG504" s="86"/>
      <c r="EH504" s="86"/>
      <c r="EI504" s="86"/>
      <c r="EJ504" s="86"/>
      <c r="EK504" s="86"/>
      <c r="EL504" s="86"/>
      <c r="EM504" s="86"/>
      <c r="EN504" s="86"/>
      <c r="EO504" s="86"/>
      <c r="EP504" s="86"/>
      <c r="EQ504" s="86"/>
      <c r="ER504" s="86"/>
      <c r="ES504" s="86"/>
      <c r="ET504" s="86"/>
      <c r="EU504" s="86"/>
      <c r="EV504" s="86"/>
      <c r="EW504" s="86"/>
      <c r="EX504" s="86"/>
      <c r="EY504" s="86"/>
      <c r="EZ504" s="86"/>
      <c r="FA504" s="86"/>
      <c r="FB504" s="86"/>
      <c r="FC504" s="86"/>
      <c r="FD504" s="86"/>
      <c r="FE504" s="86"/>
      <c r="FF504" s="86"/>
      <c r="FG504" s="86"/>
      <c r="FH504" s="86"/>
      <c r="FI504" s="86"/>
      <c r="FJ504" s="86"/>
      <c r="FK504" s="86"/>
      <c r="FL504" s="86"/>
      <c r="FM504" s="86"/>
      <c r="FN504" s="86"/>
      <c r="FO504" s="86"/>
      <c r="FP504" s="86"/>
      <c r="FQ504" s="86"/>
      <c r="FR504" s="86"/>
      <c r="FS504" s="86"/>
      <c r="FT504" s="86"/>
      <c r="FU504" s="86"/>
      <c r="FV504" s="86"/>
      <c r="FW504" s="86"/>
      <c r="FX504" s="86">
        <v>2</v>
      </c>
      <c r="FY504" s="86">
        <v>0</v>
      </c>
    </row>
    <row r="505" spans="1:181" x14ac:dyDescent="0.25">
      <c r="A505" t="s">
        <v>186</v>
      </c>
      <c r="B505" t="s">
        <v>244</v>
      </c>
      <c r="C505" t="s">
        <v>194</v>
      </c>
      <c r="D505" t="s">
        <v>203</v>
      </c>
      <c r="E505" t="s">
        <v>240</v>
      </c>
      <c r="F505" t="s">
        <v>183</v>
      </c>
      <c r="G505" t="s">
        <v>1</v>
      </c>
      <c r="H505" s="86">
        <v>365</v>
      </c>
      <c r="I505" s="86"/>
      <c r="J505" s="86"/>
      <c r="K505" s="86"/>
      <c r="L505" s="86"/>
      <c r="M505" s="86"/>
      <c r="N505" s="86"/>
      <c r="O505" s="86"/>
      <c r="P505" s="86"/>
      <c r="Q505" s="86"/>
      <c r="R505" s="86"/>
      <c r="S505" s="86"/>
      <c r="T505" s="86"/>
      <c r="U505" s="86"/>
      <c r="V505" s="86"/>
      <c r="W505" s="86"/>
      <c r="X505" s="86"/>
      <c r="Y505" s="86"/>
      <c r="Z505" s="86"/>
      <c r="AA505" s="86"/>
      <c r="AB505" s="86"/>
      <c r="AC505" s="86"/>
      <c r="AD505" s="86"/>
      <c r="AE505" s="86"/>
      <c r="AF505" s="86"/>
      <c r="AG505" s="86"/>
      <c r="AH505" s="86"/>
      <c r="AI505" s="86"/>
      <c r="AJ505" s="86"/>
      <c r="AK505" s="86"/>
      <c r="AL505" s="86"/>
      <c r="AM505" s="86"/>
      <c r="AN505" s="86"/>
      <c r="AO505" s="86"/>
      <c r="AP505" s="86"/>
      <c r="AQ505" s="86"/>
      <c r="AR505" s="86"/>
      <c r="AS505" s="86"/>
      <c r="AT505" s="86"/>
      <c r="AU505" s="86"/>
      <c r="AV505" s="86"/>
      <c r="AW505" s="86"/>
      <c r="AX505" s="86"/>
      <c r="AY505" s="86"/>
      <c r="AZ505" s="86"/>
      <c r="BA505" s="86"/>
      <c r="BB505" s="86"/>
      <c r="BC505" s="86"/>
      <c r="BD505" s="86"/>
      <c r="BE505" s="86"/>
      <c r="BF505" s="86"/>
      <c r="BG505" s="86"/>
      <c r="BH505" s="86"/>
      <c r="BI505" s="86"/>
      <c r="BJ505" s="86"/>
      <c r="BK505" s="86"/>
      <c r="BL505" s="86"/>
      <c r="BM505" s="86"/>
      <c r="BN505" s="86"/>
      <c r="BO505" s="86"/>
      <c r="BP505" s="86"/>
      <c r="BQ505" s="86"/>
      <c r="BR505" s="86"/>
      <c r="BS505" s="86"/>
      <c r="BT505" s="86"/>
      <c r="BU505" s="86"/>
      <c r="BV505" s="86"/>
      <c r="BW505" s="86"/>
      <c r="BX505" s="86"/>
      <c r="BY505" s="86"/>
      <c r="BZ505" s="86"/>
      <c r="CA505" s="86"/>
      <c r="CB505" s="86"/>
      <c r="CC505" s="86"/>
      <c r="CD505" s="86"/>
      <c r="CE505" s="86"/>
      <c r="CF505" s="86"/>
      <c r="CG505" s="86"/>
      <c r="CH505" s="86"/>
      <c r="CI505" s="86"/>
      <c r="CJ505" s="86"/>
      <c r="CK505" s="86"/>
      <c r="CL505" s="86"/>
      <c r="CM505" s="86"/>
      <c r="CN505" s="86"/>
      <c r="CO505" s="86"/>
      <c r="CP505" s="86"/>
      <c r="CQ505" s="86"/>
      <c r="CR505" s="86"/>
      <c r="CS505" s="86"/>
      <c r="CT505" s="86"/>
      <c r="CU505" s="86"/>
      <c r="CV505" s="86"/>
      <c r="CW505" s="86"/>
      <c r="CX505" s="86"/>
      <c r="CY505" s="86"/>
      <c r="CZ505" s="86"/>
      <c r="DA505" s="86"/>
      <c r="DB505" s="86"/>
      <c r="DC505" s="86"/>
      <c r="DD505" s="86"/>
      <c r="DE505" s="86"/>
      <c r="DF505" s="86"/>
      <c r="DG505" s="86"/>
      <c r="DH505" s="86"/>
      <c r="DI505" s="86"/>
      <c r="DJ505" s="86"/>
      <c r="DK505" s="86"/>
      <c r="DL505" s="86"/>
      <c r="DM505" s="86"/>
      <c r="DN505" s="86"/>
      <c r="DO505" s="86"/>
      <c r="DP505" s="86"/>
      <c r="DQ505" s="86"/>
      <c r="DR505" s="86"/>
      <c r="DS505" s="86"/>
      <c r="DT505" s="86"/>
      <c r="DU505" s="86"/>
      <c r="DV505" s="86"/>
      <c r="DW505" s="86"/>
      <c r="DX505" s="86"/>
      <c r="DY505" s="86"/>
      <c r="DZ505" s="86"/>
      <c r="EA505" s="86"/>
      <c r="EB505" s="86"/>
      <c r="EC505" s="86"/>
      <c r="ED505" s="86"/>
      <c r="EE505" s="86"/>
      <c r="EF505" s="86"/>
      <c r="EG505" s="86"/>
      <c r="EH505" s="86"/>
      <c r="EI505" s="86"/>
      <c r="EJ505" s="86"/>
      <c r="EK505" s="86"/>
      <c r="EL505" s="86"/>
      <c r="EM505" s="86"/>
      <c r="EN505" s="86"/>
      <c r="EO505" s="86"/>
      <c r="EP505" s="86"/>
      <c r="EQ505" s="86"/>
      <c r="ER505" s="86"/>
      <c r="ES505" s="86"/>
      <c r="ET505" s="86"/>
      <c r="EU505" s="86"/>
      <c r="EV505" s="86"/>
      <c r="EW505" s="86"/>
      <c r="EX505" s="86"/>
      <c r="EY505" s="86"/>
      <c r="EZ505" s="86"/>
      <c r="FA505" s="86"/>
      <c r="FB505" s="86"/>
      <c r="FC505" s="86"/>
      <c r="FD505" s="86"/>
      <c r="FE505" s="86"/>
      <c r="FF505" s="86"/>
      <c r="FG505" s="86"/>
      <c r="FH505" s="86"/>
      <c r="FI505" s="86"/>
      <c r="FJ505" s="86"/>
      <c r="FK505" s="86"/>
      <c r="FL505" s="86"/>
      <c r="FM505" s="86"/>
      <c r="FN505" s="86"/>
      <c r="FO505" s="86"/>
      <c r="FP505" s="86"/>
      <c r="FQ505" s="86"/>
      <c r="FR505" s="86"/>
      <c r="FS505" s="86"/>
      <c r="FT505" s="86"/>
      <c r="FU505" s="86"/>
      <c r="FV505" s="86"/>
      <c r="FW505" s="86"/>
      <c r="FX505" s="86">
        <v>2</v>
      </c>
      <c r="FY505" s="86">
        <v>0</v>
      </c>
    </row>
    <row r="506" spans="1:181" x14ac:dyDescent="0.25">
      <c r="A506" t="s">
        <v>186</v>
      </c>
      <c r="B506" t="s">
        <v>244</v>
      </c>
      <c r="C506" t="s">
        <v>194</v>
      </c>
      <c r="D506" t="s">
        <v>203</v>
      </c>
      <c r="E506" t="s">
        <v>240</v>
      </c>
      <c r="F506" t="s">
        <v>184</v>
      </c>
      <c r="G506" t="s">
        <v>1</v>
      </c>
      <c r="H506" s="86">
        <v>231</v>
      </c>
      <c r="I506" s="86"/>
      <c r="J506" s="86"/>
      <c r="K506" s="86"/>
      <c r="L506" s="86"/>
      <c r="M506" s="86"/>
      <c r="N506" s="86"/>
      <c r="O506" s="86"/>
      <c r="P506" s="86"/>
      <c r="Q506" s="86"/>
      <c r="R506" s="86"/>
      <c r="S506" s="86"/>
      <c r="T506" s="86"/>
      <c r="U506" s="86"/>
      <c r="V506" s="86"/>
      <c r="W506" s="86"/>
      <c r="X506" s="86"/>
      <c r="Y506" s="86"/>
      <c r="Z506" s="86"/>
      <c r="AA506" s="86"/>
      <c r="AB506" s="86"/>
      <c r="AC506" s="86"/>
      <c r="AD506" s="86"/>
      <c r="AE506" s="86"/>
      <c r="AF506" s="86"/>
      <c r="AG506" s="86"/>
      <c r="AH506" s="86"/>
      <c r="AI506" s="86"/>
      <c r="AJ506" s="86"/>
      <c r="AK506" s="86"/>
      <c r="AL506" s="86"/>
      <c r="AM506" s="86"/>
      <c r="AN506" s="86"/>
      <c r="AO506" s="86"/>
      <c r="AP506" s="86"/>
      <c r="AQ506" s="86"/>
      <c r="AR506" s="86"/>
      <c r="AS506" s="86"/>
      <c r="AT506" s="86"/>
      <c r="AU506" s="86"/>
      <c r="AV506" s="86"/>
      <c r="AW506" s="86"/>
      <c r="AX506" s="86"/>
      <c r="AY506" s="86"/>
      <c r="AZ506" s="86"/>
      <c r="BA506" s="86"/>
      <c r="BB506" s="86"/>
      <c r="BC506" s="86"/>
      <c r="BD506" s="86"/>
      <c r="BE506" s="86"/>
      <c r="BF506" s="86"/>
      <c r="BG506" s="86"/>
      <c r="BH506" s="86"/>
      <c r="BI506" s="86"/>
      <c r="BJ506" s="86"/>
      <c r="BK506" s="86"/>
      <c r="BL506" s="86"/>
      <c r="BM506" s="86"/>
      <c r="BN506" s="86"/>
      <c r="BO506" s="86"/>
      <c r="BP506" s="86"/>
      <c r="BQ506" s="86"/>
      <c r="BR506" s="86"/>
      <c r="BS506" s="86"/>
      <c r="BT506" s="86"/>
      <c r="BU506" s="86"/>
      <c r="BV506" s="86"/>
      <c r="BW506" s="86"/>
      <c r="BX506" s="86"/>
      <c r="BY506" s="86"/>
      <c r="BZ506" s="86"/>
      <c r="CA506" s="86"/>
      <c r="CB506" s="86"/>
      <c r="CC506" s="86"/>
      <c r="CD506" s="86"/>
      <c r="CE506" s="86"/>
      <c r="CF506" s="86"/>
      <c r="CG506" s="86"/>
      <c r="CH506" s="86"/>
      <c r="CI506" s="86"/>
      <c r="CJ506" s="86"/>
      <c r="CK506" s="86"/>
      <c r="CL506" s="86"/>
      <c r="CM506" s="86"/>
      <c r="CN506" s="86"/>
      <c r="CO506" s="86"/>
      <c r="CP506" s="86"/>
      <c r="CQ506" s="86"/>
      <c r="CR506" s="86"/>
      <c r="CS506" s="86"/>
      <c r="CT506" s="86"/>
      <c r="CU506" s="86"/>
      <c r="CV506" s="86"/>
      <c r="CW506" s="86"/>
      <c r="CX506" s="86"/>
      <c r="CY506" s="86"/>
      <c r="CZ506" s="86"/>
      <c r="DA506" s="86"/>
      <c r="DB506" s="86"/>
      <c r="DC506" s="86"/>
      <c r="DD506" s="86"/>
      <c r="DE506" s="86"/>
      <c r="DF506" s="86"/>
      <c r="DG506" s="86"/>
      <c r="DH506" s="86"/>
      <c r="DI506" s="86"/>
      <c r="DJ506" s="86"/>
      <c r="DK506" s="86"/>
      <c r="DL506" s="86"/>
      <c r="DM506" s="86"/>
      <c r="DN506" s="86"/>
      <c r="DO506" s="86"/>
      <c r="DP506" s="86"/>
      <c r="DQ506" s="86"/>
      <c r="DR506" s="86"/>
      <c r="DS506" s="86"/>
      <c r="DT506" s="86"/>
      <c r="DU506" s="86"/>
      <c r="DV506" s="86"/>
      <c r="DW506" s="86"/>
      <c r="DX506" s="86"/>
      <c r="DY506" s="86"/>
      <c r="DZ506" s="86"/>
      <c r="EA506" s="86"/>
      <c r="EB506" s="86"/>
      <c r="EC506" s="86"/>
      <c r="ED506" s="86"/>
      <c r="EE506" s="86"/>
      <c r="EF506" s="86"/>
      <c r="EG506" s="86"/>
      <c r="EH506" s="86"/>
      <c r="EI506" s="86"/>
      <c r="EJ506" s="86"/>
      <c r="EK506" s="86"/>
      <c r="EL506" s="86"/>
      <c r="EM506" s="86"/>
      <c r="EN506" s="86"/>
      <c r="EO506" s="86"/>
      <c r="EP506" s="86"/>
      <c r="EQ506" s="86"/>
      <c r="ER506" s="86"/>
      <c r="ES506" s="86"/>
      <c r="ET506" s="86"/>
      <c r="EU506" s="86"/>
      <c r="EV506" s="86"/>
      <c r="EW506" s="86"/>
      <c r="EX506" s="86"/>
      <c r="EY506" s="86"/>
      <c r="EZ506" s="86"/>
      <c r="FA506" s="86"/>
      <c r="FB506" s="86"/>
      <c r="FC506" s="86"/>
      <c r="FD506" s="86"/>
      <c r="FE506" s="86"/>
      <c r="FF506" s="86"/>
      <c r="FG506" s="86"/>
      <c r="FH506" s="86"/>
      <c r="FI506" s="86"/>
      <c r="FJ506" s="86"/>
      <c r="FK506" s="86"/>
      <c r="FL506" s="86"/>
      <c r="FM506" s="86"/>
      <c r="FN506" s="86"/>
      <c r="FO506" s="86"/>
      <c r="FP506" s="86"/>
      <c r="FQ506" s="86"/>
      <c r="FR506" s="86"/>
      <c r="FS506" s="86"/>
      <c r="FT506" s="86"/>
      <c r="FU506" s="86"/>
      <c r="FV506" s="86"/>
      <c r="FW506" s="86"/>
      <c r="FX506" s="86">
        <v>2</v>
      </c>
      <c r="FY506" s="86">
        <v>0</v>
      </c>
    </row>
    <row r="507" spans="1:181" x14ac:dyDescent="0.25">
      <c r="A507" t="s">
        <v>186</v>
      </c>
      <c r="B507" t="s">
        <v>244</v>
      </c>
      <c r="C507" t="s">
        <v>194</v>
      </c>
      <c r="D507" t="s">
        <v>203</v>
      </c>
      <c r="E507" t="s">
        <v>240</v>
      </c>
      <c r="F507" t="s">
        <v>185</v>
      </c>
      <c r="G507" t="s">
        <v>1</v>
      </c>
      <c r="H507" s="86">
        <v>74</v>
      </c>
      <c r="I507" s="86"/>
      <c r="J507" s="86"/>
      <c r="K507" s="86"/>
      <c r="L507" s="86"/>
      <c r="M507" s="86"/>
      <c r="N507" s="86"/>
      <c r="O507" s="86"/>
      <c r="P507" s="86"/>
      <c r="Q507" s="86"/>
      <c r="R507" s="86"/>
      <c r="S507" s="86"/>
      <c r="T507" s="86"/>
      <c r="U507" s="86"/>
      <c r="V507" s="86"/>
      <c r="W507" s="86"/>
      <c r="X507" s="86"/>
      <c r="Y507" s="86"/>
      <c r="Z507" s="86"/>
      <c r="AA507" s="86"/>
      <c r="AB507" s="86"/>
      <c r="AC507" s="86"/>
      <c r="AD507" s="86"/>
      <c r="AE507" s="86"/>
      <c r="AF507" s="86"/>
      <c r="AG507" s="86"/>
      <c r="AH507" s="86"/>
      <c r="AI507" s="86"/>
      <c r="AJ507" s="86"/>
      <c r="AK507" s="86"/>
      <c r="AL507" s="86"/>
      <c r="AM507" s="86"/>
      <c r="AN507" s="86"/>
      <c r="AO507" s="86"/>
      <c r="AP507" s="86"/>
      <c r="AQ507" s="86"/>
      <c r="AR507" s="86"/>
      <c r="AS507" s="86"/>
      <c r="AT507" s="86"/>
      <c r="AU507" s="86"/>
      <c r="AV507" s="86"/>
      <c r="AW507" s="86"/>
      <c r="AX507" s="86"/>
      <c r="AY507" s="86"/>
      <c r="AZ507" s="86"/>
      <c r="BA507" s="86"/>
      <c r="BB507" s="86"/>
      <c r="BC507" s="86"/>
      <c r="BD507" s="86"/>
      <c r="BE507" s="86"/>
      <c r="BF507" s="86"/>
      <c r="BG507" s="86"/>
      <c r="BH507" s="86"/>
      <c r="BI507" s="86"/>
      <c r="BJ507" s="86"/>
      <c r="BK507" s="86"/>
      <c r="BL507" s="86"/>
      <c r="BM507" s="86"/>
      <c r="BN507" s="86"/>
      <c r="BO507" s="86"/>
      <c r="BP507" s="86"/>
      <c r="BQ507" s="86"/>
      <c r="BR507" s="86"/>
      <c r="BS507" s="86"/>
      <c r="BT507" s="86"/>
      <c r="BU507" s="86"/>
      <c r="BV507" s="86"/>
      <c r="BW507" s="86"/>
      <c r="BX507" s="86"/>
      <c r="BY507" s="86"/>
      <c r="BZ507" s="86"/>
      <c r="CA507" s="86"/>
      <c r="CB507" s="86"/>
      <c r="CC507" s="86"/>
      <c r="CD507" s="86"/>
      <c r="CE507" s="86"/>
      <c r="CF507" s="86"/>
      <c r="CG507" s="86"/>
      <c r="CH507" s="86"/>
      <c r="CI507" s="86"/>
      <c r="CJ507" s="86"/>
      <c r="CK507" s="86"/>
      <c r="CL507" s="86"/>
      <c r="CM507" s="86"/>
      <c r="CN507" s="86"/>
      <c r="CO507" s="86"/>
      <c r="CP507" s="86"/>
      <c r="CQ507" s="86"/>
      <c r="CR507" s="86"/>
      <c r="CS507" s="86"/>
      <c r="CT507" s="86"/>
      <c r="CU507" s="86"/>
      <c r="CV507" s="86"/>
      <c r="CW507" s="86"/>
      <c r="CX507" s="86"/>
      <c r="CY507" s="86"/>
      <c r="CZ507" s="86"/>
      <c r="DA507" s="86"/>
      <c r="DB507" s="86"/>
      <c r="DC507" s="86"/>
      <c r="DD507" s="86"/>
      <c r="DE507" s="86"/>
      <c r="DF507" s="86"/>
      <c r="DG507" s="86"/>
      <c r="DH507" s="86"/>
      <c r="DI507" s="86"/>
      <c r="DJ507" s="86"/>
      <c r="DK507" s="86"/>
      <c r="DL507" s="86"/>
      <c r="DM507" s="86"/>
      <c r="DN507" s="86"/>
      <c r="DO507" s="86"/>
      <c r="DP507" s="86"/>
      <c r="DQ507" s="86"/>
      <c r="DR507" s="86"/>
      <c r="DS507" s="86"/>
      <c r="DT507" s="86"/>
      <c r="DU507" s="86"/>
      <c r="DV507" s="86"/>
      <c r="DW507" s="86"/>
      <c r="DX507" s="86"/>
      <c r="DY507" s="86"/>
      <c r="DZ507" s="86"/>
      <c r="EA507" s="86"/>
      <c r="EB507" s="86"/>
      <c r="EC507" s="86"/>
      <c r="ED507" s="86"/>
      <c r="EE507" s="86"/>
      <c r="EF507" s="86"/>
      <c r="EG507" s="86"/>
      <c r="EH507" s="86"/>
      <c r="EI507" s="86"/>
      <c r="EJ507" s="86"/>
      <c r="EK507" s="86"/>
      <c r="EL507" s="86"/>
      <c r="EM507" s="86"/>
      <c r="EN507" s="86"/>
      <c r="EO507" s="86"/>
      <c r="EP507" s="86"/>
      <c r="EQ507" s="86"/>
      <c r="ER507" s="86"/>
      <c r="ES507" s="86"/>
      <c r="ET507" s="86"/>
      <c r="EU507" s="86"/>
      <c r="EV507" s="86"/>
      <c r="EW507" s="86"/>
      <c r="EX507" s="86"/>
      <c r="EY507" s="86"/>
      <c r="EZ507" s="86"/>
      <c r="FA507" s="86"/>
      <c r="FB507" s="86"/>
      <c r="FC507" s="86"/>
      <c r="FD507" s="86"/>
      <c r="FE507" s="86"/>
      <c r="FF507" s="86"/>
      <c r="FG507" s="86"/>
      <c r="FH507" s="86"/>
      <c r="FI507" s="86"/>
      <c r="FJ507" s="86"/>
      <c r="FK507" s="86"/>
      <c r="FL507" s="86"/>
      <c r="FM507" s="86"/>
      <c r="FN507" s="86"/>
      <c r="FO507" s="86"/>
      <c r="FP507" s="86"/>
      <c r="FQ507" s="86"/>
      <c r="FR507" s="86"/>
      <c r="FS507" s="86"/>
      <c r="FT507" s="86"/>
      <c r="FU507" s="86"/>
      <c r="FV507" s="86"/>
      <c r="FW507" s="86"/>
      <c r="FX507" s="86">
        <v>0</v>
      </c>
      <c r="FY507" s="86">
        <v>0</v>
      </c>
    </row>
    <row r="508" spans="1:181" x14ac:dyDescent="0.25">
      <c r="A508" t="s">
        <v>186</v>
      </c>
      <c r="B508" t="s">
        <v>244</v>
      </c>
      <c r="C508" t="s">
        <v>194</v>
      </c>
      <c r="D508" t="s">
        <v>203</v>
      </c>
      <c r="E508" t="s">
        <v>241</v>
      </c>
      <c r="F508" t="s">
        <v>1</v>
      </c>
      <c r="G508" t="s">
        <v>198</v>
      </c>
      <c r="H508" s="86">
        <v>3081</v>
      </c>
      <c r="I508" s="86"/>
      <c r="J508" s="86"/>
      <c r="K508" s="86"/>
      <c r="L508" s="86"/>
      <c r="M508" s="86"/>
      <c r="N508" s="86"/>
      <c r="O508" s="86"/>
      <c r="P508" s="86"/>
      <c r="Q508" s="86"/>
      <c r="R508" s="86"/>
      <c r="S508" s="86"/>
      <c r="T508" s="86"/>
      <c r="U508" s="86"/>
      <c r="V508" s="86"/>
      <c r="W508" s="86"/>
      <c r="X508" s="86"/>
      <c r="Y508" s="86"/>
      <c r="Z508" s="86"/>
      <c r="AA508" s="86"/>
      <c r="AB508" s="86"/>
      <c r="AC508" s="86"/>
      <c r="AD508" s="86"/>
      <c r="AE508" s="86"/>
      <c r="AF508" s="86"/>
      <c r="AG508" s="86"/>
      <c r="AH508" s="86"/>
      <c r="AI508" s="86"/>
      <c r="AJ508" s="86"/>
      <c r="AK508" s="86"/>
      <c r="AL508" s="86"/>
      <c r="AM508" s="86"/>
      <c r="AN508" s="86"/>
      <c r="AO508" s="86"/>
      <c r="AP508" s="86"/>
      <c r="AQ508" s="86"/>
      <c r="AR508" s="86"/>
      <c r="AS508" s="86"/>
      <c r="AT508" s="86"/>
      <c r="AU508" s="86"/>
      <c r="AV508" s="86"/>
      <c r="AW508" s="86"/>
      <c r="AX508" s="86"/>
      <c r="AY508" s="86"/>
      <c r="AZ508" s="86"/>
      <c r="BA508" s="86"/>
      <c r="BB508" s="86"/>
      <c r="BC508" s="86"/>
      <c r="BD508" s="86"/>
      <c r="BE508" s="86"/>
      <c r="BF508" s="86"/>
      <c r="BG508" s="86"/>
      <c r="BH508" s="86"/>
      <c r="BI508" s="86"/>
      <c r="BJ508" s="86"/>
      <c r="BK508" s="86"/>
      <c r="BL508" s="86"/>
      <c r="BM508" s="86"/>
      <c r="BN508" s="86"/>
      <c r="BO508" s="86"/>
      <c r="BP508" s="86"/>
      <c r="BQ508" s="86"/>
      <c r="BR508" s="86"/>
      <c r="BS508" s="86"/>
      <c r="BT508" s="86"/>
      <c r="BU508" s="86"/>
      <c r="BV508" s="86"/>
      <c r="BW508" s="86"/>
      <c r="BX508" s="86"/>
      <c r="BY508" s="86"/>
      <c r="BZ508" s="86"/>
      <c r="CA508" s="86"/>
      <c r="CB508" s="86"/>
      <c r="CC508" s="86"/>
      <c r="CD508" s="86"/>
      <c r="CE508" s="86"/>
      <c r="CF508" s="86"/>
      <c r="CG508" s="86"/>
      <c r="CH508" s="86"/>
      <c r="CI508" s="86"/>
      <c r="CJ508" s="86"/>
      <c r="CK508" s="86"/>
      <c r="CL508" s="86"/>
      <c r="CM508" s="86"/>
      <c r="CN508" s="86"/>
      <c r="CO508" s="86"/>
      <c r="CP508" s="86"/>
      <c r="CQ508" s="86"/>
      <c r="CR508" s="86"/>
      <c r="CS508" s="86"/>
      <c r="CT508" s="86"/>
      <c r="CU508" s="86"/>
      <c r="CV508" s="86"/>
      <c r="CW508" s="86"/>
      <c r="CX508" s="86"/>
      <c r="CY508" s="86"/>
      <c r="CZ508" s="86"/>
      <c r="DA508" s="86"/>
      <c r="DB508" s="86"/>
      <c r="DC508" s="86"/>
      <c r="DD508" s="86"/>
      <c r="DE508" s="86"/>
      <c r="DF508" s="86"/>
      <c r="DG508" s="86"/>
      <c r="DH508" s="86"/>
      <c r="DI508" s="86"/>
      <c r="DJ508" s="86"/>
      <c r="DK508" s="86"/>
      <c r="DL508" s="86"/>
      <c r="DM508" s="86"/>
      <c r="DN508" s="86"/>
      <c r="DO508" s="86"/>
      <c r="DP508" s="86"/>
      <c r="DQ508" s="86"/>
      <c r="DR508" s="86"/>
      <c r="DS508" s="86"/>
      <c r="DT508" s="86"/>
      <c r="DU508" s="86"/>
      <c r="DV508" s="86"/>
      <c r="DW508" s="86"/>
      <c r="DX508" s="86"/>
      <c r="DY508" s="86"/>
      <c r="DZ508" s="86"/>
      <c r="EA508" s="86"/>
      <c r="EB508" s="86"/>
      <c r="EC508" s="86"/>
      <c r="ED508" s="86"/>
      <c r="EE508" s="86"/>
      <c r="EF508" s="86"/>
      <c r="EG508" s="86"/>
      <c r="EH508" s="86"/>
      <c r="EI508" s="86"/>
      <c r="EJ508" s="86"/>
      <c r="EK508" s="86"/>
      <c r="EL508" s="86"/>
      <c r="EM508" s="86"/>
      <c r="EN508" s="86"/>
      <c r="EO508" s="86"/>
      <c r="EP508" s="86"/>
      <c r="EQ508" s="86"/>
      <c r="ER508" s="86"/>
      <c r="ES508" s="86"/>
      <c r="ET508" s="86"/>
      <c r="EU508" s="86"/>
      <c r="EV508" s="86"/>
      <c r="EW508" s="86"/>
      <c r="EX508" s="86"/>
      <c r="EY508" s="86"/>
      <c r="EZ508" s="86"/>
      <c r="FA508" s="86"/>
      <c r="FB508" s="86"/>
      <c r="FC508" s="86"/>
      <c r="FD508" s="86"/>
      <c r="FE508" s="86"/>
      <c r="FF508" s="86"/>
      <c r="FG508" s="86"/>
      <c r="FH508" s="86"/>
      <c r="FI508" s="86"/>
      <c r="FJ508" s="86"/>
      <c r="FK508" s="86"/>
      <c r="FL508" s="86"/>
      <c r="FM508" s="86"/>
      <c r="FN508" s="86"/>
      <c r="FO508" s="86"/>
      <c r="FP508" s="86"/>
      <c r="FQ508" s="86"/>
      <c r="FR508" s="86"/>
      <c r="FS508" s="86"/>
      <c r="FT508" s="86"/>
      <c r="FU508" s="86"/>
      <c r="FV508" s="86"/>
      <c r="FW508" s="86"/>
      <c r="FX508" s="86">
        <v>90</v>
      </c>
      <c r="FY508" s="86">
        <v>0</v>
      </c>
    </row>
    <row r="509" spans="1:181" x14ac:dyDescent="0.25">
      <c r="A509" t="s">
        <v>186</v>
      </c>
      <c r="B509" t="s">
        <v>244</v>
      </c>
      <c r="C509" t="s">
        <v>194</v>
      </c>
      <c r="D509" t="s">
        <v>203</v>
      </c>
      <c r="E509" t="s">
        <v>241</v>
      </c>
      <c r="F509" t="s">
        <v>1</v>
      </c>
      <c r="G509" t="s">
        <v>200</v>
      </c>
      <c r="H509" s="86">
        <v>676</v>
      </c>
      <c r="I509" s="86"/>
      <c r="J509" s="86"/>
      <c r="K509" s="86"/>
      <c r="L509" s="86"/>
      <c r="M509" s="86"/>
      <c r="N509" s="86"/>
      <c r="O509" s="86"/>
      <c r="P509" s="86"/>
      <c r="Q509" s="86"/>
      <c r="R509" s="86"/>
      <c r="S509" s="86"/>
      <c r="T509" s="86"/>
      <c r="U509" s="86"/>
      <c r="V509" s="86"/>
      <c r="W509" s="86"/>
      <c r="X509" s="86"/>
      <c r="Y509" s="86"/>
      <c r="Z509" s="86"/>
      <c r="AA509" s="86"/>
      <c r="AB509" s="86"/>
      <c r="AC509" s="86"/>
      <c r="AD509" s="86"/>
      <c r="AE509" s="86"/>
      <c r="AF509" s="86"/>
      <c r="AG509" s="86"/>
      <c r="AH509" s="86"/>
      <c r="AI509" s="86"/>
      <c r="AJ509" s="86"/>
      <c r="AK509" s="86"/>
      <c r="AL509" s="86"/>
      <c r="AM509" s="86"/>
      <c r="AN509" s="86"/>
      <c r="AO509" s="86"/>
      <c r="AP509" s="86"/>
      <c r="AQ509" s="86"/>
      <c r="AR509" s="86"/>
      <c r="AS509" s="86"/>
      <c r="AT509" s="86"/>
      <c r="AU509" s="86"/>
      <c r="AV509" s="86"/>
      <c r="AW509" s="86"/>
      <c r="AX509" s="86"/>
      <c r="AY509" s="86"/>
      <c r="AZ509" s="86"/>
      <c r="BA509" s="86"/>
      <c r="BB509" s="86"/>
      <c r="BC509" s="86"/>
      <c r="BD509" s="86"/>
      <c r="BE509" s="86"/>
      <c r="BF509" s="86"/>
      <c r="BG509" s="86"/>
      <c r="BH509" s="86"/>
      <c r="BI509" s="86"/>
      <c r="BJ509" s="86"/>
      <c r="BK509" s="86"/>
      <c r="BL509" s="86"/>
      <c r="BM509" s="86"/>
      <c r="BN509" s="86"/>
      <c r="BO509" s="86"/>
      <c r="BP509" s="86"/>
      <c r="BQ509" s="86"/>
      <c r="BR509" s="86"/>
      <c r="BS509" s="86"/>
      <c r="BT509" s="86"/>
      <c r="BU509" s="86"/>
      <c r="BV509" s="86"/>
      <c r="BW509" s="86"/>
      <c r="BX509" s="86"/>
      <c r="BY509" s="86"/>
      <c r="BZ509" s="86"/>
      <c r="CA509" s="86"/>
      <c r="CB509" s="86"/>
      <c r="CC509" s="86"/>
      <c r="CD509" s="86"/>
      <c r="CE509" s="86"/>
      <c r="CF509" s="86"/>
      <c r="CG509" s="86"/>
      <c r="CH509" s="86"/>
      <c r="CI509" s="86"/>
      <c r="CJ509" s="86"/>
      <c r="CK509" s="86"/>
      <c r="CL509" s="86"/>
      <c r="CM509" s="86"/>
      <c r="CN509" s="86"/>
      <c r="CO509" s="86"/>
      <c r="CP509" s="86"/>
      <c r="CQ509" s="86"/>
      <c r="CR509" s="86"/>
      <c r="CS509" s="86"/>
      <c r="CT509" s="86"/>
      <c r="CU509" s="86"/>
      <c r="CV509" s="86"/>
      <c r="CW509" s="86"/>
      <c r="CX509" s="86"/>
      <c r="CY509" s="86"/>
      <c r="CZ509" s="86"/>
      <c r="DA509" s="86"/>
      <c r="DB509" s="86"/>
      <c r="DC509" s="86"/>
      <c r="DD509" s="86"/>
      <c r="DE509" s="86"/>
      <c r="DF509" s="86"/>
      <c r="DG509" s="86"/>
      <c r="DH509" s="86"/>
      <c r="DI509" s="86"/>
      <c r="DJ509" s="86"/>
      <c r="DK509" s="86"/>
      <c r="DL509" s="86"/>
      <c r="DM509" s="86"/>
      <c r="DN509" s="86"/>
      <c r="DO509" s="86"/>
      <c r="DP509" s="86"/>
      <c r="DQ509" s="86"/>
      <c r="DR509" s="86"/>
      <c r="DS509" s="86"/>
      <c r="DT509" s="86"/>
      <c r="DU509" s="86"/>
      <c r="DV509" s="86"/>
      <c r="DW509" s="86"/>
      <c r="DX509" s="86"/>
      <c r="DY509" s="86"/>
      <c r="DZ509" s="86"/>
      <c r="EA509" s="86"/>
      <c r="EB509" s="86"/>
      <c r="EC509" s="86"/>
      <c r="ED509" s="86"/>
      <c r="EE509" s="86"/>
      <c r="EF509" s="86"/>
      <c r="EG509" s="86"/>
      <c r="EH509" s="86"/>
      <c r="EI509" s="86"/>
      <c r="EJ509" s="86"/>
      <c r="EK509" s="86"/>
      <c r="EL509" s="86"/>
      <c r="EM509" s="86"/>
      <c r="EN509" s="86"/>
      <c r="EO509" s="86"/>
      <c r="EP509" s="86"/>
      <c r="EQ509" s="86"/>
      <c r="ER509" s="86"/>
      <c r="ES509" s="86"/>
      <c r="ET509" s="86"/>
      <c r="EU509" s="86"/>
      <c r="EV509" s="86"/>
      <c r="EW509" s="86"/>
      <c r="EX509" s="86"/>
      <c r="EY509" s="86"/>
      <c r="EZ509" s="86"/>
      <c r="FA509" s="86"/>
      <c r="FB509" s="86"/>
      <c r="FC509" s="86"/>
      <c r="FD509" s="86"/>
      <c r="FE509" s="86"/>
      <c r="FF509" s="86"/>
      <c r="FG509" s="86"/>
      <c r="FH509" s="86"/>
      <c r="FI509" s="86"/>
      <c r="FJ509" s="86"/>
      <c r="FK509" s="86"/>
      <c r="FL509" s="86"/>
      <c r="FM509" s="86"/>
      <c r="FN509" s="86"/>
      <c r="FO509" s="86"/>
      <c r="FP509" s="86"/>
      <c r="FQ509" s="86"/>
      <c r="FR509" s="86"/>
      <c r="FS509" s="86"/>
      <c r="FT509" s="86"/>
      <c r="FU509" s="86"/>
      <c r="FV509" s="86"/>
      <c r="FW509" s="86"/>
      <c r="FX509" s="86">
        <v>65</v>
      </c>
      <c r="FY509" s="86">
        <v>0</v>
      </c>
    </row>
    <row r="510" spans="1:181" x14ac:dyDescent="0.25">
      <c r="A510" t="s">
        <v>186</v>
      </c>
      <c r="B510" t="s">
        <v>244</v>
      </c>
      <c r="C510" t="s">
        <v>194</v>
      </c>
      <c r="D510" t="s">
        <v>203</v>
      </c>
      <c r="E510" t="s">
        <v>241</v>
      </c>
      <c r="F510" t="s">
        <v>1</v>
      </c>
      <c r="G510" t="s">
        <v>1</v>
      </c>
      <c r="H510" s="86">
        <v>3757</v>
      </c>
      <c r="I510" s="86">
        <v>1.233911395072937</v>
      </c>
      <c r="J510" s="86">
        <v>1.1695140600204468</v>
      </c>
      <c r="K510" s="86">
        <v>1.1073175668716431</v>
      </c>
      <c r="L510" s="86">
        <v>1.1089813709259033</v>
      </c>
      <c r="M510" s="86">
        <v>1.12452232837677</v>
      </c>
      <c r="N510" s="86">
        <v>1.0600115060806274</v>
      </c>
      <c r="O510" s="86">
        <v>1.1874063014984131</v>
      </c>
      <c r="P510" s="86">
        <v>1.3331667184829712</v>
      </c>
      <c r="Q510" s="86">
        <v>1.3338735103607178</v>
      </c>
      <c r="R510" s="86">
        <v>1.2471092939376831</v>
      </c>
      <c r="S510" s="86">
        <v>1.2572598457336426</v>
      </c>
      <c r="T510" s="86">
        <v>1.2849611043930054</v>
      </c>
      <c r="U510" s="86">
        <v>1.1832561492919922</v>
      </c>
      <c r="V510" s="86">
        <v>1.2223474979400635</v>
      </c>
      <c r="W510" s="86">
        <v>1.1207426786422729</v>
      </c>
      <c r="X510" s="86">
        <v>1.1367044448852539</v>
      </c>
      <c r="Y510" s="86">
        <v>1.1901700496673584</v>
      </c>
      <c r="Z510" s="86">
        <v>1.3965364694595337</v>
      </c>
      <c r="AA510" s="86">
        <v>1.5191545486450195</v>
      </c>
      <c r="AB510" s="86">
        <v>1.6032299995422363</v>
      </c>
      <c r="AC510" s="86">
        <v>1.6591984033584595</v>
      </c>
      <c r="AD510" s="86">
        <v>1.7644096612930298</v>
      </c>
      <c r="AE510" s="86">
        <v>1.5355157852172852</v>
      </c>
      <c r="AF510" s="86">
        <v>1.4226071834564209</v>
      </c>
      <c r="AG510" s="86">
        <v>-0.27090156078338623</v>
      </c>
      <c r="AH510" s="86">
        <v>-0.13259090483188629</v>
      </c>
      <c r="AI510" s="86">
        <v>-0.19900256395339966</v>
      </c>
      <c r="AJ510" s="86">
        <v>-0.2183186411857605</v>
      </c>
      <c r="AK510" s="86">
        <v>-0.10426414757966995</v>
      </c>
      <c r="AL510" s="86">
        <v>-0.13232786953449249</v>
      </c>
      <c r="AM510" s="86">
        <v>-0.20401453971862793</v>
      </c>
      <c r="AN510" s="86">
        <v>-0.21632745862007141</v>
      </c>
      <c r="AO510" s="86">
        <v>-0.19767257571220398</v>
      </c>
      <c r="AP510" s="86">
        <v>-0.20672883093357086</v>
      </c>
      <c r="AQ510" s="86">
        <v>-7.115551084280014E-2</v>
      </c>
      <c r="AR510" s="86">
        <v>-4.5818309299647808E-3</v>
      </c>
      <c r="AS510" s="86">
        <v>-0.14730186760425568</v>
      </c>
      <c r="AT510" s="86">
        <v>-3.0291089788079262E-2</v>
      </c>
      <c r="AU510" s="86">
        <v>-0.13629896938800812</v>
      </c>
      <c r="AV510" s="86">
        <v>-0.30096018314361572</v>
      </c>
      <c r="AW510" s="86">
        <v>-9.9942751228809357E-2</v>
      </c>
      <c r="AX510" s="86">
        <v>-2.34563909471035E-2</v>
      </c>
      <c r="AY510" s="86">
        <v>-5.3155574947595596E-2</v>
      </c>
      <c r="AZ510" s="86">
        <v>-0.10033451020717621</v>
      </c>
      <c r="BA510" s="86">
        <v>-8.7751492857933044E-2</v>
      </c>
      <c r="BB510" s="86">
        <v>6.6726900637149811E-2</v>
      </c>
      <c r="BC510" s="86">
        <v>-6.8075463175773621E-2</v>
      </c>
      <c r="BD510" s="86">
        <v>-0.1594255268573761</v>
      </c>
      <c r="BE510" s="86">
        <v>-0.10392959415912628</v>
      </c>
      <c r="BF510" s="86">
        <v>3.1157271005213261E-3</v>
      </c>
      <c r="BG510" s="86">
        <v>-6.0070116072893143E-2</v>
      </c>
      <c r="BH510" s="86">
        <v>-6.7042969167232513E-2</v>
      </c>
      <c r="BI510" s="86">
        <v>1.0470233857631683E-2</v>
      </c>
      <c r="BJ510" s="86">
        <v>-5.8644738048315048E-2</v>
      </c>
      <c r="BK510" s="86">
        <v>-0.12273263186216354</v>
      </c>
      <c r="BL510" s="86">
        <v>-0.11177424341440201</v>
      </c>
      <c r="BM510" s="86">
        <v>-7.9402156174182892E-2</v>
      </c>
      <c r="BN510" s="86">
        <v>-0.11695556342601776</v>
      </c>
      <c r="BO510" s="86">
        <v>1.5005894936621189E-2</v>
      </c>
      <c r="BP510" s="86">
        <v>0.10140815377235413</v>
      </c>
      <c r="BQ510" s="86">
        <v>-5.0532735884189606E-2</v>
      </c>
      <c r="BR510" s="86">
        <v>7.1899443864822388E-2</v>
      </c>
      <c r="BS510" s="86">
        <v>-5.7303875684738159E-2</v>
      </c>
      <c r="BT510" s="86">
        <v>-0.17069573700428009</v>
      </c>
      <c r="BU510" s="86">
        <v>-1.6035499051213264E-2</v>
      </c>
      <c r="BV510" s="86">
        <v>6.5509825944900513E-2</v>
      </c>
      <c r="BW510" s="86">
        <v>7.7320821583271027E-2</v>
      </c>
      <c r="BX510" s="86">
        <v>1.0982982814311981E-2</v>
      </c>
      <c r="BY510" s="86">
        <v>8.0372907221317291E-2</v>
      </c>
      <c r="BZ510" s="86">
        <v>0.23681636154651642</v>
      </c>
      <c r="CA510" s="86">
        <v>5.6672673672437668E-2</v>
      </c>
      <c r="CB510" s="86">
        <v>-2.2825221531093121E-3</v>
      </c>
      <c r="CC510" s="86">
        <v>1.1714672669768333E-2</v>
      </c>
      <c r="CD510" s="86">
        <v>9.7105734050273895E-2</v>
      </c>
      <c r="CE510" s="86">
        <v>3.6154072731733322E-2</v>
      </c>
      <c r="CF510" s="86">
        <v>3.7730105221271515E-2</v>
      </c>
      <c r="CG510" s="86">
        <v>8.9934907853603363E-2</v>
      </c>
      <c r="CH510" s="86">
        <v>-7.6120360754430294E-3</v>
      </c>
      <c r="CI510" s="86">
        <v>-6.6437020897865295E-2</v>
      </c>
      <c r="CJ510" s="86">
        <v>-3.9360992610454559E-2</v>
      </c>
      <c r="CK510" s="86">
        <v>2.5115932803601027E-3</v>
      </c>
      <c r="CL510" s="86">
        <v>-5.4778873920440674E-2</v>
      </c>
      <c r="CM510" s="86">
        <v>7.4681021273136139E-2</v>
      </c>
      <c r="CN510" s="86">
        <v>0.17481650412082672</v>
      </c>
      <c r="CO510" s="86">
        <v>1.6489267349243164E-2</v>
      </c>
      <c r="CP510" s="86">
        <v>0.14267629384994507</v>
      </c>
      <c r="CQ510" s="86">
        <v>-2.592107281088829E-3</v>
      </c>
      <c r="CR510" s="86">
        <v>-8.0474980175495148E-2</v>
      </c>
      <c r="CS510" s="86">
        <v>4.2078409343957901E-2</v>
      </c>
      <c r="CT510" s="86">
        <v>0.12712755799293518</v>
      </c>
      <c r="CU510" s="86">
        <v>0.16768838465213776</v>
      </c>
      <c r="CV510" s="86">
        <v>8.8081143796443939E-2</v>
      </c>
      <c r="CW510" s="86">
        <v>0.19681535661220551</v>
      </c>
      <c r="CX510" s="86">
        <v>0.35461980104446411</v>
      </c>
      <c r="CY510" s="86">
        <v>0.14307284355163574</v>
      </c>
      <c r="CZ510" s="86">
        <v>0.10655423998832703</v>
      </c>
      <c r="DA510" s="86">
        <v>0.12735894322395325</v>
      </c>
      <c r="DB510" s="86">
        <v>0.19109572470188141</v>
      </c>
      <c r="DC510" s="86">
        <v>0.13237826526165009</v>
      </c>
      <c r="DD510" s="86">
        <v>0.14250317215919495</v>
      </c>
      <c r="DE510" s="86">
        <v>0.16939958930015564</v>
      </c>
      <c r="DF510" s="86">
        <v>4.3420668691396713E-2</v>
      </c>
      <c r="DG510" s="86">
        <v>-1.0141422972083092E-2</v>
      </c>
      <c r="DH510" s="86">
        <v>3.3052258193492889E-2</v>
      </c>
      <c r="DI510" s="86">
        <v>8.4425337612628937E-2</v>
      </c>
      <c r="DJ510" s="86">
        <v>7.3978169821202755E-3</v>
      </c>
      <c r="DK510" s="86">
        <v>0.13435612618923187</v>
      </c>
      <c r="DL510" s="86">
        <v>0.24822485446929932</v>
      </c>
      <c r="DM510" s="86">
        <v>8.3511270582675934E-2</v>
      </c>
      <c r="DN510" s="86">
        <v>0.21345314383506775</v>
      </c>
      <c r="DO510" s="86">
        <v>5.2119661122560501E-2</v>
      </c>
      <c r="DP510" s="86">
        <v>9.7457775846123695E-3</v>
      </c>
      <c r="DQ510" s="86">
        <v>0.10019231587648392</v>
      </c>
      <c r="DR510" s="86">
        <v>0.18874527513980865</v>
      </c>
      <c r="DS510" s="86">
        <v>0.25805595517158508</v>
      </c>
      <c r="DT510" s="86">
        <v>0.1651792973279953</v>
      </c>
      <c r="DU510" s="86">
        <v>0.31325781345367432</v>
      </c>
      <c r="DV510" s="86">
        <v>0.472423255443573</v>
      </c>
      <c r="DW510" s="86">
        <v>0.22947302460670471</v>
      </c>
      <c r="DX510" s="86">
        <v>0.21539101004600525</v>
      </c>
      <c r="DY510" s="86">
        <v>0.294330894947052</v>
      </c>
      <c r="DZ510" s="86">
        <v>0.32680237293243408</v>
      </c>
      <c r="EA510" s="86">
        <v>0.2713107168674469</v>
      </c>
      <c r="EB510" s="86">
        <v>0.29377883672714233</v>
      </c>
      <c r="EC510" s="86">
        <v>0.28413397073745728</v>
      </c>
      <c r="ED510" s="86">
        <v>0.11710378527641296</v>
      </c>
      <c r="EE510" s="86">
        <v>7.1140483021736145E-2</v>
      </c>
      <c r="EF510" s="86">
        <v>0.13760548830032349</v>
      </c>
      <c r="EG510" s="86">
        <v>0.20269577205181122</v>
      </c>
      <c r="EH510" s="86">
        <v>9.7171083092689514E-2</v>
      </c>
      <c r="EI510" s="86">
        <v>0.22051754593849182</v>
      </c>
      <c r="EJ510" s="86">
        <v>0.35421484708786011</v>
      </c>
      <c r="EK510" s="86">
        <v>0.18028038740158081</v>
      </c>
      <c r="EL510" s="86">
        <v>0.31564366817474365</v>
      </c>
      <c r="EM510" s="86">
        <v>0.13111476600170135</v>
      </c>
      <c r="EN510" s="86">
        <v>0.14001022279262543</v>
      </c>
      <c r="EO510" s="86">
        <v>0.18409956991672516</v>
      </c>
      <c r="EP510" s="86">
        <v>0.27771151065826416</v>
      </c>
      <c r="EQ510" s="86">
        <v>0.38853231072425842</v>
      </c>
      <c r="ER510" s="86">
        <v>0.2764967679977417</v>
      </c>
      <c r="ES510" s="86">
        <v>0.48138219118118286</v>
      </c>
      <c r="ET510" s="86">
        <v>0.6425127387046814</v>
      </c>
      <c r="EU510" s="86">
        <v>0.35422113537788391</v>
      </c>
      <c r="EV510" s="86">
        <v>0.37253400683403015</v>
      </c>
      <c r="EW510" s="86">
        <v>44.977512359619141</v>
      </c>
      <c r="EX510" s="86">
        <v>43.516017913818359</v>
      </c>
      <c r="EY510" s="86">
        <v>42.805240631103516</v>
      </c>
      <c r="EZ510" s="86">
        <v>41.888198852539063</v>
      </c>
      <c r="FA510" s="86">
        <v>41.431625366210938</v>
      </c>
      <c r="FB510" s="86">
        <v>41.265403747558594</v>
      </c>
      <c r="FC510" s="86">
        <v>40.959972381591797</v>
      </c>
      <c r="FD510" s="86">
        <v>43.73883056640625</v>
      </c>
      <c r="FE510" s="86">
        <v>49.587619781494141</v>
      </c>
      <c r="FF510" s="86">
        <v>54.660568237304688</v>
      </c>
      <c r="FG510" s="86">
        <v>58.306243896484375</v>
      </c>
      <c r="FH510" s="86">
        <v>61.90155029296875</v>
      </c>
      <c r="FI510" s="86">
        <v>64.840423583984375</v>
      </c>
      <c r="FJ510" s="86">
        <v>66.712257385253906</v>
      </c>
      <c r="FK510" s="86">
        <v>67.402435302734375</v>
      </c>
      <c r="FL510" s="86">
        <v>65.342620849609375</v>
      </c>
      <c r="FM510" s="86">
        <v>60.906955718994141</v>
      </c>
      <c r="FN510" s="86">
        <v>56.041938781738281</v>
      </c>
      <c r="FO510" s="86">
        <v>52.825183868408203</v>
      </c>
      <c r="FP510" s="86">
        <v>50.740146636962891</v>
      </c>
      <c r="FQ510" s="86">
        <v>48.984794616699219</v>
      </c>
      <c r="FR510" s="86">
        <v>47.341129302978516</v>
      </c>
      <c r="FS510" s="86">
        <v>45.768627166748047</v>
      </c>
      <c r="FT510" s="86">
        <v>44.794647216796875</v>
      </c>
      <c r="FU510" s="86">
        <v>7.4325382709503174E-2</v>
      </c>
      <c r="FV510" s="86">
        <v>9.2153653502464294E-2</v>
      </c>
      <c r="FW510" s="86">
        <v>7.4269264936447144E-2</v>
      </c>
      <c r="FX510" s="86">
        <v>155</v>
      </c>
      <c r="FY510" s="86">
        <v>1</v>
      </c>
    </row>
    <row r="511" spans="1:181" x14ac:dyDescent="0.25">
      <c r="A511" t="s">
        <v>186</v>
      </c>
      <c r="B511" t="s">
        <v>244</v>
      </c>
      <c r="C511" t="s">
        <v>194</v>
      </c>
      <c r="D511" t="s">
        <v>203</v>
      </c>
      <c r="E511" t="s">
        <v>241</v>
      </c>
      <c r="F511" t="s">
        <v>178</v>
      </c>
      <c r="G511" t="s">
        <v>1</v>
      </c>
      <c r="H511" s="86">
        <v>2088</v>
      </c>
      <c r="I511" s="86"/>
      <c r="J511" s="86"/>
      <c r="K511" s="86"/>
      <c r="L511" s="86"/>
      <c r="M511" s="86"/>
      <c r="N511" s="86"/>
      <c r="O511" s="86"/>
      <c r="P511" s="86"/>
      <c r="Q511" s="86"/>
      <c r="R511" s="86"/>
      <c r="S511" s="86"/>
      <c r="T511" s="86"/>
      <c r="U511" s="86"/>
      <c r="V511" s="86"/>
      <c r="W511" s="86"/>
      <c r="X511" s="86"/>
      <c r="Y511" s="86"/>
      <c r="Z511" s="86"/>
      <c r="AA511" s="86"/>
      <c r="AB511" s="86"/>
      <c r="AC511" s="86"/>
      <c r="AD511" s="86"/>
      <c r="AE511" s="86"/>
      <c r="AF511" s="86"/>
      <c r="AG511" s="86"/>
      <c r="AH511" s="86"/>
      <c r="AI511" s="86"/>
      <c r="AJ511" s="86"/>
      <c r="AK511" s="86"/>
      <c r="AL511" s="86"/>
      <c r="AM511" s="86"/>
      <c r="AN511" s="86"/>
      <c r="AO511" s="86"/>
      <c r="AP511" s="86"/>
      <c r="AQ511" s="86"/>
      <c r="AR511" s="86"/>
      <c r="AS511" s="86"/>
      <c r="AT511" s="86"/>
      <c r="AU511" s="86"/>
      <c r="AV511" s="86"/>
      <c r="AW511" s="86"/>
      <c r="AX511" s="86"/>
      <c r="AY511" s="86"/>
      <c r="AZ511" s="86"/>
      <c r="BA511" s="86"/>
      <c r="BB511" s="86"/>
      <c r="BC511" s="86"/>
      <c r="BD511" s="86"/>
      <c r="BE511" s="86"/>
      <c r="BF511" s="86"/>
      <c r="BG511" s="86"/>
      <c r="BH511" s="86"/>
      <c r="BI511" s="86"/>
      <c r="BJ511" s="86"/>
      <c r="BK511" s="86"/>
      <c r="BL511" s="86"/>
      <c r="BM511" s="86"/>
      <c r="BN511" s="86"/>
      <c r="BO511" s="86"/>
      <c r="BP511" s="86"/>
      <c r="BQ511" s="86"/>
      <c r="BR511" s="86"/>
      <c r="BS511" s="86"/>
      <c r="BT511" s="86"/>
      <c r="BU511" s="86"/>
      <c r="BV511" s="86"/>
      <c r="BW511" s="86"/>
      <c r="BX511" s="86"/>
      <c r="BY511" s="86"/>
      <c r="BZ511" s="86"/>
      <c r="CA511" s="86"/>
      <c r="CB511" s="86"/>
      <c r="CC511" s="86"/>
      <c r="CD511" s="86"/>
      <c r="CE511" s="86"/>
      <c r="CF511" s="86"/>
      <c r="CG511" s="86"/>
      <c r="CH511" s="86"/>
      <c r="CI511" s="86"/>
      <c r="CJ511" s="86"/>
      <c r="CK511" s="86"/>
      <c r="CL511" s="86"/>
      <c r="CM511" s="86"/>
      <c r="CN511" s="86"/>
      <c r="CO511" s="86"/>
      <c r="CP511" s="86"/>
      <c r="CQ511" s="86"/>
      <c r="CR511" s="86"/>
      <c r="CS511" s="86"/>
      <c r="CT511" s="86"/>
      <c r="CU511" s="86"/>
      <c r="CV511" s="86"/>
      <c r="CW511" s="86"/>
      <c r="CX511" s="86"/>
      <c r="CY511" s="86"/>
      <c r="CZ511" s="86"/>
      <c r="DA511" s="86"/>
      <c r="DB511" s="86"/>
      <c r="DC511" s="86"/>
      <c r="DD511" s="86"/>
      <c r="DE511" s="86"/>
      <c r="DF511" s="86"/>
      <c r="DG511" s="86"/>
      <c r="DH511" s="86"/>
      <c r="DI511" s="86"/>
      <c r="DJ511" s="86"/>
      <c r="DK511" s="86"/>
      <c r="DL511" s="86"/>
      <c r="DM511" s="86"/>
      <c r="DN511" s="86"/>
      <c r="DO511" s="86"/>
      <c r="DP511" s="86"/>
      <c r="DQ511" s="86"/>
      <c r="DR511" s="86"/>
      <c r="DS511" s="86"/>
      <c r="DT511" s="86"/>
      <c r="DU511" s="86"/>
      <c r="DV511" s="86"/>
      <c r="DW511" s="86"/>
      <c r="DX511" s="86"/>
      <c r="DY511" s="86"/>
      <c r="DZ511" s="86"/>
      <c r="EA511" s="86"/>
      <c r="EB511" s="86"/>
      <c r="EC511" s="86"/>
      <c r="ED511" s="86"/>
      <c r="EE511" s="86"/>
      <c r="EF511" s="86"/>
      <c r="EG511" s="86"/>
      <c r="EH511" s="86"/>
      <c r="EI511" s="86"/>
      <c r="EJ511" s="86"/>
      <c r="EK511" s="86"/>
      <c r="EL511" s="86"/>
      <c r="EM511" s="86"/>
      <c r="EN511" s="86"/>
      <c r="EO511" s="86"/>
      <c r="EP511" s="86"/>
      <c r="EQ511" s="86"/>
      <c r="ER511" s="86"/>
      <c r="ES511" s="86"/>
      <c r="ET511" s="86"/>
      <c r="EU511" s="86"/>
      <c r="EV511" s="86"/>
      <c r="EW511" s="86"/>
      <c r="EX511" s="86"/>
      <c r="EY511" s="86"/>
      <c r="EZ511" s="86"/>
      <c r="FA511" s="86"/>
      <c r="FB511" s="86"/>
      <c r="FC511" s="86"/>
      <c r="FD511" s="86"/>
      <c r="FE511" s="86"/>
      <c r="FF511" s="86"/>
      <c r="FG511" s="86"/>
      <c r="FH511" s="86"/>
      <c r="FI511" s="86"/>
      <c r="FJ511" s="86"/>
      <c r="FK511" s="86"/>
      <c r="FL511" s="86"/>
      <c r="FM511" s="86"/>
      <c r="FN511" s="86"/>
      <c r="FO511" s="86"/>
      <c r="FP511" s="86"/>
      <c r="FQ511" s="86"/>
      <c r="FR511" s="86"/>
      <c r="FS511" s="86"/>
      <c r="FT511" s="86"/>
      <c r="FU511" s="86"/>
      <c r="FV511" s="86"/>
      <c r="FW511" s="86"/>
      <c r="FX511" s="86">
        <v>97</v>
      </c>
      <c r="FY511" s="86">
        <v>0</v>
      </c>
    </row>
    <row r="512" spans="1:181" x14ac:dyDescent="0.25">
      <c r="A512" t="s">
        <v>186</v>
      </c>
      <c r="B512" t="s">
        <v>244</v>
      </c>
      <c r="C512" t="s">
        <v>194</v>
      </c>
      <c r="D512" t="s">
        <v>203</v>
      </c>
      <c r="E512" t="s">
        <v>241</v>
      </c>
      <c r="F512" t="s">
        <v>179</v>
      </c>
      <c r="G512" t="s">
        <v>1</v>
      </c>
      <c r="H512" s="86">
        <v>299</v>
      </c>
      <c r="I512" s="86"/>
      <c r="J512" s="86"/>
      <c r="K512" s="86"/>
      <c r="L512" s="86"/>
      <c r="M512" s="86"/>
      <c r="N512" s="86"/>
      <c r="O512" s="86"/>
      <c r="P512" s="86"/>
      <c r="Q512" s="86"/>
      <c r="R512" s="86"/>
      <c r="S512" s="86"/>
      <c r="T512" s="86"/>
      <c r="U512" s="86"/>
      <c r="V512" s="86"/>
      <c r="W512" s="86"/>
      <c r="X512" s="86"/>
      <c r="Y512" s="86"/>
      <c r="Z512" s="86"/>
      <c r="AA512" s="86"/>
      <c r="AB512" s="86"/>
      <c r="AC512" s="86"/>
      <c r="AD512" s="86"/>
      <c r="AE512" s="86"/>
      <c r="AF512" s="86"/>
      <c r="AG512" s="86"/>
      <c r="AH512" s="86"/>
      <c r="AI512" s="86"/>
      <c r="AJ512" s="86"/>
      <c r="AK512" s="86"/>
      <c r="AL512" s="86"/>
      <c r="AM512" s="86"/>
      <c r="AN512" s="86"/>
      <c r="AO512" s="86"/>
      <c r="AP512" s="86"/>
      <c r="AQ512" s="86"/>
      <c r="AR512" s="86"/>
      <c r="AS512" s="86"/>
      <c r="AT512" s="86"/>
      <c r="AU512" s="86"/>
      <c r="AV512" s="86"/>
      <c r="AW512" s="86"/>
      <c r="AX512" s="86"/>
      <c r="AY512" s="86"/>
      <c r="AZ512" s="86"/>
      <c r="BA512" s="86"/>
      <c r="BB512" s="86"/>
      <c r="BC512" s="86"/>
      <c r="BD512" s="86"/>
      <c r="BE512" s="86"/>
      <c r="BF512" s="86"/>
      <c r="BG512" s="86"/>
      <c r="BH512" s="86"/>
      <c r="BI512" s="86"/>
      <c r="BJ512" s="86"/>
      <c r="BK512" s="86"/>
      <c r="BL512" s="86"/>
      <c r="BM512" s="86"/>
      <c r="BN512" s="86"/>
      <c r="BO512" s="86"/>
      <c r="BP512" s="86"/>
      <c r="BQ512" s="86"/>
      <c r="BR512" s="86"/>
      <c r="BS512" s="86"/>
      <c r="BT512" s="86"/>
      <c r="BU512" s="86"/>
      <c r="BV512" s="86"/>
      <c r="BW512" s="86"/>
      <c r="BX512" s="86"/>
      <c r="BY512" s="86"/>
      <c r="BZ512" s="86"/>
      <c r="CA512" s="86"/>
      <c r="CB512" s="86"/>
      <c r="CC512" s="86"/>
      <c r="CD512" s="86"/>
      <c r="CE512" s="86"/>
      <c r="CF512" s="86"/>
      <c r="CG512" s="86"/>
      <c r="CH512" s="86"/>
      <c r="CI512" s="86"/>
      <c r="CJ512" s="86"/>
      <c r="CK512" s="86"/>
      <c r="CL512" s="86"/>
      <c r="CM512" s="86"/>
      <c r="CN512" s="86"/>
      <c r="CO512" s="86"/>
      <c r="CP512" s="86"/>
      <c r="CQ512" s="86"/>
      <c r="CR512" s="86"/>
      <c r="CS512" s="86"/>
      <c r="CT512" s="86"/>
      <c r="CU512" s="86"/>
      <c r="CV512" s="86"/>
      <c r="CW512" s="86"/>
      <c r="CX512" s="86"/>
      <c r="CY512" s="86"/>
      <c r="CZ512" s="86"/>
      <c r="DA512" s="86"/>
      <c r="DB512" s="86"/>
      <c r="DC512" s="86"/>
      <c r="DD512" s="86"/>
      <c r="DE512" s="86"/>
      <c r="DF512" s="86"/>
      <c r="DG512" s="86"/>
      <c r="DH512" s="86"/>
      <c r="DI512" s="86"/>
      <c r="DJ512" s="86"/>
      <c r="DK512" s="86"/>
      <c r="DL512" s="86"/>
      <c r="DM512" s="86"/>
      <c r="DN512" s="86"/>
      <c r="DO512" s="86"/>
      <c r="DP512" s="86"/>
      <c r="DQ512" s="86"/>
      <c r="DR512" s="86"/>
      <c r="DS512" s="86"/>
      <c r="DT512" s="86"/>
      <c r="DU512" s="86"/>
      <c r="DV512" s="86"/>
      <c r="DW512" s="86"/>
      <c r="DX512" s="86"/>
      <c r="DY512" s="86"/>
      <c r="DZ512" s="86"/>
      <c r="EA512" s="86"/>
      <c r="EB512" s="86"/>
      <c r="EC512" s="86"/>
      <c r="ED512" s="86"/>
      <c r="EE512" s="86"/>
      <c r="EF512" s="86"/>
      <c r="EG512" s="86"/>
      <c r="EH512" s="86"/>
      <c r="EI512" s="86"/>
      <c r="EJ512" s="86"/>
      <c r="EK512" s="86"/>
      <c r="EL512" s="86"/>
      <c r="EM512" s="86"/>
      <c r="EN512" s="86"/>
      <c r="EO512" s="86"/>
      <c r="EP512" s="86"/>
      <c r="EQ512" s="86"/>
      <c r="ER512" s="86"/>
      <c r="ES512" s="86"/>
      <c r="ET512" s="86"/>
      <c r="EU512" s="86"/>
      <c r="EV512" s="86"/>
      <c r="EW512" s="86"/>
      <c r="EX512" s="86"/>
      <c r="EY512" s="86"/>
      <c r="EZ512" s="86"/>
      <c r="FA512" s="86"/>
      <c r="FB512" s="86"/>
      <c r="FC512" s="86"/>
      <c r="FD512" s="86"/>
      <c r="FE512" s="86"/>
      <c r="FF512" s="86"/>
      <c r="FG512" s="86"/>
      <c r="FH512" s="86"/>
      <c r="FI512" s="86"/>
      <c r="FJ512" s="86"/>
      <c r="FK512" s="86"/>
      <c r="FL512" s="86"/>
      <c r="FM512" s="86"/>
      <c r="FN512" s="86"/>
      <c r="FO512" s="86"/>
      <c r="FP512" s="86"/>
      <c r="FQ512" s="86"/>
      <c r="FR512" s="86"/>
      <c r="FS512" s="86"/>
      <c r="FT512" s="86"/>
      <c r="FU512" s="86"/>
      <c r="FV512" s="86"/>
      <c r="FW512" s="86"/>
      <c r="FX512" s="86">
        <v>10</v>
      </c>
      <c r="FY512" s="86">
        <v>0</v>
      </c>
    </row>
    <row r="513" spans="1:181" x14ac:dyDescent="0.25">
      <c r="A513" t="s">
        <v>186</v>
      </c>
      <c r="B513" t="s">
        <v>244</v>
      </c>
      <c r="C513" t="s">
        <v>194</v>
      </c>
      <c r="D513" t="s">
        <v>203</v>
      </c>
      <c r="E513" t="s">
        <v>241</v>
      </c>
      <c r="F513" t="s">
        <v>180</v>
      </c>
      <c r="G513" t="s">
        <v>1</v>
      </c>
      <c r="H513" s="86">
        <v>69</v>
      </c>
      <c r="I513" s="86"/>
      <c r="J513" s="86"/>
      <c r="K513" s="86"/>
      <c r="L513" s="86"/>
      <c r="M513" s="86"/>
      <c r="N513" s="86"/>
      <c r="O513" s="86"/>
      <c r="P513" s="86"/>
      <c r="Q513" s="86"/>
      <c r="R513" s="86"/>
      <c r="S513" s="86"/>
      <c r="T513" s="86"/>
      <c r="U513" s="86"/>
      <c r="V513" s="86"/>
      <c r="W513" s="86"/>
      <c r="X513" s="86"/>
      <c r="Y513" s="86"/>
      <c r="Z513" s="86"/>
      <c r="AA513" s="86"/>
      <c r="AB513" s="86"/>
      <c r="AC513" s="86"/>
      <c r="AD513" s="86"/>
      <c r="AE513" s="86"/>
      <c r="AF513" s="86"/>
      <c r="AG513" s="86"/>
      <c r="AH513" s="86"/>
      <c r="AI513" s="86"/>
      <c r="AJ513" s="86"/>
      <c r="AK513" s="86"/>
      <c r="AL513" s="86"/>
      <c r="AM513" s="86"/>
      <c r="AN513" s="86"/>
      <c r="AO513" s="86"/>
      <c r="AP513" s="86"/>
      <c r="AQ513" s="86"/>
      <c r="AR513" s="86"/>
      <c r="AS513" s="86"/>
      <c r="AT513" s="86"/>
      <c r="AU513" s="86"/>
      <c r="AV513" s="86"/>
      <c r="AW513" s="86"/>
      <c r="AX513" s="86"/>
      <c r="AY513" s="86"/>
      <c r="AZ513" s="86"/>
      <c r="BA513" s="86"/>
      <c r="BB513" s="86"/>
      <c r="BC513" s="86"/>
      <c r="BD513" s="86"/>
      <c r="BE513" s="86"/>
      <c r="BF513" s="86"/>
      <c r="BG513" s="86"/>
      <c r="BH513" s="86"/>
      <c r="BI513" s="86"/>
      <c r="BJ513" s="86"/>
      <c r="BK513" s="86"/>
      <c r="BL513" s="86"/>
      <c r="BM513" s="86"/>
      <c r="BN513" s="86"/>
      <c r="BO513" s="86"/>
      <c r="BP513" s="86"/>
      <c r="BQ513" s="86"/>
      <c r="BR513" s="86"/>
      <c r="BS513" s="86"/>
      <c r="BT513" s="86"/>
      <c r="BU513" s="86"/>
      <c r="BV513" s="86"/>
      <c r="BW513" s="86"/>
      <c r="BX513" s="86"/>
      <c r="BY513" s="86"/>
      <c r="BZ513" s="86"/>
      <c r="CA513" s="86"/>
      <c r="CB513" s="86"/>
      <c r="CC513" s="86"/>
      <c r="CD513" s="86"/>
      <c r="CE513" s="86"/>
      <c r="CF513" s="86"/>
      <c r="CG513" s="86"/>
      <c r="CH513" s="86"/>
      <c r="CI513" s="86"/>
      <c r="CJ513" s="86"/>
      <c r="CK513" s="86"/>
      <c r="CL513" s="86"/>
      <c r="CM513" s="86"/>
      <c r="CN513" s="86"/>
      <c r="CO513" s="86"/>
      <c r="CP513" s="86"/>
      <c r="CQ513" s="86"/>
      <c r="CR513" s="86"/>
      <c r="CS513" s="86"/>
      <c r="CT513" s="86"/>
      <c r="CU513" s="86"/>
      <c r="CV513" s="86"/>
      <c r="CW513" s="86"/>
      <c r="CX513" s="86"/>
      <c r="CY513" s="86"/>
      <c r="CZ513" s="86"/>
      <c r="DA513" s="86"/>
      <c r="DB513" s="86"/>
      <c r="DC513" s="86"/>
      <c r="DD513" s="86"/>
      <c r="DE513" s="86"/>
      <c r="DF513" s="86"/>
      <c r="DG513" s="86"/>
      <c r="DH513" s="86"/>
      <c r="DI513" s="86"/>
      <c r="DJ513" s="86"/>
      <c r="DK513" s="86"/>
      <c r="DL513" s="86"/>
      <c r="DM513" s="86"/>
      <c r="DN513" s="86"/>
      <c r="DO513" s="86"/>
      <c r="DP513" s="86"/>
      <c r="DQ513" s="86"/>
      <c r="DR513" s="86"/>
      <c r="DS513" s="86"/>
      <c r="DT513" s="86"/>
      <c r="DU513" s="86"/>
      <c r="DV513" s="86"/>
      <c r="DW513" s="86"/>
      <c r="DX513" s="86"/>
      <c r="DY513" s="86"/>
      <c r="DZ513" s="86"/>
      <c r="EA513" s="86"/>
      <c r="EB513" s="86"/>
      <c r="EC513" s="86"/>
      <c r="ED513" s="86"/>
      <c r="EE513" s="86"/>
      <c r="EF513" s="86"/>
      <c r="EG513" s="86"/>
      <c r="EH513" s="86"/>
      <c r="EI513" s="86"/>
      <c r="EJ513" s="86"/>
      <c r="EK513" s="86"/>
      <c r="EL513" s="86"/>
      <c r="EM513" s="86"/>
      <c r="EN513" s="86"/>
      <c r="EO513" s="86"/>
      <c r="EP513" s="86"/>
      <c r="EQ513" s="86"/>
      <c r="ER513" s="86"/>
      <c r="ES513" s="86"/>
      <c r="ET513" s="86"/>
      <c r="EU513" s="86"/>
      <c r="EV513" s="86"/>
      <c r="EW513" s="86"/>
      <c r="EX513" s="86"/>
      <c r="EY513" s="86"/>
      <c r="EZ513" s="86"/>
      <c r="FA513" s="86"/>
      <c r="FB513" s="86"/>
      <c r="FC513" s="86"/>
      <c r="FD513" s="86"/>
      <c r="FE513" s="86"/>
      <c r="FF513" s="86"/>
      <c r="FG513" s="86"/>
      <c r="FH513" s="86"/>
      <c r="FI513" s="86"/>
      <c r="FJ513" s="86"/>
      <c r="FK513" s="86"/>
      <c r="FL513" s="86"/>
      <c r="FM513" s="86"/>
      <c r="FN513" s="86"/>
      <c r="FO513" s="86"/>
      <c r="FP513" s="86"/>
      <c r="FQ513" s="86"/>
      <c r="FR513" s="86"/>
      <c r="FS513" s="86"/>
      <c r="FT513" s="86"/>
      <c r="FU513" s="86"/>
      <c r="FV513" s="86"/>
      <c r="FW513" s="86"/>
      <c r="FX513" s="86">
        <v>2</v>
      </c>
      <c r="FY513" s="86">
        <v>0</v>
      </c>
    </row>
    <row r="514" spans="1:181" x14ac:dyDescent="0.25">
      <c r="A514" t="s">
        <v>186</v>
      </c>
      <c r="B514" t="s">
        <v>244</v>
      </c>
      <c r="C514" t="s">
        <v>194</v>
      </c>
      <c r="D514" t="s">
        <v>203</v>
      </c>
      <c r="E514" t="s">
        <v>241</v>
      </c>
      <c r="F514" t="s">
        <v>181</v>
      </c>
      <c r="G514" t="s">
        <v>1</v>
      </c>
      <c r="H514" s="86">
        <v>86</v>
      </c>
      <c r="I514" s="86"/>
      <c r="J514" s="86"/>
      <c r="K514" s="86"/>
      <c r="L514" s="86"/>
      <c r="M514" s="86"/>
      <c r="N514" s="86"/>
      <c r="O514" s="86"/>
      <c r="P514" s="86"/>
      <c r="Q514" s="86"/>
      <c r="R514" s="86"/>
      <c r="S514" s="86"/>
      <c r="T514" s="86"/>
      <c r="U514" s="86"/>
      <c r="V514" s="86"/>
      <c r="W514" s="86"/>
      <c r="X514" s="86"/>
      <c r="Y514" s="86"/>
      <c r="Z514" s="86"/>
      <c r="AA514" s="86"/>
      <c r="AB514" s="86"/>
      <c r="AC514" s="86"/>
      <c r="AD514" s="86"/>
      <c r="AE514" s="86"/>
      <c r="AF514" s="86"/>
      <c r="AG514" s="86"/>
      <c r="AH514" s="86"/>
      <c r="AI514" s="86"/>
      <c r="AJ514" s="86"/>
      <c r="AK514" s="86"/>
      <c r="AL514" s="86"/>
      <c r="AM514" s="86"/>
      <c r="AN514" s="86"/>
      <c r="AO514" s="86"/>
      <c r="AP514" s="86"/>
      <c r="AQ514" s="86"/>
      <c r="AR514" s="86"/>
      <c r="AS514" s="86"/>
      <c r="AT514" s="86"/>
      <c r="AU514" s="86"/>
      <c r="AV514" s="86"/>
      <c r="AW514" s="86"/>
      <c r="AX514" s="86"/>
      <c r="AY514" s="86"/>
      <c r="AZ514" s="86"/>
      <c r="BA514" s="86"/>
      <c r="BB514" s="86"/>
      <c r="BC514" s="86"/>
      <c r="BD514" s="86"/>
      <c r="BE514" s="86"/>
      <c r="BF514" s="86"/>
      <c r="BG514" s="86"/>
      <c r="BH514" s="86"/>
      <c r="BI514" s="86"/>
      <c r="BJ514" s="86"/>
      <c r="BK514" s="86"/>
      <c r="BL514" s="86"/>
      <c r="BM514" s="86"/>
      <c r="BN514" s="86"/>
      <c r="BO514" s="86"/>
      <c r="BP514" s="86"/>
      <c r="BQ514" s="86"/>
      <c r="BR514" s="86"/>
      <c r="BS514" s="86"/>
      <c r="BT514" s="86"/>
      <c r="BU514" s="86"/>
      <c r="BV514" s="86"/>
      <c r="BW514" s="86"/>
      <c r="BX514" s="86"/>
      <c r="BY514" s="86"/>
      <c r="BZ514" s="86"/>
      <c r="CA514" s="86"/>
      <c r="CB514" s="86"/>
      <c r="CC514" s="86"/>
      <c r="CD514" s="86"/>
      <c r="CE514" s="86"/>
      <c r="CF514" s="86"/>
      <c r="CG514" s="86"/>
      <c r="CH514" s="86"/>
      <c r="CI514" s="86"/>
      <c r="CJ514" s="86"/>
      <c r="CK514" s="86"/>
      <c r="CL514" s="86"/>
      <c r="CM514" s="86"/>
      <c r="CN514" s="86"/>
      <c r="CO514" s="86"/>
      <c r="CP514" s="86"/>
      <c r="CQ514" s="86"/>
      <c r="CR514" s="86"/>
      <c r="CS514" s="86"/>
      <c r="CT514" s="86"/>
      <c r="CU514" s="86"/>
      <c r="CV514" s="86"/>
      <c r="CW514" s="86"/>
      <c r="CX514" s="86"/>
      <c r="CY514" s="86"/>
      <c r="CZ514" s="86"/>
      <c r="DA514" s="86"/>
      <c r="DB514" s="86"/>
      <c r="DC514" s="86"/>
      <c r="DD514" s="86"/>
      <c r="DE514" s="86"/>
      <c r="DF514" s="86"/>
      <c r="DG514" s="86"/>
      <c r="DH514" s="86"/>
      <c r="DI514" s="86"/>
      <c r="DJ514" s="86"/>
      <c r="DK514" s="86"/>
      <c r="DL514" s="86"/>
      <c r="DM514" s="86"/>
      <c r="DN514" s="86"/>
      <c r="DO514" s="86"/>
      <c r="DP514" s="86"/>
      <c r="DQ514" s="86"/>
      <c r="DR514" s="86"/>
      <c r="DS514" s="86"/>
      <c r="DT514" s="86"/>
      <c r="DU514" s="86"/>
      <c r="DV514" s="86"/>
      <c r="DW514" s="86"/>
      <c r="DX514" s="86"/>
      <c r="DY514" s="86"/>
      <c r="DZ514" s="86"/>
      <c r="EA514" s="86"/>
      <c r="EB514" s="86"/>
      <c r="EC514" s="86"/>
      <c r="ED514" s="86"/>
      <c r="EE514" s="86"/>
      <c r="EF514" s="86"/>
      <c r="EG514" s="86"/>
      <c r="EH514" s="86"/>
      <c r="EI514" s="86"/>
      <c r="EJ514" s="86"/>
      <c r="EK514" s="86"/>
      <c r="EL514" s="86"/>
      <c r="EM514" s="86"/>
      <c r="EN514" s="86"/>
      <c r="EO514" s="86"/>
      <c r="EP514" s="86"/>
      <c r="EQ514" s="86"/>
      <c r="ER514" s="86"/>
      <c r="ES514" s="86"/>
      <c r="ET514" s="86"/>
      <c r="EU514" s="86"/>
      <c r="EV514" s="86"/>
      <c r="EW514" s="86"/>
      <c r="EX514" s="86"/>
      <c r="EY514" s="86"/>
      <c r="EZ514" s="86"/>
      <c r="FA514" s="86"/>
      <c r="FB514" s="86"/>
      <c r="FC514" s="86"/>
      <c r="FD514" s="86"/>
      <c r="FE514" s="86"/>
      <c r="FF514" s="86"/>
      <c r="FG514" s="86"/>
      <c r="FH514" s="86"/>
      <c r="FI514" s="86"/>
      <c r="FJ514" s="86"/>
      <c r="FK514" s="86"/>
      <c r="FL514" s="86"/>
      <c r="FM514" s="86"/>
      <c r="FN514" s="86"/>
      <c r="FO514" s="86"/>
      <c r="FP514" s="86"/>
      <c r="FQ514" s="86"/>
      <c r="FR514" s="86"/>
      <c r="FS514" s="86"/>
      <c r="FT514" s="86"/>
      <c r="FU514" s="86"/>
      <c r="FV514" s="86"/>
      <c r="FW514" s="86"/>
      <c r="FX514" s="86">
        <v>3</v>
      </c>
      <c r="FY514" s="86">
        <v>0</v>
      </c>
    </row>
    <row r="515" spans="1:181" x14ac:dyDescent="0.25">
      <c r="A515" t="s">
        <v>186</v>
      </c>
      <c r="B515" t="s">
        <v>244</v>
      </c>
      <c r="C515" t="s">
        <v>194</v>
      </c>
      <c r="D515" t="s">
        <v>203</v>
      </c>
      <c r="E515" t="s">
        <v>241</v>
      </c>
      <c r="F515" t="s">
        <v>182</v>
      </c>
      <c r="G515" t="s">
        <v>1</v>
      </c>
      <c r="H515" s="86">
        <v>412</v>
      </c>
      <c r="I515" s="86"/>
      <c r="J515" s="86"/>
      <c r="K515" s="86"/>
      <c r="L515" s="86"/>
      <c r="M515" s="86"/>
      <c r="N515" s="86"/>
      <c r="O515" s="86"/>
      <c r="P515" s="86"/>
      <c r="Q515" s="86"/>
      <c r="R515" s="86"/>
      <c r="S515" s="86"/>
      <c r="T515" s="86"/>
      <c r="U515" s="86"/>
      <c r="V515" s="86"/>
      <c r="W515" s="86"/>
      <c r="X515" s="86"/>
      <c r="Y515" s="86"/>
      <c r="Z515" s="86"/>
      <c r="AA515" s="86"/>
      <c r="AB515" s="86"/>
      <c r="AC515" s="86"/>
      <c r="AD515" s="86"/>
      <c r="AE515" s="86"/>
      <c r="AF515" s="86"/>
      <c r="AG515" s="86"/>
      <c r="AH515" s="86"/>
      <c r="AI515" s="86"/>
      <c r="AJ515" s="86"/>
      <c r="AK515" s="86"/>
      <c r="AL515" s="86"/>
      <c r="AM515" s="86"/>
      <c r="AN515" s="86"/>
      <c r="AO515" s="86"/>
      <c r="AP515" s="86"/>
      <c r="AQ515" s="86"/>
      <c r="AR515" s="86"/>
      <c r="AS515" s="86"/>
      <c r="AT515" s="86"/>
      <c r="AU515" s="86"/>
      <c r="AV515" s="86"/>
      <c r="AW515" s="86"/>
      <c r="AX515" s="86"/>
      <c r="AY515" s="86"/>
      <c r="AZ515" s="86"/>
      <c r="BA515" s="86"/>
      <c r="BB515" s="86"/>
      <c r="BC515" s="86"/>
      <c r="BD515" s="86"/>
      <c r="BE515" s="86"/>
      <c r="BF515" s="86"/>
      <c r="BG515" s="86"/>
      <c r="BH515" s="86"/>
      <c r="BI515" s="86"/>
      <c r="BJ515" s="86"/>
      <c r="BK515" s="86"/>
      <c r="BL515" s="86"/>
      <c r="BM515" s="86"/>
      <c r="BN515" s="86"/>
      <c r="BO515" s="86"/>
      <c r="BP515" s="86"/>
      <c r="BQ515" s="86"/>
      <c r="BR515" s="86"/>
      <c r="BS515" s="86"/>
      <c r="BT515" s="86"/>
      <c r="BU515" s="86"/>
      <c r="BV515" s="86"/>
      <c r="BW515" s="86"/>
      <c r="BX515" s="86"/>
      <c r="BY515" s="86"/>
      <c r="BZ515" s="86"/>
      <c r="CA515" s="86"/>
      <c r="CB515" s="86"/>
      <c r="CC515" s="86"/>
      <c r="CD515" s="86"/>
      <c r="CE515" s="86"/>
      <c r="CF515" s="86"/>
      <c r="CG515" s="86"/>
      <c r="CH515" s="86"/>
      <c r="CI515" s="86"/>
      <c r="CJ515" s="86"/>
      <c r="CK515" s="86"/>
      <c r="CL515" s="86"/>
      <c r="CM515" s="86"/>
      <c r="CN515" s="86"/>
      <c r="CO515" s="86"/>
      <c r="CP515" s="86"/>
      <c r="CQ515" s="86"/>
      <c r="CR515" s="86"/>
      <c r="CS515" s="86"/>
      <c r="CT515" s="86"/>
      <c r="CU515" s="86"/>
      <c r="CV515" s="86"/>
      <c r="CW515" s="86"/>
      <c r="CX515" s="86"/>
      <c r="CY515" s="86"/>
      <c r="CZ515" s="86"/>
      <c r="DA515" s="86"/>
      <c r="DB515" s="86"/>
      <c r="DC515" s="86"/>
      <c r="DD515" s="86"/>
      <c r="DE515" s="86"/>
      <c r="DF515" s="86"/>
      <c r="DG515" s="86"/>
      <c r="DH515" s="86"/>
      <c r="DI515" s="86"/>
      <c r="DJ515" s="86"/>
      <c r="DK515" s="86"/>
      <c r="DL515" s="86"/>
      <c r="DM515" s="86"/>
      <c r="DN515" s="86"/>
      <c r="DO515" s="86"/>
      <c r="DP515" s="86"/>
      <c r="DQ515" s="86"/>
      <c r="DR515" s="86"/>
      <c r="DS515" s="86"/>
      <c r="DT515" s="86"/>
      <c r="DU515" s="86"/>
      <c r="DV515" s="86"/>
      <c r="DW515" s="86"/>
      <c r="DX515" s="86"/>
      <c r="DY515" s="86"/>
      <c r="DZ515" s="86"/>
      <c r="EA515" s="86"/>
      <c r="EB515" s="86"/>
      <c r="EC515" s="86"/>
      <c r="ED515" s="86"/>
      <c r="EE515" s="86"/>
      <c r="EF515" s="86"/>
      <c r="EG515" s="86"/>
      <c r="EH515" s="86"/>
      <c r="EI515" s="86"/>
      <c r="EJ515" s="86"/>
      <c r="EK515" s="86"/>
      <c r="EL515" s="86"/>
      <c r="EM515" s="86"/>
      <c r="EN515" s="86"/>
      <c r="EO515" s="86"/>
      <c r="EP515" s="86"/>
      <c r="EQ515" s="86"/>
      <c r="ER515" s="86"/>
      <c r="ES515" s="86"/>
      <c r="ET515" s="86"/>
      <c r="EU515" s="86"/>
      <c r="EV515" s="86"/>
      <c r="EW515" s="86"/>
      <c r="EX515" s="86"/>
      <c r="EY515" s="86"/>
      <c r="EZ515" s="86"/>
      <c r="FA515" s="86"/>
      <c r="FB515" s="86"/>
      <c r="FC515" s="86"/>
      <c r="FD515" s="86"/>
      <c r="FE515" s="86"/>
      <c r="FF515" s="86"/>
      <c r="FG515" s="86"/>
      <c r="FH515" s="86"/>
      <c r="FI515" s="86"/>
      <c r="FJ515" s="86"/>
      <c r="FK515" s="86"/>
      <c r="FL515" s="86"/>
      <c r="FM515" s="86"/>
      <c r="FN515" s="86"/>
      <c r="FO515" s="86"/>
      <c r="FP515" s="86"/>
      <c r="FQ515" s="86"/>
      <c r="FR515" s="86"/>
      <c r="FS515" s="86"/>
      <c r="FT515" s="86"/>
      <c r="FU515" s="86"/>
      <c r="FV515" s="86"/>
      <c r="FW515" s="86"/>
      <c r="FX515" s="86">
        <v>11</v>
      </c>
      <c r="FY515" s="86">
        <v>0</v>
      </c>
    </row>
    <row r="516" spans="1:181" x14ac:dyDescent="0.25">
      <c r="A516" t="s">
        <v>186</v>
      </c>
      <c r="B516" t="s">
        <v>244</v>
      </c>
      <c r="C516" t="s">
        <v>194</v>
      </c>
      <c r="D516" t="s">
        <v>203</v>
      </c>
      <c r="E516" t="s">
        <v>241</v>
      </c>
      <c r="F516" t="s">
        <v>183</v>
      </c>
      <c r="G516" t="s">
        <v>1</v>
      </c>
      <c r="H516" s="86">
        <v>434</v>
      </c>
      <c r="I516" s="86"/>
      <c r="J516" s="86"/>
      <c r="K516" s="86"/>
      <c r="L516" s="86"/>
      <c r="M516" s="86"/>
      <c r="N516" s="86"/>
      <c r="O516" s="86"/>
      <c r="P516" s="86"/>
      <c r="Q516" s="86"/>
      <c r="R516" s="86"/>
      <c r="S516" s="86"/>
      <c r="T516" s="86"/>
      <c r="U516" s="86"/>
      <c r="V516" s="86"/>
      <c r="W516" s="86"/>
      <c r="X516" s="86"/>
      <c r="Y516" s="86"/>
      <c r="Z516" s="86"/>
      <c r="AA516" s="86"/>
      <c r="AB516" s="86"/>
      <c r="AC516" s="86"/>
      <c r="AD516" s="86"/>
      <c r="AE516" s="86"/>
      <c r="AF516" s="86"/>
      <c r="AG516" s="86"/>
      <c r="AH516" s="86"/>
      <c r="AI516" s="86"/>
      <c r="AJ516" s="86"/>
      <c r="AK516" s="86"/>
      <c r="AL516" s="86"/>
      <c r="AM516" s="86"/>
      <c r="AN516" s="86"/>
      <c r="AO516" s="86"/>
      <c r="AP516" s="86"/>
      <c r="AQ516" s="86"/>
      <c r="AR516" s="86"/>
      <c r="AS516" s="86"/>
      <c r="AT516" s="86"/>
      <c r="AU516" s="86"/>
      <c r="AV516" s="86"/>
      <c r="AW516" s="86"/>
      <c r="AX516" s="86"/>
      <c r="AY516" s="86"/>
      <c r="AZ516" s="86"/>
      <c r="BA516" s="86"/>
      <c r="BB516" s="86"/>
      <c r="BC516" s="86"/>
      <c r="BD516" s="86"/>
      <c r="BE516" s="86"/>
      <c r="BF516" s="86"/>
      <c r="BG516" s="86"/>
      <c r="BH516" s="86"/>
      <c r="BI516" s="86"/>
      <c r="BJ516" s="86"/>
      <c r="BK516" s="86"/>
      <c r="BL516" s="86"/>
      <c r="BM516" s="86"/>
      <c r="BN516" s="86"/>
      <c r="BO516" s="86"/>
      <c r="BP516" s="86"/>
      <c r="BQ516" s="86"/>
      <c r="BR516" s="86"/>
      <c r="BS516" s="86"/>
      <c r="BT516" s="86"/>
      <c r="BU516" s="86"/>
      <c r="BV516" s="86"/>
      <c r="BW516" s="86"/>
      <c r="BX516" s="86"/>
      <c r="BY516" s="86"/>
      <c r="BZ516" s="86"/>
      <c r="CA516" s="86"/>
      <c r="CB516" s="86"/>
      <c r="CC516" s="86"/>
      <c r="CD516" s="86"/>
      <c r="CE516" s="86"/>
      <c r="CF516" s="86"/>
      <c r="CG516" s="86"/>
      <c r="CH516" s="86"/>
      <c r="CI516" s="86"/>
      <c r="CJ516" s="86"/>
      <c r="CK516" s="86"/>
      <c r="CL516" s="86"/>
      <c r="CM516" s="86"/>
      <c r="CN516" s="86"/>
      <c r="CO516" s="86"/>
      <c r="CP516" s="86"/>
      <c r="CQ516" s="86"/>
      <c r="CR516" s="86"/>
      <c r="CS516" s="86"/>
      <c r="CT516" s="86"/>
      <c r="CU516" s="86"/>
      <c r="CV516" s="86"/>
      <c r="CW516" s="86"/>
      <c r="CX516" s="86"/>
      <c r="CY516" s="86"/>
      <c r="CZ516" s="86"/>
      <c r="DA516" s="86"/>
      <c r="DB516" s="86"/>
      <c r="DC516" s="86"/>
      <c r="DD516" s="86"/>
      <c r="DE516" s="86"/>
      <c r="DF516" s="86"/>
      <c r="DG516" s="86"/>
      <c r="DH516" s="86"/>
      <c r="DI516" s="86"/>
      <c r="DJ516" s="86"/>
      <c r="DK516" s="86"/>
      <c r="DL516" s="86"/>
      <c r="DM516" s="86"/>
      <c r="DN516" s="86"/>
      <c r="DO516" s="86"/>
      <c r="DP516" s="86"/>
      <c r="DQ516" s="86"/>
      <c r="DR516" s="86"/>
      <c r="DS516" s="86"/>
      <c r="DT516" s="86"/>
      <c r="DU516" s="86"/>
      <c r="DV516" s="86"/>
      <c r="DW516" s="86"/>
      <c r="DX516" s="86"/>
      <c r="DY516" s="86"/>
      <c r="DZ516" s="86"/>
      <c r="EA516" s="86"/>
      <c r="EB516" s="86"/>
      <c r="EC516" s="86"/>
      <c r="ED516" s="86"/>
      <c r="EE516" s="86"/>
      <c r="EF516" s="86"/>
      <c r="EG516" s="86"/>
      <c r="EH516" s="86"/>
      <c r="EI516" s="86"/>
      <c r="EJ516" s="86"/>
      <c r="EK516" s="86"/>
      <c r="EL516" s="86"/>
      <c r="EM516" s="86"/>
      <c r="EN516" s="86"/>
      <c r="EO516" s="86"/>
      <c r="EP516" s="86"/>
      <c r="EQ516" s="86"/>
      <c r="ER516" s="86"/>
      <c r="ES516" s="86"/>
      <c r="ET516" s="86"/>
      <c r="EU516" s="86"/>
      <c r="EV516" s="86"/>
      <c r="EW516" s="86"/>
      <c r="EX516" s="86"/>
      <c r="EY516" s="86"/>
      <c r="EZ516" s="86"/>
      <c r="FA516" s="86"/>
      <c r="FB516" s="86"/>
      <c r="FC516" s="86"/>
      <c r="FD516" s="86"/>
      <c r="FE516" s="86"/>
      <c r="FF516" s="86"/>
      <c r="FG516" s="86"/>
      <c r="FH516" s="86"/>
      <c r="FI516" s="86"/>
      <c r="FJ516" s="86"/>
      <c r="FK516" s="86"/>
      <c r="FL516" s="86"/>
      <c r="FM516" s="86"/>
      <c r="FN516" s="86"/>
      <c r="FO516" s="86"/>
      <c r="FP516" s="86"/>
      <c r="FQ516" s="86"/>
      <c r="FR516" s="86"/>
      <c r="FS516" s="86"/>
      <c r="FT516" s="86"/>
      <c r="FU516" s="86"/>
      <c r="FV516" s="86"/>
      <c r="FW516" s="86"/>
      <c r="FX516" s="86">
        <v>14</v>
      </c>
      <c r="FY516" s="86">
        <v>0</v>
      </c>
    </row>
    <row r="517" spans="1:181" x14ac:dyDescent="0.25">
      <c r="A517" t="s">
        <v>186</v>
      </c>
      <c r="B517" t="s">
        <v>244</v>
      </c>
      <c r="C517" t="s">
        <v>194</v>
      </c>
      <c r="D517" t="s">
        <v>203</v>
      </c>
      <c r="E517" t="s">
        <v>241</v>
      </c>
      <c r="F517" t="s">
        <v>184</v>
      </c>
      <c r="G517" t="s">
        <v>1</v>
      </c>
      <c r="H517" s="86">
        <v>270</v>
      </c>
      <c r="I517" s="86"/>
      <c r="J517" s="86"/>
      <c r="K517" s="86"/>
      <c r="L517" s="86"/>
      <c r="M517" s="86"/>
      <c r="N517" s="86"/>
      <c r="O517" s="86"/>
      <c r="P517" s="86"/>
      <c r="Q517" s="86"/>
      <c r="R517" s="86"/>
      <c r="S517" s="86"/>
      <c r="T517" s="86"/>
      <c r="U517" s="86"/>
      <c r="V517" s="86"/>
      <c r="W517" s="86"/>
      <c r="X517" s="86"/>
      <c r="Y517" s="86"/>
      <c r="Z517" s="86"/>
      <c r="AA517" s="86"/>
      <c r="AB517" s="86"/>
      <c r="AC517" s="86"/>
      <c r="AD517" s="86"/>
      <c r="AE517" s="86"/>
      <c r="AF517" s="86"/>
      <c r="AG517" s="86"/>
      <c r="AH517" s="86"/>
      <c r="AI517" s="86"/>
      <c r="AJ517" s="86"/>
      <c r="AK517" s="86"/>
      <c r="AL517" s="86"/>
      <c r="AM517" s="86"/>
      <c r="AN517" s="86"/>
      <c r="AO517" s="86"/>
      <c r="AP517" s="86"/>
      <c r="AQ517" s="86"/>
      <c r="AR517" s="86"/>
      <c r="AS517" s="86"/>
      <c r="AT517" s="86"/>
      <c r="AU517" s="86"/>
      <c r="AV517" s="86"/>
      <c r="AW517" s="86"/>
      <c r="AX517" s="86"/>
      <c r="AY517" s="86"/>
      <c r="AZ517" s="86"/>
      <c r="BA517" s="86"/>
      <c r="BB517" s="86"/>
      <c r="BC517" s="86"/>
      <c r="BD517" s="86"/>
      <c r="BE517" s="86"/>
      <c r="BF517" s="86"/>
      <c r="BG517" s="86"/>
      <c r="BH517" s="86"/>
      <c r="BI517" s="86"/>
      <c r="BJ517" s="86"/>
      <c r="BK517" s="86"/>
      <c r="BL517" s="86"/>
      <c r="BM517" s="86"/>
      <c r="BN517" s="86"/>
      <c r="BO517" s="86"/>
      <c r="BP517" s="86"/>
      <c r="BQ517" s="86"/>
      <c r="BR517" s="86"/>
      <c r="BS517" s="86"/>
      <c r="BT517" s="86"/>
      <c r="BU517" s="86"/>
      <c r="BV517" s="86"/>
      <c r="BW517" s="86"/>
      <c r="BX517" s="86"/>
      <c r="BY517" s="86"/>
      <c r="BZ517" s="86"/>
      <c r="CA517" s="86"/>
      <c r="CB517" s="86"/>
      <c r="CC517" s="86"/>
      <c r="CD517" s="86"/>
      <c r="CE517" s="86"/>
      <c r="CF517" s="86"/>
      <c r="CG517" s="86"/>
      <c r="CH517" s="86"/>
      <c r="CI517" s="86"/>
      <c r="CJ517" s="86"/>
      <c r="CK517" s="86"/>
      <c r="CL517" s="86"/>
      <c r="CM517" s="86"/>
      <c r="CN517" s="86"/>
      <c r="CO517" s="86"/>
      <c r="CP517" s="86"/>
      <c r="CQ517" s="86"/>
      <c r="CR517" s="86"/>
      <c r="CS517" s="86"/>
      <c r="CT517" s="86"/>
      <c r="CU517" s="86"/>
      <c r="CV517" s="86"/>
      <c r="CW517" s="86"/>
      <c r="CX517" s="86"/>
      <c r="CY517" s="86"/>
      <c r="CZ517" s="86"/>
      <c r="DA517" s="86"/>
      <c r="DB517" s="86"/>
      <c r="DC517" s="86"/>
      <c r="DD517" s="86"/>
      <c r="DE517" s="86"/>
      <c r="DF517" s="86"/>
      <c r="DG517" s="86"/>
      <c r="DH517" s="86"/>
      <c r="DI517" s="86"/>
      <c r="DJ517" s="86"/>
      <c r="DK517" s="86"/>
      <c r="DL517" s="86"/>
      <c r="DM517" s="86"/>
      <c r="DN517" s="86"/>
      <c r="DO517" s="86"/>
      <c r="DP517" s="86"/>
      <c r="DQ517" s="86"/>
      <c r="DR517" s="86"/>
      <c r="DS517" s="86"/>
      <c r="DT517" s="86"/>
      <c r="DU517" s="86"/>
      <c r="DV517" s="86"/>
      <c r="DW517" s="86"/>
      <c r="DX517" s="86"/>
      <c r="DY517" s="86"/>
      <c r="DZ517" s="86"/>
      <c r="EA517" s="86"/>
      <c r="EB517" s="86"/>
      <c r="EC517" s="86"/>
      <c r="ED517" s="86"/>
      <c r="EE517" s="86"/>
      <c r="EF517" s="86"/>
      <c r="EG517" s="86"/>
      <c r="EH517" s="86"/>
      <c r="EI517" s="86"/>
      <c r="EJ517" s="86"/>
      <c r="EK517" s="86"/>
      <c r="EL517" s="86"/>
      <c r="EM517" s="86"/>
      <c r="EN517" s="86"/>
      <c r="EO517" s="86"/>
      <c r="EP517" s="86"/>
      <c r="EQ517" s="86"/>
      <c r="ER517" s="86"/>
      <c r="ES517" s="86"/>
      <c r="ET517" s="86"/>
      <c r="EU517" s="86"/>
      <c r="EV517" s="86"/>
      <c r="EW517" s="86"/>
      <c r="EX517" s="86"/>
      <c r="EY517" s="86"/>
      <c r="EZ517" s="86"/>
      <c r="FA517" s="86"/>
      <c r="FB517" s="86"/>
      <c r="FC517" s="86"/>
      <c r="FD517" s="86"/>
      <c r="FE517" s="86"/>
      <c r="FF517" s="86"/>
      <c r="FG517" s="86"/>
      <c r="FH517" s="86"/>
      <c r="FI517" s="86"/>
      <c r="FJ517" s="86"/>
      <c r="FK517" s="86"/>
      <c r="FL517" s="86"/>
      <c r="FM517" s="86"/>
      <c r="FN517" s="86"/>
      <c r="FO517" s="86"/>
      <c r="FP517" s="86"/>
      <c r="FQ517" s="86"/>
      <c r="FR517" s="86"/>
      <c r="FS517" s="86"/>
      <c r="FT517" s="86"/>
      <c r="FU517" s="86"/>
      <c r="FV517" s="86"/>
      <c r="FW517" s="86"/>
      <c r="FX517" s="86">
        <v>16</v>
      </c>
      <c r="FY517" s="86">
        <v>0</v>
      </c>
    </row>
    <row r="518" spans="1:181" x14ac:dyDescent="0.25">
      <c r="A518" t="s">
        <v>186</v>
      </c>
      <c r="B518" t="s">
        <v>244</v>
      </c>
      <c r="C518" t="s">
        <v>194</v>
      </c>
      <c r="D518" t="s">
        <v>203</v>
      </c>
      <c r="E518" t="s">
        <v>241</v>
      </c>
      <c r="F518" t="s">
        <v>185</v>
      </c>
      <c r="G518" t="s">
        <v>1</v>
      </c>
      <c r="H518" s="86">
        <v>99</v>
      </c>
      <c r="I518" s="86"/>
      <c r="J518" s="86"/>
      <c r="K518" s="86"/>
      <c r="L518" s="86"/>
      <c r="M518" s="86"/>
      <c r="N518" s="86"/>
      <c r="O518" s="86"/>
      <c r="P518" s="86"/>
      <c r="Q518" s="86"/>
      <c r="R518" s="86"/>
      <c r="S518" s="86"/>
      <c r="T518" s="86"/>
      <c r="U518" s="86"/>
      <c r="V518" s="86"/>
      <c r="W518" s="86"/>
      <c r="X518" s="86"/>
      <c r="Y518" s="86"/>
      <c r="Z518" s="86"/>
      <c r="AA518" s="86"/>
      <c r="AB518" s="86"/>
      <c r="AC518" s="86"/>
      <c r="AD518" s="86"/>
      <c r="AE518" s="86"/>
      <c r="AF518" s="86"/>
      <c r="AG518" s="86"/>
      <c r="AH518" s="86"/>
      <c r="AI518" s="86"/>
      <c r="AJ518" s="86"/>
      <c r="AK518" s="86"/>
      <c r="AL518" s="86"/>
      <c r="AM518" s="86"/>
      <c r="AN518" s="86"/>
      <c r="AO518" s="86"/>
      <c r="AP518" s="86"/>
      <c r="AQ518" s="86"/>
      <c r="AR518" s="86"/>
      <c r="AS518" s="86"/>
      <c r="AT518" s="86"/>
      <c r="AU518" s="86"/>
      <c r="AV518" s="86"/>
      <c r="AW518" s="86"/>
      <c r="AX518" s="86"/>
      <c r="AY518" s="86"/>
      <c r="AZ518" s="86"/>
      <c r="BA518" s="86"/>
      <c r="BB518" s="86"/>
      <c r="BC518" s="86"/>
      <c r="BD518" s="86"/>
      <c r="BE518" s="86"/>
      <c r="BF518" s="86"/>
      <c r="BG518" s="86"/>
      <c r="BH518" s="86"/>
      <c r="BI518" s="86"/>
      <c r="BJ518" s="86"/>
      <c r="BK518" s="86"/>
      <c r="BL518" s="86"/>
      <c r="BM518" s="86"/>
      <c r="BN518" s="86"/>
      <c r="BO518" s="86"/>
      <c r="BP518" s="86"/>
      <c r="BQ518" s="86"/>
      <c r="BR518" s="86"/>
      <c r="BS518" s="86"/>
      <c r="BT518" s="86"/>
      <c r="BU518" s="86"/>
      <c r="BV518" s="86"/>
      <c r="BW518" s="86"/>
      <c r="BX518" s="86"/>
      <c r="BY518" s="86"/>
      <c r="BZ518" s="86"/>
      <c r="CA518" s="86"/>
      <c r="CB518" s="86"/>
      <c r="CC518" s="86"/>
      <c r="CD518" s="86"/>
      <c r="CE518" s="86"/>
      <c r="CF518" s="86"/>
      <c r="CG518" s="86"/>
      <c r="CH518" s="86"/>
      <c r="CI518" s="86"/>
      <c r="CJ518" s="86"/>
      <c r="CK518" s="86"/>
      <c r="CL518" s="86"/>
      <c r="CM518" s="86"/>
      <c r="CN518" s="86"/>
      <c r="CO518" s="86"/>
      <c r="CP518" s="86"/>
      <c r="CQ518" s="86"/>
      <c r="CR518" s="86"/>
      <c r="CS518" s="86"/>
      <c r="CT518" s="86"/>
      <c r="CU518" s="86"/>
      <c r="CV518" s="86"/>
      <c r="CW518" s="86"/>
      <c r="CX518" s="86"/>
      <c r="CY518" s="86"/>
      <c r="CZ518" s="86"/>
      <c r="DA518" s="86"/>
      <c r="DB518" s="86"/>
      <c r="DC518" s="86"/>
      <c r="DD518" s="86"/>
      <c r="DE518" s="86"/>
      <c r="DF518" s="86"/>
      <c r="DG518" s="86"/>
      <c r="DH518" s="86"/>
      <c r="DI518" s="86"/>
      <c r="DJ518" s="86"/>
      <c r="DK518" s="86"/>
      <c r="DL518" s="86"/>
      <c r="DM518" s="86"/>
      <c r="DN518" s="86"/>
      <c r="DO518" s="86"/>
      <c r="DP518" s="86"/>
      <c r="DQ518" s="86"/>
      <c r="DR518" s="86"/>
      <c r="DS518" s="86"/>
      <c r="DT518" s="86"/>
      <c r="DU518" s="86"/>
      <c r="DV518" s="86"/>
      <c r="DW518" s="86"/>
      <c r="DX518" s="86"/>
      <c r="DY518" s="86"/>
      <c r="DZ518" s="86"/>
      <c r="EA518" s="86"/>
      <c r="EB518" s="86"/>
      <c r="EC518" s="86"/>
      <c r="ED518" s="86"/>
      <c r="EE518" s="86"/>
      <c r="EF518" s="86"/>
      <c r="EG518" s="86"/>
      <c r="EH518" s="86"/>
      <c r="EI518" s="86"/>
      <c r="EJ518" s="86"/>
      <c r="EK518" s="86"/>
      <c r="EL518" s="86"/>
      <c r="EM518" s="86"/>
      <c r="EN518" s="86"/>
      <c r="EO518" s="86"/>
      <c r="EP518" s="86"/>
      <c r="EQ518" s="86"/>
      <c r="ER518" s="86"/>
      <c r="ES518" s="86"/>
      <c r="ET518" s="86"/>
      <c r="EU518" s="86"/>
      <c r="EV518" s="86"/>
      <c r="EW518" s="86"/>
      <c r="EX518" s="86"/>
      <c r="EY518" s="86"/>
      <c r="EZ518" s="86"/>
      <c r="FA518" s="86"/>
      <c r="FB518" s="86"/>
      <c r="FC518" s="86"/>
      <c r="FD518" s="86"/>
      <c r="FE518" s="86"/>
      <c r="FF518" s="86"/>
      <c r="FG518" s="86"/>
      <c r="FH518" s="86"/>
      <c r="FI518" s="86"/>
      <c r="FJ518" s="86"/>
      <c r="FK518" s="86"/>
      <c r="FL518" s="86"/>
      <c r="FM518" s="86"/>
      <c r="FN518" s="86"/>
      <c r="FO518" s="86"/>
      <c r="FP518" s="86"/>
      <c r="FQ518" s="86"/>
      <c r="FR518" s="86"/>
      <c r="FS518" s="86"/>
      <c r="FT518" s="86"/>
      <c r="FU518" s="86"/>
      <c r="FV518" s="86"/>
      <c r="FW518" s="86"/>
      <c r="FX518" s="86">
        <v>2</v>
      </c>
      <c r="FY518" s="86">
        <v>0</v>
      </c>
    </row>
    <row r="519" spans="1:181" x14ac:dyDescent="0.25">
      <c r="A519" t="s">
        <v>186</v>
      </c>
      <c r="B519" t="s">
        <v>244</v>
      </c>
      <c r="C519" t="s">
        <v>194</v>
      </c>
      <c r="D519" t="s">
        <v>203</v>
      </c>
      <c r="E519" t="s">
        <v>242</v>
      </c>
      <c r="F519" t="s">
        <v>1</v>
      </c>
      <c r="G519" t="s">
        <v>198</v>
      </c>
      <c r="H519" s="86">
        <v>4372</v>
      </c>
      <c r="I519" s="86">
        <v>1.2594003677368164</v>
      </c>
      <c r="J519" s="86">
        <v>1.2075343132019043</v>
      </c>
      <c r="K519" s="86">
        <v>1.0312386751174927</v>
      </c>
      <c r="L519" s="86">
        <v>1.0360932350158691</v>
      </c>
      <c r="M519" s="86">
        <v>1.0208122730255127</v>
      </c>
      <c r="N519" s="86">
        <v>1.1778143644332886</v>
      </c>
      <c r="O519" s="86">
        <v>1.2763088941574097</v>
      </c>
      <c r="P519" s="86">
        <v>1.4926117658615112</v>
      </c>
      <c r="Q519" s="86">
        <v>1.490912914276123</v>
      </c>
      <c r="R519" s="86">
        <v>1.4270282983779907</v>
      </c>
      <c r="S519" s="86">
        <v>1.3267920017242432</v>
      </c>
      <c r="T519" s="86">
        <v>1.2754538059234619</v>
      </c>
      <c r="U519" s="86">
        <v>1.3768438100814819</v>
      </c>
      <c r="V519" s="86">
        <v>1.3102484941482544</v>
      </c>
      <c r="W519" s="86">
        <v>1.2581219673156738</v>
      </c>
      <c r="X519" s="86">
        <v>1.3012773990631104</v>
      </c>
      <c r="Y519" s="86">
        <v>1.3916507959365845</v>
      </c>
      <c r="Z519" s="86">
        <v>1.47483229637146</v>
      </c>
      <c r="AA519" s="86">
        <v>1.5282120704650879</v>
      </c>
      <c r="AB519" s="86">
        <v>1.6247221231460571</v>
      </c>
      <c r="AC519" s="86">
        <v>1.6918878555297852</v>
      </c>
      <c r="AD519" s="86">
        <v>1.6144237518310547</v>
      </c>
      <c r="AE519" s="86">
        <v>1.4545061588287354</v>
      </c>
      <c r="AF519" s="86">
        <v>1.5309321880340576</v>
      </c>
      <c r="AG519" s="86">
        <v>-0.43176403641700745</v>
      </c>
      <c r="AH519" s="86">
        <v>-0.56114733219146729</v>
      </c>
      <c r="AI519" s="86">
        <v>-0.74250251054763794</v>
      </c>
      <c r="AJ519" s="86">
        <v>-0.54880630970001221</v>
      </c>
      <c r="AK519" s="86">
        <v>-0.56786638498306274</v>
      </c>
      <c r="AL519" s="86">
        <v>-0.3195216953754425</v>
      </c>
      <c r="AM519" s="86">
        <v>-0.36325740814208984</v>
      </c>
      <c r="AN519" s="86">
        <v>-0.37961888313293457</v>
      </c>
      <c r="AO519" s="86">
        <v>-0.42766240239143372</v>
      </c>
      <c r="AP519" s="86">
        <v>-0.42706477642059326</v>
      </c>
      <c r="AQ519" s="86">
        <v>-0.34185624122619629</v>
      </c>
      <c r="AR519" s="86">
        <v>-0.38444480299949646</v>
      </c>
      <c r="AS519" s="86">
        <v>-0.32116851210594177</v>
      </c>
      <c r="AT519" s="86">
        <v>-0.29378831386566162</v>
      </c>
      <c r="AU519" s="86">
        <v>-0.24070225656032562</v>
      </c>
      <c r="AV519" s="86">
        <v>-0.22374910116195679</v>
      </c>
      <c r="AW519" s="86">
        <v>-0.18579836189746857</v>
      </c>
      <c r="AX519" s="86">
        <v>-0.32440155744552612</v>
      </c>
      <c r="AY519" s="86">
        <v>-5.0773892551660538E-2</v>
      </c>
      <c r="AZ519" s="86">
        <v>-0.2694854736328125</v>
      </c>
      <c r="BA519" s="86">
        <v>-0.21056774258613586</v>
      </c>
      <c r="BB519" s="86">
        <v>-0.38500764966011047</v>
      </c>
      <c r="BC519" s="86">
        <v>-0.47583112120628357</v>
      </c>
      <c r="BD519" s="86">
        <v>-0.46909478306770325</v>
      </c>
      <c r="BE519" s="86">
        <v>-0.23912316560745239</v>
      </c>
      <c r="BF519" s="86">
        <v>-0.35840827226638794</v>
      </c>
      <c r="BG519" s="86">
        <v>-0.5282747745513916</v>
      </c>
      <c r="BH519" s="86">
        <v>-0.35774558782577515</v>
      </c>
      <c r="BI519" s="86">
        <v>-0.3753470778465271</v>
      </c>
      <c r="BJ519" s="86">
        <v>-0.20937801897525787</v>
      </c>
      <c r="BK519" s="86">
        <v>-0.25007733702659607</v>
      </c>
      <c r="BL519" s="86">
        <v>-0.15344658493995667</v>
      </c>
      <c r="BM519" s="86">
        <v>-0.19399875402450562</v>
      </c>
      <c r="BN519" s="86">
        <v>-0.1822192519903183</v>
      </c>
      <c r="BO519" s="86">
        <v>-0.12082232534885406</v>
      </c>
      <c r="BP519" s="86">
        <v>-0.15220525860786438</v>
      </c>
      <c r="BQ519" s="86">
        <v>-9.1578900814056396E-2</v>
      </c>
      <c r="BR519" s="86">
        <v>-5.6981310248374939E-2</v>
      </c>
      <c r="BS519" s="86">
        <v>-2.7661420404911041E-2</v>
      </c>
      <c r="BT519" s="86">
        <v>9.6007896354421973E-4</v>
      </c>
      <c r="BU519" s="86">
        <v>2.4574270471930504E-2</v>
      </c>
      <c r="BV519" s="86">
        <v>-0.14105771481990814</v>
      </c>
      <c r="BW519" s="86">
        <v>4.6673957258462906E-2</v>
      </c>
      <c r="BX519" s="86">
        <v>-0.11715981364250183</v>
      </c>
      <c r="BY519" s="86">
        <v>-4.8498198390007019E-2</v>
      </c>
      <c r="BZ519" s="86">
        <v>-0.18766455352306366</v>
      </c>
      <c r="CA519" s="86">
        <v>-0.30829745531082153</v>
      </c>
      <c r="CB519" s="86">
        <v>-0.22455283999443054</v>
      </c>
      <c r="CC519" s="86">
        <v>-0.10570073872804642</v>
      </c>
      <c r="CD519" s="86">
        <v>-0.21799178421497345</v>
      </c>
      <c r="CE519" s="86">
        <v>-0.37990137934684753</v>
      </c>
      <c r="CF519" s="86">
        <v>-0.22541753947734833</v>
      </c>
      <c r="CG519" s="86">
        <v>-0.24200882017612457</v>
      </c>
      <c r="CH519" s="86">
        <v>-0.13309285044670105</v>
      </c>
      <c r="CI519" s="86">
        <v>-0.17168913781642914</v>
      </c>
      <c r="CJ519" s="86">
        <v>3.199669998139143E-3</v>
      </c>
      <c r="CK519" s="86">
        <v>-3.2164029777050018E-2</v>
      </c>
      <c r="CL519" s="86">
        <v>-1.2639987282454967E-2</v>
      </c>
      <c r="CM519" s="86">
        <v>3.2265093177556992E-2</v>
      </c>
      <c r="CN519" s="86">
        <v>8.6431549862027168E-3</v>
      </c>
      <c r="CO519" s="86">
        <v>6.7434169352054596E-2</v>
      </c>
      <c r="CP519" s="86">
        <v>0.10703051835298538</v>
      </c>
      <c r="CQ519" s="86">
        <v>0.11989002674818039</v>
      </c>
      <c r="CR519" s="86">
        <v>0.1565929651260376</v>
      </c>
      <c r="CS519" s="86">
        <v>0.17027771472930908</v>
      </c>
      <c r="CT519" s="86">
        <v>-1.4074294827878475E-2</v>
      </c>
      <c r="CU519" s="86">
        <v>0.11416603624820709</v>
      </c>
      <c r="CV519" s="86">
        <v>-1.1659529991447926E-2</v>
      </c>
      <c r="CW519" s="86">
        <v>6.3750669360160828E-2</v>
      </c>
      <c r="CX519" s="86">
        <v>-5.0985332578420639E-2</v>
      </c>
      <c r="CY519" s="86">
        <v>-0.1922641396522522</v>
      </c>
      <c r="CZ519" s="86">
        <v>-5.5183861404657364E-2</v>
      </c>
      <c r="DA519" s="86">
        <v>2.77217086404562E-2</v>
      </c>
      <c r="DB519" s="86">
        <v>-7.7575288712978363E-2</v>
      </c>
      <c r="DC519" s="86">
        <v>-0.2315279096364975</v>
      </c>
      <c r="DD519" s="86">
        <v>-9.3089446425437927E-2</v>
      </c>
      <c r="DE519" s="86">
        <v>-0.10867054760456085</v>
      </c>
      <c r="DF519" s="86">
        <v>-5.6807681918144226E-2</v>
      </c>
      <c r="DG519" s="86">
        <v>-9.3300960958003998E-2</v>
      </c>
      <c r="DH519" s="86">
        <v>0.15984591841697693</v>
      </c>
      <c r="DI519" s="86">
        <v>0.12967069447040558</v>
      </c>
      <c r="DJ519" s="86">
        <v>0.15693928301334381</v>
      </c>
      <c r="DK519" s="86">
        <v>0.18535250425338745</v>
      </c>
      <c r="DL519" s="86">
        <v>0.16949155926704407</v>
      </c>
      <c r="DM519" s="86">
        <v>0.22644722461700439</v>
      </c>
      <c r="DN519" s="86">
        <v>0.2710423469543457</v>
      </c>
      <c r="DO519" s="86">
        <v>0.26744148135185242</v>
      </c>
      <c r="DP519" s="86">
        <v>0.31222587823867798</v>
      </c>
      <c r="DQ519" s="86">
        <v>0.31598114967346191</v>
      </c>
      <c r="DR519" s="86">
        <v>0.11290910840034485</v>
      </c>
      <c r="DS519" s="86">
        <v>0.18165811896324158</v>
      </c>
      <c r="DT519" s="86">
        <v>9.3840762972831726E-2</v>
      </c>
      <c r="DU519" s="86">
        <v>0.17599952220916748</v>
      </c>
      <c r="DV519" s="86">
        <v>8.5693888366222382E-2</v>
      </c>
      <c r="DW519" s="86">
        <v>-7.6230823993682861E-2</v>
      </c>
      <c r="DX519" s="86">
        <v>0.11418513208627701</v>
      </c>
      <c r="DY519" s="86">
        <v>0.22036252915859222</v>
      </c>
      <c r="DZ519" s="86">
        <v>0.12516382336616516</v>
      </c>
      <c r="EA519" s="86">
        <v>-1.7300209030508995E-2</v>
      </c>
      <c r="EB519" s="86">
        <v>9.7971290349960327E-2</v>
      </c>
      <c r="EC519" s="86">
        <v>8.3848752081394196E-2</v>
      </c>
      <c r="ED519" s="86">
        <v>5.3335975855588913E-2</v>
      </c>
      <c r="EE519" s="86">
        <v>1.9879136234521866E-2</v>
      </c>
      <c r="EF519" s="86">
        <v>0.38601821660995483</v>
      </c>
      <c r="EG519" s="86">
        <v>0.36333432793617249</v>
      </c>
      <c r="EH519" s="86">
        <v>0.40178477764129639</v>
      </c>
      <c r="EI519" s="86">
        <v>0.40638640522956848</v>
      </c>
      <c r="EJ519" s="86">
        <v>0.40173113346099854</v>
      </c>
      <c r="EK519" s="86">
        <v>0.45603686571121216</v>
      </c>
      <c r="EL519" s="86">
        <v>0.50784933567047119</v>
      </c>
      <c r="EM519" s="86">
        <v>0.48048233985900879</v>
      </c>
      <c r="EN519" s="86">
        <v>0.53693503141403198</v>
      </c>
      <c r="EO519" s="86">
        <v>0.52635377645492554</v>
      </c>
      <c r="EP519" s="86">
        <v>0.29625299572944641</v>
      </c>
      <c r="EQ519" s="86">
        <v>0.27910596132278442</v>
      </c>
      <c r="ER519" s="86">
        <v>0.2461664229631424</v>
      </c>
      <c r="ES519" s="86">
        <v>0.33806908130645752</v>
      </c>
      <c r="ET519" s="86">
        <v>0.28303700685501099</v>
      </c>
      <c r="EU519" s="86">
        <v>9.1302841901779175E-2</v>
      </c>
      <c r="EV519" s="86">
        <v>0.35872706770896912</v>
      </c>
      <c r="EW519" s="86">
        <v>49.669231414794922</v>
      </c>
      <c r="EX519" s="86">
        <v>49.279487609863281</v>
      </c>
      <c r="EY519" s="86">
        <v>48.795196533203125</v>
      </c>
      <c r="EZ519" s="86">
        <v>48.859657287597656</v>
      </c>
      <c r="FA519" s="86">
        <v>49.214996337890625</v>
      </c>
      <c r="FB519" s="86">
        <v>49.188438415527344</v>
      </c>
      <c r="FC519" s="86">
        <v>49.073417663574219</v>
      </c>
      <c r="FD519" s="86">
        <v>49.310340881347656</v>
      </c>
      <c r="FE519" s="86">
        <v>50.359947204589844</v>
      </c>
      <c r="FF519" s="86">
        <v>51.681522369384766</v>
      </c>
      <c r="FG519" s="86">
        <v>52.717521667480469</v>
      </c>
      <c r="FH519" s="86">
        <v>52.960071563720703</v>
      </c>
      <c r="FI519" s="86">
        <v>53.705329895019531</v>
      </c>
      <c r="FJ519" s="86">
        <v>54.408096313476563</v>
      </c>
      <c r="FK519" s="86">
        <v>54.481552124023438</v>
      </c>
      <c r="FL519" s="86">
        <v>53.781818389892578</v>
      </c>
      <c r="FM519" s="86">
        <v>53.071701049804688</v>
      </c>
      <c r="FN519" s="86">
        <v>51.95880126953125</v>
      </c>
      <c r="FO519" s="86">
        <v>51.759307861328125</v>
      </c>
      <c r="FP519" s="86">
        <v>51.801296234130859</v>
      </c>
      <c r="FQ519" s="86">
        <v>51.867435455322266</v>
      </c>
      <c r="FR519" s="86">
        <v>51.818641662597656</v>
      </c>
      <c r="FS519" s="86">
        <v>51.669612884521484</v>
      </c>
      <c r="FT519" s="86">
        <v>50.766891479492188</v>
      </c>
      <c r="FU519" s="86">
        <v>7.5063362717628479E-2</v>
      </c>
      <c r="FV519" s="86">
        <v>9.2166595160961151E-2</v>
      </c>
      <c r="FW519" s="86">
        <v>8.2766823470592499E-2</v>
      </c>
      <c r="FX519" s="86">
        <v>138</v>
      </c>
      <c r="FY519" s="86">
        <v>1</v>
      </c>
    </row>
    <row r="520" spans="1:181" x14ac:dyDescent="0.25">
      <c r="A520" t="s">
        <v>186</v>
      </c>
      <c r="B520" t="s">
        <v>244</v>
      </c>
      <c r="C520" t="s">
        <v>194</v>
      </c>
      <c r="D520" t="s">
        <v>203</v>
      </c>
      <c r="E520" t="s">
        <v>242</v>
      </c>
      <c r="F520" t="s">
        <v>1</v>
      </c>
      <c r="G520" t="s">
        <v>200</v>
      </c>
      <c r="H520" s="86">
        <v>912</v>
      </c>
      <c r="I520" s="86"/>
      <c r="J520" s="86"/>
      <c r="K520" s="86"/>
      <c r="L520" s="86"/>
      <c r="M520" s="86"/>
      <c r="N520" s="86"/>
      <c r="O520" s="86"/>
      <c r="P520" s="86"/>
      <c r="Q520" s="86"/>
      <c r="R520" s="86"/>
      <c r="S520" s="86"/>
      <c r="T520" s="86"/>
      <c r="U520" s="86"/>
      <c r="V520" s="86"/>
      <c r="W520" s="86"/>
      <c r="X520" s="86"/>
      <c r="Y520" s="86"/>
      <c r="Z520" s="86"/>
      <c r="AA520" s="86"/>
      <c r="AB520" s="86"/>
      <c r="AC520" s="86"/>
      <c r="AD520" s="86"/>
      <c r="AE520" s="86"/>
      <c r="AF520" s="86"/>
      <c r="AG520" s="86"/>
      <c r="AH520" s="86"/>
      <c r="AI520" s="86"/>
      <c r="AJ520" s="86"/>
      <c r="AK520" s="86"/>
      <c r="AL520" s="86"/>
      <c r="AM520" s="86"/>
      <c r="AN520" s="86"/>
      <c r="AO520" s="86"/>
      <c r="AP520" s="86"/>
      <c r="AQ520" s="86"/>
      <c r="AR520" s="86"/>
      <c r="AS520" s="86"/>
      <c r="AT520" s="86"/>
      <c r="AU520" s="86"/>
      <c r="AV520" s="86"/>
      <c r="AW520" s="86"/>
      <c r="AX520" s="86"/>
      <c r="AY520" s="86"/>
      <c r="AZ520" s="86"/>
      <c r="BA520" s="86"/>
      <c r="BB520" s="86"/>
      <c r="BC520" s="86"/>
      <c r="BD520" s="86"/>
      <c r="BE520" s="86"/>
      <c r="BF520" s="86"/>
      <c r="BG520" s="86"/>
      <c r="BH520" s="86"/>
      <c r="BI520" s="86"/>
      <c r="BJ520" s="86"/>
      <c r="BK520" s="86"/>
      <c r="BL520" s="86"/>
      <c r="BM520" s="86"/>
      <c r="BN520" s="86"/>
      <c r="BO520" s="86"/>
      <c r="BP520" s="86"/>
      <c r="BQ520" s="86"/>
      <c r="BR520" s="86"/>
      <c r="BS520" s="86"/>
      <c r="BT520" s="86"/>
      <c r="BU520" s="86"/>
      <c r="BV520" s="86"/>
      <c r="BW520" s="86"/>
      <c r="BX520" s="86"/>
      <c r="BY520" s="86"/>
      <c r="BZ520" s="86"/>
      <c r="CA520" s="86"/>
      <c r="CB520" s="86"/>
      <c r="CC520" s="86"/>
      <c r="CD520" s="86"/>
      <c r="CE520" s="86"/>
      <c r="CF520" s="86"/>
      <c r="CG520" s="86"/>
      <c r="CH520" s="86"/>
      <c r="CI520" s="86"/>
      <c r="CJ520" s="86"/>
      <c r="CK520" s="86"/>
      <c r="CL520" s="86"/>
      <c r="CM520" s="86"/>
      <c r="CN520" s="86"/>
      <c r="CO520" s="86"/>
      <c r="CP520" s="86"/>
      <c r="CQ520" s="86"/>
      <c r="CR520" s="86"/>
      <c r="CS520" s="86"/>
      <c r="CT520" s="86"/>
      <c r="CU520" s="86"/>
      <c r="CV520" s="86"/>
      <c r="CW520" s="86"/>
      <c r="CX520" s="86"/>
      <c r="CY520" s="86"/>
      <c r="CZ520" s="86"/>
      <c r="DA520" s="86"/>
      <c r="DB520" s="86"/>
      <c r="DC520" s="86"/>
      <c r="DD520" s="86"/>
      <c r="DE520" s="86"/>
      <c r="DF520" s="86"/>
      <c r="DG520" s="86"/>
      <c r="DH520" s="86"/>
      <c r="DI520" s="86"/>
      <c r="DJ520" s="86"/>
      <c r="DK520" s="86"/>
      <c r="DL520" s="86"/>
      <c r="DM520" s="86"/>
      <c r="DN520" s="86"/>
      <c r="DO520" s="86"/>
      <c r="DP520" s="86"/>
      <c r="DQ520" s="86"/>
      <c r="DR520" s="86"/>
      <c r="DS520" s="86"/>
      <c r="DT520" s="86"/>
      <c r="DU520" s="86"/>
      <c r="DV520" s="86"/>
      <c r="DW520" s="86"/>
      <c r="DX520" s="86"/>
      <c r="DY520" s="86"/>
      <c r="DZ520" s="86"/>
      <c r="EA520" s="86"/>
      <c r="EB520" s="86"/>
      <c r="EC520" s="86"/>
      <c r="ED520" s="86"/>
      <c r="EE520" s="86"/>
      <c r="EF520" s="86"/>
      <c r="EG520" s="86"/>
      <c r="EH520" s="86"/>
      <c r="EI520" s="86"/>
      <c r="EJ520" s="86"/>
      <c r="EK520" s="86"/>
      <c r="EL520" s="86"/>
      <c r="EM520" s="86"/>
      <c r="EN520" s="86"/>
      <c r="EO520" s="86"/>
      <c r="EP520" s="86"/>
      <c r="EQ520" s="86"/>
      <c r="ER520" s="86"/>
      <c r="ES520" s="86"/>
      <c r="ET520" s="86"/>
      <c r="EU520" s="86"/>
      <c r="EV520" s="86"/>
      <c r="EW520" s="86"/>
      <c r="EX520" s="86"/>
      <c r="EY520" s="86"/>
      <c r="EZ520" s="86"/>
      <c r="FA520" s="86"/>
      <c r="FB520" s="86"/>
      <c r="FC520" s="86"/>
      <c r="FD520" s="86"/>
      <c r="FE520" s="86"/>
      <c r="FF520" s="86"/>
      <c r="FG520" s="86"/>
      <c r="FH520" s="86"/>
      <c r="FI520" s="86"/>
      <c r="FJ520" s="86"/>
      <c r="FK520" s="86"/>
      <c r="FL520" s="86"/>
      <c r="FM520" s="86"/>
      <c r="FN520" s="86"/>
      <c r="FO520" s="86"/>
      <c r="FP520" s="86"/>
      <c r="FQ520" s="86"/>
      <c r="FR520" s="86"/>
      <c r="FS520" s="86"/>
      <c r="FT520" s="86"/>
      <c r="FU520" s="86"/>
      <c r="FV520" s="86"/>
      <c r="FW520" s="86"/>
      <c r="FX520" s="86">
        <v>95</v>
      </c>
      <c r="FY520" s="86">
        <v>0</v>
      </c>
    </row>
    <row r="521" spans="1:181" x14ac:dyDescent="0.25">
      <c r="A521" t="s">
        <v>186</v>
      </c>
      <c r="B521" t="s">
        <v>244</v>
      </c>
      <c r="C521" t="s">
        <v>194</v>
      </c>
      <c r="D521" t="s">
        <v>203</v>
      </c>
      <c r="E521" t="s">
        <v>242</v>
      </c>
      <c r="F521" t="s">
        <v>1</v>
      </c>
      <c r="G521" t="s">
        <v>1</v>
      </c>
      <c r="H521" s="86">
        <v>5284</v>
      </c>
      <c r="I521" s="86">
        <v>1.2018380165100098</v>
      </c>
      <c r="J521" s="86">
        <v>1.1521852016448975</v>
      </c>
      <c r="K521" s="86">
        <v>0.9948660135269165</v>
      </c>
      <c r="L521" s="86">
        <v>1.0104134082794189</v>
      </c>
      <c r="M521" s="86">
        <v>0.99619573354721069</v>
      </c>
      <c r="N521" s="86">
        <v>1.1292979717254639</v>
      </c>
      <c r="O521" s="86">
        <v>1.2214221954345703</v>
      </c>
      <c r="P521" s="86">
        <v>1.4164952039718628</v>
      </c>
      <c r="Q521" s="86">
        <v>1.3912742137908936</v>
      </c>
      <c r="R521" s="86">
        <v>1.341181755065918</v>
      </c>
      <c r="S521" s="86">
        <v>1.2619954347610474</v>
      </c>
      <c r="T521" s="86">
        <v>1.2419049739837646</v>
      </c>
      <c r="U521" s="86">
        <v>1.2907594442367554</v>
      </c>
      <c r="V521" s="86">
        <v>1.2181311845779419</v>
      </c>
      <c r="W521" s="86">
        <v>1.2089008092880249</v>
      </c>
      <c r="X521" s="86">
        <v>1.2532258033752441</v>
      </c>
      <c r="Y521" s="86">
        <v>1.3383052349090576</v>
      </c>
      <c r="Z521" s="86">
        <v>1.4561091661453247</v>
      </c>
      <c r="AA521" s="86">
        <v>1.5361092090606689</v>
      </c>
      <c r="AB521" s="86">
        <v>1.617680549621582</v>
      </c>
      <c r="AC521" s="86">
        <v>1.6702752113342285</v>
      </c>
      <c r="AD521" s="86">
        <v>1.584904670715332</v>
      </c>
      <c r="AE521" s="86">
        <v>1.4094084501266479</v>
      </c>
      <c r="AF521" s="86">
        <v>1.4637867212295532</v>
      </c>
      <c r="AG521" s="86">
        <v>-0.34962537884712219</v>
      </c>
      <c r="AH521" s="86">
        <v>-0.44493991136550903</v>
      </c>
      <c r="AI521" s="86">
        <v>-0.59786123037338257</v>
      </c>
      <c r="AJ521" s="86">
        <v>-0.43286213278770447</v>
      </c>
      <c r="AK521" s="86">
        <v>-0.45801427960395813</v>
      </c>
      <c r="AL521" s="86">
        <v>-0.24482762813568115</v>
      </c>
      <c r="AM521" s="86">
        <v>-0.32308310270309448</v>
      </c>
      <c r="AN521" s="86">
        <v>-0.3224337100982666</v>
      </c>
      <c r="AO521" s="86">
        <v>-0.36168953776359558</v>
      </c>
      <c r="AP521" s="86">
        <v>-0.3496667742729187</v>
      </c>
      <c r="AQ521" s="86">
        <v>-0.28217777609825134</v>
      </c>
      <c r="AR521" s="86">
        <v>-0.28833973407745361</v>
      </c>
      <c r="AS521" s="86">
        <v>-0.26182964444160461</v>
      </c>
      <c r="AT521" s="86">
        <v>-0.25642144680023193</v>
      </c>
      <c r="AU521" s="86">
        <v>-0.18233083188533783</v>
      </c>
      <c r="AV521" s="86">
        <v>-0.18145686388015747</v>
      </c>
      <c r="AW521" s="86">
        <v>-0.13415312767028809</v>
      </c>
      <c r="AX521" s="86">
        <v>-0.25064024329185486</v>
      </c>
      <c r="AY521" s="86">
        <v>1.4846916310489178E-2</v>
      </c>
      <c r="AZ521" s="86">
        <v>-0.15456889569759369</v>
      </c>
      <c r="BA521" s="86">
        <v>-8.8879168033599854E-2</v>
      </c>
      <c r="BB521" s="86">
        <v>-0.26612138748168945</v>
      </c>
      <c r="BC521" s="86">
        <v>-0.38431856036186218</v>
      </c>
      <c r="BD521" s="86">
        <v>-0.36388629674911499</v>
      </c>
      <c r="BE521" s="86">
        <v>-0.18892735242843628</v>
      </c>
      <c r="BF521" s="86">
        <v>-0.27618512511253357</v>
      </c>
      <c r="BG521" s="86">
        <v>-0.41976001858711243</v>
      </c>
      <c r="BH521" s="86">
        <v>-0.273834228515625</v>
      </c>
      <c r="BI521" s="86">
        <v>-0.29744762182235718</v>
      </c>
      <c r="BJ521" s="86">
        <v>-0.15162426233291626</v>
      </c>
      <c r="BK521" s="86">
        <v>-0.22624179720878601</v>
      </c>
      <c r="BL521" s="86">
        <v>-0.1344023197889328</v>
      </c>
      <c r="BM521" s="86">
        <v>-0.1662907600402832</v>
      </c>
      <c r="BN521" s="86">
        <v>-0.14583097398281097</v>
      </c>
      <c r="BO521" s="86">
        <v>-9.8121598362922668E-2</v>
      </c>
      <c r="BP521" s="86">
        <v>-9.452347457408905E-2</v>
      </c>
      <c r="BQ521" s="86">
        <v>-7.0283949375152588E-2</v>
      </c>
      <c r="BR521" s="86">
        <v>-5.928121879696846E-2</v>
      </c>
      <c r="BS521" s="86">
        <v>-4.5063300058245659E-3</v>
      </c>
      <c r="BT521" s="86">
        <v>6.5238699316978455E-3</v>
      </c>
      <c r="BU521" s="86">
        <v>4.1221559047698975E-2</v>
      </c>
      <c r="BV521" s="86">
        <v>-9.7128331661224365E-2</v>
      </c>
      <c r="BW521" s="86">
        <v>9.9584609270095825E-2</v>
      </c>
      <c r="BX521" s="86">
        <v>-2.5265423581004143E-2</v>
      </c>
      <c r="BY521" s="86">
        <v>4.8209518194198608E-2</v>
      </c>
      <c r="BZ521" s="86">
        <v>-9.9720969796180725E-2</v>
      </c>
      <c r="CA521" s="86">
        <v>-0.24241967499256134</v>
      </c>
      <c r="CB521" s="86">
        <v>-0.15921451151371002</v>
      </c>
      <c r="CC521" s="86">
        <v>-7.7628389000892639E-2</v>
      </c>
      <c r="CD521" s="86">
        <v>-0.15930607914924622</v>
      </c>
      <c r="CE521" s="86">
        <v>-0.29640761017799377</v>
      </c>
      <c r="CF521" s="86">
        <v>-0.16369195282459259</v>
      </c>
      <c r="CG521" s="86">
        <v>-0.18623962998390198</v>
      </c>
      <c r="CH521" s="86">
        <v>-8.7071873247623444E-2</v>
      </c>
      <c r="CI521" s="86">
        <v>-0.15916977822780609</v>
      </c>
      <c r="CJ521" s="86">
        <v>-4.1723349131643772E-3</v>
      </c>
      <c r="CK521" s="86">
        <v>-3.0958162620663643E-2</v>
      </c>
      <c r="CL521" s="86">
        <v>-4.6549113467335701E-3</v>
      </c>
      <c r="CM521" s="86">
        <v>2.935517206788063E-2</v>
      </c>
      <c r="CN521" s="86">
        <v>3.9713073521852493E-2</v>
      </c>
      <c r="CO521" s="86">
        <v>6.2380038201808929E-2</v>
      </c>
      <c r="CP521" s="86">
        <v>7.7257491648197174E-2</v>
      </c>
      <c r="CQ521" s="86">
        <v>0.11865437775850296</v>
      </c>
      <c r="CR521" s="86">
        <v>0.13671875</v>
      </c>
      <c r="CS521" s="86">
        <v>0.16268554329872131</v>
      </c>
      <c r="CT521" s="86">
        <v>9.1935461387038231E-3</v>
      </c>
      <c r="CU521" s="86">
        <v>0.15827368199825287</v>
      </c>
      <c r="CV521" s="86">
        <v>6.4289763569831848E-2</v>
      </c>
      <c r="CW521" s="86">
        <v>0.14315672218799591</v>
      </c>
      <c r="CX521" s="86">
        <v>1.5527433715760708E-2</v>
      </c>
      <c r="CY521" s="86">
        <v>-0.14414092898368835</v>
      </c>
      <c r="CZ521" s="86">
        <v>-1.7459480091929436E-2</v>
      </c>
      <c r="DA521" s="86">
        <v>3.3670578151941299E-2</v>
      </c>
      <c r="DB521" s="86">
        <v>-4.2427010834217072E-2</v>
      </c>
      <c r="DC521" s="86">
        <v>-0.17305520176887512</v>
      </c>
      <c r="DD521" s="86">
        <v>-5.3549692034721375E-2</v>
      </c>
      <c r="DE521" s="86">
        <v>-7.5031653046607971E-2</v>
      </c>
      <c r="DF521" s="86">
        <v>-2.2519493475556374E-2</v>
      </c>
      <c r="DG521" s="86">
        <v>-9.2097774147987366E-2</v>
      </c>
      <c r="DH521" s="86">
        <v>0.12605763971805573</v>
      </c>
      <c r="DI521" s="86">
        <v>0.10437443107366562</v>
      </c>
      <c r="DJ521" s="86">
        <v>0.13652114570140839</v>
      </c>
      <c r="DK521" s="86">
        <v>0.15683193504810333</v>
      </c>
      <c r="DL521" s="86">
        <v>0.17394962906837463</v>
      </c>
      <c r="DM521" s="86">
        <v>0.19504402577877045</v>
      </c>
      <c r="DN521" s="86">
        <v>0.2137962132692337</v>
      </c>
      <c r="DO521" s="86">
        <v>0.24181507527828217</v>
      </c>
      <c r="DP521" s="86">
        <v>0.26691365242004395</v>
      </c>
      <c r="DQ521" s="86">
        <v>0.28414955735206604</v>
      </c>
      <c r="DR521" s="86">
        <v>0.11551542580127716</v>
      </c>
      <c r="DS521" s="86">
        <v>0.21696275472640991</v>
      </c>
      <c r="DT521" s="86">
        <v>0.15384495258331299</v>
      </c>
      <c r="DU521" s="86">
        <v>0.23810392618179321</v>
      </c>
      <c r="DV521" s="86">
        <v>0.13077585399150848</v>
      </c>
      <c r="DW521" s="86">
        <v>-4.5862194150686264E-2</v>
      </c>
      <c r="DX521" s="86">
        <v>0.12429556250572205</v>
      </c>
      <c r="DY521" s="86">
        <v>0.19436860084533691</v>
      </c>
      <c r="DZ521" s="86">
        <v>0.12632779777050018</v>
      </c>
      <c r="EA521" s="86">
        <v>5.0460640341043472E-3</v>
      </c>
      <c r="EB521" s="86">
        <v>0.10547823458909988</v>
      </c>
      <c r="EC521" s="86">
        <v>8.5534997284412384E-2</v>
      </c>
      <c r="ED521" s="86">
        <v>7.0683889091014862E-2</v>
      </c>
      <c r="EE521" s="86">
        <v>4.7435429878532887E-3</v>
      </c>
      <c r="EF521" s="86">
        <v>0.31408903002738953</v>
      </c>
      <c r="EG521" s="86">
        <v>0.29977321624755859</v>
      </c>
      <c r="EH521" s="86">
        <v>0.34035694599151611</v>
      </c>
      <c r="EI521" s="86">
        <v>0.34088814258575439</v>
      </c>
      <c r="EJ521" s="86">
        <v>0.36776590347290039</v>
      </c>
      <c r="EK521" s="86">
        <v>0.38658973574638367</v>
      </c>
      <c r="EL521" s="86">
        <v>0.41093644499778748</v>
      </c>
      <c r="EM521" s="86">
        <v>0.41963958740234375</v>
      </c>
      <c r="EN521" s="86">
        <v>0.45489436388015747</v>
      </c>
      <c r="EO521" s="86">
        <v>0.4595242440700531</v>
      </c>
      <c r="EP521" s="86">
        <v>0.26902732253074646</v>
      </c>
      <c r="EQ521" s="86">
        <v>0.30170044302940369</v>
      </c>
      <c r="ER521" s="86">
        <v>0.28314843773841858</v>
      </c>
      <c r="ES521" s="86">
        <v>0.37519261240959167</v>
      </c>
      <c r="ET521" s="86">
        <v>0.29717627167701721</v>
      </c>
      <c r="EU521" s="86">
        <v>9.6036694943904877E-2</v>
      </c>
      <c r="EV521" s="86">
        <v>0.32896733283996582</v>
      </c>
      <c r="EW521" s="86">
        <v>49.625358581542969</v>
      </c>
      <c r="EX521" s="86">
        <v>49.281082153320313</v>
      </c>
      <c r="EY521" s="86">
        <v>48.802330017089844</v>
      </c>
      <c r="EZ521" s="86">
        <v>48.792423248291016</v>
      </c>
      <c r="FA521" s="86">
        <v>49.051719665527344</v>
      </c>
      <c r="FB521" s="86">
        <v>49.033779144287109</v>
      </c>
      <c r="FC521" s="86">
        <v>48.832618713378906</v>
      </c>
      <c r="FD521" s="86">
        <v>49.194866180419922</v>
      </c>
      <c r="FE521" s="86">
        <v>50.353622436523438</v>
      </c>
      <c r="FF521" s="86">
        <v>51.643024444580078</v>
      </c>
      <c r="FG521" s="86">
        <v>52.701530456542969</v>
      </c>
      <c r="FH521" s="86">
        <v>53.071189880371094</v>
      </c>
      <c r="FI521" s="86">
        <v>53.826408386230469</v>
      </c>
      <c r="FJ521" s="86">
        <v>54.492874145507813</v>
      </c>
      <c r="FK521" s="86">
        <v>54.606906890869141</v>
      </c>
      <c r="FL521" s="86">
        <v>53.892292022705078</v>
      </c>
      <c r="FM521" s="86">
        <v>53.138618469238281</v>
      </c>
      <c r="FN521" s="86">
        <v>52.107891082763672</v>
      </c>
      <c r="FO521" s="86">
        <v>51.866558074951172</v>
      </c>
      <c r="FP521" s="86">
        <v>51.797122955322266</v>
      </c>
      <c r="FQ521" s="86">
        <v>51.879199981689453</v>
      </c>
      <c r="FR521" s="86">
        <v>51.817829132080078</v>
      </c>
      <c r="FS521" s="86">
        <v>51.763519287109375</v>
      </c>
      <c r="FT521" s="86">
        <v>50.868831634521484</v>
      </c>
      <c r="FU521" s="86">
        <v>6.401640921831131E-2</v>
      </c>
      <c r="FV521" s="86">
        <v>7.8991904854774475E-2</v>
      </c>
      <c r="FW521" s="86">
        <v>7.0209071040153503E-2</v>
      </c>
      <c r="FX521" s="86">
        <v>233</v>
      </c>
      <c r="FY521" s="86">
        <v>1</v>
      </c>
    </row>
    <row r="522" spans="1:181" x14ac:dyDescent="0.25">
      <c r="A522" t="s">
        <v>186</v>
      </c>
      <c r="B522" t="s">
        <v>244</v>
      </c>
      <c r="C522" t="s">
        <v>194</v>
      </c>
      <c r="D522" t="s">
        <v>203</v>
      </c>
      <c r="E522" t="s">
        <v>242</v>
      </c>
      <c r="F522" t="s">
        <v>178</v>
      </c>
      <c r="G522" t="s">
        <v>1</v>
      </c>
      <c r="H522" s="86">
        <v>2836</v>
      </c>
      <c r="I522" s="86">
        <v>1.1588137149810791</v>
      </c>
      <c r="J522" s="86">
        <v>1.085024356842041</v>
      </c>
      <c r="K522" s="86">
        <v>1.026240348815918</v>
      </c>
      <c r="L522" s="86">
        <v>1.0431346893310547</v>
      </c>
      <c r="M522" s="86">
        <v>1.0441133975982666</v>
      </c>
      <c r="N522" s="86">
        <v>1.0530886650085449</v>
      </c>
      <c r="O522" s="86">
        <v>1.1078901290893555</v>
      </c>
      <c r="P522" s="86">
        <v>1.2870279550552368</v>
      </c>
      <c r="Q522" s="86">
        <v>1.1508533954620361</v>
      </c>
      <c r="R522" s="86">
        <v>1.1831644773483276</v>
      </c>
      <c r="S522" s="86">
        <v>1.1272646188735962</v>
      </c>
      <c r="T522" s="86">
        <v>1.0716131925582886</v>
      </c>
      <c r="U522" s="86">
        <v>1.1490806341171265</v>
      </c>
      <c r="V522" s="86">
        <v>1.1258088350296021</v>
      </c>
      <c r="W522" s="86">
        <v>1.1068189144134521</v>
      </c>
      <c r="X522" s="86">
        <v>1.1332176923751831</v>
      </c>
      <c r="Y522" s="86">
        <v>1.2720041275024414</v>
      </c>
      <c r="Z522" s="86">
        <v>1.4539752006530762</v>
      </c>
      <c r="AA522" s="86">
        <v>1.483063817024231</v>
      </c>
      <c r="AB522" s="86">
        <v>1.7225674390792847</v>
      </c>
      <c r="AC522" s="86">
        <v>1.7592064142227173</v>
      </c>
      <c r="AD522" s="86">
        <v>1.6539864540100098</v>
      </c>
      <c r="AE522" s="86">
        <v>1.4003099203109741</v>
      </c>
      <c r="AF522" s="86">
        <v>1.3282734155654907</v>
      </c>
      <c r="AG522" s="86">
        <v>-0.26369988918304443</v>
      </c>
      <c r="AH522" s="86">
        <v>-0.25480565428733826</v>
      </c>
      <c r="AI522" s="86">
        <v>-0.32801163196563721</v>
      </c>
      <c r="AJ522" s="86">
        <v>-0.27292084693908691</v>
      </c>
      <c r="AK522" s="86">
        <v>-0.30656227469444275</v>
      </c>
      <c r="AL522" s="86">
        <v>-0.25984841585159302</v>
      </c>
      <c r="AM522" s="86">
        <v>-0.38968884944915771</v>
      </c>
      <c r="AN522" s="86">
        <v>-0.43958333134651184</v>
      </c>
      <c r="AO522" s="86">
        <v>-0.64964324235916138</v>
      </c>
      <c r="AP522" s="86">
        <v>-0.56350618600845337</v>
      </c>
      <c r="AQ522" s="86">
        <v>-0.40931135416030884</v>
      </c>
      <c r="AR522" s="86">
        <v>-0.36854371428489685</v>
      </c>
      <c r="AS522" s="86">
        <v>-0.40424805879592896</v>
      </c>
      <c r="AT522" s="86">
        <v>-0.2424226850271225</v>
      </c>
      <c r="AU522" s="86">
        <v>-0.1498962938785553</v>
      </c>
      <c r="AV522" s="86">
        <v>-8.6836375296115875E-2</v>
      </c>
      <c r="AW522" s="86">
        <v>2.1151440218091011E-2</v>
      </c>
      <c r="AX522" s="86">
        <v>0.12410768121480942</v>
      </c>
      <c r="AY522" s="86">
        <v>1.6977597028017044E-2</v>
      </c>
      <c r="AZ522" s="86">
        <v>0.1456206887960434</v>
      </c>
      <c r="BA522" s="86">
        <v>8.4808066487312317E-2</v>
      </c>
      <c r="BB522" s="86">
        <v>-0.12336019426584244</v>
      </c>
      <c r="BC522" s="86">
        <v>-0.33991193771362305</v>
      </c>
      <c r="BD522" s="86">
        <v>-0.30185091495513916</v>
      </c>
      <c r="BE522" s="86">
        <v>-0.13050930202007294</v>
      </c>
      <c r="BF522" s="86">
        <v>-0.11681786924600601</v>
      </c>
      <c r="BG522" s="86">
        <v>-0.1866457462310791</v>
      </c>
      <c r="BH522" s="86">
        <v>-0.12164317071437836</v>
      </c>
      <c r="BI522" s="86">
        <v>-0.1482214629650116</v>
      </c>
      <c r="BJ522" s="86">
        <v>-0.12021272629499435</v>
      </c>
      <c r="BK522" s="86">
        <v>-0.25139093399047852</v>
      </c>
      <c r="BL522" s="86">
        <v>-0.29234981536865234</v>
      </c>
      <c r="BM522" s="86">
        <v>-0.49205246567726135</v>
      </c>
      <c r="BN522" s="86">
        <v>-0.40056580305099487</v>
      </c>
      <c r="BO522" s="86">
        <v>-0.26053041219711304</v>
      </c>
      <c r="BP522" s="86">
        <v>-0.22415724396705627</v>
      </c>
      <c r="BQ522" s="86">
        <v>-0.25109702348709106</v>
      </c>
      <c r="BR522" s="86">
        <v>-9.9968761205673218E-2</v>
      </c>
      <c r="BS522" s="86">
        <v>-4.5735172927379608E-2</v>
      </c>
      <c r="BT522" s="86">
        <v>5.8083515614271164E-3</v>
      </c>
      <c r="BU522" s="86">
        <v>0.12019697576761246</v>
      </c>
      <c r="BV522" s="86">
        <v>0.23449696600437164</v>
      </c>
      <c r="BW522" s="86">
        <v>0.1235794797539711</v>
      </c>
      <c r="BX522" s="86">
        <v>0.25495430827140808</v>
      </c>
      <c r="BY522" s="86">
        <v>0.22686751186847687</v>
      </c>
      <c r="BZ522" s="86">
        <v>4.9635753035545349E-2</v>
      </c>
      <c r="CA522" s="86">
        <v>-0.20532257854938507</v>
      </c>
      <c r="CB522" s="86">
        <v>-0.15075185894966125</v>
      </c>
      <c r="CC522" s="86">
        <v>-3.8261927664279938E-2</v>
      </c>
      <c r="CD522" s="86">
        <v>-2.124796062707901E-2</v>
      </c>
      <c r="CE522" s="86">
        <v>-8.8736154139041901E-2</v>
      </c>
      <c r="CF522" s="86">
        <v>-1.6868721693754196E-2</v>
      </c>
      <c r="CG522" s="86">
        <v>-3.8555096834897995E-2</v>
      </c>
      <c r="CH522" s="86">
        <v>-2.3501468822360039E-2</v>
      </c>
      <c r="CI522" s="86">
        <v>-0.1556062251329422</v>
      </c>
      <c r="CJ522" s="86">
        <v>-0.19037632644176483</v>
      </c>
      <c r="CK522" s="86">
        <v>-0.38290563225746155</v>
      </c>
      <c r="CL522" s="86">
        <v>-0.28771373629570007</v>
      </c>
      <c r="CM522" s="86">
        <v>-0.157485231757164</v>
      </c>
      <c r="CN522" s="86">
        <v>-0.12415561825037003</v>
      </c>
      <c r="CO522" s="86">
        <v>-0.14502511918544769</v>
      </c>
      <c r="CP522" s="86">
        <v>-1.3056029565632343E-3</v>
      </c>
      <c r="CQ522" s="86">
        <v>2.6406507939100266E-2</v>
      </c>
      <c r="CR522" s="86">
        <v>6.9973811507225037E-2</v>
      </c>
      <c r="CS522" s="86">
        <v>0.18879561126232147</v>
      </c>
      <c r="CT522" s="86">
        <v>0.31095224618911743</v>
      </c>
      <c r="CU522" s="86">
        <v>0.19741161167621613</v>
      </c>
      <c r="CV522" s="86">
        <v>0.33067843317985535</v>
      </c>
      <c r="CW522" s="86">
        <v>0.32525745034217834</v>
      </c>
      <c r="CX522" s="86">
        <v>0.16945222020149231</v>
      </c>
      <c r="CY522" s="86">
        <v>-0.11210638284683228</v>
      </c>
      <c r="CZ522" s="86">
        <v>-4.6101134270429611E-2</v>
      </c>
      <c r="DA522" s="86">
        <v>5.398545041680336E-2</v>
      </c>
      <c r="DB522" s="86">
        <v>7.4321947991847992E-2</v>
      </c>
      <c r="DC522" s="86">
        <v>9.1734360903501511E-3</v>
      </c>
      <c r="DD522" s="86">
        <v>8.7905727326869965E-2</v>
      </c>
      <c r="DE522" s="86">
        <v>7.1111269295215607E-2</v>
      </c>
      <c r="DF522" s="86">
        <v>7.3209792375564575E-2</v>
      </c>
      <c r="DG522" s="86">
        <v>-5.982150137424469E-2</v>
      </c>
      <c r="DH522" s="86">
        <v>-8.8402844965457916E-2</v>
      </c>
      <c r="DI522" s="86">
        <v>-0.27375873923301697</v>
      </c>
      <c r="DJ522" s="86">
        <v>-0.17486171424388885</v>
      </c>
      <c r="DK522" s="86">
        <v>-5.4440025240182877E-2</v>
      </c>
      <c r="DL522" s="86">
        <v>-2.4153975769877434E-2</v>
      </c>
      <c r="DM522" s="86">
        <v>-3.8953181356191635E-2</v>
      </c>
      <c r="DN522" s="86">
        <v>9.735754132270813E-2</v>
      </c>
      <c r="DO522" s="86">
        <v>9.8548188805580139E-2</v>
      </c>
      <c r="DP522" s="86">
        <v>0.13413926959037781</v>
      </c>
      <c r="DQ522" s="86">
        <v>0.25739425420761108</v>
      </c>
      <c r="DR522" s="86">
        <v>0.38740754127502441</v>
      </c>
      <c r="DS522" s="86">
        <v>0.27124378085136414</v>
      </c>
      <c r="DT522" s="86">
        <v>0.40640252828598022</v>
      </c>
      <c r="DU522" s="86">
        <v>0.42364737391471863</v>
      </c>
      <c r="DV522" s="86">
        <v>0.28926870226860046</v>
      </c>
      <c r="DW522" s="86">
        <v>-1.8890198320150375E-2</v>
      </c>
      <c r="DX522" s="86">
        <v>5.8549586683511734E-2</v>
      </c>
      <c r="DY522" s="86">
        <v>0.18717603385448456</v>
      </c>
      <c r="DZ522" s="86">
        <v>0.21230971813201904</v>
      </c>
      <c r="EA522" s="86">
        <v>0.15053932368755341</v>
      </c>
      <c r="EB522" s="86">
        <v>0.23918339610099792</v>
      </c>
      <c r="EC522" s="86">
        <v>0.22945207357406616</v>
      </c>
      <c r="ED522" s="86">
        <v>0.21284547448158264</v>
      </c>
      <c r="EE522" s="86">
        <v>7.8476428985595703E-2</v>
      </c>
      <c r="EF522" s="86">
        <v>5.8830667287111282E-2</v>
      </c>
      <c r="EG522" s="86">
        <v>-0.11616799235343933</v>
      </c>
      <c r="EH522" s="86">
        <v>-1.1921270750463009E-2</v>
      </c>
      <c r="EI522" s="86">
        <v>9.4340883195400238E-2</v>
      </c>
      <c r="EJ522" s="86">
        <v>0.12023250758647919</v>
      </c>
      <c r="EK522" s="86">
        <v>0.11419783532619476</v>
      </c>
      <c r="EL522" s="86">
        <v>0.2398114800453186</v>
      </c>
      <c r="EM522" s="86">
        <v>0.20270933210849762</v>
      </c>
      <c r="EN522" s="86">
        <v>0.22678399085998535</v>
      </c>
      <c r="EO522" s="86">
        <v>0.35643976926803589</v>
      </c>
      <c r="EP522" s="86">
        <v>0.49779680371284485</v>
      </c>
      <c r="EQ522" s="86">
        <v>0.37784561514854431</v>
      </c>
      <c r="ER522" s="86">
        <v>0.51573610305786133</v>
      </c>
      <c r="ES522" s="86">
        <v>0.56570678949356079</v>
      </c>
      <c r="ET522" s="86">
        <v>0.46226465702056885</v>
      </c>
      <c r="EU522" s="86">
        <v>0.1156991720199585</v>
      </c>
      <c r="EV522" s="86">
        <v>0.20964860916137695</v>
      </c>
      <c r="EW522" s="86">
        <v>51.583488464355469</v>
      </c>
      <c r="EX522" s="86">
        <v>51.002593994140625</v>
      </c>
      <c r="EY522" s="86">
        <v>50.8134765625</v>
      </c>
      <c r="EZ522" s="86">
        <v>50.291736602783203</v>
      </c>
      <c r="FA522" s="86">
        <v>50.512062072753906</v>
      </c>
      <c r="FB522" s="86">
        <v>50.224052429199219</v>
      </c>
      <c r="FC522" s="86">
        <v>50.133514404296875</v>
      </c>
      <c r="FD522" s="86">
        <v>50.044589996337891</v>
      </c>
      <c r="FE522" s="86">
        <v>50.832538604736328</v>
      </c>
      <c r="FF522" s="86">
        <v>52.121593475341797</v>
      </c>
      <c r="FG522" s="86">
        <v>52.834762573242188</v>
      </c>
      <c r="FH522" s="86">
        <v>52.682693481445313</v>
      </c>
      <c r="FI522" s="86">
        <v>53.345493316650391</v>
      </c>
      <c r="FJ522" s="86">
        <v>54.208404541015625</v>
      </c>
      <c r="FK522" s="86">
        <v>54.370899200439453</v>
      </c>
      <c r="FL522" s="86">
        <v>53.637363433837891</v>
      </c>
      <c r="FM522" s="86">
        <v>53.429775238037109</v>
      </c>
      <c r="FN522" s="86">
        <v>52.95391845703125</v>
      </c>
      <c r="FO522" s="86">
        <v>52.579906463623047</v>
      </c>
      <c r="FP522" s="86">
        <v>52.184253692626953</v>
      </c>
      <c r="FQ522" s="86">
        <v>52.401634216308594</v>
      </c>
      <c r="FR522" s="86">
        <v>52.534111022949219</v>
      </c>
      <c r="FS522" s="86">
        <v>52.523639678955078</v>
      </c>
      <c r="FT522" s="86">
        <v>50.790996551513672</v>
      </c>
      <c r="FU522" s="86">
        <v>8.7996207177639008E-2</v>
      </c>
      <c r="FV522" s="86">
        <v>8.2673944532871246E-2</v>
      </c>
      <c r="FW522" s="86">
        <v>0.10349708050489426</v>
      </c>
      <c r="FX522" s="86">
        <v>145</v>
      </c>
      <c r="FY522" s="86">
        <v>1</v>
      </c>
    </row>
    <row r="523" spans="1:181" x14ac:dyDescent="0.25">
      <c r="A523" t="s">
        <v>186</v>
      </c>
      <c r="B523" t="s">
        <v>244</v>
      </c>
      <c r="C523" t="s">
        <v>194</v>
      </c>
      <c r="D523" t="s">
        <v>203</v>
      </c>
      <c r="E523" t="s">
        <v>242</v>
      </c>
      <c r="F523" t="s">
        <v>179</v>
      </c>
      <c r="G523" t="s">
        <v>1</v>
      </c>
      <c r="H523" s="86">
        <v>461</v>
      </c>
      <c r="I523" s="86"/>
      <c r="J523" s="86"/>
      <c r="K523" s="86"/>
      <c r="L523" s="86"/>
      <c r="M523" s="86"/>
      <c r="N523" s="86"/>
      <c r="O523" s="86"/>
      <c r="P523" s="86"/>
      <c r="Q523" s="86"/>
      <c r="R523" s="86"/>
      <c r="S523" s="86"/>
      <c r="T523" s="86"/>
      <c r="U523" s="86"/>
      <c r="V523" s="86"/>
      <c r="W523" s="86"/>
      <c r="X523" s="86"/>
      <c r="Y523" s="86"/>
      <c r="Z523" s="86"/>
      <c r="AA523" s="86"/>
      <c r="AB523" s="86"/>
      <c r="AC523" s="86"/>
      <c r="AD523" s="86"/>
      <c r="AE523" s="86"/>
      <c r="AF523" s="86"/>
      <c r="AG523" s="86"/>
      <c r="AH523" s="86"/>
      <c r="AI523" s="86"/>
      <c r="AJ523" s="86"/>
      <c r="AK523" s="86"/>
      <c r="AL523" s="86"/>
      <c r="AM523" s="86"/>
      <c r="AN523" s="86"/>
      <c r="AO523" s="86"/>
      <c r="AP523" s="86"/>
      <c r="AQ523" s="86"/>
      <c r="AR523" s="86"/>
      <c r="AS523" s="86"/>
      <c r="AT523" s="86"/>
      <c r="AU523" s="86"/>
      <c r="AV523" s="86"/>
      <c r="AW523" s="86"/>
      <c r="AX523" s="86"/>
      <c r="AY523" s="86"/>
      <c r="AZ523" s="86"/>
      <c r="BA523" s="86"/>
      <c r="BB523" s="86"/>
      <c r="BC523" s="86"/>
      <c r="BD523" s="86"/>
      <c r="BE523" s="86"/>
      <c r="BF523" s="86"/>
      <c r="BG523" s="86"/>
      <c r="BH523" s="86"/>
      <c r="BI523" s="86"/>
      <c r="BJ523" s="86"/>
      <c r="BK523" s="86"/>
      <c r="BL523" s="86"/>
      <c r="BM523" s="86"/>
      <c r="BN523" s="86"/>
      <c r="BO523" s="86"/>
      <c r="BP523" s="86"/>
      <c r="BQ523" s="86"/>
      <c r="BR523" s="86"/>
      <c r="BS523" s="86"/>
      <c r="BT523" s="86"/>
      <c r="BU523" s="86"/>
      <c r="BV523" s="86"/>
      <c r="BW523" s="86"/>
      <c r="BX523" s="86"/>
      <c r="BY523" s="86"/>
      <c r="BZ523" s="86"/>
      <c r="CA523" s="86"/>
      <c r="CB523" s="86"/>
      <c r="CC523" s="86"/>
      <c r="CD523" s="86"/>
      <c r="CE523" s="86"/>
      <c r="CF523" s="86"/>
      <c r="CG523" s="86"/>
      <c r="CH523" s="86"/>
      <c r="CI523" s="86"/>
      <c r="CJ523" s="86"/>
      <c r="CK523" s="86"/>
      <c r="CL523" s="86"/>
      <c r="CM523" s="86"/>
      <c r="CN523" s="86"/>
      <c r="CO523" s="86"/>
      <c r="CP523" s="86"/>
      <c r="CQ523" s="86"/>
      <c r="CR523" s="86"/>
      <c r="CS523" s="86"/>
      <c r="CT523" s="86"/>
      <c r="CU523" s="86"/>
      <c r="CV523" s="86"/>
      <c r="CW523" s="86"/>
      <c r="CX523" s="86"/>
      <c r="CY523" s="86"/>
      <c r="CZ523" s="86"/>
      <c r="DA523" s="86"/>
      <c r="DB523" s="86"/>
      <c r="DC523" s="86"/>
      <c r="DD523" s="86"/>
      <c r="DE523" s="86"/>
      <c r="DF523" s="86"/>
      <c r="DG523" s="86"/>
      <c r="DH523" s="86"/>
      <c r="DI523" s="86"/>
      <c r="DJ523" s="86"/>
      <c r="DK523" s="86"/>
      <c r="DL523" s="86"/>
      <c r="DM523" s="86"/>
      <c r="DN523" s="86"/>
      <c r="DO523" s="86"/>
      <c r="DP523" s="86"/>
      <c r="DQ523" s="86"/>
      <c r="DR523" s="86"/>
      <c r="DS523" s="86"/>
      <c r="DT523" s="86"/>
      <c r="DU523" s="86"/>
      <c r="DV523" s="86"/>
      <c r="DW523" s="86"/>
      <c r="DX523" s="86"/>
      <c r="DY523" s="86"/>
      <c r="DZ523" s="86"/>
      <c r="EA523" s="86"/>
      <c r="EB523" s="86"/>
      <c r="EC523" s="86"/>
      <c r="ED523" s="86"/>
      <c r="EE523" s="86"/>
      <c r="EF523" s="86"/>
      <c r="EG523" s="86"/>
      <c r="EH523" s="86"/>
      <c r="EI523" s="86"/>
      <c r="EJ523" s="86"/>
      <c r="EK523" s="86"/>
      <c r="EL523" s="86"/>
      <c r="EM523" s="86"/>
      <c r="EN523" s="86"/>
      <c r="EO523" s="86"/>
      <c r="EP523" s="86"/>
      <c r="EQ523" s="86"/>
      <c r="ER523" s="86"/>
      <c r="ES523" s="86"/>
      <c r="ET523" s="86"/>
      <c r="EU523" s="86"/>
      <c r="EV523" s="86"/>
      <c r="EW523" s="86"/>
      <c r="EX523" s="86"/>
      <c r="EY523" s="86"/>
      <c r="EZ523" s="86"/>
      <c r="FA523" s="86"/>
      <c r="FB523" s="86"/>
      <c r="FC523" s="86"/>
      <c r="FD523" s="86"/>
      <c r="FE523" s="86"/>
      <c r="FF523" s="86"/>
      <c r="FG523" s="86"/>
      <c r="FH523" s="86"/>
      <c r="FI523" s="86"/>
      <c r="FJ523" s="86"/>
      <c r="FK523" s="86"/>
      <c r="FL523" s="86"/>
      <c r="FM523" s="86"/>
      <c r="FN523" s="86"/>
      <c r="FO523" s="86"/>
      <c r="FP523" s="86"/>
      <c r="FQ523" s="86"/>
      <c r="FR523" s="86"/>
      <c r="FS523" s="86"/>
      <c r="FT523" s="86"/>
      <c r="FU523" s="86"/>
      <c r="FV523" s="86"/>
      <c r="FW523" s="86"/>
      <c r="FX523" s="86">
        <v>13</v>
      </c>
      <c r="FY523" s="86">
        <v>0</v>
      </c>
    </row>
    <row r="524" spans="1:181" x14ac:dyDescent="0.25">
      <c r="A524" t="s">
        <v>186</v>
      </c>
      <c r="B524" t="s">
        <v>244</v>
      </c>
      <c r="C524" t="s">
        <v>194</v>
      </c>
      <c r="D524" t="s">
        <v>203</v>
      </c>
      <c r="E524" t="s">
        <v>242</v>
      </c>
      <c r="F524" t="s">
        <v>180</v>
      </c>
      <c r="G524" t="s">
        <v>1</v>
      </c>
      <c r="H524" s="86">
        <v>90</v>
      </c>
      <c r="I524" s="86"/>
      <c r="J524" s="86"/>
      <c r="K524" s="86"/>
      <c r="L524" s="86"/>
      <c r="M524" s="86"/>
      <c r="N524" s="86"/>
      <c r="O524" s="86"/>
      <c r="P524" s="86"/>
      <c r="Q524" s="86"/>
      <c r="R524" s="86"/>
      <c r="S524" s="86"/>
      <c r="T524" s="86"/>
      <c r="U524" s="86"/>
      <c r="V524" s="86"/>
      <c r="W524" s="86"/>
      <c r="X524" s="86"/>
      <c r="Y524" s="86"/>
      <c r="Z524" s="86"/>
      <c r="AA524" s="86"/>
      <c r="AB524" s="86"/>
      <c r="AC524" s="86"/>
      <c r="AD524" s="86"/>
      <c r="AE524" s="86"/>
      <c r="AF524" s="86"/>
      <c r="AG524" s="86"/>
      <c r="AH524" s="86"/>
      <c r="AI524" s="86"/>
      <c r="AJ524" s="86"/>
      <c r="AK524" s="86"/>
      <c r="AL524" s="86"/>
      <c r="AM524" s="86"/>
      <c r="AN524" s="86"/>
      <c r="AO524" s="86"/>
      <c r="AP524" s="86"/>
      <c r="AQ524" s="86"/>
      <c r="AR524" s="86"/>
      <c r="AS524" s="86"/>
      <c r="AT524" s="86"/>
      <c r="AU524" s="86"/>
      <c r="AV524" s="86"/>
      <c r="AW524" s="86"/>
      <c r="AX524" s="86"/>
      <c r="AY524" s="86"/>
      <c r="AZ524" s="86"/>
      <c r="BA524" s="86"/>
      <c r="BB524" s="86"/>
      <c r="BC524" s="86"/>
      <c r="BD524" s="86"/>
      <c r="BE524" s="86"/>
      <c r="BF524" s="86"/>
      <c r="BG524" s="86"/>
      <c r="BH524" s="86"/>
      <c r="BI524" s="86"/>
      <c r="BJ524" s="86"/>
      <c r="BK524" s="86"/>
      <c r="BL524" s="86"/>
      <c r="BM524" s="86"/>
      <c r="BN524" s="86"/>
      <c r="BO524" s="86"/>
      <c r="BP524" s="86"/>
      <c r="BQ524" s="86"/>
      <c r="BR524" s="86"/>
      <c r="BS524" s="86"/>
      <c r="BT524" s="86"/>
      <c r="BU524" s="86"/>
      <c r="BV524" s="86"/>
      <c r="BW524" s="86"/>
      <c r="BX524" s="86"/>
      <c r="BY524" s="86"/>
      <c r="BZ524" s="86"/>
      <c r="CA524" s="86"/>
      <c r="CB524" s="86"/>
      <c r="CC524" s="86"/>
      <c r="CD524" s="86"/>
      <c r="CE524" s="86"/>
      <c r="CF524" s="86"/>
      <c r="CG524" s="86"/>
      <c r="CH524" s="86"/>
      <c r="CI524" s="86"/>
      <c r="CJ524" s="86"/>
      <c r="CK524" s="86"/>
      <c r="CL524" s="86"/>
      <c r="CM524" s="86"/>
      <c r="CN524" s="86"/>
      <c r="CO524" s="86"/>
      <c r="CP524" s="86"/>
      <c r="CQ524" s="86"/>
      <c r="CR524" s="86"/>
      <c r="CS524" s="86"/>
      <c r="CT524" s="86"/>
      <c r="CU524" s="86"/>
      <c r="CV524" s="86"/>
      <c r="CW524" s="86"/>
      <c r="CX524" s="86"/>
      <c r="CY524" s="86"/>
      <c r="CZ524" s="86"/>
      <c r="DA524" s="86"/>
      <c r="DB524" s="86"/>
      <c r="DC524" s="86"/>
      <c r="DD524" s="86"/>
      <c r="DE524" s="86"/>
      <c r="DF524" s="86"/>
      <c r="DG524" s="86"/>
      <c r="DH524" s="86"/>
      <c r="DI524" s="86"/>
      <c r="DJ524" s="86"/>
      <c r="DK524" s="86"/>
      <c r="DL524" s="86"/>
      <c r="DM524" s="86"/>
      <c r="DN524" s="86"/>
      <c r="DO524" s="86"/>
      <c r="DP524" s="86"/>
      <c r="DQ524" s="86"/>
      <c r="DR524" s="86"/>
      <c r="DS524" s="86"/>
      <c r="DT524" s="86"/>
      <c r="DU524" s="86"/>
      <c r="DV524" s="86"/>
      <c r="DW524" s="86"/>
      <c r="DX524" s="86"/>
      <c r="DY524" s="86"/>
      <c r="DZ524" s="86"/>
      <c r="EA524" s="86"/>
      <c r="EB524" s="86"/>
      <c r="EC524" s="86"/>
      <c r="ED524" s="86"/>
      <c r="EE524" s="86"/>
      <c r="EF524" s="86"/>
      <c r="EG524" s="86"/>
      <c r="EH524" s="86"/>
      <c r="EI524" s="86"/>
      <c r="EJ524" s="86"/>
      <c r="EK524" s="86"/>
      <c r="EL524" s="86"/>
      <c r="EM524" s="86"/>
      <c r="EN524" s="86"/>
      <c r="EO524" s="86"/>
      <c r="EP524" s="86"/>
      <c r="EQ524" s="86"/>
      <c r="ER524" s="86"/>
      <c r="ES524" s="86"/>
      <c r="ET524" s="86"/>
      <c r="EU524" s="86"/>
      <c r="EV524" s="86"/>
      <c r="EW524" s="86"/>
      <c r="EX524" s="86"/>
      <c r="EY524" s="86"/>
      <c r="EZ524" s="86"/>
      <c r="FA524" s="86"/>
      <c r="FB524" s="86"/>
      <c r="FC524" s="86"/>
      <c r="FD524" s="86"/>
      <c r="FE524" s="86"/>
      <c r="FF524" s="86"/>
      <c r="FG524" s="86"/>
      <c r="FH524" s="86"/>
      <c r="FI524" s="86"/>
      <c r="FJ524" s="86"/>
      <c r="FK524" s="86"/>
      <c r="FL524" s="86"/>
      <c r="FM524" s="86"/>
      <c r="FN524" s="86"/>
      <c r="FO524" s="86"/>
      <c r="FP524" s="86"/>
      <c r="FQ524" s="86"/>
      <c r="FR524" s="86"/>
      <c r="FS524" s="86"/>
      <c r="FT524" s="86"/>
      <c r="FU524" s="86"/>
      <c r="FV524" s="86"/>
      <c r="FW524" s="86"/>
      <c r="FX524" s="86">
        <v>3</v>
      </c>
      <c r="FY524" s="86">
        <v>0</v>
      </c>
    </row>
    <row r="525" spans="1:181" x14ac:dyDescent="0.25">
      <c r="A525" t="s">
        <v>186</v>
      </c>
      <c r="B525" t="s">
        <v>244</v>
      </c>
      <c r="C525" t="s">
        <v>194</v>
      </c>
      <c r="D525" t="s">
        <v>203</v>
      </c>
      <c r="E525" t="s">
        <v>242</v>
      </c>
      <c r="F525" t="s">
        <v>181</v>
      </c>
      <c r="G525" t="s">
        <v>1</v>
      </c>
      <c r="H525" s="86">
        <v>165</v>
      </c>
      <c r="I525" s="86"/>
      <c r="J525" s="86"/>
      <c r="K525" s="86"/>
      <c r="L525" s="86"/>
      <c r="M525" s="86"/>
      <c r="N525" s="86"/>
      <c r="O525" s="86"/>
      <c r="P525" s="86"/>
      <c r="Q525" s="86"/>
      <c r="R525" s="86"/>
      <c r="S525" s="86"/>
      <c r="T525" s="86"/>
      <c r="U525" s="86"/>
      <c r="V525" s="86"/>
      <c r="W525" s="86"/>
      <c r="X525" s="86"/>
      <c r="Y525" s="86"/>
      <c r="Z525" s="86"/>
      <c r="AA525" s="86"/>
      <c r="AB525" s="86"/>
      <c r="AC525" s="86"/>
      <c r="AD525" s="86"/>
      <c r="AE525" s="86"/>
      <c r="AF525" s="86"/>
      <c r="AG525" s="86"/>
      <c r="AH525" s="86"/>
      <c r="AI525" s="86"/>
      <c r="AJ525" s="86"/>
      <c r="AK525" s="86"/>
      <c r="AL525" s="86"/>
      <c r="AM525" s="86"/>
      <c r="AN525" s="86"/>
      <c r="AO525" s="86"/>
      <c r="AP525" s="86"/>
      <c r="AQ525" s="86"/>
      <c r="AR525" s="86"/>
      <c r="AS525" s="86"/>
      <c r="AT525" s="86"/>
      <c r="AU525" s="86"/>
      <c r="AV525" s="86"/>
      <c r="AW525" s="86"/>
      <c r="AX525" s="86"/>
      <c r="AY525" s="86"/>
      <c r="AZ525" s="86"/>
      <c r="BA525" s="86"/>
      <c r="BB525" s="86"/>
      <c r="BC525" s="86"/>
      <c r="BD525" s="86"/>
      <c r="BE525" s="86"/>
      <c r="BF525" s="86"/>
      <c r="BG525" s="86"/>
      <c r="BH525" s="86"/>
      <c r="BI525" s="86"/>
      <c r="BJ525" s="86"/>
      <c r="BK525" s="86"/>
      <c r="BL525" s="86"/>
      <c r="BM525" s="86"/>
      <c r="BN525" s="86"/>
      <c r="BO525" s="86"/>
      <c r="BP525" s="86"/>
      <c r="BQ525" s="86"/>
      <c r="BR525" s="86"/>
      <c r="BS525" s="86"/>
      <c r="BT525" s="86"/>
      <c r="BU525" s="86"/>
      <c r="BV525" s="86"/>
      <c r="BW525" s="86"/>
      <c r="BX525" s="86"/>
      <c r="BY525" s="86"/>
      <c r="BZ525" s="86"/>
      <c r="CA525" s="86"/>
      <c r="CB525" s="86"/>
      <c r="CC525" s="86"/>
      <c r="CD525" s="86"/>
      <c r="CE525" s="86"/>
      <c r="CF525" s="86"/>
      <c r="CG525" s="86"/>
      <c r="CH525" s="86"/>
      <c r="CI525" s="86"/>
      <c r="CJ525" s="86"/>
      <c r="CK525" s="86"/>
      <c r="CL525" s="86"/>
      <c r="CM525" s="86"/>
      <c r="CN525" s="86"/>
      <c r="CO525" s="86"/>
      <c r="CP525" s="86"/>
      <c r="CQ525" s="86"/>
      <c r="CR525" s="86"/>
      <c r="CS525" s="86"/>
      <c r="CT525" s="86"/>
      <c r="CU525" s="86"/>
      <c r="CV525" s="86"/>
      <c r="CW525" s="86"/>
      <c r="CX525" s="86"/>
      <c r="CY525" s="86"/>
      <c r="CZ525" s="86"/>
      <c r="DA525" s="86"/>
      <c r="DB525" s="86"/>
      <c r="DC525" s="86"/>
      <c r="DD525" s="86"/>
      <c r="DE525" s="86"/>
      <c r="DF525" s="86"/>
      <c r="DG525" s="86"/>
      <c r="DH525" s="86"/>
      <c r="DI525" s="86"/>
      <c r="DJ525" s="86"/>
      <c r="DK525" s="86"/>
      <c r="DL525" s="86"/>
      <c r="DM525" s="86"/>
      <c r="DN525" s="86"/>
      <c r="DO525" s="86"/>
      <c r="DP525" s="86"/>
      <c r="DQ525" s="86"/>
      <c r="DR525" s="86"/>
      <c r="DS525" s="86"/>
      <c r="DT525" s="86"/>
      <c r="DU525" s="86"/>
      <c r="DV525" s="86"/>
      <c r="DW525" s="86"/>
      <c r="DX525" s="86"/>
      <c r="DY525" s="86"/>
      <c r="DZ525" s="86"/>
      <c r="EA525" s="86"/>
      <c r="EB525" s="86"/>
      <c r="EC525" s="86"/>
      <c r="ED525" s="86"/>
      <c r="EE525" s="86"/>
      <c r="EF525" s="86"/>
      <c r="EG525" s="86"/>
      <c r="EH525" s="86"/>
      <c r="EI525" s="86"/>
      <c r="EJ525" s="86"/>
      <c r="EK525" s="86"/>
      <c r="EL525" s="86"/>
      <c r="EM525" s="86"/>
      <c r="EN525" s="86"/>
      <c r="EO525" s="86"/>
      <c r="EP525" s="86"/>
      <c r="EQ525" s="86"/>
      <c r="ER525" s="86"/>
      <c r="ES525" s="86"/>
      <c r="ET525" s="86"/>
      <c r="EU525" s="86"/>
      <c r="EV525" s="86"/>
      <c r="EW525" s="86"/>
      <c r="EX525" s="86"/>
      <c r="EY525" s="86"/>
      <c r="EZ525" s="86"/>
      <c r="FA525" s="86"/>
      <c r="FB525" s="86"/>
      <c r="FC525" s="86"/>
      <c r="FD525" s="86"/>
      <c r="FE525" s="86"/>
      <c r="FF525" s="86"/>
      <c r="FG525" s="86"/>
      <c r="FH525" s="86"/>
      <c r="FI525" s="86"/>
      <c r="FJ525" s="86"/>
      <c r="FK525" s="86"/>
      <c r="FL525" s="86"/>
      <c r="FM525" s="86"/>
      <c r="FN525" s="86"/>
      <c r="FO525" s="86"/>
      <c r="FP525" s="86"/>
      <c r="FQ525" s="86"/>
      <c r="FR525" s="86"/>
      <c r="FS525" s="86"/>
      <c r="FT525" s="86"/>
      <c r="FU525" s="86"/>
      <c r="FV525" s="86"/>
      <c r="FW525" s="86"/>
      <c r="FX525" s="86">
        <v>5</v>
      </c>
      <c r="FY525" s="86">
        <v>0</v>
      </c>
    </row>
    <row r="526" spans="1:181" x14ac:dyDescent="0.25">
      <c r="A526" t="s">
        <v>186</v>
      </c>
      <c r="B526" t="s">
        <v>244</v>
      </c>
      <c r="C526" t="s">
        <v>194</v>
      </c>
      <c r="D526" t="s">
        <v>203</v>
      </c>
      <c r="E526" t="s">
        <v>242</v>
      </c>
      <c r="F526" t="s">
        <v>182</v>
      </c>
      <c r="G526" t="s">
        <v>1</v>
      </c>
      <c r="H526" s="86">
        <v>501</v>
      </c>
      <c r="I526" s="86"/>
      <c r="J526" s="86"/>
      <c r="K526" s="86"/>
      <c r="L526" s="86"/>
      <c r="M526" s="86"/>
      <c r="N526" s="86"/>
      <c r="O526" s="86"/>
      <c r="P526" s="86"/>
      <c r="Q526" s="86"/>
      <c r="R526" s="86"/>
      <c r="S526" s="86"/>
      <c r="T526" s="86"/>
      <c r="U526" s="86"/>
      <c r="V526" s="86"/>
      <c r="W526" s="86"/>
      <c r="X526" s="86"/>
      <c r="Y526" s="86"/>
      <c r="Z526" s="86"/>
      <c r="AA526" s="86"/>
      <c r="AB526" s="86"/>
      <c r="AC526" s="86"/>
      <c r="AD526" s="86"/>
      <c r="AE526" s="86"/>
      <c r="AF526" s="86"/>
      <c r="AG526" s="86"/>
      <c r="AH526" s="86"/>
      <c r="AI526" s="86"/>
      <c r="AJ526" s="86"/>
      <c r="AK526" s="86"/>
      <c r="AL526" s="86"/>
      <c r="AM526" s="86"/>
      <c r="AN526" s="86"/>
      <c r="AO526" s="86"/>
      <c r="AP526" s="86"/>
      <c r="AQ526" s="86"/>
      <c r="AR526" s="86"/>
      <c r="AS526" s="86"/>
      <c r="AT526" s="86"/>
      <c r="AU526" s="86"/>
      <c r="AV526" s="86"/>
      <c r="AW526" s="86"/>
      <c r="AX526" s="86"/>
      <c r="AY526" s="86"/>
      <c r="AZ526" s="86"/>
      <c r="BA526" s="86"/>
      <c r="BB526" s="86"/>
      <c r="BC526" s="86"/>
      <c r="BD526" s="86"/>
      <c r="BE526" s="86"/>
      <c r="BF526" s="86"/>
      <c r="BG526" s="86"/>
      <c r="BH526" s="86"/>
      <c r="BI526" s="86"/>
      <c r="BJ526" s="86"/>
      <c r="BK526" s="86"/>
      <c r="BL526" s="86"/>
      <c r="BM526" s="86"/>
      <c r="BN526" s="86"/>
      <c r="BO526" s="86"/>
      <c r="BP526" s="86"/>
      <c r="BQ526" s="86"/>
      <c r="BR526" s="86"/>
      <c r="BS526" s="86"/>
      <c r="BT526" s="86"/>
      <c r="BU526" s="86"/>
      <c r="BV526" s="86"/>
      <c r="BW526" s="86"/>
      <c r="BX526" s="86"/>
      <c r="BY526" s="86"/>
      <c r="BZ526" s="86"/>
      <c r="CA526" s="86"/>
      <c r="CB526" s="86"/>
      <c r="CC526" s="86"/>
      <c r="CD526" s="86"/>
      <c r="CE526" s="86"/>
      <c r="CF526" s="86"/>
      <c r="CG526" s="86"/>
      <c r="CH526" s="86"/>
      <c r="CI526" s="86"/>
      <c r="CJ526" s="86"/>
      <c r="CK526" s="86"/>
      <c r="CL526" s="86"/>
      <c r="CM526" s="86"/>
      <c r="CN526" s="86"/>
      <c r="CO526" s="86"/>
      <c r="CP526" s="86"/>
      <c r="CQ526" s="86"/>
      <c r="CR526" s="86"/>
      <c r="CS526" s="86"/>
      <c r="CT526" s="86"/>
      <c r="CU526" s="86"/>
      <c r="CV526" s="86"/>
      <c r="CW526" s="86"/>
      <c r="CX526" s="86"/>
      <c r="CY526" s="86"/>
      <c r="CZ526" s="86"/>
      <c r="DA526" s="86"/>
      <c r="DB526" s="86"/>
      <c r="DC526" s="86"/>
      <c r="DD526" s="86"/>
      <c r="DE526" s="86"/>
      <c r="DF526" s="86"/>
      <c r="DG526" s="86"/>
      <c r="DH526" s="86"/>
      <c r="DI526" s="86"/>
      <c r="DJ526" s="86"/>
      <c r="DK526" s="86"/>
      <c r="DL526" s="86"/>
      <c r="DM526" s="86"/>
      <c r="DN526" s="86"/>
      <c r="DO526" s="86"/>
      <c r="DP526" s="86"/>
      <c r="DQ526" s="86"/>
      <c r="DR526" s="86"/>
      <c r="DS526" s="86"/>
      <c r="DT526" s="86"/>
      <c r="DU526" s="86"/>
      <c r="DV526" s="86"/>
      <c r="DW526" s="86"/>
      <c r="DX526" s="86"/>
      <c r="DY526" s="86"/>
      <c r="DZ526" s="86"/>
      <c r="EA526" s="86"/>
      <c r="EB526" s="86"/>
      <c r="EC526" s="86"/>
      <c r="ED526" s="86"/>
      <c r="EE526" s="86"/>
      <c r="EF526" s="86"/>
      <c r="EG526" s="86"/>
      <c r="EH526" s="86"/>
      <c r="EI526" s="86"/>
      <c r="EJ526" s="86"/>
      <c r="EK526" s="86"/>
      <c r="EL526" s="86"/>
      <c r="EM526" s="86"/>
      <c r="EN526" s="86"/>
      <c r="EO526" s="86"/>
      <c r="EP526" s="86"/>
      <c r="EQ526" s="86"/>
      <c r="ER526" s="86"/>
      <c r="ES526" s="86"/>
      <c r="ET526" s="86"/>
      <c r="EU526" s="86"/>
      <c r="EV526" s="86"/>
      <c r="EW526" s="86"/>
      <c r="EX526" s="86"/>
      <c r="EY526" s="86"/>
      <c r="EZ526" s="86"/>
      <c r="FA526" s="86"/>
      <c r="FB526" s="86"/>
      <c r="FC526" s="86"/>
      <c r="FD526" s="86"/>
      <c r="FE526" s="86"/>
      <c r="FF526" s="86"/>
      <c r="FG526" s="86"/>
      <c r="FH526" s="86"/>
      <c r="FI526" s="86"/>
      <c r="FJ526" s="86"/>
      <c r="FK526" s="86"/>
      <c r="FL526" s="86"/>
      <c r="FM526" s="86"/>
      <c r="FN526" s="86"/>
      <c r="FO526" s="86"/>
      <c r="FP526" s="86"/>
      <c r="FQ526" s="86"/>
      <c r="FR526" s="86"/>
      <c r="FS526" s="86"/>
      <c r="FT526" s="86"/>
      <c r="FU526" s="86"/>
      <c r="FV526" s="86"/>
      <c r="FW526" s="86"/>
      <c r="FX526" s="86">
        <v>19</v>
      </c>
      <c r="FY526" s="86">
        <v>0</v>
      </c>
    </row>
    <row r="527" spans="1:181" x14ac:dyDescent="0.25">
      <c r="A527" t="s">
        <v>186</v>
      </c>
      <c r="B527" t="s">
        <v>244</v>
      </c>
      <c r="C527" t="s">
        <v>194</v>
      </c>
      <c r="D527" t="s">
        <v>203</v>
      </c>
      <c r="E527" t="s">
        <v>242</v>
      </c>
      <c r="F527" t="s">
        <v>183</v>
      </c>
      <c r="G527" t="s">
        <v>1</v>
      </c>
      <c r="H527" s="86">
        <v>649</v>
      </c>
      <c r="I527" s="86"/>
      <c r="J527" s="86"/>
      <c r="K527" s="86"/>
      <c r="L527" s="86"/>
      <c r="M527" s="86"/>
      <c r="N527" s="86"/>
      <c r="O527" s="86"/>
      <c r="P527" s="86"/>
      <c r="Q527" s="86"/>
      <c r="R527" s="86"/>
      <c r="S527" s="86"/>
      <c r="T527" s="86"/>
      <c r="U527" s="86"/>
      <c r="V527" s="86"/>
      <c r="W527" s="86"/>
      <c r="X527" s="86"/>
      <c r="Y527" s="86"/>
      <c r="Z527" s="86"/>
      <c r="AA527" s="86"/>
      <c r="AB527" s="86"/>
      <c r="AC527" s="86"/>
      <c r="AD527" s="86"/>
      <c r="AE527" s="86"/>
      <c r="AF527" s="86"/>
      <c r="AG527" s="86"/>
      <c r="AH527" s="86"/>
      <c r="AI527" s="86"/>
      <c r="AJ527" s="86"/>
      <c r="AK527" s="86"/>
      <c r="AL527" s="86"/>
      <c r="AM527" s="86"/>
      <c r="AN527" s="86"/>
      <c r="AO527" s="86"/>
      <c r="AP527" s="86"/>
      <c r="AQ527" s="86"/>
      <c r="AR527" s="86"/>
      <c r="AS527" s="86"/>
      <c r="AT527" s="86"/>
      <c r="AU527" s="86"/>
      <c r="AV527" s="86"/>
      <c r="AW527" s="86"/>
      <c r="AX527" s="86"/>
      <c r="AY527" s="86"/>
      <c r="AZ527" s="86"/>
      <c r="BA527" s="86"/>
      <c r="BB527" s="86"/>
      <c r="BC527" s="86"/>
      <c r="BD527" s="86"/>
      <c r="BE527" s="86"/>
      <c r="BF527" s="86"/>
      <c r="BG527" s="86"/>
      <c r="BH527" s="86"/>
      <c r="BI527" s="86"/>
      <c r="BJ527" s="86"/>
      <c r="BK527" s="86"/>
      <c r="BL527" s="86"/>
      <c r="BM527" s="86"/>
      <c r="BN527" s="86"/>
      <c r="BO527" s="86"/>
      <c r="BP527" s="86"/>
      <c r="BQ527" s="86"/>
      <c r="BR527" s="86"/>
      <c r="BS527" s="86"/>
      <c r="BT527" s="86"/>
      <c r="BU527" s="86"/>
      <c r="BV527" s="86"/>
      <c r="BW527" s="86"/>
      <c r="BX527" s="86"/>
      <c r="BY527" s="86"/>
      <c r="BZ527" s="86"/>
      <c r="CA527" s="86"/>
      <c r="CB527" s="86"/>
      <c r="CC527" s="86"/>
      <c r="CD527" s="86"/>
      <c r="CE527" s="86"/>
      <c r="CF527" s="86"/>
      <c r="CG527" s="86"/>
      <c r="CH527" s="86"/>
      <c r="CI527" s="86"/>
      <c r="CJ527" s="86"/>
      <c r="CK527" s="86"/>
      <c r="CL527" s="86"/>
      <c r="CM527" s="86"/>
      <c r="CN527" s="86"/>
      <c r="CO527" s="86"/>
      <c r="CP527" s="86"/>
      <c r="CQ527" s="86"/>
      <c r="CR527" s="86"/>
      <c r="CS527" s="86"/>
      <c r="CT527" s="86"/>
      <c r="CU527" s="86"/>
      <c r="CV527" s="86"/>
      <c r="CW527" s="86"/>
      <c r="CX527" s="86"/>
      <c r="CY527" s="86"/>
      <c r="CZ527" s="86"/>
      <c r="DA527" s="86"/>
      <c r="DB527" s="86"/>
      <c r="DC527" s="86"/>
      <c r="DD527" s="86"/>
      <c r="DE527" s="86"/>
      <c r="DF527" s="86"/>
      <c r="DG527" s="86"/>
      <c r="DH527" s="86"/>
      <c r="DI527" s="86"/>
      <c r="DJ527" s="86"/>
      <c r="DK527" s="86"/>
      <c r="DL527" s="86"/>
      <c r="DM527" s="86"/>
      <c r="DN527" s="86"/>
      <c r="DO527" s="86"/>
      <c r="DP527" s="86"/>
      <c r="DQ527" s="86"/>
      <c r="DR527" s="86"/>
      <c r="DS527" s="86"/>
      <c r="DT527" s="86"/>
      <c r="DU527" s="86"/>
      <c r="DV527" s="86"/>
      <c r="DW527" s="86"/>
      <c r="DX527" s="86"/>
      <c r="DY527" s="86"/>
      <c r="DZ527" s="86"/>
      <c r="EA527" s="86"/>
      <c r="EB527" s="86"/>
      <c r="EC527" s="86"/>
      <c r="ED527" s="86"/>
      <c r="EE527" s="86"/>
      <c r="EF527" s="86"/>
      <c r="EG527" s="86"/>
      <c r="EH527" s="86"/>
      <c r="EI527" s="86"/>
      <c r="EJ527" s="86"/>
      <c r="EK527" s="86"/>
      <c r="EL527" s="86"/>
      <c r="EM527" s="86"/>
      <c r="EN527" s="86"/>
      <c r="EO527" s="86"/>
      <c r="EP527" s="86"/>
      <c r="EQ527" s="86"/>
      <c r="ER527" s="86"/>
      <c r="ES527" s="86"/>
      <c r="ET527" s="86"/>
      <c r="EU527" s="86"/>
      <c r="EV527" s="86"/>
      <c r="EW527" s="86"/>
      <c r="EX527" s="86"/>
      <c r="EY527" s="86"/>
      <c r="EZ527" s="86"/>
      <c r="FA527" s="86"/>
      <c r="FB527" s="86"/>
      <c r="FC527" s="86"/>
      <c r="FD527" s="86"/>
      <c r="FE527" s="86"/>
      <c r="FF527" s="86"/>
      <c r="FG527" s="86"/>
      <c r="FH527" s="86"/>
      <c r="FI527" s="86"/>
      <c r="FJ527" s="86"/>
      <c r="FK527" s="86"/>
      <c r="FL527" s="86"/>
      <c r="FM527" s="86"/>
      <c r="FN527" s="86"/>
      <c r="FO527" s="86"/>
      <c r="FP527" s="86"/>
      <c r="FQ527" s="86"/>
      <c r="FR527" s="86"/>
      <c r="FS527" s="86"/>
      <c r="FT527" s="86"/>
      <c r="FU527" s="86"/>
      <c r="FV527" s="86"/>
      <c r="FW527" s="86"/>
      <c r="FX527" s="86">
        <v>21</v>
      </c>
      <c r="FY527" s="86">
        <v>0</v>
      </c>
    </row>
    <row r="528" spans="1:181" x14ac:dyDescent="0.25">
      <c r="A528" t="s">
        <v>186</v>
      </c>
      <c r="B528" t="s">
        <v>244</v>
      </c>
      <c r="C528" t="s">
        <v>194</v>
      </c>
      <c r="D528" t="s">
        <v>203</v>
      </c>
      <c r="E528" t="s">
        <v>242</v>
      </c>
      <c r="F528" t="s">
        <v>184</v>
      </c>
      <c r="G528" t="s">
        <v>1</v>
      </c>
      <c r="H528" s="86">
        <v>421</v>
      </c>
      <c r="I528" s="86"/>
      <c r="J528" s="86"/>
      <c r="K528" s="86"/>
      <c r="L528" s="86"/>
      <c r="M528" s="86"/>
      <c r="N528" s="86"/>
      <c r="O528" s="86"/>
      <c r="P528" s="86"/>
      <c r="Q528" s="86"/>
      <c r="R528" s="86"/>
      <c r="S528" s="86"/>
      <c r="T528" s="86"/>
      <c r="U528" s="86"/>
      <c r="V528" s="86"/>
      <c r="W528" s="86"/>
      <c r="X528" s="86"/>
      <c r="Y528" s="86"/>
      <c r="Z528" s="86"/>
      <c r="AA528" s="86"/>
      <c r="AB528" s="86"/>
      <c r="AC528" s="86"/>
      <c r="AD528" s="86"/>
      <c r="AE528" s="86"/>
      <c r="AF528" s="86"/>
      <c r="AG528" s="86"/>
      <c r="AH528" s="86"/>
      <c r="AI528" s="86"/>
      <c r="AJ528" s="86"/>
      <c r="AK528" s="86"/>
      <c r="AL528" s="86"/>
      <c r="AM528" s="86"/>
      <c r="AN528" s="86"/>
      <c r="AO528" s="86"/>
      <c r="AP528" s="86"/>
      <c r="AQ528" s="86"/>
      <c r="AR528" s="86"/>
      <c r="AS528" s="86"/>
      <c r="AT528" s="86"/>
      <c r="AU528" s="86"/>
      <c r="AV528" s="86"/>
      <c r="AW528" s="86"/>
      <c r="AX528" s="86"/>
      <c r="AY528" s="86"/>
      <c r="AZ528" s="86"/>
      <c r="BA528" s="86"/>
      <c r="BB528" s="86"/>
      <c r="BC528" s="86"/>
      <c r="BD528" s="86"/>
      <c r="BE528" s="86"/>
      <c r="BF528" s="86"/>
      <c r="BG528" s="86"/>
      <c r="BH528" s="86"/>
      <c r="BI528" s="86"/>
      <c r="BJ528" s="86"/>
      <c r="BK528" s="86"/>
      <c r="BL528" s="86"/>
      <c r="BM528" s="86"/>
      <c r="BN528" s="86"/>
      <c r="BO528" s="86"/>
      <c r="BP528" s="86"/>
      <c r="BQ528" s="86"/>
      <c r="BR528" s="86"/>
      <c r="BS528" s="86"/>
      <c r="BT528" s="86"/>
      <c r="BU528" s="86"/>
      <c r="BV528" s="86"/>
      <c r="BW528" s="86"/>
      <c r="BX528" s="86"/>
      <c r="BY528" s="86"/>
      <c r="BZ528" s="86"/>
      <c r="CA528" s="86"/>
      <c r="CB528" s="86"/>
      <c r="CC528" s="86"/>
      <c r="CD528" s="86"/>
      <c r="CE528" s="86"/>
      <c r="CF528" s="86"/>
      <c r="CG528" s="86"/>
      <c r="CH528" s="86"/>
      <c r="CI528" s="86"/>
      <c r="CJ528" s="86"/>
      <c r="CK528" s="86"/>
      <c r="CL528" s="86"/>
      <c r="CM528" s="86"/>
      <c r="CN528" s="86"/>
      <c r="CO528" s="86"/>
      <c r="CP528" s="86"/>
      <c r="CQ528" s="86"/>
      <c r="CR528" s="86"/>
      <c r="CS528" s="86"/>
      <c r="CT528" s="86"/>
      <c r="CU528" s="86"/>
      <c r="CV528" s="86"/>
      <c r="CW528" s="86"/>
      <c r="CX528" s="86"/>
      <c r="CY528" s="86"/>
      <c r="CZ528" s="86"/>
      <c r="DA528" s="86"/>
      <c r="DB528" s="86"/>
      <c r="DC528" s="86"/>
      <c r="DD528" s="86"/>
      <c r="DE528" s="86"/>
      <c r="DF528" s="86"/>
      <c r="DG528" s="86"/>
      <c r="DH528" s="86"/>
      <c r="DI528" s="86"/>
      <c r="DJ528" s="86"/>
      <c r="DK528" s="86"/>
      <c r="DL528" s="86"/>
      <c r="DM528" s="86"/>
      <c r="DN528" s="86"/>
      <c r="DO528" s="86"/>
      <c r="DP528" s="86"/>
      <c r="DQ528" s="86"/>
      <c r="DR528" s="86"/>
      <c r="DS528" s="86"/>
      <c r="DT528" s="86"/>
      <c r="DU528" s="86"/>
      <c r="DV528" s="86"/>
      <c r="DW528" s="86"/>
      <c r="DX528" s="86"/>
      <c r="DY528" s="86"/>
      <c r="DZ528" s="86"/>
      <c r="EA528" s="86"/>
      <c r="EB528" s="86"/>
      <c r="EC528" s="86"/>
      <c r="ED528" s="86"/>
      <c r="EE528" s="86"/>
      <c r="EF528" s="86"/>
      <c r="EG528" s="86"/>
      <c r="EH528" s="86"/>
      <c r="EI528" s="86"/>
      <c r="EJ528" s="86"/>
      <c r="EK528" s="86"/>
      <c r="EL528" s="86"/>
      <c r="EM528" s="86"/>
      <c r="EN528" s="86"/>
      <c r="EO528" s="86"/>
      <c r="EP528" s="86"/>
      <c r="EQ528" s="86"/>
      <c r="ER528" s="86"/>
      <c r="ES528" s="86"/>
      <c r="ET528" s="86"/>
      <c r="EU528" s="86"/>
      <c r="EV528" s="86"/>
      <c r="EW528" s="86"/>
      <c r="EX528" s="86"/>
      <c r="EY528" s="86"/>
      <c r="EZ528" s="86"/>
      <c r="FA528" s="86"/>
      <c r="FB528" s="86"/>
      <c r="FC528" s="86"/>
      <c r="FD528" s="86"/>
      <c r="FE528" s="86"/>
      <c r="FF528" s="86"/>
      <c r="FG528" s="86"/>
      <c r="FH528" s="86"/>
      <c r="FI528" s="86"/>
      <c r="FJ528" s="86"/>
      <c r="FK528" s="86"/>
      <c r="FL528" s="86"/>
      <c r="FM528" s="86"/>
      <c r="FN528" s="86"/>
      <c r="FO528" s="86"/>
      <c r="FP528" s="86"/>
      <c r="FQ528" s="86"/>
      <c r="FR528" s="86"/>
      <c r="FS528" s="86"/>
      <c r="FT528" s="86"/>
      <c r="FU528" s="86"/>
      <c r="FV528" s="86"/>
      <c r="FW528" s="86"/>
      <c r="FX528" s="86">
        <v>23</v>
      </c>
      <c r="FY528" s="86">
        <v>0</v>
      </c>
    </row>
    <row r="529" spans="1:181" x14ac:dyDescent="0.25">
      <c r="A529" t="s">
        <v>186</v>
      </c>
      <c r="B529" t="s">
        <v>244</v>
      </c>
      <c r="C529" t="s">
        <v>194</v>
      </c>
      <c r="D529" t="s">
        <v>203</v>
      </c>
      <c r="E529" t="s">
        <v>242</v>
      </c>
      <c r="F529" t="s">
        <v>185</v>
      </c>
      <c r="G529" t="s">
        <v>1</v>
      </c>
      <c r="H529" s="86">
        <v>161</v>
      </c>
      <c r="I529" s="86"/>
      <c r="J529" s="86"/>
      <c r="K529" s="86"/>
      <c r="L529" s="86"/>
      <c r="M529" s="86"/>
      <c r="N529" s="86"/>
      <c r="O529" s="86"/>
      <c r="P529" s="86"/>
      <c r="Q529" s="86"/>
      <c r="R529" s="86"/>
      <c r="S529" s="86"/>
      <c r="T529" s="86"/>
      <c r="U529" s="86"/>
      <c r="V529" s="86"/>
      <c r="W529" s="86"/>
      <c r="X529" s="86"/>
      <c r="Y529" s="86"/>
      <c r="Z529" s="86"/>
      <c r="AA529" s="86"/>
      <c r="AB529" s="86"/>
      <c r="AC529" s="86"/>
      <c r="AD529" s="86"/>
      <c r="AE529" s="86"/>
      <c r="AF529" s="86"/>
      <c r="AG529" s="86"/>
      <c r="AH529" s="86"/>
      <c r="AI529" s="86"/>
      <c r="AJ529" s="86"/>
      <c r="AK529" s="86"/>
      <c r="AL529" s="86"/>
      <c r="AM529" s="86"/>
      <c r="AN529" s="86"/>
      <c r="AO529" s="86"/>
      <c r="AP529" s="86"/>
      <c r="AQ529" s="86"/>
      <c r="AR529" s="86"/>
      <c r="AS529" s="86"/>
      <c r="AT529" s="86"/>
      <c r="AU529" s="86"/>
      <c r="AV529" s="86"/>
      <c r="AW529" s="86"/>
      <c r="AX529" s="86"/>
      <c r="AY529" s="86"/>
      <c r="AZ529" s="86"/>
      <c r="BA529" s="86"/>
      <c r="BB529" s="86"/>
      <c r="BC529" s="86"/>
      <c r="BD529" s="86"/>
      <c r="BE529" s="86"/>
      <c r="BF529" s="86"/>
      <c r="BG529" s="86"/>
      <c r="BH529" s="86"/>
      <c r="BI529" s="86"/>
      <c r="BJ529" s="86"/>
      <c r="BK529" s="86"/>
      <c r="BL529" s="86"/>
      <c r="BM529" s="86"/>
      <c r="BN529" s="86"/>
      <c r="BO529" s="86"/>
      <c r="BP529" s="86"/>
      <c r="BQ529" s="86"/>
      <c r="BR529" s="86"/>
      <c r="BS529" s="86"/>
      <c r="BT529" s="86"/>
      <c r="BU529" s="86"/>
      <c r="BV529" s="86"/>
      <c r="BW529" s="86"/>
      <c r="BX529" s="86"/>
      <c r="BY529" s="86"/>
      <c r="BZ529" s="86"/>
      <c r="CA529" s="86"/>
      <c r="CB529" s="86"/>
      <c r="CC529" s="86"/>
      <c r="CD529" s="86"/>
      <c r="CE529" s="86"/>
      <c r="CF529" s="86"/>
      <c r="CG529" s="86"/>
      <c r="CH529" s="86"/>
      <c r="CI529" s="86"/>
      <c r="CJ529" s="86"/>
      <c r="CK529" s="86"/>
      <c r="CL529" s="86"/>
      <c r="CM529" s="86"/>
      <c r="CN529" s="86"/>
      <c r="CO529" s="86"/>
      <c r="CP529" s="86"/>
      <c r="CQ529" s="86"/>
      <c r="CR529" s="86"/>
      <c r="CS529" s="86"/>
      <c r="CT529" s="86"/>
      <c r="CU529" s="86"/>
      <c r="CV529" s="86"/>
      <c r="CW529" s="86"/>
      <c r="CX529" s="86"/>
      <c r="CY529" s="86"/>
      <c r="CZ529" s="86"/>
      <c r="DA529" s="86"/>
      <c r="DB529" s="86"/>
      <c r="DC529" s="86"/>
      <c r="DD529" s="86"/>
      <c r="DE529" s="86"/>
      <c r="DF529" s="86"/>
      <c r="DG529" s="86"/>
      <c r="DH529" s="86"/>
      <c r="DI529" s="86"/>
      <c r="DJ529" s="86"/>
      <c r="DK529" s="86"/>
      <c r="DL529" s="86"/>
      <c r="DM529" s="86"/>
      <c r="DN529" s="86"/>
      <c r="DO529" s="86"/>
      <c r="DP529" s="86"/>
      <c r="DQ529" s="86"/>
      <c r="DR529" s="86"/>
      <c r="DS529" s="86"/>
      <c r="DT529" s="86"/>
      <c r="DU529" s="86"/>
      <c r="DV529" s="86"/>
      <c r="DW529" s="86"/>
      <c r="DX529" s="86"/>
      <c r="DY529" s="86"/>
      <c r="DZ529" s="86"/>
      <c r="EA529" s="86"/>
      <c r="EB529" s="86"/>
      <c r="EC529" s="86"/>
      <c r="ED529" s="86"/>
      <c r="EE529" s="86"/>
      <c r="EF529" s="86"/>
      <c r="EG529" s="86"/>
      <c r="EH529" s="86"/>
      <c r="EI529" s="86"/>
      <c r="EJ529" s="86"/>
      <c r="EK529" s="86"/>
      <c r="EL529" s="86"/>
      <c r="EM529" s="86"/>
      <c r="EN529" s="86"/>
      <c r="EO529" s="86"/>
      <c r="EP529" s="86"/>
      <c r="EQ529" s="86"/>
      <c r="ER529" s="86"/>
      <c r="ES529" s="86"/>
      <c r="ET529" s="86"/>
      <c r="EU529" s="86"/>
      <c r="EV529" s="86"/>
      <c r="EW529" s="86"/>
      <c r="EX529" s="86"/>
      <c r="EY529" s="86"/>
      <c r="EZ529" s="86"/>
      <c r="FA529" s="86"/>
      <c r="FB529" s="86"/>
      <c r="FC529" s="86"/>
      <c r="FD529" s="86"/>
      <c r="FE529" s="86"/>
      <c r="FF529" s="86"/>
      <c r="FG529" s="86"/>
      <c r="FH529" s="86"/>
      <c r="FI529" s="86"/>
      <c r="FJ529" s="86"/>
      <c r="FK529" s="86"/>
      <c r="FL529" s="86"/>
      <c r="FM529" s="86"/>
      <c r="FN529" s="86"/>
      <c r="FO529" s="86"/>
      <c r="FP529" s="86"/>
      <c r="FQ529" s="86"/>
      <c r="FR529" s="86"/>
      <c r="FS529" s="86"/>
      <c r="FT529" s="86"/>
      <c r="FU529" s="86"/>
      <c r="FV529" s="86"/>
      <c r="FW529" s="86"/>
      <c r="FX529" s="86">
        <v>4</v>
      </c>
      <c r="FY529" s="86">
        <v>0</v>
      </c>
    </row>
    <row r="571" spans="180:180" x14ac:dyDescent="0.25">
      <c r="FX571" s="34"/>
    </row>
    <row r="572" spans="180:180" x14ac:dyDescent="0.25">
      <c r="FX572" s="34"/>
    </row>
    <row r="573" spans="180:180" x14ac:dyDescent="0.25">
      <c r="FX573" s="34"/>
    </row>
    <row r="574" spans="180:180" x14ac:dyDescent="0.25">
      <c r="FX574" s="34"/>
    </row>
    <row r="575" spans="180:180" x14ac:dyDescent="0.25">
      <c r="FX575" s="34"/>
    </row>
    <row r="576" spans="180:180" x14ac:dyDescent="0.25">
      <c r="FX576" s="34"/>
    </row>
    <row r="577" spans="180:180" x14ac:dyDescent="0.25">
      <c r="FX577" s="34"/>
    </row>
    <row r="578" spans="180:180" x14ac:dyDescent="0.25">
      <c r="FX578" s="34"/>
    </row>
    <row r="579" spans="180:180" x14ac:dyDescent="0.25">
      <c r="FX579" s="34"/>
    </row>
    <row r="580" spans="180:180" x14ac:dyDescent="0.25">
      <c r="FX580" s="34"/>
    </row>
    <row r="581" spans="180:180" x14ac:dyDescent="0.25">
      <c r="FX581" s="34"/>
    </row>
    <row r="582" spans="180:180" x14ac:dyDescent="0.25">
      <c r="FX582" s="34"/>
    </row>
    <row r="583" spans="180:180" x14ac:dyDescent="0.25">
      <c r="FX583" s="34"/>
    </row>
    <row r="584" spans="180:180" x14ac:dyDescent="0.25">
      <c r="FX584" s="34"/>
    </row>
    <row r="585" spans="180:180" x14ac:dyDescent="0.25">
      <c r="FX585" s="34"/>
    </row>
    <row r="586" spans="180:180" x14ac:dyDescent="0.25">
      <c r="FX586" s="34"/>
    </row>
    <row r="587" spans="180:180" x14ac:dyDescent="0.25">
      <c r="FX587" s="34"/>
    </row>
    <row r="588" spans="180:180" x14ac:dyDescent="0.25">
      <c r="FX588" s="34"/>
    </row>
    <row r="589" spans="180:180" x14ac:dyDescent="0.25">
      <c r="FX589" s="34"/>
    </row>
    <row r="590" spans="180:180" x14ac:dyDescent="0.25">
      <c r="FX590" s="34"/>
    </row>
    <row r="591" spans="180:180" x14ac:dyDescent="0.25">
      <c r="FX591" s="34"/>
    </row>
    <row r="592" spans="180:180" x14ac:dyDescent="0.25">
      <c r="FX592" s="34"/>
    </row>
    <row r="593" spans="180:181" x14ac:dyDescent="0.25">
      <c r="FX593" s="34"/>
    </row>
    <row r="594" spans="180:181" x14ac:dyDescent="0.25">
      <c r="FX594" s="34"/>
    </row>
    <row r="595" spans="180:181" x14ac:dyDescent="0.25">
      <c r="FX595" s="34"/>
    </row>
    <row r="596" spans="180:181" x14ac:dyDescent="0.25">
      <c r="FX596" s="34"/>
    </row>
    <row r="597" spans="180:181" x14ac:dyDescent="0.25">
      <c r="FX597" s="34"/>
    </row>
    <row r="598" spans="180:181" x14ac:dyDescent="0.25">
      <c r="FX598" s="34"/>
    </row>
    <row r="599" spans="180:181" x14ac:dyDescent="0.25">
      <c r="FX599" s="34"/>
    </row>
    <row r="600" spans="180:181" x14ac:dyDescent="0.25">
      <c r="FX600" s="34"/>
    </row>
    <row r="601" spans="180:181" x14ac:dyDescent="0.25">
      <c r="FX601" s="34"/>
    </row>
    <row r="602" spans="180:181" x14ac:dyDescent="0.25">
      <c r="FX602" s="34"/>
    </row>
    <row r="603" spans="180:181" x14ac:dyDescent="0.25">
      <c r="FX603" s="34"/>
    </row>
    <row r="604" spans="180:181" x14ac:dyDescent="0.25">
      <c r="FX604" s="34"/>
      <c r="FY604" s="42"/>
    </row>
    <row r="605" spans="180:181" x14ac:dyDescent="0.25">
      <c r="FX605" s="34"/>
      <c r="FY605" s="42"/>
    </row>
    <row r="606" spans="180:181" x14ac:dyDescent="0.25">
      <c r="FX606" s="34"/>
      <c r="FY606" s="42"/>
    </row>
    <row r="607" spans="180:181" x14ac:dyDescent="0.25">
      <c r="FX607" s="34"/>
      <c r="FY607" s="42"/>
    </row>
    <row r="608" spans="180:181" x14ac:dyDescent="0.25">
      <c r="FX608" s="34"/>
      <c r="FY608" s="42"/>
    </row>
    <row r="609" spans="180:181" x14ac:dyDescent="0.25">
      <c r="FX609" s="34"/>
      <c r="FY609" s="42"/>
    </row>
    <row r="610" spans="180:181" x14ac:dyDescent="0.25">
      <c r="FX610" s="34"/>
      <c r="FY610" s="42"/>
    </row>
    <row r="611" spans="180:181" x14ac:dyDescent="0.25">
      <c r="FX611" s="34"/>
      <c r="FY611" s="42"/>
    </row>
    <row r="612" spans="180:181" x14ac:dyDescent="0.25">
      <c r="FX612" s="34"/>
      <c r="FY612" s="42"/>
    </row>
    <row r="613" spans="180:181" x14ac:dyDescent="0.25">
      <c r="FX613" s="34"/>
      <c r="FY613" s="42"/>
    </row>
    <row r="614" spans="180:181" x14ac:dyDescent="0.25">
      <c r="FX614" s="34"/>
      <c r="FY614" s="42"/>
    </row>
    <row r="615" spans="180:181" x14ac:dyDescent="0.25">
      <c r="FX615" s="34"/>
      <c r="FY615" s="42"/>
    </row>
    <row r="616" spans="180:181" x14ac:dyDescent="0.25">
      <c r="FX616" s="34"/>
      <c r="FY616" s="42"/>
    </row>
    <row r="617" spans="180:181" x14ac:dyDescent="0.25">
      <c r="FX617" s="34"/>
      <c r="FY617" s="42"/>
    </row>
    <row r="618" spans="180:181" x14ac:dyDescent="0.25">
      <c r="FX618" s="34"/>
      <c r="FY618" s="42"/>
    </row>
    <row r="619" spans="180:181" x14ac:dyDescent="0.25">
      <c r="FX619" s="34"/>
      <c r="FY619" s="42"/>
    </row>
    <row r="620" spans="180:181" x14ac:dyDescent="0.25">
      <c r="FX620" s="34"/>
    </row>
    <row r="621" spans="180:181" x14ac:dyDescent="0.25">
      <c r="FX621" s="34"/>
    </row>
    <row r="622" spans="180:181" x14ac:dyDescent="0.25">
      <c r="FX622" s="34"/>
    </row>
    <row r="623" spans="180:181" x14ac:dyDescent="0.25">
      <c r="FX623" s="34"/>
    </row>
    <row r="624" spans="180:181" x14ac:dyDescent="0.25">
      <c r="FX624" s="34"/>
    </row>
    <row r="625" spans="180:180" x14ac:dyDescent="0.25">
      <c r="FX625" s="34"/>
    </row>
    <row r="626" spans="180:180" x14ac:dyDescent="0.25">
      <c r="FX626" s="34"/>
    </row>
    <row r="627" spans="180:180" x14ac:dyDescent="0.25">
      <c r="FX627" s="34"/>
    </row>
    <row r="628" spans="180:180" x14ac:dyDescent="0.25">
      <c r="FX628" s="34"/>
    </row>
    <row r="629" spans="180:180" x14ac:dyDescent="0.25">
      <c r="FX629" s="34"/>
    </row>
    <row r="630" spans="180:180" x14ac:dyDescent="0.25">
      <c r="FX630" s="34"/>
    </row>
    <row r="631" spans="180:180" x14ac:dyDescent="0.25">
      <c r="FX631" s="34"/>
    </row>
    <row r="632" spans="180:180" x14ac:dyDescent="0.25">
      <c r="FX632" s="34"/>
    </row>
    <row r="633" spans="180:180" x14ac:dyDescent="0.25">
      <c r="FX633" s="34"/>
    </row>
    <row r="634" spans="180:180" x14ac:dyDescent="0.25">
      <c r="FX634" s="34"/>
    </row>
    <row r="635" spans="180:180" x14ac:dyDescent="0.25">
      <c r="FX635" s="34"/>
    </row>
    <row r="636" spans="180:180" x14ac:dyDescent="0.25">
      <c r="FX636" s="34"/>
    </row>
    <row r="637" spans="180:180" x14ac:dyDescent="0.25">
      <c r="FX637" s="34"/>
    </row>
    <row r="638" spans="180:180" x14ac:dyDescent="0.25">
      <c r="FX638" s="34"/>
    </row>
    <row r="639" spans="180:180" x14ac:dyDescent="0.25">
      <c r="FX639" s="34"/>
    </row>
    <row r="640" spans="180:180" x14ac:dyDescent="0.25">
      <c r="FX640" s="34"/>
    </row>
    <row r="641" spans="180:180" x14ac:dyDescent="0.25">
      <c r="FX641" s="34"/>
    </row>
    <row r="642" spans="180:180" x14ac:dyDescent="0.25">
      <c r="FX642" s="34"/>
    </row>
    <row r="643" spans="180:180" x14ac:dyDescent="0.25">
      <c r="FX643" s="34"/>
    </row>
    <row r="644" spans="180:180" x14ac:dyDescent="0.25">
      <c r="FX644" s="34"/>
    </row>
    <row r="645" spans="180:180" x14ac:dyDescent="0.25">
      <c r="FX645" s="34"/>
    </row>
    <row r="646" spans="180:180" x14ac:dyDescent="0.25">
      <c r="FX646" s="34"/>
    </row>
    <row r="647" spans="180:180" x14ac:dyDescent="0.25">
      <c r="FX647" s="34"/>
    </row>
    <row r="648" spans="180:180" x14ac:dyDescent="0.25">
      <c r="FX648" s="34"/>
    </row>
    <row r="649" spans="180:180" x14ac:dyDescent="0.25">
      <c r="FX649" s="34"/>
    </row>
    <row r="650" spans="180:180" x14ac:dyDescent="0.25">
      <c r="FX650" s="34"/>
    </row>
    <row r="651" spans="180:180" x14ac:dyDescent="0.25">
      <c r="FX651" s="34"/>
    </row>
    <row r="652" spans="180:180" x14ac:dyDescent="0.25">
      <c r="FX652" s="34"/>
    </row>
    <row r="653" spans="180:180" x14ac:dyDescent="0.25">
      <c r="FX653" s="34"/>
    </row>
    <row r="654" spans="180:180" x14ac:dyDescent="0.25">
      <c r="FX654" s="34"/>
    </row>
    <row r="655" spans="180:180" x14ac:dyDescent="0.25">
      <c r="FX655" s="34"/>
    </row>
    <row r="656" spans="180:180" x14ac:dyDescent="0.25">
      <c r="FX656" s="34"/>
    </row>
    <row r="657" spans="180:180" x14ac:dyDescent="0.25">
      <c r="FX657" s="34"/>
    </row>
    <row r="658" spans="180:180" x14ac:dyDescent="0.25">
      <c r="FX658" s="34"/>
    </row>
    <row r="659" spans="180:180" x14ac:dyDescent="0.25">
      <c r="FX659" s="34"/>
    </row>
    <row r="660" spans="180:180" x14ac:dyDescent="0.25">
      <c r="FX660" s="34"/>
    </row>
    <row r="661" spans="180:180" x14ac:dyDescent="0.25">
      <c r="FX661" s="34"/>
    </row>
    <row r="662" spans="180:180" x14ac:dyDescent="0.25">
      <c r="FX662" s="34"/>
    </row>
    <row r="663" spans="180:180" x14ac:dyDescent="0.25">
      <c r="FX663" s="34"/>
    </row>
    <row r="664" spans="180:180" x14ac:dyDescent="0.25">
      <c r="FX664" s="34"/>
    </row>
    <row r="665" spans="180:180" x14ac:dyDescent="0.25">
      <c r="FX665" s="34"/>
    </row>
    <row r="666" spans="180:180" x14ac:dyDescent="0.25">
      <c r="FX666" s="34"/>
    </row>
    <row r="667" spans="180:180" x14ac:dyDescent="0.25">
      <c r="FX667" s="34"/>
    </row>
    <row r="668" spans="180:180" x14ac:dyDescent="0.25">
      <c r="FX668" s="34"/>
    </row>
    <row r="669" spans="180:180" x14ac:dyDescent="0.25">
      <c r="FX669" s="34"/>
    </row>
    <row r="670" spans="180:180" x14ac:dyDescent="0.25">
      <c r="FX670" s="34"/>
    </row>
    <row r="671" spans="180:180" x14ac:dyDescent="0.25">
      <c r="FX671" s="34"/>
    </row>
    <row r="672" spans="180:180" x14ac:dyDescent="0.25">
      <c r="FX672" s="34"/>
    </row>
    <row r="673" spans="180:180" x14ac:dyDescent="0.25">
      <c r="FX673" s="34"/>
    </row>
    <row r="674" spans="180:180" x14ac:dyDescent="0.25">
      <c r="FX674" s="34"/>
    </row>
    <row r="675" spans="180:180" x14ac:dyDescent="0.25">
      <c r="FX675" s="34"/>
    </row>
    <row r="676" spans="180:180" x14ac:dyDescent="0.25">
      <c r="FX676" s="34"/>
    </row>
    <row r="677" spans="180:180" x14ac:dyDescent="0.25">
      <c r="FX677" s="34"/>
    </row>
    <row r="678" spans="180:180" x14ac:dyDescent="0.25">
      <c r="FX678" s="34"/>
    </row>
    <row r="679" spans="180:180" x14ac:dyDescent="0.25">
      <c r="FX679" s="34"/>
    </row>
    <row r="680" spans="180:180" x14ac:dyDescent="0.25">
      <c r="FX680" s="34"/>
    </row>
    <row r="681" spans="180:180" x14ac:dyDescent="0.25">
      <c r="FX681" s="34"/>
    </row>
    <row r="682" spans="180:180" x14ac:dyDescent="0.25">
      <c r="FX682" s="34"/>
    </row>
    <row r="683" spans="180:180" x14ac:dyDescent="0.25">
      <c r="FX683" s="34"/>
    </row>
    <row r="684" spans="180:180" x14ac:dyDescent="0.25">
      <c r="FX684" s="34"/>
    </row>
    <row r="685" spans="180:180" x14ac:dyDescent="0.25">
      <c r="FX685" s="34"/>
    </row>
    <row r="686" spans="180:180" x14ac:dyDescent="0.25">
      <c r="FX686" s="34"/>
    </row>
    <row r="687" spans="180:180" x14ac:dyDescent="0.25">
      <c r="FX687" s="34"/>
    </row>
    <row r="688" spans="180:180" x14ac:dyDescent="0.25">
      <c r="FX688" s="34"/>
    </row>
    <row r="689" spans="180:180" x14ac:dyDescent="0.25">
      <c r="FX689" s="34"/>
    </row>
    <row r="690" spans="180:180" x14ac:dyDescent="0.25">
      <c r="FX690" s="34"/>
    </row>
    <row r="691" spans="180:180" x14ac:dyDescent="0.25">
      <c r="FX691" s="34"/>
    </row>
    <row r="692" spans="180:180" x14ac:dyDescent="0.25">
      <c r="FX692" s="34"/>
    </row>
    <row r="693" spans="180:180" x14ac:dyDescent="0.25">
      <c r="FX693" s="34"/>
    </row>
    <row r="694" spans="180:180" x14ac:dyDescent="0.25">
      <c r="FX694" s="34"/>
    </row>
    <row r="695" spans="180:180" x14ac:dyDescent="0.25">
      <c r="FX695" s="34"/>
    </row>
    <row r="696" spans="180:180" x14ac:dyDescent="0.25">
      <c r="FX696" s="34"/>
    </row>
    <row r="697" spans="180:180" x14ac:dyDescent="0.25">
      <c r="FX697" s="34"/>
    </row>
    <row r="698" spans="180:180" x14ac:dyDescent="0.25">
      <c r="FX698" s="34"/>
    </row>
    <row r="699" spans="180:180" x14ac:dyDescent="0.25">
      <c r="FX699" s="34"/>
    </row>
    <row r="700" spans="180:180" x14ac:dyDescent="0.25">
      <c r="FX700" s="34"/>
    </row>
    <row r="701" spans="180:180" x14ac:dyDescent="0.25">
      <c r="FX701" s="34"/>
    </row>
    <row r="702" spans="180:180" x14ac:dyDescent="0.25">
      <c r="FX702" s="34"/>
    </row>
    <row r="703" spans="180:180" x14ac:dyDescent="0.25">
      <c r="FX703" s="34"/>
    </row>
    <row r="704" spans="180:180" x14ac:dyDescent="0.25">
      <c r="FX704" s="34"/>
    </row>
    <row r="705" spans="180:180" x14ac:dyDescent="0.25">
      <c r="FX705" s="34"/>
    </row>
    <row r="706" spans="180:180" x14ac:dyDescent="0.25">
      <c r="FX706" s="34"/>
    </row>
    <row r="707" spans="180:180" x14ac:dyDescent="0.25">
      <c r="FX707" s="34"/>
    </row>
    <row r="708" spans="180:180" x14ac:dyDescent="0.25">
      <c r="FX708" s="34"/>
    </row>
    <row r="709" spans="180:180" x14ac:dyDescent="0.25">
      <c r="FX709" s="34"/>
    </row>
    <row r="710" spans="180:180" x14ac:dyDescent="0.25">
      <c r="FX710" s="34"/>
    </row>
    <row r="711" spans="180:180" x14ac:dyDescent="0.25">
      <c r="FX711" s="34"/>
    </row>
    <row r="712" spans="180:180" x14ac:dyDescent="0.25">
      <c r="FX712" s="34"/>
    </row>
    <row r="713" spans="180:180" x14ac:dyDescent="0.25">
      <c r="FX713" s="34"/>
    </row>
    <row r="714" spans="180:180" x14ac:dyDescent="0.25">
      <c r="FX714" s="34"/>
    </row>
    <row r="715" spans="180:180" x14ac:dyDescent="0.25">
      <c r="FX715" s="34"/>
    </row>
    <row r="716" spans="180:180" x14ac:dyDescent="0.25">
      <c r="FX716" s="34"/>
    </row>
    <row r="717" spans="180:180" x14ac:dyDescent="0.25">
      <c r="FX717" s="34"/>
    </row>
    <row r="718" spans="180:180" x14ac:dyDescent="0.25">
      <c r="FX718" s="34"/>
    </row>
    <row r="719" spans="180:180" x14ac:dyDescent="0.25">
      <c r="FX719" s="34"/>
    </row>
    <row r="720" spans="180:180" x14ac:dyDescent="0.25">
      <c r="FX720" s="34"/>
    </row>
    <row r="721" spans="180:180" x14ac:dyDescent="0.25">
      <c r="FX721" s="34"/>
    </row>
    <row r="722" spans="180:180" x14ac:dyDescent="0.25">
      <c r="FX722" s="34"/>
    </row>
    <row r="723" spans="180:180" x14ac:dyDescent="0.25">
      <c r="FX723" s="34"/>
    </row>
    <row r="724" spans="180:180" x14ac:dyDescent="0.25">
      <c r="FX724" s="34"/>
    </row>
    <row r="725" spans="180:180" x14ac:dyDescent="0.25">
      <c r="FX725" s="34"/>
    </row>
    <row r="726" spans="180:180" x14ac:dyDescent="0.25">
      <c r="FX726" s="34"/>
    </row>
    <row r="727" spans="180:180" x14ac:dyDescent="0.25">
      <c r="FX727" s="34"/>
    </row>
    <row r="728" spans="180:180" x14ac:dyDescent="0.25">
      <c r="FX728" s="34"/>
    </row>
    <row r="729" spans="180:180" x14ac:dyDescent="0.25">
      <c r="FX729" s="34"/>
    </row>
    <row r="730" spans="180:180" x14ac:dyDescent="0.25">
      <c r="FX730" s="34"/>
    </row>
    <row r="731" spans="180:180" x14ac:dyDescent="0.25">
      <c r="FX731" s="34"/>
    </row>
    <row r="732" spans="180:180" x14ac:dyDescent="0.25">
      <c r="FX732" s="34"/>
    </row>
    <row r="733" spans="180:180" x14ac:dyDescent="0.25">
      <c r="FX733" s="34"/>
    </row>
    <row r="734" spans="180:180" x14ac:dyDescent="0.25">
      <c r="FX734" s="34"/>
    </row>
    <row r="735" spans="180:180" x14ac:dyDescent="0.25">
      <c r="FX735" s="34"/>
    </row>
    <row r="736" spans="180:180" x14ac:dyDescent="0.25">
      <c r="FX736" s="34"/>
    </row>
    <row r="737" spans="180:180" x14ac:dyDescent="0.25">
      <c r="FX737" s="34"/>
    </row>
    <row r="738" spans="180:180" x14ac:dyDescent="0.25">
      <c r="FX738" s="34"/>
    </row>
    <row r="739" spans="180:180" x14ac:dyDescent="0.25">
      <c r="FX739" s="34"/>
    </row>
    <row r="740" spans="180:180" x14ac:dyDescent="0.25">
      <c r="FX740" s="34"/>
    </row>
    <row r="741" spans="180:180" x14ac:dyDescent="0.25">
      <c r="FX741" s="34"/>
    </row>
    <row r="742" spans="180:180" x14ac:dyDescent="0.25">
      <c r="FX742" s="34"/>
    </row>
    <row r="743" spans="180:180" x14ac:dyDescent="0.25">
      <c r="FX743" s="34"/>
    </row>
    <row r="744" spans="180:180" x14ac:dyDescent="0.25">
      <c r="FX744" s="34"/>
    </row>
    <row r="745" spans="180:180" x14ac:dyDescent="0.25">
      <c r="FX745" s="34"/>
    </row>
    <row r="746" spans="180:180" x14ac:dyDescent="0.25">
      <c r="FX746" s="34"/>
    </row>
    <row r="747" spans="180:180" x14ac:dyDescent="0.25">
      <c r="FX747" s="34"/>
    </row>
    <row r="748" spans="180:180" x14ac:dyDescent="0.25">
      <c r="FX748" s="34"/>
    </row>
    <row r="749" spans="180:180" x14ac:dyDescent="0.25">
      <c r="FX749" s="34"/>
    </row>
    <row r="750" spans="180:180" x14ac:dyDescent="0.25">
      <c r="FX750" s="34"/>
    </row>
    <row r="751" spans="180:180" x14ac:dyDescent="0.25">
      <c r="FX751" s="34"/>
    </row>
    <row r="752" spans="180:180" x14ac:dyDescent="0.25">
      <c r="FX752" s="34"/>
    </row>
    <row r="753" spans="180:180" x14ac:dyDescent="0.25">
      <c r="FX753" s="34"/>
    </row>
    <row r="754" spans="180:180" x14ac:dyDescent="0.25">
      <c r="FX754" s="34"/>
    </row>
    <row r="755" spans="180:180" x14ac:dyDescent="0.25">
      <c r="FX755" s="34"/>
    </row>
    <row r="756" spans="180:180" x14ac:dyDescent="0.25">
      <c r="FX756" s="34"/>
    </row>
    <row r="757" spans="180:180" x14ac:dyDescent="0.25">
      <c r="FX757" s="34"/>
    </row>
    <row r="758" spans="180:180" x14ac:dyDescent="0.25">
      <c r="FX758" s="34"/>
    </row>
    <row r="759" spans="180:180" x14ac:dyDescent="0.25">
      <c r="FX759" s="34"/>
    </row>
    <row r="760" spans="180:180" x14ac:dyDescent="0.25">
      <c r="FX760" s="34"/>
    </row>
    <row r="761" spans="180:180" x14ac:dyDescent="0.25">
      <c r="FX761" s="34"/>
    </row>
    <row r="762" spans="180:180" x14ac:dyDescent="0.25">
      <c r="FX762" s="34"/>
    </row>
    <row r="763" spans="180:180" x14ac:dyDescent="0.25">
      <c r="FX763" s="34"/>
    </row>
    <row r="764" spans="180:180" x14ac:dyDescent="0.25">
      <c r="FX764" s="34"/>
    </row>
    <row r="765" spans="180:180" x14ac:dyDescent="0.25">
      <c r="FX765" s="34"/>
    </row>
    <row r="766" spans="180:180" x14ac:dyDescent="0.25">
      <c r="FX766" s="34"/>
    </row>
    <row r="767" spans="180:180" x14ac:dyDescent="0.25">
      <c r="FX767" s="34"/>
    </row>
    <row r="768" spans="180:180" x14ac:dyDescent="0.25">
      <c r="FX768" s="34"/>
    </row>
    <row r="769" spans="180:180" x14ac:dyDescent="0.25">
      <c r="FX769" s="34"/>
    </row>
    <row r="770" spans="180:180" x14ac:dyDescent="0.25">
      <c r="FX770" s="34"/>
    </row>
    <row r="771" spans="180:180" x14ac:dyDescent="0.25">
      <c r="FX771" s="34"/>
    </row>
    <row r="772" spans="180:180" x14ac:dyDescent="0.25">
      <c r="FX772" s="34"/>
    </row>
    <row r="773" spans="180:180" x14ac:dyDescent="0.25">
      <c r="FX773" s="34"/>
    </row>
    <row r="774" spans="180:180" x14ac:dyDescent="0.25">
      <c r="FX774" s="34"/>
    </row>
    <row r="775" spans="180:180" x14ac:dyDescent="0.25">
      <c r="FX775" s="34"/>
    </row>
  </sheetData>
  <phoneticPr fontId="2" type="noConversion"/>
  <conditionalFormatting sqref="I2:FW529">
    <cfRule type="expression" dxfId="34" priority="2">
      <formula>$FY2=0</formula>
    </cfRule>
  </conditionalFormatting>
  <conditionalFormatting sqref="J2:K14">
    <cfRule type="expression" dxfId="33" priority="1">
      <formula>$FY2=0</formula>
    </cfRule>
  </conditionalFormatting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17</vt:i4>
      </vt:variant>
    </vt:vector>
  </HeadingPairs>
  <TitlesOfParts>
    <vt:vector size="20" baseType="lpstr">
      <vt:lpstr>Table</vt:lpstr>
      <vt:lpstr>Lookups</vt:lpstr>
      <vt:lpstr>Data</vt:lpstr>
      <vt:lpstr>Care</vt:lpstr>
      <vt:lpstr>Criteria</vt:lpstr>
      <vt:lpstr>data</vt:lpstr>
      <vt:lpstr>date_list</vt:lpstr>
      <vt:lpstr>daytype</vt:lpstr>
      <vt:lpstr>dual_enrol_list</vt:lpstr>
      <vt:lpstr>Enrolled</vt:lpstr>
      <vt:lpstr>lca</vt:lpstr>
      <vt:lpstr>lca_list</vt:lpstr>
      <vt:lpstr>month</vt:lpstr>
      <vt:lpstr>Pass</vt:lpstr>
      <vt:lpstr>Table!Print_Area</vt:lpstr>
      <vt:lpstr>Result_type</vt:lpstr>
      <vt:lpstr>Result_type_list</vt:lpstr>
      <vt:lpstr>Size_list</vt:lpstr>
      <vt:lpstr>Data!table_for_PGE_CBP_expost_private</vt:lpstr>
      <vt:lpstr>Two_way_tab_flag</vt:lpstr>
    </vt:vector>
  </TitlesOfParts>
  <Company>Christensen Associates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edmchugh</dc:creator>
  <cp:lastModifiedBy>Dave Armstrong</cp:lastModifiedBy>
  <cp:lastPrinted>2009-04-03T17:07:33Z</cp:lastPrinted>
  <dcterms:created xsi:type="dcterms:W3CDTF">2009-03-24T17:58:42Z</dcterms:created>
  <dcterms:modified xsi:type="dcterms:W3CDTF">2020-03-25T14:49:50Z</dcterms:modified>
</cp:coreProperties>
</file>