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\Limbo\PGE\Residential TOU and SmartRate\PY2020\Report\Final Files\"/>
    </mc:Choice>
  </mc:AlternateContent>
  <xr:revisionPtr revIDLastSave="0" documentId="13_ncr:1_{DA73516C-B95A-497E-8DCC-E56D94ECB1B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Data!$A$1:$GA$775</definedName>
    <definedName name="Care">Table!$B$9</definedName>
    <definedName name="_xlnm.Criteria">Lookups!$B$3:$F$4</definedName>
    <definedName name="data">Data!$A$1:$GA$775</definedName>
    <definedName name="date_list">Lookups!$J$4:$J$15</definedName>
    <definedName name="daytype">Table!$B$6</definedName>
    <definedName name="dual_enrol_list">Lookups!$M$4:$M$5</definedName>
    <definedName name="Enrolled">Table!$G$3</definedName>
    <definedName name="lca">Table!$B$8</definedName>
    <definedName name="lca_list">Lookups!$K$4:$K$12</definedName>
    <definedName name="month">Table!$B$5</definedName>
    <definedName name="Pass">Lookups!$C$1</definedName>
    <definedName name="_xlnm.Print_Area" localSheetId="0">Table!$A$2:$N$35</definedName>
    <definedName name="Result_type">Table!$B$4</definedName>
    <definedName name="Result_type_list">Lookups!$I$4:$I$5</definedName>
    <definedName name="Size_list">Lookups!$L$4:$L$6</definedName>
    <definedName name="table_for_PGE_CBP_expost_private" localSheetId="2">Data!$A$1:$FZ$775</definedName>
    <definedName name="Two_way_tab_flag">Lookups!$D$6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8" i="2"/>
  <c r="F6" i="2" l="1"/>
  <c r="B2" i="4" l="1" a="1"/>
  <c r="B2" i="4" s="1"/>
  <c r="C4" i="2"/>
  <c r="B3" i="4" l="1"/>
  <c r="F4" i="2" l="1"/>
  <c r="B4" i="2"/>
  <c r="G5" i="4"/>
  <c r="E4" i="2" l="1"/>
  <c r="D6" i="2" l="1"/>
  <c r="D4" i="2"/>
  <c r="C1" i="2" s="1"/>
  <c r="B11" i="4" s="1"/>
  <c r="B36" i="2" l="1"/>
  <c r="B35" i="2"/>
  <c r="B34" i="2"/>
  <c r="A1" i="4"/>
  <c r="H32" i="4"/>
  <c r="G32" i="4"/>
  <c r="F32" i="4" l="1"/>
  <c r="B9" i="2" l="1"/>
  <c r="G3" i="4"/>
  <c r="J32" i="4"/>
  <c r="J6" i="4"/>
  <c r="H5" i="4"/>
  <c r="F5" i="4"/>
  <c r="N31" i="4" l="1"/>
  <c r="F31" i="4"/>
  <c r="F30" i="4"/>
  <c r="F29" i="4"/>
  <c r="F28" i="4"/>
  <c r="H26" i="4"/>
  <c r="H25" i="4"/>
  <c r="H24" i="4"/>
  <c r="H23" i="4"/>
  <c r="I22" i="4"/>
  <c r="I21" i="4"/>
  <c r="I20" i="4"/>
  <c r="I19" i="4"/>
  <c r="J18" i="4"/>
  <c r="J17" i="4"/>
  <c r="J16" i="4"/>
  <c r="J15" i="4"/>
  <c r="K14" i="4"/>
  <c r="K13" i="4"/>
  <c r="K12" i="4"/>
  <c r="K11" i="4"/>
  <c r="L10" i="4"/>
  <c r="L9" i="4"/>
  <c r="L8" i="4"/>
  <c r="M31" i="4"/>
  <c r="N30" i="4"/>
  <c r="N29" i="4"/>
  <c r="N28" i="4"/>
  <c r="N27" i="4"/>
  <c r="F27" i="4"/>
  <c r="F26" i="4"/>
  <c r="F25" i="4"/>
  <c r="F24" i="4"/>
  <c r="H22" i="4"/>
  <c r="H21" i="4"/>
  <c r="H20" i="4"/>
  <c r="H19" i="4"/>
  <c r="I18" i="4"/>
  <c r="I17" i="4"/>
  <c r="I16" i="4"/>
  <c r="I15" i="4"/>
  <c r="J14" i="4"/>
  <c r="J13" i="4"/>
  <c r="J12" i="4"/>
  <c r="J11" i="4"/>
  <c r="K10" i="4"/>
  <c r="K9" i="4"/>
  <c r="K8" i="4"/>
  <c r="K18" i="4"/>
  <c r="K15" i="4"/>
  <c r="L11" i="4"/>
  <c r="M8" i="4"/>
  <c r="L31" i="4"/>
  <c r="M30" i="4"/>
  <c r="M29" i="4"/>
  <c r="M28" i="4"/>
  <c r="M27" i="4"/>
  <c r="N26" i="4"/>
  <c r="N25" i="4"/>
  <c r="N24" i="4"/>
  <c r="N23" i="4"/>
  <c r="F23" i="4"/>
  <c r="G23" i="4" s="1"/>
  <c r="F22" i="4"/>
  <c r="F21" i="4"/>
  <c r="F20" i="4"/>
  <c r="H18" i="4"/>
  <c r="H17" i="4"/>
  <c r="H16" i="4"/>
  <c r="H15" i="4"/>
  <c r="I14" i="4"/>
  <c r="I13" i="4"/>
  <c r="I12" i="4"/>
  <c r="I11" i="4"/>
  <c r="J10" i="4"/>
  <c r="J9" i="4"/>
  <c r="J8" i="4"/>
  <c r="K31" i="4"/>
  <c r="L30" i="4"/>
  <c r="L29" i="4"/>
  <c r="L28" i="4"/>
  <c r="L27" i="4"/>
  <c r="M26" i="4"/>
  <c r="M25" i="4"/>
  <c r="M24" i="4"/>
  <c r="M23" i="4"/>
  <c r="N22" i="4"/>
  <c r="N21" i="4"/>
  <c r="N20" i="4"/>
  <c r="N19" i="4"/>
  <c r="F19" i="4"/>
  <c r="F18" i="4"/>
  <c r="F17" i="4"/>
  <c r="F16" i="4"/>
  <c r="H14" i="4"/>
  <c r="H13" i="4"/>
  <c r="H12" i="4"/>
  <c r="H11" i="4"/>
  <c r="I10" i="4"/>
  <c r="I9" i="4"/>
  <c r="I8" i="4"/>
  <c r="J25" i="4"/>
  <c r="K22" i="4"/>
  <c r="K20" i="4"/>
  <c r="L18" i="4"/>
  <c r="L16" i="4"/>
  <c r="M14" i="4"/>
  <c r="M12" i="4"/>
  <c r="N10" i="4"/>
  <c r="N8" i="4"/>
  <c r="H30" i="4"/>
  <c r="H27" i="4"/>
  <c r="I26" i="4"/>
  <c r="I24" i="4"/>
  <c r="J22" i="4"/>
  <c r="J20" i="4"/>
  <c r="K17" i="4"/>
  <c r="L14" i="4"/>
  <c r="M10" i="4"/>
  <c r="J31" i="4"/>
  <c r="K30" i="4"/>
  <c r="K29" i="4"/>
  <c r="K28" i="4"/>
  <c r="K27" i="4"/>
  <c r="L26" i="4"/>
  <c r="L25" i="4"/>
  <c r="L24" i="4"/>
  <c r="L23" i="4"/>
  <c r="M22" i="4"/>
  <c r="M21" i="4"/>
  <c r="M20" i="4"/>
  <c r="M19" i="4"/>
  <c r="N18" i="4"/>
  <c r="N17" i="4"/>
  <c r="N16" i="4"/>
  <c r="N15" i="4"/>
  <c r="F15" i="4"/>
  <c r="G15" i="4" s="1"/>
  <c r="F14" i="4"/>
  <c r="F13" i="4"/>
  <c r="F12" i="4"/>
  <c r="H10" i="4"/>
  <c r="H9" i="4"/>
  <c r="H8" i="4"/>
  <c r="I31" i="4"/>
  <c r="J30" i="4"/>
  <c r="J29" i="4"/>
  <c r="J28" i="4"/>
  <c r="J27" i="4"/>
  <c r="K26" i="4"/>
  <c r="K25" i="4"/>
  <c r="K24" i="4"/>
  <c r="K23" i="4"/>
  <c r="L22" i="4"/>
  <c r="L21" i="4"/>
  <c r="L20" i="4"/>
  <c r="L19" i="4"/>
  <c r="M18" i="4"/>
  <c r="M17" i="4"/>
  <c r="M16" i="4"/>
  <c r="M15" i="4"/>
  <c r="N14" i="4"/>
  <c r="N13" i="4"/>
  <c r="N12" i="4"/>
  <c r="N11" i="4"/>
  <c r="F11" i="4"/>
  <c r="F10" i="4"/>
  <c r="F9" i="4"/>
  <c r="F8" i="4"/>
  <c r="H31" i="4"/>
  <c r="G31" i="4" s="1"/>
  <c r="I30" i="4"/>
  <c r="I29" i="4"/>
  <c r="I28" i="4"/>
  <c r="I27" i="4"/>
  <c r="J26" i="4"/>
  <c r="J24" i="4"/>
  <c r="J23" i="4"/>
  <c r="K21" i="4"/>
  <c r="K19" i="4"/>
  <c r="L17" i="4"/>
  <c r="L15" i="4"/>
  <c r="M13" i="4"/>
  <c r="M11" i="4"/>
  <c r="N9" i="4"/>
  <c r="H29" i="4"/>
  <c r="H28" i="4"/>
  <c r="I25" i="4"/>
  <c r="I23" i="4"/>
  <c r="J21" i="4"/>
  <c r="J19" i="4"/>
  <c r="K16" i="4"/>
  <c r="L13" i="4"/>
  <c r="L12" i="4"/>
  <c r="M9" i="4"/>
  <c r="B10" i="2"/>
  <c r="G21" i="4" l="1"/>
  <c r="G9" i="4"/>
  <c r="G18" i="4"/>
  <c r="G10" i="4"/>
  <c r="G8" i="4"/>
  <c r="G26" i="4"/>
  <c r="G11" i="4"/>
  <c r="G17" i="4"/>
  <c r="G29" i="4"/>
  <c r="G27" i="4"/>
  <c r="G16" i="4"/>
  <c r="G19" i="4"/>
  <c r="G12" i="4"/>
  <c r="G30" i="4"/>
  <c r="G13" i="4"/>
  <c r="G14" i="4"/>
  <c r="G24" i="4"/>
  <c r="G28" i="4"/>
  <c r="F36" i="4"/>
  <c r="H34" i="4"/>
  <c r="G20" i="4"/>
  <c r="H35" i="4"/>
  <c r="F35" i="4"/>
  <c r="F34" i="4"/>
  <c r="H36" i="4"/>
  <c r="G22" i="4"/>
  <c r="G25" i="4"/>
  <c r="C31" i="2"/>
  <c r="C30" i="2"/>
  <c r="C26" i="2"/>
  <c r="C22" i="2"/>
  <c r="C18" i="2"/>
  <c r="C14" i="2"/>
  <c r="C10" i="2"/>
  <c r="C27" i="2"/>
  <c r="C23" i="2"/>
  <c r="C19" i="2"/>
  <c r="C15" i="2"/>
  <c r="C11" i="2"/>
  <c r="C28" i="2"/>
  <c r="C20" i="2"/>
  <c r="C12" i="2"/>
  <c r="C13" i="2"/>
  <c r="C24" i="2"/>
  <c r="C8" i="2"/>
  <c r="C25" i="2"/>
  <c r="C9" i="2"/>
  <c r="C29" i="2"/>
  <c r="C21" i="2"/>
  <c r="C16" i="2"/>
  <c r="C17" i="2"/>
  <c r="B11" i="2"/>
  <c r="O34" i="4" l="1"/>
  <c r="O36" i="4"/>
  <c r="G35" i="4"/>
  <c r="G34" i="4"/>
  <c r="G36" i="4"/>
  <c r="O35" i="4"/>
  <c r="I34" i="4"/>
  <c r="I36" i="4"/>
  <c r="I35" i="4"/>
  <c r="G36" i="2"/>
  <c r="N36" i="4" s="1"/>
  <c r="C36" i="2"/>
  <c r="J36" i="4" s="1"/>
  <c r="E36" i="2"/>
  <c r="L36" i="4" s="1"/>
  <c r="F36" i="2"/>
  <c r="M36" i="4" s="1"/>
  <c r="D36" i="2"/>
  <c r="K36" i="4" s="1"/>
  <c r="G35" i="2"/>
  <c r="N35" i="4" s="1"/>
  <c r="C35" i="2"/>
  <c r="J35" i="4" s="1"/>
  <c r="F35" i="2"/>
  <c r="M35" i="4" s="1"/>
  <c r="E35" i="2"/>
  <c r="L35" i="4" s="1"/>
  <c r="D35" i="2"/>
  <c r="K35" i="4" s="1"/>
  <c r="B12" i="2"/>
  <c r="F34" i="2" l="1"/>
  <c r="M34" i="4" s="1"/>
  <c r="D34" i="2"/>
  <c r="K34" i="4" s="1"/>
  <c r="E34" i="2"/>
  <c r="L34" i="4" s="1"/>
  <c r="G34" i="2"/>
  <c r="N34" i="4" s="1"/>
  <c r="C34" i="2"/>
  <c r="J34" i="4" s="1"/>
  <c r="B13" i="2"/>
  <c r="B14" i="2" l="1"/>
  <c r="B15" i="2" l="1"/>
  <c r="B16" i="2" l="1"/>
  <c r="B17" i="2" l="1"/>
  <c r="B18" i="2" l="1"/>
  <c r="B19" i="2" l="1"/>
  <c r="B20" i="2" l="1"/>
  <c r="B21" i="2" l="1"/>
  <c r="B22" i="2" l="1"/>
  <c r="B23" i="2" l="1"/>
  <c r="B24" i="2" l="1"/>
  <c r="B25" i="2" l="1"/>
  <c r="B26" i="2" l="1"/>
  <c r="B27" i="2" l="1"/>
  <c r="B28" i="2" l="1"/>
  <c r="B29" i="2" l="1"/>
  <c r="B30" i="2" l="1"/>
  <c r="B31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able_for_PGE CBP_expost_private" type="6" refreshedVersion="5" deleted="1" background="1" saveData="1">
    <textPr codePage="437" sourceFile="P:\SCE\DBP 2013\Models\PGE\table_for_PG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<sst xmlns="http://schemas.openxmlformats.org/spreadsheetml/2006/main" count="4022" uniqueCount="248">
  <si>
    <t>LCA</t>
  </si>
  <si>
    <t>All</t>
  </si>
  <si>
    <t>Aggregate Impact</t>
  </si>
  <si>
    <t>Hour Ending</t>
  </si>
  <si>
    <t>DR Program:</t>
  </si>
  <si>
    <t>Daily</t>
  </si>
  <si>
    <t>Local Capacity Area:</t>
  </si>
  <si>
    <t>Utility:</t>
  </si>
  <si>
    <t>Type of Results: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</si>
  <si>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</si>
  <si>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</si>
  <si>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</si>
  <si>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</si>
  <si>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</si>
  <si>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</si>
  <si>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</si>
  <si>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</si>
  <si>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</si>
  <si>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</si>
  <si>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</si>
  <si>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</si>
  <si>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</si>
  <si>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</si>
  <si>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</si>
  <si>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</si>
  <si>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</si>
  <si>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</si>
  <si>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</si>
  <si>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</si>
  <si>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</si>
  <si>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</si>
  <si>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</si>
  <si>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</si>
  <si>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</si>
  <si>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</si>
  <si>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</si>
  <si>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</si>
  <si>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</si>
  <si>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</si>
  <si>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</si>
  <si>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</si>
  <si>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</si>
  <si>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</si>
  <si>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</si>
  <si>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</si>
  <si>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</si>
  <si>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</si>
  <si>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</si>
  <si>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</si>
  <si>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</si>
  <si>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</si>
  <si>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</si>
  <si>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</si>
  <si>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</si>
  <si>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</si>
  <si>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</si>
  <si>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</si>
  <si>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</si>
  <si>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</si>
  <si>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</si>
  <si>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</si>
  <si>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</si>
  <si>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</si>
  <si>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</si>
  <si>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</si>
  <si>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</si>
  <si>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</si>
  <si>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</si>
  <si>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</si>
  <si>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</si>
  <si>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</si>
  <si>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</si>
  <si>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</si>
  <si>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</si>
  <si>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</si>
  <si>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</si>
  <si>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</si>
  <si>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</si>
  <si>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</si>
  <si>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</si>
  <si>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</si>
  <si>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</si>
  <si>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</si>
  <si>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</si>
  <si>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</si>
  <si>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</si>
  <si>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</si>
  <si>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</si>
  <si>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</si>
  <si>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</si>
  <si>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</si>
  <si>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</si>
  <si>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</si>
  <si>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</si>
  <si>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</si>
  <si>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</si>
  <si>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</si>
  <si>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</si>
  <si>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</si>
  <si>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</si>
  <si>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</si>
  <si>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</si>
  <si>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</si>
  <si>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</si>
  <si>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</si>
  <si>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</si>
  <si>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</si>
  <si>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</si>
  <si>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</si>
  <si>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</si>
  <si>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</si>
  <si>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</si>
  <si>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</si>
  <si>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</si>
  <si>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</si>
  <si>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</si>
  <si>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</si>
  <si>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</si>
  <si>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</si>
  <si>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</si>
  <si>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</si>
  <si>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</si>
  <si>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</si>
  <si>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</si>
  <si>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</si>
  <si>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</si>
  <si>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</si>
  <si>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</si>
  <si>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</si>
  <si>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</si>
  <si>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</si>
  <si>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</si>
  <si>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</si>
  <si>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</si>
  <si>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</si>
  <si>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</si>
  <si>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</si>
  <si>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</si>
  <si>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</si>
  <si>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</si>
  <si>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</si>
  <si>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</si>
  <si>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</si>
  <si>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</si>
  <si>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</si>
  <si>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</si>
  <si>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</si>
  <si>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</si>
  <si>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</si>
  <si>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</si>
  <si>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</si>
  <si>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</si>
  <si>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</si>
  <si>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</si>
  <si>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</si>
  <si>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</si>
  <si>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</si>
  <si>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</si>
  <si>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</si>
  <si>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</si>
  <si>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</si>
  <si>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</si>
  <si>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</si>
  <si>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</si>
  <si>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</si>
  <si>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</si>
  <si>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</si>
  <si>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</si>
  <si>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</si>
  <si>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</si>
  <si>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</si>
  <si>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</si>
  <si>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</si>
  <si>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</si>
  <si>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</si>
  <si>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</si>
  <si>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</si>
  <si>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</si>
  <si>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</si>
  <si>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</si>
  <si>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</si>
  <si>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</si>
  <si>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</si>
  <si>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</si>
  <si>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</si>
  <si>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</si>
  <si>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</si>
  <si>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</si>
  <si>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</si>
  <si>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lca</t>
  </si>
  <si>
    <t>Results Type</t>
  </si>
  <si>
    <t>Two-way tab flag</t>
  </si>
  <si>
    <t>By Period:</t>
  </si>
  <si>
    <t xml:space="preserve"> Number of Accounts Enrolled:</t>
  </si>
  <si>
    <t>Average per Enrolled Customer</t>
  </si>
  <si>
    <t>stderr_evt_hr</t>
  </si>
  <si>
    <t>active results</t>
  </si>
  <si>
    <t>Care</t>
  </si>
  <si>
    <t>Never</t>
  </si>
  <si>
    <t>CARE Status:</t>
  </si>
  <si>
    <t>Always/Sometimes</t>
  </si>
  <si>
    <t>enrolled</t>
  </si>
  <si>
    <t>Average Weekday</t>
  </si>
  <si>
    <t>Monthly Peak</t>
  </si>
  <si>
    <t>March</t>
  </si>
  <si>
    <t>April</t>
  </si>
  <si>
    <t>May</t>
  </si>
  <si>
    <t>June</t>
  </si>
  <si>
    <t>July</t>
  </si>
  <si>
    <t>August</t>
  </si>
  <si>
    <t>September</t>
  </si>
  <si>
    <t>Month:</t>
  </si>
  <si>
    <t>Daytype:</t>
  </si>
  <si>
    <t>Month</t>
  </si>
  <si>
    <t>Daytype</t>
  </si>
  <si>
    <t>peakday</t>
  </si>
  <si>
    <t>month</t>
  </si>
  <si>
    <t>Winter</t>
  </si>
  <si>
    <t>Summer</t>
  </si>
  <si>
    <t>Off-Peak</t>
  </si>
  <si>
    <t>Peak</t>
  </si>
  <si>
    <t>Current</t>
  </si>
  <si>
    <t>hour</t>
  </si>
  <si>
    <t>stderr_peak</t>
  </si>
  <si>
    <t>stderr_offpeak</t>
  </si>
  <si>
    <t>stderr_daily</t>
  </si>
  <si>
    <t>Utility</t>
  </si>
  <si>
    <t>Program</t>
  </si>
  <si>
    <t>ResultType</t>
  </si>
  <si>
    <t>10th %ile</t>
  </si>
  <si>
    <t>30th %ile</t>
  </si>
  <si>
    <t>50th %ile</t>
  </si>
  <si>
    <t>70th %ile</t>
  </si>
  <si>
    <t>90th %ile</t>
  </si>
  <si>
    <t>Average %</t>
  </si>
  <si>
    <t>Load Impact</t>
  </si>
  <si>
    <t>E-1 to E-TOUA</t>
  </si>
  <si>
    <t>pass</t>
  </si>
  <si>
    <t>Pass</t>
  </si>
  <si>
    <t>January</t>
  </si>
  <si>
    <t>February</t>
  </si>
  <si>
    <t>October</t>
  </si>
  <si>
    <t>November</t>
  </si>
  <si>
    <t>December</t>
  </si>
  <si>
    <t>custs</t>
  </si>
  <si>
    <t>stderr_partpeak</t>
  </si>
  <si>
    <t>Public Version. Redactions in “2020 Load Impact Evaluation of Pacific Gas and Electric Company’s Residential Time-of-Use Rates” and appendices.</t>
  </si>
  <si>
    <t>Confidential content removed and blacked 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</si>
</sst>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#,##0.0"/>
    <numFmt numFmtId="165" formatCode="[$-409]mmmm\ d\,\ yyyy;@"/>
    <numFmt numFmtId="166" formatCode="0.0%"/>
    <numFmt numFmtId="167" formatCode="0.0"/>
    <numFmt numFmtId="168" formatCode="0.000"/>
    <numFmt numFmtId="169" formatCode="_(* #,##0_);_(* \(#,##0\);_(* &quot;-&quot;??_);_(@_)"/>
    <numFmt numFmtId="170" formatCode="#,##0.00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0C2777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 style="thin">
        <color indexed="56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9"/>
      </left>
      <right/>
      <top/>
      <bottom/>
      <diagonal/>
    </border>
    <border>
      <left style="medium">
        <color indexed="9"/>
      </left>
      <right style="medium">
        <color theme="0"/>
      </right>
      <top style="thin">
        <color indexed="56"/>
      </top>
      <bottom style="medium">
        <color indexed="9"/>
      </bottom>
      <diagonal/>
    </border>
    <border>
      <left style="medium">
        <color indexed="56"/>
      </left>
      <right/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1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4" fillId="0" borderId="6" xfId="0" applyFont="1" applyBorder="1" applyAlignment="1">
      <alignment horizontal="center"/>
    </xf>
    <xf numFmtId="3" fontId="10" fillId="0" borderId="7" xfId="0" applyNumberFormat="1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5" xfId="0" applyNumberFormat="1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6" xfId="0" applyNumberForma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0" fontId="13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4" fontId="0" fillId="0" borderId="0" xfId="0" applyNumberFormat="1"/>
    <xf numFmtId="2" fontId="9" fillId="0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2" fontId="0" fillId="0" borderId="0" xfId="0" applyNumberFormat="1"/>
    <xf numFmtId="168" fontId="0" fillId="0" borderId="0" xfId="0" applyNumberFormat="1"/>
    <xf numFmtId="169" fontId="1" fillId="0" borderId="0" xfId="2" applyNumberFormat="1" applyFont="1"/>
    <xf numFmtId="0" fontId="0" fillId="0" borderId="0" xfId="0" applyAlignment="1">
      <alignment horizontal="right"/>
    </xf>
    <xf numFmtId="4" fontId="10" fillId="0" borderId="8" xfId="0" applyNumberFormat="1" applyFont="1" applyBorder="1" applyAlignment="1">
      <alignment horizontal="center"/>
    </xf>
    <xf numFmtId="4" fontId="10" fillId="0" borderId="19" xfId="0" applyNumberFormat="1" applyFont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4" fontId="10" fillId="0" borderId="7" xfId="0" applyNumberFormat="1" applyFont="1" applyBorder="1" applyAlignment="1">
      <alignment horizontal="center"/>
    </xf>
    <xf numFmtId="170" fontId="0" fillId="0" borderId="0" xfId="1" applyNumberFormat="1" applyFont="1"/>
    <xf numFmtId="170" fontId="0" fillId="0" borderId="0" xfId="0" applyNumberFormat="1"/>
    <xf numFmtId="166" fontId="10" fillId="0" borderId="19" xfId="1" applyNumberFormat="1" applyFont="1" applyBorder="1" applyAlignment="1">
      <alignment horizontal="center"/>
    </xf>
    <xf numFmtId="0" fontId="4" fillId="0" borderId="23" xfId="0" applyFont="1" applyFill="1" applyBorder="1" applyAlignment="1">
      <alignment horizontal="center" vertical="center"/>
    </xf>
    <xf numFmtId="164" fontId="10" fillId="0" borderId="24" xfId="0" applyNumberFormat="1" applyFont="1" applyFill="1" applyBorder="1" applyAlignment="1">
      <alignment horizontal="center" vertical="center"/>
    </xf>
    <xf numFmtId="4" fontId="10" fillId="0" borderId="24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6" fillId="3" borderId="9" xfId="0" applyFont="1" applyFill="1" applyBorder="1" applyAlignment="1">
      <alignment horizontal="centerContinuous"/>
    </xf>
    <xf numFmtId="0" fontId="7" fillId="3" borderId="10" xfId="0" applyFont="1" applyFill="1" applyBorder="1" applyAlignment="1">
      <alignment horizontal="centerContinuous"/>
    </xf>
    <xf numFmtId="0" fontId="7" fillId="3" borderId="11" xfId="0" applyFont="1" applyFill="1" applyBorder="1" applyAlignment="1">
      <alignment horizontal="centerContinuous"/>
    </xf>
    <xf numFmtId="0" fontId="5" fillId="3" borderId="12" xfId="0" applyFont="1" applyFill="1" applyBorder="1" applyAlignment="1">
      <alignment horizontal="centerContinuous"/>
    </xf>
    <xf numFmtId="0" fontId="5" fillId="3" borderId="13" xfId="0" applyFont="1" applyFill="1" applyBorder="1" applyAlignment="1">
      <alignment horizontal="centerContinuous"/>
    </xf>
    <xf numFmtId="0" fontId="5" fillId="3" borderId="14" xfId="0" applyFont="1" applyFill="1" applyBorder="1" applyAlignment="1">
      <alignment horizontal="centerContinuous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12" fillId="3" borderId="4" xfId="0" applyFont="1" applyFill="1" applyBorder="1" applyAlignment="1">
      <alignment horizontal="center"/>
    </xf>
    <xf numFmtId="4" fontId="5" fillId="3" borderId="5" xfId="0" applyNumberFormat="1" applyFont="1" applyFill="1" applyBorder="1" applyAlignment="1">
      <alignment horizontal="centerContinuous"/>
    </xf>
    <xf numFmtId="0" fontId="5" fillId="3" borderId="22" xfId="0" applyFont="1" applyFill="1" applyBorder="1" applyAlignment="1">
      <alignment horizontal="centerContinuous"/>
    </xf>
    <xf numFmtId="0" fontId="5" fillId="3" borderId="0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 wrapText="1"/>
    </xf>
    <xf numFmtId="1" fontId="0" fillId="0" borderId="0" xfId="0" applyNumberFormat="1"/>
    <xf numFmtId="2" fontId="5" fillId="3" borderId="5" xfId="0" applyNumberFormat="1" applyFont="1" applyFill="1" applyBorder="1" applyAlignment="1">
      <alignment horizontal="center" wrapText="1"/>
    </xf>
    <xf numFmtId="2" fontId="5" fillId="3" borderId="2" xfId="0" applyNumberFormat="1" applyFont="1" applyFill="1" applyBorder="1" applyAlignment="1">
      <alignment horizontal="center" wrapText="1"/>
    </xf>
    <xf numFmtId="2" fontId="5" fillId="3" borderId="5" xfId="0" quotePrefix="1" applyNumberFormat="1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wrapText="1"/>
    </xf>
    <xf numFmtId="0" fontId="5" fillId="3" borderId="17" xfId="0" quotePrefix="1" applyFont="1" applyFill="1" applyBorder="1" applyAlignment="1">
      <alignment horizontal="center" wrapText="1"/>
    </xf>
  </cellXfs>
  <cellStyles count="3">
    <cellStyle name="Comma" xfId="2" builtinId="3"/>
    <cellStyle name="Normal" xfId="0" builtinId="0"/>
    <cellStyle name="Percent" xfId="1" builtinId="5"/>
  </cellStyles>
  <dxfs count="11">
    <dxf>
      <fill>
        <patternFill>
          <bgColor theme="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 tint="-0.14996795556505021"/>
        </patternFill>
      </fill>
    </dxf>
    <dxf>
      <fill>
        <patternFill>
          <bgColor indexed="43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0C2777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(kWh/hour)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0.46251514554023743</c:v>
                </c:pt>
                <c:pt idx="1">
                  <c:v>0.40058267116546631</c:v>
                </c:pt>
                <c:pt idx="2">
                  <c:v>0.36072036623954773</c:v>
                </c:pt>
                <c:pt idx="3">
                  <c:v>0.33606016635894775</c:v>
                </c:pt>
                <c:pt idx="4">
                  <c:v>0.33329901099205017</c:v>
                </c:pt>
                <c:pt idx="5">
                  <c:v>0.36563679575920105</c:v>
                </c:pt>
                <c:pt idx="6">
                  <c:v>0.41498914361000061</c:v>
                </c:pt>
                <c:pt idx="7">
                  <c:v>0.4466518759727478</c:v>
                </c:pt>
                <c:pt idx="8">
                  <c:v>0.46955651044845581</c:v>
                </c:pt>
                <c:pt idx="9">
                  <c:v>0.49724668264389038</c:v>
                </c:pt>
                <c:pt idx="10">
                  <c:v>0.52104085683822632</c:v>
                </c:pt>
                <c:pt idx="11">
                  <c:v>0.55927950143814087</c:v>
                </c:pt>
                <c:pt idx="12">
                  <c:v>0.6023557186126709</c:v>
                </c:pt>
                <c:pt idx="13">
                  <c:v>0.62687569856643677</c:v>
                </c:pt>
                <c:pt idx="14">
                  <c:v>0.65309327840805054</c:v>
                </c:pt>
                <c:pt idx="15">
                  <c:v>0.68528217077255249</c:v>
                </c:pt>
                <c:pt idx="16">
                  <c:v>0.73977005481719971</c:v>
                </c:pt>
                <c:pt idx="17">
                  <c:v>0.80616438388824463</c:v>
                </c:pt>
                <c:pt idx="18">
                  <c:v>0.82716107368469238</c:v>
                </c:pt>
                <c:pt idx="19">
                  <c:v>0.82777827978134155</c:v>
                </c:pt>
                <c:pt idx="20">
                  <c:v>0.82699084281921387</c:v>
                </c:pt>
                <c:pt idx="21">
                  <c:v>0.77927035093307495</c:v>
                </c:pt>
                <c:pt idx="22">
                  <c:v>0.66104739904403687</c:v>
                </c:pt>
                <c:pt idx="23">
                  <c:v>0.54733312129974365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BB-42A9-A5B0-A4C23948EEF8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Load (kWh/hour)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0.51275810226798058</c:v>
                </c:pt>
                <c:pt idx="1">
                  <c:v>0.44369405508041382</c:v>
                </c:pt>
                <c:pt idx="2">
                  <c:v>0.39158893749117851</c:v>
                </c:pt>
                <c:pt idx="3">
                  <c:v>0.36159241013228893</c:v>
                </c:pt>
                <c:pt idx="4">
                  <c:v>0.35120435059070587</c:v>
                </c:pt>
                <c:pt idx="5">
                  <c:v>0.36565009252535674</c:v>
                </c:pt>
                <c:pt idx="6">
                  <c:v>0.39392686821520329</c:v>
                </c:pt>
                <c:pt idx="7">
                  <c:v>0.42804235406219959</c:v>
                </c:pt>
                <c:pt idx="8">
                  <c:v>0.46106049511581659</c:v>
                </c:pt>
                <c:pt idx="9">
                  <c:v>0.49459926947019994</c:v>
                </c:pt>
                <c:pt idx="10">
                  <c:v>0.52530793054029346</c:v>
                </c:pt>
                <c:pt idx="11">
                  <c:v>0.56942471768707037</c:v>
                </c:pt>
                <c:pt idx="12">
                  <c:v>0.60576319182291627</c:v>
                </c:pt>
                <c:pt idx="13">
                  <c:v>0.62429568916559219</c:v>
                </c:pt>
                <c:pt idx="14">
                  <c:v>0.64067125227302313</c:v>
                </c:pt>
                <c:pt idx="15">
                  <c:v>0.66087285056710243</c:v>
                </c:pt>
                <c:pt idx="16">
                  <c:v>0.72205707430839539</c:v>
                </c:pt>
                <c:pt idx="17">
                  <c:v>0.77649808675050735</c:v>
                </c:pt>
                <c:pt idx="18">
                  <c:v>0.79656775668263435</c:v>
                </c:pt>
                <c:pt idx="19">
                  <c:v>0.79699410684406757</c:v>
                </c:pt>
                <c:pt idx="20">
                  <c:v>0.81549223698675632</c:v>
                </c:pt>
                <c:pt idx="21">
                  <c:v>0.75903971120715141</c:v>
                </c:pt>
                <c:pt idx="22">
                  <c:v>0.66965381242334843</c:v>
                </c:pt>
                <c:pt idx="23">
                  <c:v>0.57484454847872257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BB-42A9-A5B0-A4C23948E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5032256"/>
        <c:axId val="875033376"/>
      </c:scatterChart>
      <c:valAx>
        <c:axId val="875032256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3376"/>
        <c:crosses val="autoZero"/>
        <c:crossBetween val="midCat"/>
        <c:majorUnit val="1"/>
      </c:valAx>
      <c:valAx>
        <c:axId val="87503337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225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666748</xdr:colOff>
      <xdr:row>36</xdr:row>
      <xdr:rowOff>0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320499</xdr:colOff>
      <xdr:row>0</xdr:row>
      <xdr:rowOff>11906</xdr:rowOff>
    </xdr:from>
    <xdr:to>
      <xdr:col>14</xdr:col>
      <xdr:colOff>16668</xdr:colOff>
      <xdr:row>3</xdr:row>
      <xdr:rowOff>202406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7A03D8-3CE1-4E3A-BEEF-334246E90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98224" y="11906"/>
          <a:ext cx="3087069" cy="847725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le_for_PGE CBP_expost_private" growShrinkType="overwriteClear" connectionId="1" xr16:uid="{00000000-0016-0000-02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9"/>
  <sheetViews>
    <sheetView tabSelected="1" zoomScale="80" zoomScaleNormal="80" workbookViewId="0">
      <selection activeCell="C4" sqref="C4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140625" customWidth="1"/>
    <col min="5" max="9" width="15.5703125" customWidth="1"/>
    <col min="10" max="15" width="12.5703125" customWidth="1"/>
    <col min="16" max="16" width="9.140625" customWidth="1"/>
  </cols>
  <sheetData>
    <row r="1" spans="1:17" ht="17.25" customHeight="1" thickBot="1" x14ac:dyDescent="0.3">
      <c r="A1" s="2" t="str">
        <f>IF(Two_way_tab_flag=1,"Two-way tabulations not available.  Select 'All' in at least one cell.","")</f>
        <v/>
      </c>
      <c r="B1" s="2"/>
      <c r="C1" s="2"/>
      <c r="F1" s="4"/>
      <c r="G1" s="4"/>
      <c r="I1" s="3"/>
      <c r="J1" s="3"/>
      <c r="K1" s="38"/>
      <c r="L1" s="40"/>
    </row>
    <row r="2" spans="1:17" ht="17.25" customHeight="1" thickBot="1" x14ac:dyDescent="0.3">
      <c r="A2" s="28" t="s">
        <v>7</v>
      </c>
      <c r="B2" s="7" t="str">
        <f t="array" ref="B2:B3">TRANSPOSE(Data!A2:B2)</f>
        <v>Pacific Gas &amp; Electric</v>
      </c>
      <c r="C2" s="5"/>
      <c r="D2" s="5"/>
      <c r="F2" s="4"/>
      <c r="G2" s="4"/>
      <c r="I2" s="37"/>
      <c r="J2" s="3"/>
      <c r="K2" s="38"/>
      <c r="L2" s="40"/>
    </row>
    <row r="3" spans="1:17" ht="17.25" customHeight="1" thickTop="1" thickBot="1" x14ac:dyDescent="0.3">
      <c r="A3" s="29" t="s">
        <v>4</v>
      </c>
      <c r="B3" s="26" t="str">
        <v>E-1 to E-TOUA</v>
      </c>
      <c r="C3" s="5"/>
      <c r="D3" s="5"/>
      <c r="F3" s="3" t="s">
        <v>193</v>
      </c>
      <c r="G3" s="30">
        <f>IF(Two_way_tab_flag=1,"n/a",DGET(data,"enrolled",_xlnm.Criteria))</f>
        <v>3559</v>
      </c>
      <c r="I3" s="44"/>
      <c r="J3" s="45"/>
      <c r="K3" s="39"/>
    </row>
    <row r="4" spans="1:17" ht="17.25" customHeight="1" thickBot="1" x14ac:dyDescent="0.25">
      <c r="A4" s="28" t="s">
        <v>8</v>
      </c>
      <c r="B4" s="7" t="s">
        <v>194</v>
      </c>
      <c r="C4" s="5"/>
      <c r="D4" s="5"/>
    </row>
    <row r="5" spans="1:17" ht="17.25" customHeight="1" thickBot="1" x14ac:dyDescent="0.3">
      <c r="A5" s="28" t="s">
        <v>211</v>
      </c>
      <c r="B5" s="11" t="s">
        <v>209</v>
      </c>
      <c r="C5" s="5"/>
      <c r="D5" s="5"/>
      <c r="E5" s="83" t="s">
        <v>3</v>
      </c>
      <c r="F5" s="83" t="str">
        <f>"Estimated Reference Load ("&amp;IF(Result_type="Aggregate impact","MWh","kWh")&amp;"/hour)"</f>
        <v>Estimated Reference Load (kWh/hour)</v>
      </c>
      <c r="G5" s="83" t="str">
        <f>"Observed Load ("&amp;IF(Result_type="Aggregate Impact","MWh/hour)","kWh/hour)")</f>
        <v>Observed Load (kWh/hour)</v>
      </c>
      <c r="H5" s="83" t="str">
        <f>"Estimated Load Impact ("&amp;IF(Result_type="Aggregate Impact","MWh/hour)","kWh/hour)")</f>
        <v>Estimated Load Impact (kWh/hour)</v>
      </c>
      <c r="I5" s="86" t="s">
        <v>153</v>
      </c>
      <c r="J5" s="65"/>
      <c r="K5" s="66"/>
      <c r="L5" s="66"/>
      <c r="M5" s="66"/>
      <c r="N5" s="67"/>
    </row>
    <row r="6" spans="1:17" ht="17.25" customHeight="1" thickBot="1" x14ac:dyDescent="0.35">
      <c r="A6" s="28" t="s">
        <v>212</v>
      </c>
      <c r="B6" s="47" t="s">
        <v>202</v>
      </c>
      <c r="C6" s="12"/>
      <c r="D6" s="5"/>
      <c r="E6" s="84"/>
      <c r="F6" s="84"/>
      <c r="G6" s="84"/>
      <c r="H6" s="84"/>
      <c r="I6" s="84"/>
      <c r="J6" s="68" t="str">
        <f>"Uncertainty Adjusted Impact ("&amp;IF(Result_type="Aggregate Impact","MWh/hr)- Percentiles","kWh/hr)- Percentiles")</f>
        <v>Uncertainty Adjusted Impact (kWh/hr)- Percentiles</v>
      </c>
      <c r="K6" s="69"/>
      <c r="L6" s="69"/>
      <c r="M6" s="69"/>
      <c r="N6" s="70"/>
    </row>
    <row r="7" spans="1:17" ht="39" customHeight="1" thickBot="1" x14ac:dyDescent="0.35">
      <c r="A7" s="5"/>
      <c r="B7" s="5"/>
      <c r="C7" s="5"/>
      <c r="D7" s="5"/>
      <c r="E7" s="85"/>
      <c r="F7" s="85"/>
      <c r="G7" s="85"/>
      <c r="H7" s="85"/>
      <c r="I7" s="85"/>
      <c r="J7" s="71" t="s">
        <v>229</v>
      </c>
      <c r="K7" s="71" t="s">
        <v>230</v>
      </c>
      <c r="L7" s="71" t="s">
        <v>231</v>
      </c>
      <c r="M7" s="71" t="s">
        <v>232</v>
      </c>
      <c r="N7" s="72" t="s">
        <v>233</v>
      </c>
    </row>
    <row r="8" spans="1:17" ht="17.25" customHeight="1" thickBot="1" x14ac:dyDescent="0.25">
      <c r="A8" s="29" t="s">
        <v>6</v>
      </c>
      <c r="B8" s="27" t="s">
        <v>1</v>
      </c>
      <c r="C8" s="8"/>
      <c r="D8" s="8"/>
      <c r="E8" s="61">
        <v>1</v>
      </c>
      <c r="F8" s="62">
        <f>IF(Enrolled=0,"n/a",DGET(data,"Ref_hr1",_xlnm.Criteria))</f>
        <v>0.46251514554023743</v>
      </c>
      <c r="G8" s="62">
        <f t="shared" ref="G8:G31" si="0">IF(Enrolled=0,"n/a",F8-H8)</f>
        <v>0.51275810226798058</v>
      </c>
      <c r="H8" s="62">
        <f>IF(Enrolled=0,"n/a",DGET(data,"Pctile50_hr1",_xlnm.Criteria))</f>
        <v>-5.0242956727743149E-2</v>
      </c>
      <c r="I8" s="62">
        <f>IF(Enrolled=0,"n/a",DGET(data,"Temp_hr1",_xlnm.Criteria))</f>
        <v>67.391975402832031</v>
      </c>
      <c r="J8" s="63">
        <f>IF(Enrolled=0,"n/a",DGET(data,"Pctile10_hr1",_xlnm.Criteria))</f>
        <v>-8.7449274957180023E-2</v>
      </c>
      <c r="K8" s="63">
        <f>IF(Enrolled=0,"n/a",DGET(data,"Pctile30_hr1",_xlnm.Criteria))</f>
        <v>-6.5467476844787598E-2</v>
      </c>
      <c r="L8" s="63">
        <f>IF(Enrolled=0,"n/a",DGET(data,"Pctile50_hr1",_xlnm.Criteria))</f>
        <v>-5.0242956727743149E-2</v>
      </c>
      <c r="M8" s="63">
        <f>IF(Enrolled=0,"n/a",DGET(data,"Pctile70_hr1",_xlnm.Criteria))</f>
        <v>-3.5018429160118103E-2</v>
      </c>
      <c r="N8" s="63">
        <f>IF(Enrolled=0,"n/a",DGET(data,"Pctile90_hr1",_xlnm.Criteria))</f>
        <v>-1.30366375669837E-2</v>
      </c>
      <c r="P8" s="58"/>
      <c r="Q8" s="59"/>
    </row>
    <row r="9" spans="1:17" ht="17.25" customHeight="1" thickBot="1" x14ac:dyDescent="0.25">
      <c r="A9" s="28" t="s">
        <v>199</v>
      </c>
      <c r="B9" s="47" t="s">
        <v>1</v>
      </c>
      <c r="C9" s="10"/>
      <c r="D9" s="10"/>
      <c r="E9" s="61">
        <v>2</v>
      </c>
      <c r="F9" s="62">
        <f>IF(Enrolled=0,"n/a",DGET(data,"Ref_hr2",_xlnm.Criteria))</f>
        <v>0.40058267116546631</v>
      </c>
      <c r="G9" s="62">
        <f t="shared" si="0"/>
        <v>0.44369405508041382</v>
      </c>
      <c r="H9" s="62">
        <f>IF(Enrolled=0,"n/a",DGET(data,"Pctile50_hr2",_xlnm.Criteria))</f>
        <v>-4.311138391494751E-2</v>
      </c>
      <c r="I9" s="62">
        <f>IF(Enrolled=0,"n/a",DGET(data,"Temp_hr2",_xlnm.Criteria))</f>
        <v>66.541908264160156</v>
      </c>
      <c r="J9" s="63">
        <f>IF(Enrolled=0,"n/a",DGET(data,"Pctile10_hr2",_xlnm.Criteria))</f>
        <v>-7.778485119342804E-2</v>
      </c>
      <c r="K9" s="63">
        <f>IF(Enrolled=0,"n/a",DGET(data,"Pctile30_hr2",_xlnm.Criteria))</f>
        <v>-5.7299487292766571E-2</v>
      </c>
      <c r="L9" s="63">
        <f>IF(Enrolled=0,"n/a",DGET(data,"Pctile50_hr2",_xlnm.Criteria))</f>
        <v>-4.311138391494751E-2</v>
      </c>
      <c r="M9" s="63">
        <f>IF(Enrolled=0,"n/a",DGET(data,"Pctile70_hr2",_xlnm.Criteria))</f>
        <v>-2.8923278674483299E-2</v>
      </c>
      <c r="N9" s="63">
        <f>IF(Enrolled=0,"n/a",DGET(data,"Pctile90_hr2",_xlnm.Criteria))</f>
        <v>-8.4379101172089577E-3</v>
      </c>
      <c r="P9" s="58"/>
      <c r="Q9" s="59"/>
    </row>
    <row r="10" spans="1:17" ht="17.25" customHeight="1" x14ac:dyDescent="0.2">
      <c r="D10" s="12"/>
      <c r="E10" s="61">
        <v>3</v>
      </c>
      <c r="F10" s="62">
        <f>IF(Enrolled=0,"n/a",DGET(data,"Ref_hr3",_xlnm.Criteria))</f>
        <v>0.36072036623954773</v>
      </c>
      <c r="G10" s="62">
        <f t="shared" si="0"/>
        <v>0.39158893749117851</v>
      </c>
      <c r="H10" s="62">
        <f>IF(Enrolled=0,"n/a",DGET(data,"Pctile50_hr3",_xlnm.Criteria))</f>
        <v>-3.0868571251630783E-2</v>
      </c>
      <c r="I10" s="62">
        <f>IF(Enrolled=0,"n/a",DGET(data,"Temp_hr3",_xlnm.Criteria))</f>
        <v>65.580474853515625</v>
      </c>
      <c r="J10" s="63">
        <f>IF(Enrolled=0,"n/a",DGET(data,"Pctile10_hr3",_xlnm.Criteria))</f>
        <v>-6.0236025601625443E-2</v>
      </c>
      <c r="K10" s="63">
        <f>IF(Enrolled=0,"n/a",DGET(data,"Pctile30_hr3",_xlnm.Criteria))</f>
        <v>-4.2885493487119675E-2</v>
      </c>
      <c r="L10" s="63">
        <f>IF(Enrolled=0,"n/a",DGET(data,"Pctile50_hr3",_xlnm.Criteria))</f>
        <v>-3.0868571251630783E-2</v>
      </c>
      <c r="M10" s="63">
        <f>IF(Enrolled=0,"n/a",DGET(data,"Pctile70_hr3",_xlnm.Criteria))</f>
        <v>-1.8851645290851593E-2</v>
      </c>
      <c r="N10" s="63">
        <f>IF(Enrolled=0,"n/a",DGET(data,"Pctile90_hr3",_xlnm.Criteria))</f>
        <v>-1.5011144569143653E-3</v>
      </c>
      <c r="P10" s="58"/>
      <c r="Q10" s="59"/>
    </row>
    <row r="11" spans="1:17" ht="17.25" customHeight="1" x14ac:dyDescent="0.2">
      <c r="A11" s="43"/>
      <c r="B11" s="64" t="str">
        <f>IF(Pass=0,"Results are confidential for the selected LCA or CARE group","")</f>
        <v/>
      </c>
      <c r="C11" s="13"/>
      <c r="D11" s="13"/>
      <c r="E11" s="61">
        <v>4</v>
      </c>
      <c r="F11" s="62">
        <f>IF(Enrolled=0,"n/a",DGET(data,"Ref_hr4",_xlnm.Criteria))</f>
        <v>0.33606016635894775</v>
      </c>
      <c r="G11" s="62">
        <f t="shared" si="0"/>
        <v>0.36159241013228893</v>
      </c>
      <c r="H11" s="62">
        <f>IF(Enrolled=0,"n/a",DGET(data,"Pctile50_hr4",_xlnm.Criteria))</f>
        <v>-2.5532243773341179E-2</v>
      </c>
      <c r="I11" s="62">
        <f>IF(Enrolled=0,"n/a",DGET(data,"Temp_hr4",_xlnm.Criteria))</f>
        <v>64.908462524414063</v>
      </c>
      <c r="J11" s="63">
        <f>IF(Enrolled=0,"n/a",DGET(data,"Pctile10_hr4",_xlnm.Criteria))</f>
        <v>-5.3715046495199203E-2</v>
      </c>
      <c r="K11" s="63">
        <f>IF(Enrolled=0,"n/a",DGET(data,"Pctile30_hr4",_xlnm.Criteria))</f>
        <v>-3.7064414471387863E-2</v>
      </c>
      <c r="L11" s="63">
        <f>IF(Enrolled=0,"n/a",DGET(data,"Pctile50_hr4",_xlnm.Criteria))</f>
        <v>-2.5532243773341179E-2</v>
      </c>
      <c r="M11" s="63">
        <f>IF(Enrolled=0,"n/a",DGET(data,"Pctile70_hr4",_xlnm.Criteria))</f>
        <v>-1.4000069350004196E-2</v>
      </c>
      <c r="N11" s="63">
        <f>IF(Enrolled=0,"n/a",DGET(data,"Pctile90_hr4",_xlnm.Criteria))</f>
        <v>2.6505584828555584E-3</v>
      </c>
      <c r="P11" s="58"/>
      <c r="Q11" s="59"/>
    </row>
    <row r="12" spans="1:17" ht="17.25" customHeight="1" x14ac:dyDescent="0.2">
      <c r="C12" s="13"/>
      <c r="D12" s="13"/>
      <c r="E12" s="61">
        <v>5</v>
      </c>
      <c r="F12" s="62">
        <f>IF(Enrolled=0,"n/a",DGET(data,"Ref_hr5",_xlnm.Criteria))</f>
        <v>0.33329901099205017</v>
      </c>
      <c r="G12" s="62">
        <f t="shared" si="0"/>
        <v>0.35120435059070587</v>
      </c>
      <c r="H12" s="62">
        <f>IF(Enrolled=0,"n/a",DGET(data,"Pctile50_hr5",_xlnm.Criteria))</f>
        <v>-1.7905339598655701E-2</v>
      </c>
      <c r="I12" s="62">
        <f>IF(Enrolled=0,"n/a",DGET(data,"Temp_hr5",_xlnm.Criteria))</f>
        <v>64.171592712402344</v>
      </c>
      <c r="J12" s="63">
        <f>IF(Enrolled=0,"n/a",DGET(data,"Pctile10_hr5",_xlnm.Criteria))</f>
        <v>-4.5041188597679138E-2</v>
      </c>
      <c r="K12" s="63">
        <f>IF(Enrolled=0,"n/a",DGET(data,"Pctile30_hr5",_xlnm.Criteria))</f>
        <v>-2.9009109362959862E-2</v>
      </c>
      <c r="L12" s="63">
        <f>IF(Enrolled=0,"n/a",DGET(data,"Pctile50_hr5",_xlnm.Criteria))</f>
        <v>-1.7905339598655701E-2</v>
      </c>
      <c r="M12" s="63">
        <f>IF(Enrolled=0,"n/a",DGET(data,"Pctile70_hr5",_xlnm.Criteria))</f>
        <v>-6.8015707656741142E-3</v>
      </c>
      <c r="N12" s="63">
        <f>IF(Enrolled=0,"n/a",DGET(data,"Pctile90_hr5",_xlnm.Criteria))</f>
        <v>9.230511263012886E-3</v>
      </c>
      <c r="P12" s="58"/>
      <c r="Q12" s="59"/>
    </row>
    <row r="13" spans="1:17" ht="17.25" customHeight="1" x14ac:dyDescent="0.2">
      <c r="D13" s="5"/>
      <c r="E13" s="61">
        <v>6</v>
      </c>
      <c r="F13" s="62">
        <f>IF(Enrolled=0,"n/a",DGET(data,"Ref_hr6",_xlnm.Criteria))</f>
        <v>0.36563679575920105</v>
      </c>
      <c r="G13" s="62">
        <f t="shared" si="0"/>
        <v>0.36565009252535674</v>
      </c>
      <c r="H13" s="62">
        <f>IF(Enrolled=0,"n/a",DGET(data,"Pctile50_hr6",_xlnm.Criteria))</f>
        <v>-1.329676615569042E-5</v>
      </c>
      <c r="I13" s="62">
        <f>IF(Enrolled=0,"n/a",DGET(data,"Temp_hr6",_xlnm.Criteria))</f>
        <v>63.842071533203125</v>
      </c>
      <c r="J13" s="63">
        <f>IF(Enrolled=0,"n/a",DGET(data,"Pctile10_hr6",_xlnm.Criteria))</f>
        <v>-2.4426236748695374E-2</v>
      </c>
      <c r="K13" s="63">
        <f>IF(Enrolled=0,"n/a",DGET(data,"Pctile30_hr6",_xlnm.Criteria))</f>
        <v>-1.000287476927042E-2</v>
      </c>
      <c r="L13" s="63">
        <f>IF(Enrolled=0,"n/a",DGET(data,"Pctile50_hr6",_xlnm.Criteria))</f>
        <v>-1.329676615569042E-5</v>
      </c>
      <c r="M13" s="63">
        <f>IF(Enrolled=0,"n/a",DGET(data,"Pctile70_hr6",_xlnm.Criteria))</f>
        <v>9.9762808531522751E-3</v>
      </c>
      <c r="N13" s="63">
        <f>IF(Enrolled=0,"n/a",DGET(data,"Pctile90_hr6",_xlnm.Criteria))</f>
        <v>2.4399643763899803E-2</v>
      </c>
      <c r="P13" s="58"/>
      <c r="Q13" s="59"/>
    </row>
    <row r="14" spans="1:17" ht="16.5" x14ac:dyDescent="0.2">
      <c r="D14" s="5"/>
      <c r="E14" s="61">
        <v>7</v>
      </c>
      <c r="F14" s="62">
        <f>IF(Enrolled=0,"n/a",DGET(data,"Ref_hr7",_xlnm.Criteria))</f>
        <v>0.41498914361000061</v>
      </c>
      <c r="G14" s="62">
        <f t="shared" si="0"/>
        <v>0.39392686821520329</v>
      </c>
      <c r="H14" s="62">
        <f>IF(Enrolled=0,"n/a",DGET(data,"Pctile50_hr7",_xlnm.Criteria))</f>
        <v>2.1062275394797325E-2</v>
      </c>
      <c r="I14" s="62">
        <f>IF(Enrolled=0,"n/a",DGET(data,"Temp_hr7",_xlnm.Criteria))</f>
        <v>63.096256256103516</v>
      </c>
      <c r="J14" s="63">
        <f>IF(Enrolled=0,"n/a",DGET(data,"Pctile10_hr7",_xlnm.Criteria))</f>
        <v>-2.6439225766807795E-3</v>
      </c>
      <c r="K14" s="63">
        <f>IF(Enrolled=0,"n/a",DGET(data,"Pctile30_hr7",_xlnm.Criteria))</f>
        <v>1.1361890472471714E-2</v>
      </c>
      <c r="L14" s="63">
        <f>IF(Enrolled=0,"n/a",DGET(data,"Pctile50_hr7",_xlnm.Criteria))</f>
        <v>2.1062275394797325E-2</v>
      </c>
      <c r="M14" s="63">
        <f>IF(Enrolled=0,"n/a",DGET(data,"Pctile70_hr7",_xlnm.Criteria))</f>
        <v>3.0762657523155212E-2</v>
      </c>
      <c r="N14" s="63">
        <f>IF(Enrolled=0,"n/a",DGET(data,"Pctile90_hr7",_xlnm.Criteria))</f>
        <v>4.4768471270799637E-2</v>
      </c>
      <c r="P14" s="58"/>
      <c r="Q14" s="59"/>
    </row>
    <row r="15" spans="1:17" ht="16.5" x14ac:dyDescent="0.2">
      <c r="A15" s="14"/>
      <c r="C15" s="5"/>
      <c r="D15" s="5"/>
      <c r="E15" s="61">
        <v>8</v>
      </c>
      <c r="F15" s="62">
        <f>IF(Enrolled=0,"n/a",DGET(data,"Ref_hr8",_xlnm.Criteria))</f>
        <v>0.4466518759727478</v>
      </c>
      <c r="G15" s="62">
        <f t="shared" si="0"/>
        <v>0.42804235406219959</v>
      </c>
      <c r="H15" s="62">
        <f>IF(Enrolled=0,"n/a",DGET(data,"Pctile50_hr8",_xlnm.Criteria))</f>
        <v>1.860952191054821E-2</v>
      </c>
      <c r="I15" s="62">
        <f>IF(Enrolled=0,"n/a",DGET(data,"Temp_hr8",_xlnm.Criteria))</f>
        <v>63.716079711914063</v>
      </c>
      <c r="J15" s="63">
        <f>IF(Enrolled=0,"n/a",DGET(data,"Pctile10_hr8",_xlnm.Criteria))</f>
        <v>-5.9822052717208862E-3</v>
      </c>
      <c r="K15" s="63">
        <f>IF(Enrolled=0,"n/a",DGET(data,"Pctile30_hr8",_xlnm.Criteria))</f>
        <v>8.5467863827943802E-3</v>
      </c>
      <c r="L15" s="63">
        <f>IF(Enrolled=0,"n/a",DGET(data,"Pctile50_hr8",_xlnm.Criteria))</f>
        <v>1.860952191054821E-2</v>
      </c>
      <c r="M15" s="63">
        <f>IF(Enrolled=0,"n/a",DGET(data,"Pctile70_hr8",_xlnm.Criteria))</f>
        <v>2.867225743830204E-2</v>
      </c>
      <c r="N15" s="63">
        <f>IF(Enrolled=0,"n/a",DGET(data,"Pctile90_hr8",_xlnm.Criteria))</f>
        <v>4.3201249092817307E-2</v>
      </c>
      <c r="P15" s="58"/>
      <c r="Q15" s="59"/>
    </row>
    <row r="16" spans="1:17" ht="16.5" x14ac:dyDescent="0.2">
      <c r="C16" s="5"/>
      <c r="D16" s="5"/>
      <c r="E16" s="61">
        <v>9</v>
      </c>
      <c r="F16" s="62">
        <f>IF(Enrolled=0,"n/a",DGET(data,"Ref_hr9",_xlnm.Criteria))</f>
        <v>0.46955651044845581</v>
      </c>
      <c r="G16" s="62">
        <f t="shared" si="0"/>
        <v>0.46106049511581659</v>
      </c>
      <c r="H16" s="62">
        <f>IF(Enrolled=0,"n/a",DGET(data,"Pctile50_hr9",_xlnm.Criteria))</f>
        <v>8.4960153326392174E-3</v>
      </c>
      <c r="I16" s="62">
        <f>IF(Enrolled=0,"n/a",DGET(data,"Temp_hr9",_xlnm.Criteria))</f>
        <v>66.597007751464844</v>
      </c>
      <c r="J16" s="63">
        <f>IF(Enrolled=0,"n/a",DGET(data,"Pctile10_hr9",_xlnm.Criteria))</f>
        <v>-1.3052100315690041E-2</v>
      </c>
      <c r="K16" s="63">
        <f>IF(Enrolled=0,"n/a",DGET(data,"Pctile30_hr9",_xlnm.Criteria))</f>
        <v>-3.2129840110428631E-4</v>
      </c>
      <c r="L16" s="63">
        <f>IF(Enrolled=0,"n/a",DGET(data,"Pctile50_hr9",_xlnm.Criteria))</f>
        <v>8.4960153326392174E-3</v>
      </c>
      <c r="M16" s="63">
        <f>IF(Enrolled=0,"n/a",DGET(data,"Pctile70_hr9",_xlnm.Criteria))</f>
        <v>1.7313329502940178E-2</v>
      </c>
      <c r="N16" s="63">
        <f>IF(Enrolled=0,"n/a",DGET(data,"Pctile90_hr9",_xlnm.Criteria))</f>
        <v>3.0044130980968475E-2</v>
      </c>
      <c r="P16" s="58"/>
      <c r="Q16" s="59"/>
    </row>
    <row r="17" spans="3:23" ht="16.5" x14ac:dyDescent="0.2">
      <c r="C17" s="5"/>
      <c r="D17" s="5"/>
      <c r="E17" s="61">
        <v>10</v>
      </c>
      <c r="F17" s="62">
        <f>IF(Enrolled=0,"n/a",DGET(data,"Ref_hr10",_xlnm.Criteria))</f>
        <v>0.49724668264389038</v>
      </c>
      <c r="G17" s="62">
        <f t="shared" si="0"/>
        <v>0.49459926947019994</v>
      </c>
      <c r="H17" s="62">
        <f>IF(Enrolled=0,"n/a",DGET(data,"Pctile50_hr10",_xlnm.Criteria))</f>
        <v>2.6474131736904383E-3</v>
      </c>
      <c r="I17" s="62">
        <f>IF(Enrolled=0,"n/a",DGET(data,"Temp_hr10",_xlnm.Criteria))</f>
        <v>70.214607238769531</v>
      </c>
      <c r="J17" s="63">
        <f>IF(Enrolled=0,"n/a",DGET(data,"Pctile10_hr10",_xlnm.Criteria))</f>
        <v>-1.9254639744758606E-2</v>
      </c>
      <c r="K17" s="63">
        <f>IF(Enrolled=0,"n/a",DGET(data,"Pctile30_hr10",_xlnm.Criteria))</f>
        <v>-6.3147284090518951E-3</v>
      </c>
      <c r="L17" s="63">
        <f>IF(Enrolled=0,"n/a",DGET(data,"Pctile50_hr10",_xlnm.Criteria))</f>
        <v>2.6474131736904383E-3</v>
      </c>
      <c r="M17" s="63">
        <f>IF(Enrolled=0,"n/a",DGET(data,"Pctile70_hr10",_xlnm.Criteria))</f>
        <v>1.1609554290771484E-2</v>
      </c>
      <c r="N17" s="63">
        <f>IF(Enrolled=0,"n/a",DGET(data,"Pctile90_hr10",_xlnm.Criteria))</f>
        <v>2.4549465626478195E-2</v>
      </c>
      <c r="P17" s="58"/>
      <c r="Q17" s="59"/>
    </row>
    <row r="18" spans="3:23" ht="16.5" x14ac:dyDescent="0.2">
      <c r="C18" s="5"/>
      <c r="D18" s="5"/>
      <c r="E18" s="61">
        <v>11</v>
      </c>
      <c r="F18" s="62">
        <f>IF(Enrolled=0,"n/a",DGET(data,"Ref_hr11",_xlnm.Criteria))</f>
        <v>0.52104085683822632</v>
      </c>
      <c r="G18" s="62">
        <f t="shared" si="0"/>
        <v>0.52530793054029346</v>
      </c>
      <c r="H18" s="62">
        <f>IF(Enrolled=0,"n/a",DGET(data,"Pctile50_hr11",_xlnm.Criteria))</f>
        <v>-4.2670737020671368E-3</v>
      </c>
      <c r="I18" s="62">
        <f>IF(Enrolled=0,"n/a",DGET(data,"Temp_hr11",_xlnm.Criteria))</f>
        <v>74.025993347167969</v>
      </c>
      <c r="J18" s="63">
        <f>IF(Enrolled=0,"n/a",DGET(data,"Pctile10_hr11",_xlnm.Criteria))</f>
        <v>-2.8173845261335373E-2</v>
      </c>
      <c r="K18" s="63">
        <f>IF(Enrolled=0,"n/a",DGET(data,"Pctile30_hr11",_xlnm.Criteria))</f>
        <v>-1.40495290979743E-2</v>
      </c>
      <c r="L18" s="63">
        <f>IF(Enrolled=0,"n/a",DGET(data,"Pctile50_hr11",_xlnm.Criteria))</f>
        <v>-4.2670737020671368E-3</v>
      </c>
      <c r="M18" s="63">
        <f>IF(Enrolled=0,"n/a",DGET(data,"Pctile70_hr11",_xlnm.Criteria))</f>
        <v>5.5153830908238888E-3</v>
      </c>
      <c r="N18" s="63">
        <f>IF(Enrolled=0,"n/a",DGET(data,"Pctile90_hr11",_xlnm.Criteria))</f>
        <v>1.9639696925878525E-2</v>
      </c>
      <c r="P18" s="58"/>
      <c r="Q18" s="59"/>
      <c r="S18" s="31"/>
      <c r="T18" s="31"/>
      <c r="U18" s="31"/>
      <c r="V18" s="31"/>
      <c r="W18" s="31"/>
    </row>
    <row r="19" spans="3:23" ht="16.5" x14ac:dyDescent="0.2">
      <c r="C19" s="5"/>
      <c r="D19" s="5"/>
      <c r="E19" s="61">
        <v>12</v>
      </c>
      <c r="F19" s="62">
        <f>IF(Enrolled=0,"n/a",DGET(data,"Ref_hr12",_xlnm.Criteria))</f>
        <v>0.55927950143814087</v>
      </c>
      <c r="G19" s="62">
        <f t="shared" si="0"/>
        <v>0.56942471768707037</v>
      </c>
      <c r="H19" s="62">
        <f>IF(Enrolled=0,"n/a",DGET(data,"Pctile50_hr12",_xlnm.Criteria))</f>
        <v>-1.0145216248929501E-2</v>
      </c>
      <c r="I19" s="62">
        <f>IF(Enrolled=0,"n/a",DGET(data,"Temp_hr12",_xlnm.Criteria))</f>
        <v>77.645378112792969</v>
      </c>
      <c r="J19" s="63">
        <f>IF(Enrolled=0,"n/a",DGET(data,"Pctile10_hr12",_xlnm.Criteria))</f>
        <v>-3.7393402308225632E-2</v>
      </c>
      <c r="K19" s="63">
        <f>IF(Enrolled=0,"n/a",DGET(data,"Pctile30_hr12",_xlnm.Criteria))</f>
        <v>-2.1294953301548958E-2</v>
      </c>
      <c r="L19" s="63">
        <f>IF(Enrolled=0,"n/a",DGET(data,"Pctile50_hr12",_xlnm.Criteria))</f>
        <v>-1.0145216248929501E-2</v>
      </c>
      <c r="M19" s="63">
        <f>IF(Enrolled=0,"n/a",DGET(data,"Pctile70_hr12",_xlnm.Criteria))</f>
        <v>1.0045206872746348E-3</v>
      </c>
      <c r="N19" s="63">
        <f>IF(Enrolled=0,"n/a",DGET(data,"Pctile90_hr12",_xlnm.Criteria))</f>
        <v>1.7102969810366631E-2</v>
      </c>
      <c r="P19" s="58"/>
      <c r="Q19" s="59"/>
      <c r="S19" s="31"/>
      <c r="T19" s="31"/>
      <c r="U19" s="31"/>
      <c r="V19" s="31"/>
      <c r="W19" s="31"/>
    </row>
    <row r="20" spans="3:23" ht="16.5" x14ac:dyDescent="0.2">
      <c r="C20" s="5"/>
      <c r="D20" s="5"/>
      <c r="E20" s="61">
        <v>13</v>
      </c>
      <c r="F20" s="62">
        <f>IF(Enrolled=0,"n/a",DGET(data,"Ref_hr13",_xlnm.Criteria))</f>
        <v>0.6023557186126709</v>
      </c>
      <c r="G20" s="62">
        <f t="shared" si="0"/>
        <v>0.60576319182291627</v>
      </c>
      <c r="H20" s="62">
        <f>IF(Enrolled=0,"n/a",DGET(data,"Pctile50_hr13",_xlnm.Criteria))</f>
        <v>-3.4074732102453709E-3</v>
      </c>
      <c r="I20" s="62">
        <f>IF(Enrolled=0,"n/a",DGET(data,"Temp_hr13",_xlnm.Criteria))</f>
        <v>81.168174743652344</v>
      </c>
      <c r="J20" s="63">
        <f>IF(Enrolled=0,"n/a",DGET(data,"Pctile10_hr13",_xlnm.Criteria))</f>
        <v>-3.2793715596199036E-2</v>
      </c>
      <c r="K20" s="63">
        <f>IF(Enrolled=0,"n/a",DGET(data,"Pctile30_hr13",_xlnm.Criteria))</f>
        <v>-1.543208584189415E-2</v>
      </c>
      <c r="L20" s="63">
        <f>IF(Enrolled=0,"n/a",DGET(data,"Pctile50_hr13",_xlnm.Criteria))</f>
        <v>-3.4074732102453709E-3</v>
      </c>
      <c r="M20" s="63">
        <f>IF(Enrolled=0,"n/a",DGET(data,"Pctile70_hr13",_xlnm.Criteria))</f>
        <v>8.6171384900808334E-3</v>
      </c>
      <c r="N20" s="63">
        <f>IF(Enrolled=0,"n/a",DGET(data,"Pctile90_hr13",_xlnm.Criteria))</f>
        <v>2.5978768244385719E-2</v>
      </c>
      <c r="P20" s="58"/>
      <c r="Q20" s="59"/>
      <c r="S20" s="31"/>
      <c r="T20" s="31"/>
      <c r="U20" s="31"/>
      <c r="V20" s="31"/>
      <c r="W20" s="31"/>
    </row>
    <row r="21" spans="3:23" ht="16.5" x14ac:dyDescent="0.2">
      <c r="C21" s="5"/>
      <c r="D21" s="5"/>
      <c r="E21" s="61">
        <v>14</v>
      </c>
      <c r="F21" s="62">
        <f>IF(Enrolled=0,"n/a",DGET(data,"Ref_hr14",_xlnm.Criteria))</f>
        <v>0.62687569856643677</v>
      </c>
      <c r="G21" s="62">
        <f t="shared" si="0"/>
        <v>0.62429568916559219</v>
      </c>
      <c r="H21" s="62">
        <f>IF(Enrolled=0,"n/a",DGET(data,"Pctile50_hr14",_xlnm.Criteria))</f>
        <v>2.580009400844574E-3</v>
      </c>
      <c r="I21" s="62">
        <f>IF(Enrolled=0,"n/a",DGET(data,"Temp_hr14",_xlnm.Criteria))</f>
        <v>84.082847595214844</v>
      </c>
      <c r="J21" s="63">
        <f>IF(Enrolled=0,"n/a",DGET(data,"Pctile10_hr14",_xlnm.Criteria))</f>
        <v>-2.8325492516160011E-2</v>
      </c>
      <c r="K21" s="63">
        <f>IF(Enrolled=0,"n/a",DGET(data,"Pctile30_hr14",_xlnm.Criteria))</f>
        <v>-1.006627082824707E-2</v>
      </c>
      <c r="L21" s="63">
        <f>IF(Enrolled=0,"n/a",DGET(data,"Pctile50_hr14",_xlnm.Criteria))</f>
        <v>2.580009400844574E-3</v>
      </c>
      <c r="M21" s="63">
        <f>IF(Enrolled=0,"n/a",DGET(data,"Pctile70_hr14",_xlnm.Criteria))</f>
        <v>1.5226289629936218E-2</v>
      </c>
      <c r="N21" s="63">
        <f>IF(Enrolled=0,"n/a",DGET(data,"Pctile90_hr14",_xlnm.Criteria))</f>
        <v>3.348550945520401E-2</v>
      </c>
      <c r="P21" s="58"/>
      <c r="Q21" s="59"/>
      <c r="S21" s="31"/>
      <c r="T21" s="31"/>
      <c r="U21" s="31"/>
      <c r="V21" s="31"/>
      <c r="W21" s="31"/>
    </row>
    <row r="22" spans="3:23" ht="16.5" x14ac:dyDescent="0.2">
      <c r="C22" s="5"/>
      <c r="D22" s="5"/>
      <c r="E22" s="61">
        <v>15</v>
      </c>
      <c r="F22" s="62">
        <f>IF(Enrolled=0,"n/a",DGET(data,"Ref_hr15",_xlnm.Criteria))</f>
        <v>0.65309327840805054</v>
      </c>
      <c r="G22" s="62">
        <f t="shared" si="0"/>
        <v>0.64067125227302313</v>
      </c>
      <c r="H22" s="62">
        <f>IF(Enrolled=0,"n/a",DGET(data,"Pctile50_hr15",_xlnm.Criteria))</f>
        <v>1.2422026135027409E-2</v>
      </c>
      <c r="I22" s="62">
        <f>IF(Enrolled=0,"n/a",DGET(data,"Temp_hr15",_xlnm.Criteria))</f>
        <v>85.805282592773438</v>
      </c>
      <c r="J22" s="63">
        <f>IF(Enrolled=0,"n/a",DGET(data,"Pctile10_hr15",_xlnm.Criteria))</f>
        <v>-1.8979260697960854E-2</v>
      </c>
      <c r="K22" s="63">
        <f>IF(Enrolled=0,"n/a",DGET(data,"Pctile30_hr15",_xlnm.Criteria))</f>
        <v>-4.2712586582638323E-4</v>
      </c>
      <c r="L22" s="63">
        <f>IF(Enrolled=0,"n/a",DGET(data,"Pctile50_hr15",_xlnm.Criteria))</f>
        <v>1.2422026135027409E-2</v>
      </c>
      <c r="M22" s="63">
        <f>IF(Enrolled=0,"n/a",DGET(data,"Pctile70_hr15",_xlnm.Criteria))</f>
        <v>2.5271177291870117E-2</v>
      </c>
      <c r="N22" s="63">
        <f>IF(Enrolled=0,"n/a",DGET(data,"Pctile90_hr15",_xlnm.Criteria))</f>
        <v>4.3823312968015671E-2</v>
      </c>
      <c r="P22" s="58"/>
      <c r="Q22" s="59"/>
      <c r="S22" s="31"/>
      <c r="T22" s="31"/>
      <c r="U22" s="31"/>
      <c r="V22" s="31"/>
      <c r="W22" s="31"/>
    </row>
    <row r="23" spans="3:23" ht="16.5" x14ac:dyDescent="0.2">
      <c r="C23" s="5"/>
      <c r="D23" s="5"/>
      <c r="E23" s="61">
        <v>16</v>
      </c>
      <c r="F23" s="62">
        <f>IF(Enrolled=0,"n/a",DGET(data,"Ref_hr16",_xlnm.Criteria))</f>
        <v>0.68528217077255249</v>
      </c>
      <c r="G23" s="62">
        <f t="shared" si="0"/>
        <v>0.66087285056710243</v>
      </c>
      <c r="H23" s="62">
        <f>IF(Enrolled=0,"n/a",DGET(data,"Pctile50_hr16",_xlnm.Criteria))</f>
        <v>2.4409320205450058E-2</v>
      </c>
      <c r="I23" s="62">
        <f>IF(Enrolled=0,"n/a",DGET(data,"Temp_hr16",_xlnm.Criteria))</f>
        <v>86.570404052734375</v>
      </c>
      <c r="J23" s="63">
        <f>IF(Enrolled=0,"n/a",DGET(data,"Pctile10_hr16",_xlnm.Criteria))</f>
        <v>-8.3600487560033798E-3</v>
      </c>
      <c r="K23" s="63">
        <f>IF(Enrolled=0,"n/a",DGET(data,"Pctile30_hr16",_xlnm.Criteria))</f>
        <v>1.1000360362231731E-2</v>
      </c>
      <c r="L23" s="63">
        <f>IF(Enrolled=0,"n/a",DGET(data,"Pctile50_hr16",_xlnm.Criteria))</f>
        <v>2.4409320205450058E-2</v>
      </c>
      <c r="M23" s="63">
        <f>IF(Enrolled=0,"n/a",DGET(data,"Pctile70_hr16",_xlnm.Criteria))</f>
        <v>3.7818282842636108E-2</v>
      </c>
      <c r="N23" s="63">
        <f>IF(Enrolled=0,"n/a",DGET(data,"Pctile90_hr16",_xlnm.Criteria))</f>
        <v>5.7178691029548645E-2</v>
      </c>
      <c r="P23" s="58"/>
      <c r="Q23" s="59"/>
      <c r="S23" s="31"/>
      <c r="T23" s="31"/>
      <c r="U23" s="31"/>
      <c r="V23" s="31"/>
      <c r="W23" s="31"/>
    </row>
    <row r="24" spans="3:23" ht="16.5" x14ac:dyDescent="0.2">
      <c r="C24" s="5"/>
      <c r="D24" s="5"/>
      <c r="E24" s="61">
        <v>17</v>
      </c>
      <c r="F24" s="62">
        <f>IF(Enrolled=0,"n/a",DGET(data,"Ref_hr17",_xlnm.Criteria))</f>
        <v>0.73977005481719971</v>
      </c>
      <c r="G24" s="62">
        <f t="shared" si="0"/>
        <v>0.72205707430839539</v>
      </c>
      <c r="H24" s="62">
        <f>IF(Enrolled=0,"n/a",DGET(data,"Pctile50_hr17",_xlnm.Criteria))</f>
        <v>1.7712980508804321E-2</v>
      </c>
      <c r="I24" s="62">
        <f>IF(Enrolled=0,"n/a",DGET(data,"Temp_hr17",_xlnm.Criteria))</f>
        <v>86.312820434570313</v>
      </c>
      <c r="J24" s="63">
        <f>IF(Enrolled=0,"n/a",DGET(data,"Pctile10_hr17",_xlnm.Criteria))</f>
        <v>-1.6401398926973343E-2</v>
      </c>
      <c r="K24" s="63">
        <f>IF(Enrolled=0,"n/a",DGET(data,"Pctile30_hr17",_xlnm.Criteria))</f>
        <v>3.7536527961492538E-3</v>
      </c>
      <c r="L24" s="63">
        <f>IF(Enrolled=0,"n/a",DGET(data,"Pctile50_hr17",_xlnm.Criteria))</f>
        <v>1.7712980508804321E-2</v>
      </c>
      <c r="M24" s="63">
        <f>IF(Enrolled=0,"n/a",DGET(data,"Pctile70_hr17",_xlnm.Criteria))</f>
        <v>3.1672310084104538E-2</v>
      </c>
      <c r="N24" s="63">
        <f>IF(Enrolled=0,"n/a",DGET(data,"Pctile90_hr17",_xlnm.Criteria))</f>
        <v>5.1827356219291687E-2</v>
      </c>
      <c r="P24" s="58"/>
      <c r="Q24" s="59"/>
      <c r="S24" s="31"/>
      <c r="T24" s="31"/>
      <c r="U24" s="31"/>
      <c r="V24" s="31"/>
      <c r="W24" s="31"/>
    </row>
    <row r="25" spans="3:23" ht="16.5" x14ac:dyDescent="0.2">
      <c r="C25" s="5"/>
      <c r="D25" s="5"/>
      <c r="E25" s="61">
        <v>18</v>
      </c>
      <c r="F25" s="62">
        <f>IF(Enrolled=0,"n/a",DGET(data,"Ref_hr18",_xlnm.Criteria))</f>
        <v>0.80616438388824463</v>
      </c>
      <c r="G25" s="62">
        <f t="shared" si="0"/>
        <v>0.77649808675050735</v>
      </c>
      <c r="H25" s="62">
        <f>IF(Enrolled=0,"n/a",DGET(data,"Pctile50_hr18",_xlnm.Criteria))</f>
        <v>2.9666297137737274E-2</v>
      </c>
      <c r="I25" s="62">
        <f>IF(Enrolled=0,"n/a",DGET(data,"Temp_hr18",_xlnm.Criteria))</f>
        <v>84.518966674804688</v>
      </c>
      <c r="J25" s="63">
        <f>IF(Enrolled=0,"n/a",DGET(data,"Pctile10_hr18",_xlnm.Criteria))</f>
        <v>-4.7754435800015926E-3</v>
      </c>
      <c r="K25" s="63">
        <f>IF(Enrolled=0,"n/a",DGET(data,"Pctile30_hr18",_xlnm.Criteria))</f>
        <v>1.5573015436530113E-2</v>
      </c>
      <c r="L25" s="63">
        <f>IF(Enrolled=0,"n/a",DGET(data,"Pctile50_hr18",_xlnm.Criteria))</f>
        <v>2.9666297137737274E-2</v>
      </c>
      <c r="M25" s="63">
        <f>IF(Enrolled=0,"n/a",DGET(data,"Pctile70_hr18",_xlnm.Criteria))</f>
        <v>4.3759576976299286E-2</v>
      </c>
      <c r="N25" s="63">
        <f>IF(Enrolled=0,"n/a",DGET(data,"Pctile90_hr18",_xlnm.Criteria))</f>
        <v>6.4108036458492279E-2</v>
      </c>
      <c r="P25" s="58"/>
      <c r="Q25" s="59"/>
      <c r="S25" s="31"/>
      <c r="T25" s="31"/>
      <c r="U25" s="31"/>
      <c r="V25" s="31"/>
      <c r="W25" s="31"/>
    </row>
    <row r="26" spans="3:23" ht="16.5" x14ac:dyDescent="0.2">
      <c r="C26" s="5"/>
      <c r="D26" s="5"/>
      <c r="E26" s="61">
        <v>19</v>
      </c>
      <c r="F26" s="62">
        <f>IF(Enrolled=0,"n/a",DGET(data,"Ref_hr19",_xlnm.Criteria))</f>
        <v>0.82716107368469238</v>
      </c>
      <c r="G26" s="62">
        <f t="shared" si="0"/>
        <v>0.79656775668263435</v>
      </c>
      <c r="H26" s="62">
        <f>IF(Enrolled=0,"n/a",DGET(data,"Pctile50_hr19",_xlnm.Criteria))</f>
        <v>3.0593317002058029E-2</v>
      </c>
      <c r="I26" s="62">
        <f>IF(Enrolled=0,"n/a",DGET(data,"Temp_hr19",_xlnm.Criteria))</f>
        <v>81.826828002929688</v>
      </c>
      <c r="J26" s="63">
        <f>IF(Enrolled=0,"n/a",DGET(data,"Pctile10_hr19",_xlnm.Criteria))</f>
        <v>-1.0857203975319862E-2</v>
      </c>
      <c r="K26" s="63">
        <f>IF(Enrolled=0,"n/a",DGET(data,"Pctile30_hr19",_xlnm.Criteria))</f>
        <v>1.3632099144160748E-2</v>
      </c>
      <c r="L26" s="63">
        <f>IF(Enrolled=0,"n/a",DGET(data,"Pctile50_hr19",_xlnm.Criteria))</f>
        <v>3.0593317002058029E-2</v>
      </c>
      <c r="M26" s="63">
        <f>IF(Enrolled=0,"n/a",DGET(data,"Pctile70_hr19",_xlnm.Criteria))</f>
        <v>4.7554533928632736E-2</v>
      </c>
      <c r="N26" s="63">
        <f>IF(Enrolled=0,"n/a",DGET(data,"Pctile90_hr19",_xlnm.Criteria))</f>
        <v>7.2043836116790771E-2</v>
      </c>
      <c r="P26" s="58"/>
      <c r="Q26" s="59"/>
      <c r="S26" s="31"/>
      <c r="T26" s="31"/>
      <c r="U26" s="31"/>
      <c r="V26" s="31"/>
      <c r="W26" s="31"/>
    </row>
    <row r="27" spans="3:23" ht="16.5" x14ac:dyDescent="0.2">
      <c r="C27" s="5"/>
      <c r="D27" s="5"/>
      <c r="E27" s="61">
        <v>20</v>
      </c>
      <c r="F27" s="62">
        <f>IF(Enrolled=0,"n/a",DGET(data,"Ref_hr20",_xlnm.Criteria))</f>
        <v>0.82777827978134155</v>
      </c>
      <c r="G27" s="62">
        <f t="shared" si="0"/>
        <v>0.79699410684406757</v>
      </c>
      <c r="H27" s="62">
        <f>IF(Enrolled=0,"n/a",DGET(data,"Pctile50_hr20",_xlnm.Criteria))</f>
        <v>3.0784172937273979E-2</v>
      </c>
      <c r="I27" s="62">
        <f>IF(Enrolled=0,"n/a",DGET(data,"Temp_hr20",_xlnm.Criteria))</f>
        <v>78.101821899414063</v>
      </c>
      <c r="J27" s="63">
        <f>IF(Enrolled=0,"n/a",DGET(data,"Pctile10_hr20",_xlnm.Criteria))</f>
        <v>-1.5178950503468513E-2</v>
      </c>
      <c r="K27" s="63">
        <f>IF(Enrolled=0,"n/a",DGET(data,"Pctile30_hr20",_xlnm.Criteria))</f>
        <v>1.1976435780525208E-2</v>
      </c>
      <c r="L27" s="63">
        <f>IF(Enrolled=0,"n/a",DGET(data,"Pctile50_hr20",_xlnm.Criteria))</f>
        <v>3.0784172937273979E-2</v>
      </c>
      <c r="M27" s="63">
        <f>IF(Enrolled=0,"n/a",DGET(data,"Pctile70_hr20",_xlnm.Criteria))</f>
        <v>4.9591917544603348E-2</v>
      </c>
      <c r="N27" s="63">
        <f>IF(Enrolled=0,"n/a",DGET(data,"Pctile90_hr20",_xlnm.Criteria))</f>
        <v>7.6747305691242218E-2</v>
      </c>
      <c r="P27" s="58"/>
      <c r="Q27" s="59"/>
      <c r="S27" s="31"/>
      <c r="T27" s="31"/>
      <c r="U27" s="31"/>
      <c r="V27" s="31"/>
      <c r="W27" s="31"/>
    </row>
    <row r="28" spans="3:23" ht="16.5" x14ac:dyDescent="0.2">
      <c r="C28" s="5"/>
      <c r="D28" s="5"/>
      <c r="E28" s="61">
        <v>21</v>
      </c>
      <c r="F28" s="62">
        <f>IF(Enrolled=0,"n/a",DGET(data,"Ref_hr21",_xlnm.Criteria))</f>
        <v>0.82699084281921387</v>
      </c>
      <c r="G28" s="62">
        <f t="shared" si="0"/>
        <v>0.81549223698675632</v>
      </c>
      <c r="H28" s="62">
        <f>IF(Enrolled=0,"n/a",DGET(data,"Pctile50_hr21",_xlnm.Criteria))</f>
        <v>1.1498605832457542E-2</v>
      </c>
      <c r="I28" s="62">
        <f>IF(Enrolled=0,"n/a",DGET(data,"Temp_hr21",_xlnm.Criteria))</f>
        <v>73.94818115234375</v>
      </c>
      <c r="J28" s="63">
        <f>IF(Enrolled=0,"n/a",DGET(data,"Pctile10_hr21",_xlnm.Criteria))</f>
        <v>-3.9530109614133835E-2</v>
      </c>
      <c r="K28" s="63">
        <f>IF(Enrolled=0,"n/a",DGET(data,"Pctile30_hr21",_xlnm.Criteria))</f>
        <v>-9.3819303438067436E-3</v>
      </c>
      <c r="L28" s="63">
        <f>IF(Enrolled=0,"n/a",DGET(data,"Pctile50_hr21",_xlnm.Criteria))</f>
        <v>1.1498605832457542E-2</v>
      </c>
      <c r="M28" s="63">
        <f>IF(Enrolled=0,"n/a",DGET(data,"Pctile70_hr21",_xlnm.Criteria))</f>
        <v>3.2379142940044403E-2</v>
      </c>
      <c r="N28" s="63">
        <f>IF(Enrolled=0,"n/a",DGET(data,"Pctile90_hr21",_xlnm.Criteria))</f>
        <v>6.252732127904892E-2</v>
      </c>
      <c r="P28" s="58"/>
      <c r="Q28" s="59"/>
      <c r="S28" s="31"/>
      <c r="T28" s="31"/>
      <c r="U28" s="31"/>
      <c r="V28" s="31"/>
      <c r="W28" s="31"/>
    </row>
    <row r="29" spans="3:23" ht="16.5" x14ac:dyDescent="0.2">
      <c r="C29" s="5"/>
      <c r="D29" s="5"/>
      <c r="E29" s="61">
        <v>22</v>
      </c>
      <c r="F29" s="62">
        <f>IF(Enrolled=0,"n/a",DGET(data,"Ref_hr22",_xlnm.Criteria))</f>
        <v>0.77927035093307495</v>
      </c>
      <c r="G29" s="62">
        <f t="shared" si="0"/>
        <v>0.75903971120715141</v>
      </c>
      <c r="H29" s="62">
        <f>IF(Enrolled=0,"n/a",DGET(data,"Pctile50_hr22",_xlnm.Criteria))</f>
        <v>2.0230639725923538E-2</v>
      </c>
      <c r="I29" s="62">
        <f>IF(Enrolled=0,"n/a",DGET(data,"Temp_hr22",_xlnm.Criteria))</f>
        <v>71.354736328125</v>
      </c>
      <c r="J29" s="63">
        <f>IF(Enrolled=0,"n/a",DGET(data,"Pctile10_hr22",_xlnm.Criteria))</f>
        <v>-3.314538300037384E-2</v>
      </c>
      <c r="K29" s="63">
        <f>IF(Enrolled=0,"n/a",DGET(data,"Pctile30_hr22",_xlnm.Criteria))</f>
        <v>-1.6103949164971709E-3</v>
      </c>
      <c r="L29" s="63">
        <f>IF(Enrolled=0,"n/a",DGET(data,"Pctile50_hr22",_xlnm.Criteria))</f>
        <v>2.0230639725923538E-2</v>
      </c>
      <c r="M29" s="63">
        <f>IF(Enrolled=0,"n/a",DGET(data,"Pctile70_hr22",_xlnm.Criteria))</f>
        <v>4.2071670293807983E-2</v>
      </c>
      <c r="N29" s="63">
        <f>IF(Enrolled=0,"n/a",DGET(data,"Pctile90_hr22",_xlnm.Criteria))</f>
        <v>7.3606662452220917E-2</v>
      </c>
      <c r="P29" s="58"/>
      <c r="Q29" s="59"/>
    </row>
    <row r="30" spans="3:23" ht="16.5" x14ac:dyDescent="0.2">
      <c r="C30" s="5"/>
      <c r="D30" s="5"/>
      <c r="E30" s="61">
        <v>23</v>
      </c>
      <c r="F30" s="62">
        <f>IF(Enrolled=0,"n/a",DGET(data,"Ref_hr23",_xlnm.Criteria))</f>
        <v>0.66104739904403687</v>
      </c>
      <c r="G30" s="62">
        <f t="shared" si="0"/>
        <v>0.66965381242334843</v>
      </c>
      <c r="H30" s="62">
        <f>IF(Enrolled=0,"n/a",DGET(data,"Pctile50_hr23",_xlnm.Criteria))</f>
        <v>-8.6064133793115616E-3</v>
      </c>
      <c r="I30" s="62">
        <f>IF(Enrolled=0,"n/a",DGET(data,"Temp_hr23",_xlnm.Criteria))</f>
        <v>69.764472961425781</v>
      </c>
      <c r="J30" s="63">
        <f>IF(Enrolled=0,"n/a",DGET(data,"Pctile10_hr23",_xlnm.Criteria))</f>
        <v>-5.3025126457214355E-2</v>
      </c>
      <c r="K30" s="63">
        <f>IF(Enrolled=0,"n/a",DGET(data,"Pctile30_hr23",_xlnm.Criteria))</f>
        <v>-2.6782190427184105E-2</v>
      </c>
      <c r="L30" s="63">
        <f>IF(Enrolled=0,"n/a",DGET(data,"Pctile50_hr23",_xlnm.Criteria))</f>
        <v>-8.6064133793115616E-3</v>
      </c>
      <c r="M30" s="63">
        <f>IF(Enrolled=0,"n/a",DGET(data,"Pctile70_hr23",_xlnm.Criteria))</f>
        <v>9.5693627372384071E-3</v>
      </c>
      <c r="N30" s="63">
        <f>IF(Enrolled=0,"n/a",DGET(data,"Pctile90_hr23",_xlnm.Criteria))</f>
        <v>3.5812295973300934E-2</v>
      </c>
      <c r="P30" s="58"/>
      <c r="Q30" s="59"/>
    </row>
    <row r="31" spans="3:23" ht="16.5" x14ac:dyDescent="0.2">
      <c r="C31" s="5"/>
      <c r="D31" s="5"/>
      <c r="E31" s="61">
        <v>24</v>
      </c>
      <c r="F31" s="62">
        <f>IF(Enrolled=0,"n/a",DGET(data,"Ref_hr24",_xlnm.Criteria))</f>
        <v>0.54733312129974365</v>
      </c>
      <c r="G31" s="62">
        <f t="shared" si="0"/>
        <v>0.57484454847872257</v>
      </c>
      <c r="H31" s="62">
        <f>IF(Enrolled=0,"n/a",DGET(data,"Pctile50_hr24",_xlnm.Criteria))</f>
        <v>-2.751142717897892E-2</v>
      </c>
      <c r="I31" s="62">
        <f>IF(Enrolled=0,"n/a",DGET(data,"Temp_hr24",_xlnm.Criteria))</f>
        <v>68.375267028808594</v>
      </c>
      <c r="J31" s="63">
        <f>IF(Enrolled=0,"n/a",DGET(data,"Pctile10_hr24",_xlnm.Criteria))</f>
        <v>-6.4090408384799957E-2</v>
      </c>
      <c r="K31" s="63">
        <f>IF(Enrolled=0,"n/a",DGET(data,"Pctile30_hr24",_xlnm.Criteria))</f>
        <v>-4.2479254305362701E-2</v>
      </c>
      <c r="L31" s="63">
        <f>IF(Enrolled=0,"n/a",DGET(data,"Pctile50_hr24",_xlnm.Criteria))</f>
        <v>-2.751142717897892E-2</v>
      </c>
      <c r="M31" s="63">
        <f>IF(Enrolled=0,"n/a",DGET(data,"Pctile70_hr24",_xlnm.Criteria))</f>
        <v>-1.2543601915240288E-2</v>
      </c>
      <c r="N31" s="63">
        <f>IF(Enrolled=0,"n/a",DGET(data,"Pctile90_hr24",_xlnm.Criteria))</f>
        <v>9.0675605461001396E-3</v>
      </c>
      <c r="P31" s="58"/>
      <c r="Q31" s="59"/>
    </row>
    <row r="32" spans="3:23" ht="49.5" customHeight="1" thickBot="1" x14ac:dyDescent="0.35">
      <c r="C32" s="5"/>
      <c r="D32" s="5"/>
      <c r="E32" s="73"/>
      <c r="F32" s="80" t="str">
        <f>"Estimated Reference
Energy Use
("&amp;IF(Result_type="Aggregate Impact","MWh)","kWh)")</f>
        <v>Estimated Reference
Energy Use
(kWh)</v>
      </c>
      <c r="G32" s="80" t="str">
        <f>"Observed 
Event Day Energy Use ("&amp;IF(Result_type="Aggregate Impact","MWh)","kWh)")</f>
        <v>Observed 
Event Day Energy Use (kWh)</v>
      </c>
      <c r="H32" s="80" t="str">
        <f>"Estimated 
Change in Energy Use ("&amp;IF(Result_type="Aggregate Impact","MWh)","kWh)")</f>
        <v>Estimated 
Change in Energy Use (kWh)</v>
      </c>
      <c r="I32" s="82" t="s">
        <v>187</v>
      </c>
      <c r="J32" s="74" t="str">
        <f>"Uncertainty Adjusted Impact ("&amp;IF(Result_type="Aggregate Impact","MWh/hour) - Percentiles","kWh/hour) - Percentiles")</f>
        <v>Uncertainty Adjusted Impact (kWh/hour) - Percentiles</v>
      </c>
      <c r="K32" s="74"/>
      <c r="L32" s="74"/>
      <c r="M32" s="74"/>
      <c r="N32" s="75"/>
      <c r="O32" s="76" t="s">
        <v>234</v>
      </c>
    </row>
    <row r="33" spans="1:15" ht="16.5" x14ac:dyDescent="0.3">
      <c r="C33" s="5"/>
      <c r="D33" s="5"/>
      <c r="E33" s="77" t="s">
        <v>192</v>
      </c>
      <c r="F33" s="81"/>
      <c r="G33" s="81"/>
      <c r="H33" s="81"/>
      <c r="I33" s="81"/>
      <c r="J33" s="71" t="s">
        <v>229</v>
      </c>
      <c r="K33" s="71" t="s">
        <v>230</v>
      </c>
      <c r="L33" s="71" t="s">
        <v>231</v>
      </c>
      <c r="M33" s="71" t="s">
        <v>232</v>
      </c>
      <c r="N33" s="71" t="s">
        <v>233</v>
      </c>
      <c r="O33" s="78" t="s">
        <v>235</v>
      </c>
    </row>
    <row r="34" spans="1:15" ht="17.25" thickBot="1" x14ac:dyDescent="0.35">
      <c r="C34" s="5"/>
      <c r="D34" s="5"/>
      <c r="E34" s="15" t="s">
        <v>5</v>
      </c>
      <c r="F34" s="16">
        <f>IF(Enrolled=0,"n/a",SUM(F8:F31))</f>
        <v>13.750701099634171</v>
      </c>
      <c r="G34" s="17">
        <f>IF(Enrolled=0,"n/a",SUM(G8:G31))</f>
        <v>13.741599900688925</v>
      </c>
      <c r="H34" s="17">
        <f>IF(Enrolled=0,"n/a",SUM(H8:H31))</f>
        <v>9.1011989452454145E-3</v>
      </c>
      <c r="I34" s="18">
        <f>IF(Enrolled=0,"n/a",SUM(Lookups!C8:C31))</f>
        <v>71.032524108886719</v>
      </c>
      <c r="J34" s="54">
        <f>IF(Enrolled=0,"n/a",Lookups!C34)</f>
        <v>-1.1382974097512519E-2</v>
      </c>
      <c r="K34" s="54">
        <f>IF(Enrolled=0,"n/a",Lookups!D34)</f>
        <v>7.1924137535420846E-4</v>
      </c>
      <c r="L34" s="54">
        <f>IF(Enrolled=0,"n/a",Lookups!E34)</f>
        <v>9.1011989452454145E-3</v>
      </c>
      <c r="M34" s="54">
        <f>IF(Enrolled=0,"n/a",Lookups!F34)</f>
        <v>1.7483156515136621E-2</v>
      </c>
      <c r="N34" s="55">
        <f>IF(Enrolled=0,"n/a",Lookups!G34)</f>
        <v>2.9585371988003348E-2</v>
      </c>
      <c r="O34" s="60">
        <f>IF(Enrolled=0,"n/a",IFERROR(H34/F34,0))</f>
        <v>6.6187162962094682E-4</v>
      </c>
    </row>
    <row r="35" spans="1:15" ht="17.25" thickBot="1" x14ac:dyDescent="0.35">
      <c r="E35" s="15" t="s">
        <v>220</v>
      </c>
      <c r="F35" s="57">
        <f>IF(Enrolled=0,"n/a",IFERROR(AVERAGEIF(Lookups!$F$8:$F$31,$E35,F$8:F$31),0))</f>
        <v>0.77723119258880613</v>
      </c>
      <c r="G35" s="54">
        <f>IF(Enrolled=0,"n/a",IFERROR(AVERAGEIF(Lookups!$F$8:$F$31,$E35,G$8:G$31),0))</f>
        <v>0.75059797503054138</v>
      </c>
      <c r="H35" s="54">
        <f>IF(Enrolled=0,"n/a",IFERROR(AVERAGEIF(Lookups!$F$8:$F$31,$E35,H$8:H$31),0))</f>
        <v>2.6633217558264734E-2</v>
      </c>
      <c r="I35" s="18">
        <f>IF(Enrolled=0,"n/a",SUMIF(Lookups!$F$8:$F$31,$E35,Lookups!$C$8:$C$31))</f>
        <v>42.330841064453125</v>
      </c>
      <c r="J35" s="54">
        <f>IF(Enrolled=0,"n/a",Lookups!C35)</f>
        <v>-4.3502076502552889E-3</v>
      </c>
      <c r="K35" s="54">
        <f>IF(Enrolled=0,"n/a",Lookups!D35)</f>
        <v>1.3955051106262001E-2</v>
      </c>
      <c r="L35" s="54">
        <f>IF(Enrolled=0,"n/a",Lookups!E35)</f>
        <v>2.6633217558264734E-2</v>
      </c>
      <c r="M35" s="54">
        <f>IF(Enrolled=0,"n/a",Lookups!F35)</f>
        <v>3.9311384010267465E-2</v>
      </c>
      <c r="N35" s="56">
        <f>IF(Enrolled=0,"n/a",Lookups!G35)</f>
        <v>5.7616642766784756E-2</v>
      </c>
      <c r="O35" s="60">
        <f>IF(Enrolled=0,"n/a",IFERROR(H35/F35,0))</f>
        <v>3.4266789357172686E-2</v>
      </c>
    </row>
    <row r="36" spans="1:15" ht="17.25" thickBot="1" x14ac:dyDescent="0.35">
      <c r="E36" s="15" t="s">
        <v>219</v>
      </c>
      <c r="F36" s="57">
        <f>IF(Enrolled=0,"n/a",AVERAGEIF(Lookups!$F$8:$F$31,$E36,F$8:F$31))</f>
        <v>0.5191865861415863</v>
      </c>
      <c r="G36" s="54">
        <f>IF(Enrolled=0,"n/a",AVERAGEIF(Lookups!$F$8:$F$31,$E36,G$8:G$31))</f>
        <v>0.52571631713348521</v>
      </c>
      <c r="H36" s="54">
        <f>IF(Enrolled=0,"n/a",AVERAGEIF(Lookups!$F$8:$F$31,$E36,H$8:H$31))</f>
        <v>-6.5297309918988548E-3</v>
      </c>
      <c r="I36" s="18">
        <f>IF(Enrolled=0,"n/a",SUMIF(Lookups!$F$8:$F$31,$E36,Lookups!$C$8:$C$31))</f>
        <v>28.701683044433594</v>
      </c>
      <c r="J36" s="54">
        <f>IF(Enrolled=0,"n/a",Lookups!C36)</f>
        <v>-2.6438436153858262E-2</v>
      </c>
      <c r="K36" s="54">
        <f>IF(Enrolled=0,"n/a",Lookups!D36)</f>
        <v>-1.4676211769555393E-2</v>
      </c>
      <c r="L36" s="54">
        <f>IF(Enrolled=0,"n/a",Lookups!E36)</f>
        <v>-6.5297309918988548E-3</v>
      </c>
      <c r="M36" s="54">
        <f>IF(Enrolled=0,"n/a",Lookups!F36)</f>
        <v>1.6167497857576827E-3</v>
      </c>
      <c r="N36" s="56">
        <f>IF(Enrolled=0,"n/a",Lookups!G36)</f>
        <v>1.3378974170060551E-2</v>
      </c>
      <c r="O36" s="60">
        <f>IF(Enrolled=0,"n/a",IFERROR(H36/F36,0))</f>
        <v>-1.2576848412871254E-2</v>
      </c>
    </row>
    <row r="37" spans="1:15" ht="15" x14ac:dyDescent="0.25">
      <c r="E37" s="19"/>
      <c r="F37" s="31"/>
      <c r="G37" s="48"/>
      <c r="H37" s="49"/>
    </row>
    <row r="38" spans="1:15" x14ac:dyDescent="0.2">
      <c r="A38" s="35" t="s">
        <v>246</v>
      </c>
    </row>
    <row r="39" spans="1:15" x14ac:dyDescent="0.2">
      <c r="A39" s="34" t="s">
        <v>247</v>
      </c>
      <c r="E39" s="19"/>
      <c r="F39" s="31"/>
      <c r="G39" s="31"/>
      <c r="H39" s="3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10" priority="46" stopIfTrue="1">
      <formula>$A$1&lt;&gt;""</formula>
    </cfRule>
  </conditionalFormatting>
  <conditionalFormatting sqref="C2">
    <cfRule type="expression" dxfId="9" priority="38">
      <formula>size_lca_flag=1</formula>
    </cfRule>
  </conditionalFormatting>
  <conditionalFormatting sqref="B8:B9">
    <cfRule type="expression" dxfId="8" priority="28">
      <formula>Two_way_tab_flag=1</formula>
    </cfRule>
    <cfRule type="expression" dxfId="7" priority="29">
      <formula>size_lca_flag=1</formula>
    </cfRule>
  </conditionalFormatting>
  <conditionalFormatting sqref="C1">
    <cfRule type="expression" dxfId="6" priority="27" stopIfTrue="1">
      <formula>$A$1&lt;&gt;""</formula>
    </cfRule>
  </conditionalFormatting>
  <conditionalFormatting sqref="G3">
    <cfRule type="expression" dxfId="5" priority="3">
      <formula>Pass=0</formula>
    </cfRule>
  </conditionalFormatting>
  <conditionalFormatting sqref="F34:O36">
    <cfRule type="expression" dxfId="4" priority="2">
      <formula>Pass=0</formula>
    </cfRule>
  </conditionalFormatting>
  <conditionalFormatting sqref="F8:N31">
    <cfRule type="expression" dxfId="3" priority="1">
      <formula>Pass=0</formula>
    </cfRule>
  </conditionalFormatting>
  <dataValidations count="5">
    <dataValidation type="list" allowBlank="1" showInputMessage="1" showErrorMessage="1" sqref="B6" xr:uid="{00000000-0002-0000-0000-000000000000}">
      <formula1>dual_enrol_list</formula1>
    </dataValidation>
    <dataValidation type="list" allowBlank="1" showInputMessage="1" showErrorMessage="1" sqref="B8" xr:uid="{00000000-0002-0000-0000-000001000000}">
      <formula1>lca_list</formula1>
    </dataValidation>
    <dataValidation type="list" allowBlank="1" showInputMessage="1" showErrorMessage="1" sqref="B5" xr:uid="{00000000-0002-0000-0000-000002000000}">
      <formula1>date_list</formula1>
    </dataValidation>
    <dataValidation type="list" allowBlank="1" showInputMessage="1" showErrorMessage="1" sqref="B4" xr:uid="{00000000-0002-0000-0000-000003000000}">
      <formula1>Result_type_list</formula1>
    </dataValidation>
    <dataValidation type="list" allowBlank="1" showInputMessage="1" showErrorMessage="1" sqref="B9" xr:uid="{00000000-0002-0000-0000-000004000000}">
      <formula1>Size_list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333AD0DE-5996-4014-B9F0-F341EBF3E849}">
            <xm:f>Lookups!$F8="Peak"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5" id="{05A5A794-D281-4902-83E7-A2E48D2E8118}">
            <xm:f>Lookups!$F8="Partial-Peak"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9"/>
  <sheetViews>
    <sheetView workbookViewId="0">
      <selection activeCell="C1" sqref="C1"/>
    </sheetView>
  </sheetViews>
  <sheetFormatPr defaultRowHeight="12.75" x14ac:dyDescent="0.2"/>
  <cols>
    <col min="1" max="7" width="15.5703125" customWidth="1"/>
    <col min="9" max="9" width="25.5703125" bestFit="1" customWidth="1"/>
    <col min="10" max="10" width="16" bestFit="1" customWidth="1"/>
    <col min="11" max="11" width="15.5703125" bestFit="1" customWidth="1"/>
    <col min="12" max="12" width="16.42578125" bestFit="1" customWidth="1"/>
    <col min="13" max="13" width="13.42578125" bestFit="1" customWidth="1"/>
  </cols>
  <sheetData>
    <row r="1" spans="1:16" ht="12.75" customHeight="1" x14ac:dyDescent="0.2">
      <c r="B1" s="34" t="s">
        <v>238</v>
      </c>
      <c r="C1">
        <f>DGET(data,"pass",_xlnm.Criteria)</f>
        <v>1</v>
      </c>
      <c r="F1" s="1"/>
      <c r="G1" s="1"/>
    </row>
    <row r="2" spans="1:16" ht="12.75" customHeight="1" x14ac:dyDescent="0.2"/>
    <row r="3" spans="1:16" ht="12.75" customHeight="1" x14ac:dyDescent="0.25">
      <c r="A3" s="21"/>
      <c r="B3" s="20" t="s">
        <v>216</v>
      </c>
      <c r="C3" s="20" t="s">
        <v>228</v>
      </c>
      <c r="D3" s="20" t="s">
        <v>0</v>
      </c>
      <c r="E3" s="20" t="s">
        <v>197</v>
      </c>
      <c r="F3" s="20" t="s">
        <v>215</v>
      </c>
      <c r="I3" s="2" t="s">
        <v>190</v>
      </c>
      <c r="J3" s="9" t="s">
        <v>213</v>
      </c>
      <c r="K3" s="9" t="s">
        <v>0</v>
      </c>
      <c r="L3" s="32" t="s">
        <v>197</v>
      </c>
      <c r="M3" s="9" t="s">
        <v>214</v>
      </c>
    </row>
    <row r="4" spans="1:16" ht="12.75" customHeight="1" x14ac:dyDescent="0.2">
      <c r="A4" s="23"/>
      <c r="B4" s="46" t="str">
        <f>month</f>
        <v>August</v>
      </c>
      <c r="C4" t="str">
        <f>Result_type</f>
        <v>Average per Enrolled Customer</v>
      </c>
      <c r="D4" s="5" t="str">
        <f>lca</f>
        <v>All</v>
      </c>
      <c r="E4" t="str">
        <f>Care</f>
        <v>All</v>
      </c>
      <c r="F4" s="5" t="str">
        <f>daytype</f>
        <v>Average Weekday</v>
      </c>
      <c r="I4" t="s">
        <v>2</v>
      </c>
      <c r="J4" s="34" t="s">
        <v>239</v>
      </c>
      <c r="K4" t="s">
        <v>1</v>
      </c>
      <c r="L4" s="33" t="s">
        <v>1</v>
      </c>
      <c r="M4" s="34" t="s">
        <v>202</v>
      </c>
      <c r="O4" s="46"/>
      <c r="P4" s="34" t="s">
        <v>239</v>
      </c>
    </row>
    <row r="5" spans="1:16" ht="12.75" customHeight="1" x14ac:dyDescent="0.25">
      <c r="A5" s="21"/>
      <c r="B5" s="21"/>
      <c r="C5" s="21"/>
      <c r="D5" s="21"/>
      <c r="E5" s="21"/>
      <c r="F5" s="22"/>
      <c r="G5" s="22"/>
      <c r="I5" s="35" t="s">
        <v>194</v>
      </c>
      <c r="J5" s="34" t="s">
        <v>240</v>
      </c>
      <c r="K5" t="s">
        <v>178</v>
      </c>
      <c r="L5" s="35" t="s">
        <v>198</v>
      </c>
      <c r="M5" s="35" t="s">
        <v>203</v>
      </c>
      <c r="O5" s="46"/>
      <c r="P5" s="34" t="s">
        <v>240</v>
      </c>
    </row>
    <row r="6" spans="1:16" ht="12.75" customHeight="1" x14ac:dyDescent="0.2">
      <c r="A6" s="23"/>
      <c r="B6" s="23"/>
      <c r="C6" s="41" t="s">
        <v>191</v>
      </c>
      <c r="D6">
        <f>IF(COUNTIF(Table!B7:B9,"All")=0,1,0)</f>
        <v>0</v>
      </c>
      <c r="E6" s="23"/>
      <c r="F6">
        <f>MATCH(month,P4:P15,0)</f>
        <v>8</v>
      </c>
      <c r="G6" s="24"/>
      <c r="J6" s="34" t="s">
        <v>204</v>
      </c>
      <c r="K6" t="s">
        <v>179</v>
      </c>
      <c r="L6" s="36" t="s">
        <v>200</v>
      </c>
      <c r="O6" s="46"/>
      <c r="P6" s="34" t="s">
        <v>204</v>
      </c>
    </row>
    <row r="7" spans="1:16" ht="12.75" customHeight="1" x14ac:dyDescent="0.25">
      <c r="A7" s="21"/>
      <c r="B7" s="41" t="s">
        <v>222</v>
      </c>
      <c r="C7" s="41" t="s">
        <v>188</v>
      </c>
      <c r="D7" s="41" t="s">
        <v>217</v>
      </c>
      <c r="E7" s="41" t="s">
        <v>218</v>
      </c>
      <c r="F7" s="41" t="s">
        <v>221</v>
      </c>
      <c r="J7" s="34" t="s">
        <v>205</v>
      </c>
      <c r="K7" t="s">
        <v>180</v>
      </c>
      <c r="O7" s="46"/>
      <c r="P7" s="34" t="s">
        <v>205</v>
      </c>
    </row>
    <row r="8" spans="1:16" ht="12.75" customHeight="1" x14ac:dyDescent="0.25">
      <c r="A8" s="22"/>
      <c r="B8">
        <v>1</v>
      </c>
      <c r="C8" s="42">
        <f>MAX(0,Table!I8-75)</f>
        <v>0</v>
      </c>
      <c r="D8" s="41" t="s">
        <v>219</v>
      </c>
      <c r="E8" s="41" t="s">
        <v>219</v>
      </c>
      <c r="F8" s="53" t="str">
        <f>IF(AND($F$6&gt;=6,$F$6&lt;=9),E8,D8)</f>
        <v>Off-Peak</v>
      </c>
      <c r="J8" s="34" t="s">
        <v>206</v>
      </c>
      <c r="K8" t="s">
        <v>181</v>
      </c>
      <c r="L8" s="25"/>
      <c r="O8" s="46"/>
      <c r="P8" s="34" t="s">
        <v>206</v>
      </c>
    </row>
    <row r="9" spans="1:16" ht="12.75" customHeight="1" x14ac:dyDescent="0.2">
      <c r="B9">
        <f>B8+1</f>
        <v>2</v>
      </c>
      <c r="C9" s="42">
        <f>MAX(0,Table!I9-75)</f>
        <v>0</v>
      </c>
      <c r="D9" s="41" t="s">
        <v>219</v>
      </c>
      <c r="E9" s="41" t="s">
        <v>219</v>
      </c>
      <c r="F9" s="53" t="str">
        <f t="shared" ref="F9:F31" si="0">IF(AND($F$6&gt;=6,$F$6&lt;=9),E9,D9)</f>
        <v>Off-Peak</v>
      </c>
      <c r="J9" s="34" t="s">
        <v>207</v>
      </c>
      <c r="K9" t="s">
        <v>182</v>
      </c>
      <c r="L9" s="25"/>
      <c r="O9" s="46"/>
      <c r="P9" s="34" t="s">
        <v>207</v>
      </c>
    </row>
    <row r="10" spans="1:16" ht="12.75" customHeight="1" x14ac:dyDescent="0.2">
      <c r="B10">
        <f t="shared" ref="B10:B31" si="1">B9+1</f>
        <v>3</v>
      </c>
      <c r="C10" s="42">
        <f>MAX(0,Table!I10-75)</f>
        <v>0</v>
      </c>
      <c r="D10" s="41" t="s">
        <v>219</v>
      </c>
      <c r="E10" s="41" t="s">
        <v>219</v>
      </c>
      <c r="F10" s="53" t="str">
        <f t="shared" si="0"/>
        <v>Off-Peak</v>
      </c>
      <c r="J10" s="34" t="s">
        <v>208</v>
      </c>
      <c r="K10" t="s">
        <v>183</v>
      </c>
      <c r="L10" s="25"/>
      <c r="O10" s="46"/>
      <c r="P10" s="34" t="s">
        <v>208</v>
      </c>
    </row>
    <row r="11" spans="1:16" ht="12.75" customHeight="1" x14ac:dyDescent="0.2">
      <c r="B11">
        <f t="shared" si="1"/>
        <v>4</v>
      </c>
      <c r="C11" s="42">
        <f>MAX(0,Table!I11-75)</f>
        <v>0</v>
      </c>
      <c r="D11" s="41" t="s">
        <v>219</v>
      </c>
      <c r="E11" s="41" t="s">
        <v>219</v>
      </c>
      <c r="F11" s="53" t="str">
        <f t="shared" si="0"/>
        <v>Off-Peak</v>
      </c>
      <c r="J11" s="34" t="s">
        <v>209</v>
      </c>
      <c r="K11" t="s">
        <v>184</v>
      </c>
      <c r="L11" s="25"/>
      <c r="O11" s="46"/>
      <c r="P11" s="34" t="s">
        <v>209</v>
      </c>
    </row>
    <row r="12" spans="1:16" ht="12.75" customHeight="1" x14ac:dyDescent="0.2">
      <c r="B12">
        <f t="shared" si="1"/>
        <v>5</v>
      </c>
      <c r="C12" s="42">
        <f>MAX(0,Table!I12-75)</f>
        <v>0</v>
      </c>
      <c r="D12" s="41" t="s">
        <v>219</v>
      </c>
      <c r="E12" s="41" t="s">
        <v>219</v>
      </c>
      <c r="F12" s="53" t="str">
        <f t="shared" si="0"/>
        <v>Off-Peak</v>
      </c>
      <c r="J12" s="34" t="s">
        <v>210</v>
      </c>
      <c r="K12" t="s">
        <v>185</v>
      </c>
      <c r="O12" s="46"/>
      <c r="P12" s="34" t="s">
        <v>210</v>
      </c>
    </row>
    <row r="13" spans="1:16" ht="12.75" customHeight="1" x14ac:dyDescent="0.2">
      <c r="B13">
        <f t="shared" si="1"/>
        <v>6</v>
      </c>
      <c r="C13" s="42">
        <f>MAX(0,Table!I13-75)</f>
        <v>0</v>
      </c>
      <c r="D13" s="41" t="s">
        <v>219</v>
      </c>
      <c r="E13" s="41" t="s">
        <v>219</v>
      </c>
      <c r="F13" s="53" t="str">
        <f t="shared" si="0"/>
        <v>Off-Peak</v>
      </c>
      <c r="J13" s="34" t="s">
        <v>241</v>
      </c>
      <c r="O13" s="46"/>
      <c r="P13" s="34" t="s">
        <v>241</v>
      </c>
    </row>
    <row r="14" spans="1:16" ht="12.75" customHeight="1" x14ac:dyDescent="0.2">
      <c r="B14">
        <f t="shared" si="1"/>
        <v>7</v>
      </c>
      <c r="C14" s="42">
        <f>MAX(0,Table!I14-75)</f>
        <v>0</v>
      </c>
      <c r="D14" s="41" t="s">
        <v>219</v>
      </c>
      <c r="E14" s="41" t="s">
        <v>219</v>
      </c>
      <c r="F14" s="53" t="str">
        <f t="shared" si="0"/>
        <v>Off-Peak</v>
      </c>
      <c r="J14" s="34" t="s">
        <v>242</v>
      </c>
      <c r="O14" s="46"/>
      <c r="P14" s="34" t="s">
        <v>242</v>
      </c>
    </row>
    <row r="15" spans="1:16" ht="12.75" customHeight="1" x14ac:dyDescent="0.2">
      <c r="B15">
        <f t="shared" si="1"/>
        <v>8</v>
      </c>
      <c r="C15" s="42">
        <f>MAX(0,Table!I15-75)</f>
        <v>0</v>
      </c>
      <c r="D15" s="41" t="s">
        <v>219</v>
      </c>
      <c r="E15" s="41" t="s">
        <v>219</v>
      </c>
      <c r="F15" s="53" t="str">
        <f t="shared" si="0"/>
        <v>Off-Peak</v>
      </c>
      <c r="J15" s="34" t="s">
        <v>243</v>
      </c>
      <c r="O15" s="46"/>
      <c r="P15" s="34" t="s">
        <v>243</v>
      </c>
    </row>
    <row r="16" spans="1:16" ht="12.75" customHeight="1" x14ac:dyDescent="0.2">
      <c r="B16">
        <f t="shared" si="1"/>
        <v>9</v>
      </c>
      <c r="C16" s="42">
        <f>MAX(0,Table!I16-75)</f>
        <v>0</v>
      </c>
      <c r="D16" s="41" t="s">
        <v>219</v>
      </c>
      <c r="E16" s="41" t="s">
        <v>219</v>
      </c>
      <c r="F16" s="53" t="str">
        <f t="shared" si="0"/>
        <v>Off-Peak</v>
      </c>
      <c r="O16" s="46"/>
    </row>
    <row r="17" spans="1:15" ht="12.75" customHeight="1" x14ac:dyDescent="0.2">
      <c r="B17">
        <f t="shared" si="1"/>
        <v>10</v>
      </c>
      <c r="C17" s="42">
        <f>MAX(0,Table!I17-75)</f>
        <v>0</v>
      </c>
      <c r="D17" s="41" t="s">
        <v>219</v>
      </c>
      <c r="E17" s="41" t="s">
        <v>219</v>
      </c>
      <c r="F17" s="53" t="str">
        <f t="shared" si="0"/>
        <v>Off-Peak</v>
      </c>
      <c r="O17" s="46"/>
    </row>
    <row r="18" spans="1:15" ht="12.75" customHeight="1" x14ac:dyDescent="0.2">
      <c r="B18">
        <f t="shared" si="1"/>
        <v>11</v>
      </c>
      <c r="C18" s="42">
        <f>MAX(0,Table!I18-75)</f>
        <v>0</v>
      </c>
      <c r="D18" s="41" t="s">
        <v>219</v>
      </c>
      <c r="E18" s="41" t="s">
        <v>219</v>
      </c>
      <c r="F18" s="53" t="str">
        <f t="shared" si="0"/>
        <v>Off-Peak</v>
      </c>
      <c r="J18" s="46"/>
      <c r="O18" s="46"/>
    </row>
    <row r="19" spans="1:15" ht="12.75" customHeight="1" x14ac:dyDescent="0.2">
      <c r="B19">
        <f t="shared" si="1"/>
        <v>12</v>
      </c>
      <c r="C19" s="42">
        <f>MAX(0,Table!I19-75)</f>
        <v>2.6453781127929688</v>
      </c>
      <c r="D19" s="41" t="s">
        <v>219</v>
      </c>
      <c r="E19" s="41" t="s">
        <v>219</v>
      </c>
      <c r="F19" s="53" t="str">
        <f t="shared" si="0"/>
        <v>Off-Peak</v>
      </c>
      <c r="M19" s="25"/>
    </row>
    <row r="20" spans="1:15" ht="12.75" customHeight="1" x14ac:dyDescent="0.2">
      <c r="B20">
        <f t="shared" si="1"/>
        <v>13</v>
      </c>
      <c r="C20" s="42">
        <f>MAX(0,Table!I20-75)</f>
        <v>6.1681747436523438</v>
      </c>
      <c r="D20" s="41" t="s">
        <v>219</v>
      </c>
      <c r="E20" s="41" t="s">
        <v>219</v>
      </c>
      <c r="F20" s="53" t="str">
        <f t="shared" si="0"/>
        <v>Off-Peak</v>
      </c>
      <c r="M20" s="25"/>
    </row>
    <row r="21" spans="1:15" ht="12.75" customHeight="1" x14ac:dyDescent="0.2">
      <c r="B21">
        <f t="shared" si="1"/>
        <v>14</v>
      </c>
      <c r="C21" s="42">
        <f>MAX(0,Table!I21-75)</f>
        <v>9.0828475952148438</v>
      </c>
      <c r="D21" s="41" t="s">
        <v>219</v>
      </c>
      <c r="E21" s="41" t="s">
        <v>219</v>
      </c>
      <c r="F21" s="53" t="str">
        <f t="shared" si="0"/>
        <v>Off-Peak</v>
      </c>
      <c r="M21" s="25"/>
    </row>
    <row r="22" spans="1:15" ht="12.75" customHeight="1" x14ac:dyDescent="0.2">
      <c r="B22">
        <f t="shared" si="1"/>
        <v>15</v>
      </c>
      <c r="C22" s="42">
        <f>MAX(0,Table!I22-75)</f>
        <v>10.805282592773438</v>
      </c>
      <c r="D22" s="41" t="s">
        <v>219</v>
      </c>
      <c r="E22" s="41" t="s">
        <v>219</v>
      </c>
      <c r="F22" s="53" t="str">
        <f t="shared" si="0"/>
        <v>Off-Peak</v>
      </c>
      <c r="M22" s="25"/>
    </row>
    <row r="23" spans="1:15" ht="12.75" customHeight="1" x14ac:dyDescent="0.2">
      <c r="B23">
        <f t="shared" si="1"/>
        <v>16</v>
      </c>
      <c r="C23" s="42">
        <f>MAX(0,Table!I23-75)</f>
        <v>11.570404052734375</v>
      </c>
      <c r="D23" s="41" t="s">
        <v>220</v>
      </c>
      <c r="E23" s="41" t="s">
        <v>220</v>
      </c>
      <c r="F23" s="53" t="str">
        <f t="shared" si="0"/>
        <v>Peak</v>
      </c>
      <c r="M23" s="25"/>
    </row>
    <row r="24" spans="1:15" ht="12.75" customHeight="1" x14ac:dyDescent="0.2">
      <c r="B24">
        <f t="shared" si="1"/>
        <v>17</v>
      </c>
      <c r="C24" s="42">
        <f>MAX(0,Table!I24-75)</f>
        <v>11.312820434570313</v>
      </c>
      <c r="D24" s="41" t="s">
        <v>220</v>
      </c>
      <c r="E24" s="41" t="s">
        <v>220</v>
      </c>
      <c r="F24" s="53" t="str">
        <f t="shared" si="0"/>
        <v>Peak</v>
      </c>
      <c r="M24" s="25"/>
    </row>
    <row r="25" spans="1:15" ht="12.75" customHeight="1" x14ac:dyDescent="0.2">
      <c r="B25">
        <f t="shared" si="1"/>
        <v>18</v>
      </c>
      <c r="C25" s="42">
        <f>MAX(0,Table!I25-75)</f>
        <v>9.5189666748046875</v>
      </c>
      <c r="D25" s="41" t="s">
        <v>220</v>
      </c>
      <c r="E25" s="41" t="s">
        <v>220</v>
      </c>
      <c r="F25" s="53" t="str">
        <f t="shared" si="0"/>
        <v>Peak</v>
      </c>
      <c r="M25" s="25"/>
    </row>
    <row r="26" spans="1:15" ht="12.75" customHeight="1" x14ac:dyDescent="0.2">
      <c r="B26">
        <f t="shared" si="1"/>
        <v>19</v>
      </c>
      <c r="C26" s="42">
        <f>MAX(0,Table!I26-75)</f>
        <v>6.8268280029296875</v>
      </c>
      <c r="D26" s="41" t="s">
        <v>220</v>
      </c>
      <c r="E26" s="41" t="s">
        <v>220</v>
      </c>
      <c r="F26" s="53" t="str">
        <f t="shared" si="0"/>
        <v>Peak</v>
      </c>
    </row>
    <row r="27" spans="1:15" ht="12.75" customHeight="1" x14ac:dyDescent="0.2">
      <c r="B27">
        <f t="shared" si="1"/>
        <v>20</v>
      </c>
      <c r="C27" s="42">
        <f>MAX(0,Table!I27-75)</f>
        <v>3.1018218994140625</v>
      </c>
      <c r="D27" s="41" t="s">
        <v>220</v>
      </c>
      <c r="E27" s="41" t="s">
        <v>220</v>
      </c>
      <c r="F27" s="53" t="str">
        <f t="shared" si="0"/>
        <v>Peak</v>
      </c>
    </row>
    <row r="28" spans="1:15" ht="12.75" customHeight="1" x14ac:dyDescent="0.2">
      <c r="A28" s="6"/>
      <c r="B28">
        <f t="shared" si="1"/>
        <v>21</v>
      </c>
      <c r="C28" s="42">
        <f>MAX(0,Table!I28-75)</f>
        <v>0</v>
      </c>
      <c r="D28" s="41" t="s">
        <v>219</v>
      </c>
      <c r="E28" s="41" t="s">
        <v>219</v>
      </c>
      <c r="F28" s="53" t="str">
        <f t="shared" si="0"/>
        <v>Off-Peak</v>
      </c>
    </row>
    <row r="29" spans="1:15" ht="12.75" customHeight="1" x14ac:dyDescent="0.2">
      <c r="A29" s="6"/>
      <c r="B29">
        <f t="shared" si="1"/>
        <v>22</v>
      </c>
      <c r="C29" s="42">
        <f>MAX(0,Table!I29-75)</f>
        <v>0</v>
      </c>
      <c r="D29" s="41" t="s">
        <v>219</v>
      </c>
      <c r="E29" s="41" t="s">
        <v>219</v>
      </c>
      <c r="F29" s="53" t="str">
        <f t="shared" si="0"/>
        <v>Off-Peak</v>
      </c>
    </row>
    <row r="30" spans="1:15" ht="12.75" customHeight="1" x14ac:dyDescent="0.2">
      <c r="A30" s="6"/>
      <c r="B30">
        <f t="shared" si="1"/>
        <v>23</v>
      </c>
      <c r="C30" s="42">
        <f>MAX(0,Table!I30-75)</f>
        <v>0</v>
      </c>
      <c r="D30" s="41" t="s">
        <v>219</v>
      </c>
      <c r="E30" s="41" t="s">
        <v>219</v>
      </c>
      <c r="F30" s="53" t="str">
        <f t="shared" si="0"/>
        <v>Off-Peak</v>
      </c>
    </row>
    <row r="31" spans="1:15" ht="12.75" customHeight="1" x14ac:dyDescent="0.2">
      <c r="B31">
        <f t="shared" si="1"/>
        <v>24</v>
      </c>
      <c r="C31" s="42">
        <f>MAX(0,Table!I31-75)</f>
        <v>0</v>
      </c>
      <c r="D31" s="41" t="s">
        <v>219</v>
      </c>
      <c r="E31" s="41" t="s">
        <v>219</v>
      </c>
      <c r="F31" s="53" t="str">
        <f t="shared" si="0"/>
        <v>Off-Peak</v>
      </c>
      <c r="G31" s="34"/>
      <c r="H31" s="34"/>
      <c r="I31" s="34"/>
      <c r="J31" s="34"/>
      <c r="K31" s="34"/>
    </row>
    <row r="32" spans="1:15" ht="12.75" customHeight="1" x14ac:dyDescent="0.2">
      <c r="G32" s="6"/>
      <c r="H32" s="6"/>
      <c r="I32" s="6"/>
      <c r="J32" s="6"/>
      <c r="K32" s="31"/>
    </row>
    <row r="33" spans="1:7" ht="12.75" customHeight="1" x14ac:dyDescent="0.2">
      <c r="A33" s="34" t="s">
        <v>196</v>
      </c>
      <c r="B33" t="s">
        <v>195</v>
      </c>
      <c r="C33">
        <v>0.1</v>
      </c>
      <c r="D33">
        <v>0.3</v>
      </c>
      <c r="E33">
        <v>0.5</v>
      </c>
      <c r="F33">
        <v>0.7</v>
      </c>
      <c r="G33" s="6">
        <v>0.9</v>
      </c>
    </row>
    <row r="34" spans="1:7" ht="12.75" customHeight="1" x14ac:dyDescent="0.2">
      <c r="A34" s="34" t="s">
        <v>5</v>
      </c>
      <c r="B34" s="51">
        <f>DGET(data,"stderr_daily",_xlnm.Criteria)</f>
        <v>1.5983885154128075E-2</v>
      </c>
      <c r="C34" s="50">
        <f>IF($B34=0,"n/a",NORMINV(C$33,Table!$H34,$B34))</f>
        <v>-1.1382974097512519E-2</v>
      </c>
      <c r="D34" s="50">
        <f>IF($B34=0,"n/a",NORMINV(D$33,Table!$H34,$B34))</f>
        <v>7.1924137535420846E-4</v>
      </c>
      <c r="E34" s="50">
        <f>IF($B34=0,"n/a",NORMINV(E$33,Table!$H34,$B34))</f>
        <v>9.1011989452454145E-3</v>
      </c>
      <c r="F34" s="50">
        <f>IF($B34=0,"n/a",NORMINV(F$33,Table!$H34,$B34))</f>
        <v>1.7483156515136621E-2</v>
      </c>
      <c r="G34" s="50">
        <f>IF($B34=0,"n/a",NORMINV(G$33,Table!$H34,$B34))</f>
        <v>2.9585371988003348E-2</v>
      </c>
    </row>
    <row r="35" spans="1:7" ht="12.75" customHeight="1" x14ac:dyDescent="0.2">
      <c r="A35" t="s">
        <v>220</v>
      </c>
      <c r="B35" s="51">
        <f>DGET(data,"stderr_peak",_xlnm.Criteria)</f>
        <v>2.4176495149731636E-2</v>
      </c>
      <c r="C35" s="50">
        <f>IF($B35=0,"n/a",NORMINV(C$33,Table!$H35,$B35))</f>
        <v>-4.3502076502552889E-3</v>
      </c>
      <c r="D35" s="50">
        <f>IF($B35=0,"n/a",NORMINV(D$33,Table!$H35,$B35))</f>
        <v>1.3955051106262001E-2</v>
      </c>
      <c r="E35" s="50">
        <f>IF($B35=0,"n/a",NORMINV(E$33,Table!$H35,$B35))</f>
        <v>2.6633217558264734E-2</v>
      </c>
      <c r="F35" s="50">
        <f>IF($B35=0,"n/a",NORMINV(F$33,Table!$H35,$B35))</f>
        <v>3.9311384010267465E-2</v>
      </c>
      <c r="G35" s="50">
        <f>IF($B35=0,"n/a",NORMINV(G$33,Table!$H35,$B35))</f>
        <v>5.7616642766784756E-2</v>
      </c>
    </row>
    <row r="36" spans="1:7" ht="12.75" customHeight="1" x14ac:dyDescent="0.2">
      <c r="A36" s="35" t="s">
        <v>219</v>
      </c>
      <c r="B36" s="51">
        <f>DGET(data,"stderr_offpeak",_xlnm.Criteria)</f>
        <v>1.5534845180809498E-2</v>
      </c>
      <c r="C36" s="50">
        <f>IF($B36=0,"n/a",NORMINV(C$33,Table!$H36,$B36))</f>
        <v>-2.6438436153858262E-2</v>
      </c>
      <c r="D36" s="50">
        <f>IF($B36=0,"n/a",NORMINV(D$33,Table!$H36,$B36))</f>
        <v>-1.4676211769555393E-2</v>
      </c>
      <c r="E36" s="50">
        <f>IF($B36=0,"n/a",NORMINV(E$33,Table!$H36,$B36))</f>
        <v>-6.5297309918988548E-3</v>
      </c>
      <c r="F36" s="50">
        <f>IF($B36=0,"n/a",NORMINV(F$33,Table!$H36,$B36))</f>
        <v>1.6167497857576827E-3</v>
      </c>
      <c r="G36" s="50">
        <f>IF($B36=0,"n/a",NORMINV(G$33,Table!$H36,$B36))</f>
        <v>1.3378974170060551E-2</v>
      </c>
    </row>
    <row r="37" spans="1:7" x14ac:dyDescent="0.2">
      <c r="B37" s="34"/>
      <c r="F37" s="6"/>
      <c r="G37" s="6"/>
    </row>
    <row r="38" spans="1:7" x14ac:dyDescent="0.2">
      <c r="A38" s="34"/>
      <c r="B38" s="51"/>
      <c r="F38" s="6"/>
      <c r="G38" s="6"/>
    </row>
    <row r="39" spans="1:7" x14ac:dyDescent="0.2">
      <c r="B39" s="51"/>
      <c r="F39" s="6"/>
      <c r="G39" s="6"/>
    </row>
    <row r="40" spans="1:7" x14ac:dyDescent="0.2">
      <c r="B40" s="51"/>
      <c r="F40" s="6"/>
      <c r="G40" s="6"/>
    </row>
    <row r="41" spans="1:7" x14ac:dyDescent="0.2">
      <c r="A41" s="35"/>
      <c r="B41" s="51"/>
      <c r="F41" s="6"/>
      <c r="G41" s="6"/>
    </row>
    <row r="42" spans="1:7" x14ac:dyDescent="0.2">
      <c r="B42" s="34"/>
      <c r="F42" s="6"/>
      <c r="G42" s="6"/>
    </row>
    <row r="43" spans="1:7" x14ac:dyDescent="0.2">
      <c r="A43" s="34"/>
      <c r="B43" s="51"/>
      <c r="F43" s="6"/>
      <c r="G43" s="6"/>
    </row>
    <row r="44" spans="1:7" x14ac:dyDescent="0.2">
      <c r="B44" s="51"/>
      <c r="F44" s="6"/>
      <c r="G44" s="6"/>
    </row>
    <row r="45" spans="1:7" x14ac:dyDescent="0.2">
      <c r="B45" s="51"/>
      <c r="G45" s="6"/>
    </row>
    <row r="46" spans="1:7" x14ac:dyDescent="0.2">
      <c r="A46" s="35"/>
      <c r="B46" s="51"/>
      <c r="G46" s="6"/>
    </row>
    <row r="47" spans="1:7" x14ac:dyDescent="0.2">
      <c r="G47" s="6"/>
    </row>
    <row r="48" spans="1:7" x14ac:dyDescent="0.2">
      <c r="G48" s="6"/>
    </row>
    <row r="49" spans="7:7" x14ac:dyDescent="0.2">
      <c r="G49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C775"/>
  <sheetViews>
    <sheetView zoomScaleNormal="100" workbookViewId="0">
      <pane xSplit="8" ySplit="1" topLeftCell="I2" activePane="bottomRight" state="frozen"/>
      <selection pane="topRight"/>
      <selection pane="bottomLeft"/>
      <selection pane="bottomRight" activeCell="I2" sqref="I2"/>
    </sheetView>
  </sheetViews>
  <sheetFormatPr defaultRowHeight="12.75" x14ac:dyDescent="0.2"/>
  <cols>
    <col min="1" max="4" width="15.5703125" customWidth="1"/>
    <col min="5" max="5" width="16.42578125" customWidth="1"/>
    <col min="6" max="6" width="11.85546875" customWidth="1"/>
    <col min="7" max="7" width="16" customWidth="1"/>
    <col min="8" max="183" width="10.5703125" customWidth="1"/>
    <col min="184" max="184" width="12" bestFit="1" customWidth="1"/>
    <col min="185" max="185" width="9.140625" customWidth="1"/>
    <col min="186" max="188" width="10.140625" bestFit="1" customWidth="1"/>
  </cols>
  <sheetData>
    <row r="1" spans="1:185" x14ac:dyDescent="0.2">
      <c r="A1" t="s">
        <v>226</v>
      </c>
      <c r="B1" t="s">
        <v>227</v>
      </c>
      <c r="C1" t="s">
        <v>228</v>
      </c>
      <c r="D1" t="s">
        <v>215</v>
      </c>
      <c r="E1" t="s">
        <v>216</v>
      </c>
      <c r="F1" t="s">
        <v>189</v>
      </c>
      <c r="G1" t="s">
        <v>197</v>
      </c>
      <c r="H1" t="s">
        <v>201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  <c r="Q1" t="s">
        <v>162</v>
      </c>
      <c r="R1" t="s">
        <v>163</v>
      </c>
      <c r="S1" t="s">
        <v>164</v>
      </c>
      <c r="T1" t="s">
        <v>165</v>
      </c>
      <c r="U1" t="s">
        <v>166</v>
      </c>
      <c r="V1" t="s">
        <v>167</v>
      </c>
      <c r="W1" t="s">
        <v>168</v>
      </c>
      <c r="X1" t="s">
        <v>169</v>
      </c>
      <c r="Y1" t="s">
        <v>170</v>
      </c>
      <c r="Z1" t="s">
        <v>171</v>
      </c>
      <c r="AA1" t="s">
        <v>172</v>
      </c>
      <c r="AB1" t="s">
        <v>173</v>
      </c>
      <c r="AC1" t="s">
        <v>174</v>
      </c>
      <c r="AD1" t="s">
        <v>175</v>
      </c>
      <c r="AE1" t="s">
        <v>176</v>
      </c>
      <c r="AF1" t="s">
        <v>177</v>
      </c>
      <c r="AG1" t="s">
        <v>9</v>
      </c>
      <c r="AH1" t="s">
        <v>10</v>
      </c>
      <c r="AI1" t="s">
        <v>11</v>
      </c>
      <c r="AJ1" t="s">
        <v>12</v>
      </c>
      <c r="AK1" t="s">
        <v>13</v>
      </c>
      <c r="AL1" t="s">
        <v>14</v>
      </c>
      <c r="AM1" t="s">
        <v>15</v>
      </c>
      <c r="AN1" t="s">
        <v>16</v>
      </c>
      <c r="AO1" t="s">
        <v>17</v>
      </c>
      <c r="AP1" t="s">
        <v>18</v>
      </c>
      <c r="AQ1" t="s">
        <v>19</v>
      </c>
      <c r="AR1" t="s">
        <v>20</v>
      </c>
      <c r="AS1" t="s">
        <v>21</v>
      </c>
      <c r="AT1" t="s">
        <v>22</v>
      </c>
      <c r="AU1" t="s">
        <v>23</v>
      </c>
      <c r="AV1" t="s">
        <v>24</v>
      </c>
      <c r="AW1" t="s">
        <v>25</v>
      </c>
      <c r="AX1" t="s">
        <v>26</v>
      </c>
      <c r="AY1" t="s">
        <v>27</v>
      </c>
      <c r="AZ1" t="s">
        <v>28</v>
      </c>
      <c r="BA1" t="s">
        <v>29</v>
      </c>
      <c r="BB1" t="s">
        <v>30</v>
      </c>
      <c r="BC1" t="s">
        <v>31</v>
      </c>
      <c r="BD1" t="s">
        <v>32</v>
      </c>
      <c r="BE1" t="s">
        <v>33</v>
      </c>
      <c r="BF1" t="s">
        <v>34</v>
      </c>
      <c r="BG1" t="s">
        <v>35</v>
      </c>
      <c r="BH1" t="s">
        <v>36</v>
      </c>
      <c r="BI1" t="s">
        <v>37</v>
      </c>
      <c r="BJ1" t="s">
        <v>38</v>
      </c>
      <c r="BK1" t="s">
        <v>39</v>
      </c>
      <c r="BL1" t="s">
        <v>40</v>
      </c>
      <c r="BM1" t="s">
        <v>41</v>
      </c>
      <c r="BN1" t="s">
        <v>42</v>
      </c>
      <c r="BO1" t="s">
        <v>43</v>
      </c>
      <c r="BP1" t="s">
        <v>44</v>
      </c>
      <c r="BQ1" t="s">
        <v>45</v>
      </c>
      <c r="BR1" t="s">
        <v>46</v>
      </c>
      <c r="BS1" t="s">
        <v>47</v>
      </c>
      <c r="BT1" t="s">
        <v>48</v>
      </c>
      <c r="BU1" t="s">
        <v>49</v>
      </c>
      <c r="BV1" t="s">
        <v>50</v>
      </c>
      <c r="BW1" t="s">
        <v>51</v>
      </c>
      <c r="BX1" t="s">
        <v>52</v>
      </c>
      <c r="BY1" t="s">
        <v>53</v>
      </c>
      <c r="BZ1" t="s">
        <v>54</v>
      </c>
      <c r="CA1" t="s">
        <v>55</v>
      </c>
      <c r="CB1" t="s">
        <v>56</v>
      </c>
      <c r="CC1" t="s">
        <v>57</v>
      </c>
      <c r="CD1" t="s">
        <v>58</v>
      </c>
      <c r="CE1" t="s">
        <v>59</v>
      </c>
      <c r="CF1" t="s">
        <v>60</v>
      </c>
      <c r="CG1" t="s">
        <v>61</v>
      </c>
      <c r="CH1" t="s">
        <v>62</v>
      </c>
      <c r="CI1" t="s">
        <v>63</v>
      </c>
      <c r="CJ1" t="s">
        <v>64</v>
      </c>
      <c r="CK1" t="s">
        <v>65</v>
      </c>
      <c r="CL1" t="s">
        <v>66</v>
      </c>
      <c r="CM1" t="s">
        <v>67</v>
      </c>
      <c r="CN1" t="s">
        <v>68</v>
      </c>
      <c r="CO1" t="s">
        <v>69</v>
      </c>
      <c r="CP1" t="s">
        <v>70</v>
      </c>
      <c r="CQ1" t="s">
        <v>71</v>
      </c>
      <c r="CR1" t="s">
        <v>72</v>
      </c>
      <c r="CS1" t="s">
        <v>73</v>
      </c>
      <c r="CT1" t="s">
        <v>74</v>
      </c>
      <c r="CU1" t="s">
        <v>75</v>
      </c>
      <c r="CV1" t="s">
        <v>76</v>
      </c>
      <c r="CW1" t="s">
        <v>77</v>
      </c>
      <c r="CX1" t="s">
        <v>78</v>
      </c>
      <c r="CY1" t="s">
        <v>79</v>
      </c>
      <c r="CZ1" t="s">
        <v>80</v>
      </c>
      <c r="DA1" t="s">
        <v>81</v>
      </c>
      <c r="DB1" t="s">
        <v>82</v>
      </c>
      <c r="DC1" t="s">
        <v>83</v>
      </c>
      <c r="DD1" t="s">
        <v>84</v>
      </c>
      <c r="DE1" t="s">
        <v>85</v>
      </c>
      <c r="DF1" t="s">
        <v>86</v>
      </c>
      <c r="DG1" t="s">
        <v>87</v>
      </c>
      <c r="DH1" t="s">
        <v>88</v>
      </c>
      <c r="DI1" t="s">
        <v>89</v>
      </c>
      <c r="DJ1" t="s">
        <v>90</v>
      </c>
      <c r="DK1" t="s">
        <v>91</v>
      </c>
      <c r="DL1" t="s">
        <v>92</v>
      </c>
      <c r="DM1" t="s">
        <v>93</v>
      </c>
      <c r="DN1" t="s">
        <v>94</v>
      </c>
      <c r="DO1" t="s">
        <v>95</v>
      </c>
      <c r="DP1" t="s">
        <v>96</v>
      </c>
      <c r="DQ1" t="s">
        <v>97</v>
      </c>
      <c r="DR1" t="s">
        <v>98</v>
      </c>
      <c r="DS1" t="s">
        <v>99</v>
      </c>
      <c r="DT1" t="s">
        <v>100</v>
      </c>
      <c r="DU1" t="s">
        <v>101</v>
      </c>
      <c r="DV1" t="s">
        <v>102</v>
      </c>
      <c r="DW1" t="s">
        <v>103</v>
      </c>
      <c r="DX1" t="s">
        <v>104</v>
      </c>
      <c r="DY1" t="s">
        <v>105</v>
      </c>
      <c r="DZ1" t="s">
        <v>106</v>
      </c>
      <c r="EA1" t="s">
        <v>107</v>
      </c>
      <c r="EB1" t="s">
        <v>108</v>
      </c>
      <c r="EC1" t="s">
        <v>109</v>
      </c>
      <c r="ED1" t="s">
        <v>110</v>
      </c>
      <c r="EE1" t="s">
        <v>111</v>
      </c>
      <c r="EF1" t="s">
        <v>112</v>
      </c>
      <c r="EG1" t="s">
        <v>113</v>
      </c>
      <c r="EH1" t="s">
        <v>114</v>
      </c>
      <c r="EI1" t="s">
        <v>115</v>
      </c>
      <c r="EJ1" t="s">
        <v>116</v>
      </c>
      <c r="EK1" t="s">
        <v>117</v>
      </c>
      <c r="EL1" t="s">
        <v>118</v>
      </c>
      <c r="EM1" t="s">
        <v>119</v>
      </c>
      <c r="EN1" t="s">
        <v>120</v>
      </c>
      <c r="EO1" t="s">
        <v>121</v>
      </c>
      <c r="EP1" t="s">
        <v>122</v>
      </c>
      <c r="EQ1" t="s">
        <v>123</v>
      </c>
      <c r="ER1" t="s">
        <v>124</v>
      </c>
      <c r="ES1" t="s">
        <v>125</v>
      </c>
      <c r="ET1" t="s">
        <v>126</v>
      </c>
      <c r="EU1" t="s">
        <v>127</v>
      </c>
      <c r="EV1" t="s">
        <v>128</v>
      </c>
      <c r="EW1" t="s">
        <v>129</v>
      </c>
      <c r="EX1" t="s">
        <v>130</v>
      </c>
      <c r="EY1" t="s">
        <v>131</v>
      </c>
      <c r="EZ1" t="s">
        <v>132</v>
      </c>
      <c r="FA1" t="s">
        <v>133</v>
      </c>
      <c r="FB1" t="s">
        <v>134</v>
      </c>
      <c r="FC1" t="s">
        <v>135</v>
      </c>
      <c r="FD1" t="s">
        <v>136</v>
      </c>
      <c r="FE1" t="s">
        <v>137</v>
      </c>
      <c r="FF1" t="s">
        <v>138</v>
      </c>
      <c r="FG1" t="s">
        <v>139</v>
      </c>
      <c r="FH1" t="s">
        <v>140</v>
      </c>
      <c r="FI1" t="s">
        <v>141</v>
      </c>
      <c r="FJ1" t="s">
        <v>142</v>
      </c>
      <c r="FK1" t="s">
        <v>143</v>
      </c>
      <c r="FL1" t="s">
        <v>144</v>
      </c>
      <c r="FM1" t="s">
        <v>145</v>
      </c>
      <c r="FN1" t="s">
        <v>146</v>
      </c>
      <c r="FO1" t="s">
        <v>147</v>
      </c>
      <c r="FP1" t="s">
        <v>148</v>
      </c>
      <c r="FQ1" t="s">
        <v>149</v>
      </c>
      <c r="FR1" t="s">
        <v>150</v>
      </c>
      <c r="FS1" t="s">
        <v>151</v>
      </c>
      <c r="FT1" t="s">
        <v>152</v>
      </c>
      <c r="FU1" t="s">
        <v>225</v>
      </c>
      <c r="FV1" t="s">
        <v>223</v>
      </c>
      <c r="FW1" t="s">
        <v>224</v>
      </c>
      <c r="FX1" t="s">
        <v>245</v>
      </c>
      <c r="FY1" t="s">
        <v>244</v>
      </c>
      <c r="FZ1" t="s">
        <v>237</v>
      </c>
      <c r="GA1" s="41"/>
      <c r="GB1" s="34"/>
      <c r="GC1" s="34"/>
    </row>
    <row r="2" spans="1:185" x14ac:dyDescent="0.2">
      <c r="A2" t="s">
        <v>186</v>
      </c>
      <c r="B2" t="s">
        <v>236</v>
      </c>
      <c r="C2" t="s">
        <v>2</v>
      </c>
      <c r="D2" t="s">
        <v>202</v>
      </c>
      <c r="E2" t="s">
        <v>239</v>
      </c>
      <c r="F2" t="s">
        <v>1</v>
      </c>
      <c r="G2" t="s">
        <v>198</v>
      </c>
      <c r="H2" s="79">
        <v>4438</v>
      </c>
      <c r="I2" s="79">
        <v>2.3417582511901855</v>
      </c>
      <c r="J2" s="79">
        <v>2.0916085243225098</v>
      </c>
      <c r="K2" s="79">
        <v>1.9457542896270752</v>
      </c>
      <c r="L2" s="79">
        <v>1.8902747631072998</v>
      </c>
      <c r="M2" s="79">
        <v>1.9018893241882324</v>
      </c>
      <c r="N2" s="79">
        <v>2.0989570617675781</v>
      </c>
      <c r="O2" s="79">
        <v>2.3966860771179199</v>
      </c>
      <c r="P2" s="79">
        <v>2.8657617568969727</v>
      </c>
      <c r="Q2" s="79">
        <v>2.6072578430175781</v>
      </c>
      <c r="R2" s="79">
        <v>2.3444788455963135</v>
      </c>
      <c r="S2" s="79">
        <v>2.2755239009857178</v>
      </c>
      <c r="T2" s="79">
        <v>2.1577022075653076</v>
      </c>
      <c r="U2" s="79">
        <v>2.1065549850463867</v>
      </c>
      <c r="V2" s="79">
        <v>1.9662034511566162</v>
      </c>
      <c r="W2" s="79">
        <v>1.9027150869369507</v>
      </c>
      <c r="X2" s="79">
        <v>2.0053250789642334</v>
      </c>
      <c r="Y2" s="79">
        <v>2.4334330558776855</v>
      </c>
      <c r="Z2" s="79">
        <v>3.1142148971557617</v>
      </c>
      <c r="AA2" s="79">
        <v>3.5618104934692383</v>
      </c>
      <c r="AB2" s="79">
        <v>3.6673855781555176</v>
      </c>
      <c r="AC2" s="79">
        <v>3.6276650428771973</v>
      </c>
      <c r="AD2" s="79">
        <v>3.3968498706817627</v>
      </c>
      <c r="AE2" s="79">
        <v>2.9504654407501221</v>
      </c>
      <c r="AF2" s="79">
        <v>2.4780733585357666</v>
      </c>
      <c r="AG2" s="79">
        <v>-0.25272458791732788</v>
      </c>
      <c r="AH2" s="79">
        <v>-0.26049700379371643</v>
      </c>
      <c r="AI2" s="79">
        <v>-0.25435063242912292</v>
      </c>
      <c r="AJ2" s="79">
        <v>-0.1970999538898468</v>
      </c>
      <c r="AK2" s="79">
        <v>-0.20032155513763428</v>
      </c>
      <c r="AL2" s="79">
        <v>-0.24581733345985413</v>
      </c>
      <c r="AM2" s="79">
        <v>-0.19584211707115173</v>
      </c>
      <c r="AN2" s="79">
        <v>-0.13645364344120026</v>
      </c>
      <c r="AO2" s="79">
        <v>-4.0713287889957428E-2</v>
      </c>
      <c r="AP2" s="79">
        <v>-2.1289587020874023E-2</v>
      </c>
      <c r="AQ2" s="79">
        <v>5.7959213852882385E-2</v>
      </c>
      <c r="AR2" s="79">
        <v>5.6267820298671722E-2</v>
      </c>
      <c r="AS2" s="79">
        <v>1.4185049571096897E-2</v>
      </c>
      <c r="AT2" s="79">
        <v>-6.0014247894287109E-2</v>
      </c>
      <c r="AU2" s="79">
        <v>2.578267827630043E-2</v>
      </c>
      <c r="AV2" s="79">
        <v>0.12598155438899994</v>
      </c>
      <c r="AW2" s="79">
        <v>0.15459528565406799</v>
      </c>
      <c r="AX2" s="79">
        <v>0.2073541134595871</v>
      </c>
      <c r="AY2" s="79">
        <v>0.17171856760978699</v>
      </c>
      <c r="AZ2" s="79">
        <v>0.14445696771144867</v>
      </c>
      <c r="BA2" s="79">
        <v>-7.9333417117595673E-2</v>
      </c>
      <c r="BB2" s="79">
        <v>-0.17734016478061676</v>
      </c>
      <c r="BC2" s="79">
        <v>-0.16147907078266144</v>
      </c>
      <c r="BD2" s="79">
        <v>-0.15802490711212158</v>
      </c>
      <c r="BE2" s="79">
        <v>-0.19349636137485504</v>
      </c>
      <c r="BF2" s="79">
        <v>-0.20018745958805084</v>
      </c>
      <c r="BG2" s="79">
        <v>-0.19451402127742767</v>
      </c>
      <c r="BH2" s="79">
        <v>-0.13665194809436798</v>
      </c>
      <c r="BI2" s="79">
        <v>-0.1374441385269165</v>
      </c>
      <c r="BJ2" s="79">
        <v>-0.16962559521198273</v>
      </c>
      <c r="BK2" s="79">
        <v>-0.12761342525482178</v>
      </c>
      <c r="BL2" s="79">
        <v>-7.5239807367324829E-2</v>
      </c>
      <c r="BM2" s="79">
        <v>1.3614879921078682E-2</v>
      </c>
      <c r="BN2" s="79">
        <v>3.1935650855302811E-2</v>
      </c>
      <c r="BO2" s="79">
        <v>0.11182274669408798</v>
      </c>
      <c r="BP2" s="79">
        <v>0.11125967651605606</v>
      </c>
      <c r="BQ2" s="79">
        <v>6.8126633763313293E-2</v>
      </c>
      <c r="BR2" s="79">
        <v>-8.5594151169061661E-3</v>
      </c>
      <c r="BS2" s="79">
        <v>6.6569991409778595E-2</v>
      </c>
      <c r="BT2" s="79">
        <v>0.16825443506240845</v>
      </c>
      <c r="BU2" s="79">
        <v>0.20241628587245941</v>
      </c>
      <c r="BV2" s="79">
        <v>0.25758558511734009</v>
      </c>
      <c r="BW2" s="79">
        <v>0.2268282026052475</v>
      </c>
      <c r="BX2" s="79">
        <v>0.1999853253364563</v>
      </c>
      <c r="BY2" s="79">
        <v>-1.1975659057497978E-2</v>
      </c>
      <c r="BZ2" s="79">
        <v>-0.10534752905368805</v>
      </c>
      <c r="CA2" s="79">
        <v>-9.1259129345417023E-2</v>
      </c>
      <c r="CB2" s="79">
        <v>-9.5585599541664124E-2</v>
      </c>
      <c r="CC2" s="79">
        <v>-0.15247507393360138</v>
      </c>
      <c r="CD2" s="79">
        <v>-0.15841725468635559</v>
      </c>
      <c r="CE2" s="79">
        <v>-0.15307134389877319</v>
      </c>
      <c r="CF2" s="79">
        <v>-9.478585422039032E-2</v>
      </c>
      <c r="CG2" s="79">
        <v>-9.389544278383255E-2</v>
      </c>
      <c r="CH2" s="79">
        <v>-0.1168554276227951</v>
      </c>
      <c r="CI2" s="79">
        <v>-8.0358445644378662E-2</v>
      </c>
      <c r="CJ2" s="79">
        <v>-3.2843291759490967E-2</v>
      </c>
      <c r="CK2" s="79">
        <v>5.12424036860466E-2</v>
      </c>
      <c r="CL2" s="79">
        <v>6.8799287080764771E-2</v>
      </c>
      <c r="CM2" s="79">
        <v>0.14912846684455872</v>
      </c>
      <c r="CN2" s="79">
        <v>0.14934687316417694</v>
      </c>
      <c r="CO2" s="79">
        <v>0.10548640787601471</v>
      </c>
      <c r="CP2" s="79">
        <v>2.7078043669462204E-2</v>
      </c>
      <c r="CQ2" s="79">
        <v>9.4819165766239166E-2</v>
      </c>
      <c r="CR2" s="79">
        <v>0.19753250479698181</v>
      </c>
      <c r="CS2" s="79">
        <v>0.23553697764873505</v>
      </c>
      <c r="CT2" s="79">
        <v>0.29237574338912964</v>
      </c>
      <c r="CU2" s="79">
        <v>0.2649969756603241</v>
      </c>
      <c r="CV2" s="79">
        <v>0.23844410479068756</v>
      </c>
      <c r="CW2" s="79">
        <v>3.4676119685173035E-2</v>
      </c>
      <c r="CX2" s="79">
        <v>-5.5485650897026062E-2</v>
      </c>
      <c r="CY2" s="79">
        <v>-4.2625002562999725E-2</v>
      </c>
      <c r="CZ2" s="79">
        <v>-5.2340324968099594E-2</v>
      </c>
      <c r="DA2" s="79">
        <v>-0.11145379394292831</v>
      </c>
      <c r="DB2" s="79">
        <v>-0.11664704233407974</v>
      </c>
      <c r="DC2" s="79">
        <v>-0.11162867397069931</v>
      </c>
      <c r="DD2" s="79">
        <v>-5.291975662112236E-2</v>
      </c>
      <c r="DE2" s="79">
        <v>-5.0346739590167999E-2</v>
      </c>
      <c r="DF2" s="79">
        <v>-6.408526748418808E-2</v>
      </c>
      <c r="DG2" s="79">
        <v>-3.3103462308645248E-2</v>
      </c>
      <c r="DH2" s="79">
        <v>9.5532257109880447E-3</v>
      </c>
      <c r="DI2" s="79">
        <v>8.8869929313659668E-2</v>
      </c>
      <c r="DJ2" s="79">
        <v>0.10566292703151703</v>
      </c>
      <c r="DK2" s="79">
        <v>0.18643417954444885</v>
      </c>
      <c r="DL2" s="79">
        <v>0.18743406236171722</v>
      </c>
      <c r="DM2" s="79">
        <v>0.14284618198871613</v>
      </c>
      <c r="DN2" s="79">
        <v>6.2715500593185425E-2</v>
      </c>
      <c r="DO2" s="79">
        <v>0.12306834012269974</v>
      </c>
      <c r="DP2" s="79">
        <v>0.22681057453155518</v>
      </c>
      <c r="DQ2" s="79">
        <v>0.26865765452384949</v>
      </c>
      <c r="DR2" s="79">
        <v>0.32716590166091919</v>
      </c>
      <c r="DS2" s="79">
        <v>0.3031657338142395</v>
      </c>
      <c r="DT2" s="79">
        <v>0.27690288424491882</v>
      </c>
      <c r="DU2" s="79">
        <v>8.1327900290489197E-2</v>
      </c>
      <c r="DV2" s="79">
        <v>-5.6237690150737762E-3</v>
      </c>
      <c r="DW2" s="79">
        <v>6.0091209597885609E-3</v>
      </c>
      <c r="DX2" s="79">
        <v>-9.0950485318899155E-3</v>
      </c>
      <c r="DY2" s="79">
        <v>-5.2225571125745773E-2</v>
      </c>
      <c r="DZ2" s="79">
        <v>-5.6337494403123856E-2</v>
      </c>
      <c r="EA2" s="79">
        <v>-5.1792040467262268E-2</v>
      </c>
      <c r="EB2" s="79">
        <v>7.5282412581145763E-3</v>
      </c>
      <c r="EC2" s="79">
        <v>1.2530667707324028E-2</v>
      </c>
      <c r="ED2" s="79">
        <v>1.2106470763683319E-2</v>
      </c>
      <c r="EE2" s="79">
        <v>3.5125225782394409E-2</v>
      </c>
      <c r="EF2" s="79">
        <v>7.0767059922218323E-2</v>
      </c>
      <c r="EG2" s="79">
        <v>0.14319810271263123</v>
      </c>
      <c r="EH2" s="79">
        <v>0.15888816118240356</v>
      </c>
      <c r="EI2" s="79">
        <v>0.24029771983623505</v>
      </c>
      <c r="EJ2" s="79">
        <v>0.24242593348026276</v>
      </c>
      <c r="EK2" s="79">
        <v>0.1967877596616745</v>
      </c>
      <c r="EL2" s="79">
        <v>0.11417033523321152</v>
      </c>
      <c r="EM2" s="79">
        <v>0.1638556569814682</v>
      </c>
      <c r="EN2" s="79">
        <v>0.26908344030380249</v>
      </c>
      <c r="EO2" s="79">
        <v>0.3164786696434021</v>
      </c>
      <c r="EP2" s="79">
        <v>0.37739738821983337</v>
      </c>
      <c r="EQ2" s="79">
        <v>0.35827538371086121</v>
      </c>
      <c r="ER2" s="79">
        <v>0.33243125677108765</v>
      </c>
      <c r="ES2" s="79">
        <v>0.14868566393852234</v>
      </c>
      <c r="ET2" s="79">
        <v>6.6368870437145233E-2</v>
      </c>
      <c r="EU2" s="79">
        <v>7.6229073107242584E-2</v>
      </c>
      <c r="EV2" s="79">
        <v>5.3344264626502991E-2</v>
      </c>
      <c r="EW2" s="79">
        <v>47.833259582519531</v>
      </c>
      <c r="EX2" s="79">
        <v>47.211189270019531</v>
      </c>
      <c r="EY2" s="79">
        <v>46.768234252929688</v>
      </c>
      <c r="EZ2" s="79">
        <v>46.370651245117188</v>
      </c>
      <c r="FA2" s="79">
        <v>46.026702880859375</v>
      </c>
      <c r="FB2" s="79">
        <v>45.728015899658203</v>
      </c>
      <c r="FC2" s="79">
        <v>45.531543731689453</v>
      </c>
      <c r="FD2" s="79">
        <v>45.191230773925781</v>
      </c>
      <c r="FE2" s="79">
        <v>46.541259765625</v>
      </c>
      <c r="FF2" s="79">
        <v>49.615550994873047</v>
      </c>
      <c r="FG2" s="79">
        <v>52.172588348388672</v>
      </c>
      <c r="FH2" s="79">
        <v>54.185146331787109</v>
      </c>
      <c r="FI2" s="79">
        <v>55.820850372314453</v>
      </c>
      <c r="FJ2" s="79">
        <v>56.956550598144531</v>
      </c>
      <c r="FK2" s="79">
        <v>57.809528350830078</v>
      </c>
      <c r="FL2" s="79">
        <v>57.875350952148438</v>
      </c>
      <c r="FM2" s="79">
        <v>56.934341430664063</v>
      </c>
      <c r="FN2" s="79">
        <v>54.642486572265625</v>
      </c>
      <c r="FO2" s="79">
        <v>52.819602966308594</v>
      </c>
      <c r="FP2" s="79">
        <v>51.703987121582031</v>
      </c>
      <c r="FQ2" s="79">
        <v>50.824596405029297</v>
      </c>
      <c r="FR2" s="79">
        <v>50.236156463623047</v>
      </c>
      <c r="FS2" s="79">
        <v>49.484706878662109</v>
      </c>
      <c r="FT2" s="79">
        <v>48.880138397216797</v>
      </c>
      <c r="FU2" s="79">
        <v>5.4685052484273911E-2</v>
      </c>
      <c r="FV2" s="79">
        <v>5.7344265282154083E-2</v>
      </c>
      <c r="FW2" s="79">
        <v>5.8259572833776474E-2</v>
      </c>
      <c r="FX2" s="79">
        <v>0</v>
      </c>
      <c r="FY2" s="79">
        <v>345.54544067382813</v>
      </c>
      <c r="FZ2" s="79">
        <v>1</v>
      </c>
      <c r="GA2" s="41"/>
      <c r="GB2" s="34"/>
      <c r="GC2" s="34"/>
    </row>
    <row r="3" spans="1:185" x14ac:dyDescent="0.2">
      <c r="A3" t="s">
        <v>186</v>
      </c>
      <c r="B3" t="s">
        <v>236</v>
      </c>
      <c r="C3" t="s">
        <v>2</v>
      </c>
      <c r="D3" t="s">
        <v>202</v>
      </c>
      <c r="E3" t="s">
        <v>239</v>
      </c>
      <c r="F3" t="s">
        <v>1</v>
      </c>
      <c r="G3" t="s">
        <v>200</v>
      </c>
      <c r="H3" s="79">
        <v>775</v>
      </c>
      <c r="I3" s="79">
        <v>0.46840494871139526</v>
      </c>
      <c r="J3" s="79">
        <v>0.42329728603363037</v>
      </c>
      <c r="K3" s="79">
        <v>0.40066945552825928</v>
      </c>
      <c r="L3" s="79">
        <v>0.39311948418617249</v>
      </c>
      <c r="M3" s="79">
        <v>0.39471837878227234</v>
      </c>
      <c r="N3" s="79">
        <v>0.42493024468421936</v>
      </c>
      <c r="O3" s="79">
        <v>0.50936394929885864</v>
      </c>
      <c r="P3" s="79">
        <v>0.54353833198547363</v>
      </c>
      <c r="Q3" s="79">
        <v>0.50847876071929932</v>
      </c>
      <c r="R3" s="79">
        <v>0.50570917129516602</v>
      </c>
      <c r="S3" s="79">
        <v>0.49053043127059937</v>
      </c>
      <c r="T3" s="79">
        <v>0.47889119386672974</v>
      </c>
      <c r="U3" s="79">
        <v>0.49137228727340698</v>
      </c>
      <c r="V3" s="79">
        <v>0.46767318248748779</v>
      </c>
      <c r="W3" s="79">
        <v>0.45643213391304016</v>
      </c>
      <c r="X3" s="79">
        <v>0.47117596864700317</v>
      </c>
      <c r="Y3" s="79">
        <v>0.51507693529129028</v>
      </c>
      <c r="Z3" s="79">
        <v>0.61315125226974487</v>
      </c>
      <c r="AA3" s="79">
        <v>0.64752990007400513</v>
      </c>
      <c r="AB3" s="79">
        <v>0.67065906524658203</v>
      </c>
      <c r="AC3" s="79">
        <v>0.68345654010772705</v>
      </c>
      <c r="AD3" s="79">
        <v>0.63577347993850708</v>
      </c>
      <c r="AE3" s="79">
        <v>0.58694249391555786</v>
      </c>
      <c r="AF3" s="79">
        <v>0.51020330190658569</v>
      </c>
      <c r="AG3" s="79">
        <v>-1.5250653959810734E-2</v>
      </c>
      <c r="AH3" s="79">
        <v>-1.4252655208110809E-2</v>
      </c>
      <c r="AI3" s="79">
        <v>-1.3423808850347996E-2</v>
      </c>
      <c r="AJ3" s="79">
        <v>-1.1583311483263969E-2</v>
      </c>
      <c r="AK3" s="79">
        <v>-1.3987073674798012E-2</v>
      </c>
      <c r="AL3" s="79">
        <v>-2.0734090358018875E-2</v>
      </c>
      <c r="AM3" s="79">
        <v>-3.4694015979766846E-2</v>
      </c>
      <c r="AN3" s="79">
        <v>-2.7239236980676651E-2</v>
      </c>
      <c r="AO3" s="79">
        <v>-3.0577847734093666E-2</v>
      </c>
      <c r="AP3" s="79">
        <v>-3.4203257411718369E-2</v>
      </c>
      <c r="AQ3" s="79">
        <v>-6.3361093401908875E-2</v>
      </c>
      <c r="AR3" s="79">
        <v>-5.490715429186821E-2</v>
      </c>
      <c r="AS3" s="79">
        <v>-4.0607936680316925E-2</v>
      </c>
      <c r="AT3" s="79">
        <v>-4.7181986272335052E-2</v>
      </c>
      <c r="AU3" s="79">
        <v>-4.552595317363739E-2</v>
      </c>
      <c r="AV3" s="79">
        <v>-4.517461359500885E-2</v>
      </c>
      <c r="AW3" s="79">
        <v>-3.8019828498363495E-2</v>
      </c>
      <c r="AX3" s="79">
        <v>-4.0022257715463638E-2</v>
      </c>
      <c r="AY3" s="79">
        <v>-3.6215856671333313E-2</v>
      </c>
      <c r="AZ3" s="79">
        <v>-3.1490452587604523E-2</v>
      </c>
      <c r="BA3" s="79">
        <v>-4.3524876236915588E-2</v>
      </c>
      <c r="BB3" s="79">
        <v>-4.3603125959634781E-2</v>
      </c>
      <c r="BC3" s="79">
        <v>-1.9352173432707787E-2</v>
      </c>
      <c r="BD3" s="79">
        <v>-2.9261652380228043E-2</v>
      </c>
      <c r="BE3" s="79">
        <v>-4.0794844971969724E-4</v>
      </c>
      <c r="BF3" s="79">
        <v>-5.2608310943469405E-4</v>
      </c>
      <c r="BG3" s="79">
        <v>-4.4262629671720788E-5</v>
      </c>
      <c r="BH3" s="79">
        <v>1.806972548365593E-3</v>
      </c>
      <c r="BI3" s="79">
        <v>-2.6108408928848803E-4</v>
      </c>
      <c r="BJ3" s="79">
        <v>-5.6776893325150013E-3</v>
      </c>
      <c r="BK3" s="79">
        <v>-1.9139239564538002E-2</v>
      </c>
      <c r="BL3" s="79">
        <v>-1.2863474898040295E-2</v>
      </c>
      <c r="BM3" s="79">
        <v>-1.5798876062035561E-2</v>
      </c>
      <c r="BN3" s="79">
        <v>-1.7821067944169044E-2</v>
      </c>
      <c r="BO3" s="79">
        <v>-4.8029888421297073E-2</v>
      </c>
      <c r="BP3" s="79">
        <v>-4.1257090866565704E-2</v>
      </c>
      <c r="BQ3" s="79">
        <v>-2.686142735183239E-2</v>
      </c>
      <c r="BR3" s="79">
        <v>-3.4557584673166275E-2</v>
      </c>
      <c r="BS3" s="79">
        <v>-3.3349122852087021E-2</v>
      </c>
      <c r="BT3" s="79">
        <v>-3.3655732870101929E-2</v>
      </c>
      <c r="BU3" s="79">
        <v>-2.5201871991157532E-2</v>
      </c>
      <c r="BV3" s="79">
        <v>-2.3514501750469208E-2</v>
      </c>
      <c r="BW3" s="79">
        <v>-2.0295592024922371E-2</v>
      </c>
      <c r="BX3" s="79">
        <v>-1.6274347901344299E-2</v>
      </c>
      <c r="BY3" s="79">
        <v>-2.6845630258321762E-2</v>
      </c>
      <c r="BZ3" s="79">
        <v>-2.6002334430813789E-2</v>
      </c>
      <c r="CA3" s="79">
        <v>-2.0922503899782896E-3</v>
      </c>
      <c r="CB3" s="79">
        <v>-1.3539363630115986E-2</v>
      </c>
      <c r="CC3" s="79">
        <v>9.8720639944076538E-3</v>
      </c>
      <c r="CD3" s="79">
        <v>8.9808991178870201E-3</v>
      </c>
      <c r="CE3" s="79">
        <v>9.2223705723881721E-3</v>
      </c>
      <c r="CF3" s="79">
        <v>1.108104269951582E-2</v>
      </c>
      <c r="CG3" s="79">
        <v>9.2454943805932999E-3</v>
      </c>
      <c r="CH3" s="79">
        <v>4.750328604131937E-3</v>
      </c>
      <c r="CI3" s="79">
        <v>-8.3660483360290527E-3</v>
      </c>
      <c r="CJ3" s="79">
        <v>-2.9068645089864731E-3</v>
      </c>
      <c r="CK3" s="79">
        <v>-5.5630062706768513E-3</v>
      </c>
      <c r="CL3" s="79">
        <v>-6.4748134464025497E-3</v>
      </c>
      <c r="CM3" s="79">
        <v>-3.7411544471979141E-2</v>
      </c>
      <c r="CN3" s="79">
        <v>-3.1803097575902939E-2</v>
      </c>
      <c r="CO3" s="79">
        <v>-1.7340637743473053E-2</v>
      </c>
      <c r="CP3" s="79">
        <v>-2.5813961401581764E-2</v>
      </c>
      <c r="CQ3" s="79">
        <v>-2.4915486574172974E-2</v>
      </c>
      <c r="CR3" s="79">
        <v>-2.5677789002656937E-2</v>
      </c>
      <c r="CS3" s="79">
        <v>-1.6324194148182869E-2</v>
      </c>
      <c r="CT3" s="79">
        <v>-1.208127848803997E-2</v>
      </c>
      <c r="CU3" s="79">
        <v>-9.2692654579877853E-3</v>
      </c>
      <c r="CV3" s="79">
        <v>-5.7357200421392918E-3</v>
      </c>
      <c r="CW3" s="79">
        <v>-1.5293636359274387E-2</v>
      </c>
      <c r="CX3" s="79">
        <v>-1.3812080025672913E-2</v>
      </c>
      <c r="CY3" s="79">
        <v>9.861920028924942E-3</v>
      </c>
      <c r="CZ3" s="79">
        <v>-2.6501549873501062E-3</v>
      </c>
      <c r="DA3" s="79">
        <v>2.0152077078819275E-2</v>
      </c>
      <c r="DB3" s="79">
        <v>1.8487881869077682E-2</v>
      </c>
      <c r="DC3" s="79">
        <v>1.848900318145752E-2</v>
      </c>
      <c r="DD3" s="79">
        <v>2.0355112850666046E-2</v>
      </c>
      <c r="DE3" s="79">
        <v>1.8752072006464005E-2</v>
      </c>
      <c r="DF3" s="79">
        <v>1.5178346075117588E-2</v>
      </c>
      <c r="DG3" s="79">
        <v>2.4071421939879656E-3</v>
      </c>
      <c r="DH3" s="79">
        <v>7.0497454144060612E-3</v>
      </c>
      <c r="DI3" s="79">
        <v>4.6728639863431454E-3</v>
      </c>
      <c r="DJ3" s="79">
        <v>4.8714405857026577E-3</v>
      </c>
      <c r="DK3" s="79">
        <v>-2.6793200522661209E-2</v>
      </c>
      <c r="DL3" s="79">
        <v>-2.2349104285240173E-2</v>
      </c>
      <c r="DM3" s="79">
        <v>-7.8198481351137161E-3</v>
      </c>
      <c r="DN3" s="79">
        <v>-1.7070339992642403E-2</v>
      </c>
      <c r="DO3" s="79">
        <v>-1.6481850296258926E-2</v>
      </c>
      <c r="DP3" s="79">
        <v>-1.7699846997857094E-2</v>
      </c>
      <c r="DQ3" s="79">
        <v>-7.4465158395469189E-3</v>
      </c>
      <c r="DR3" s="79">
        <v>-6.4805609872564673E-4</v>
      </c>
      <c r="DS3" s="79">
        <v>1.7570609925314784E-3</v>
      </c>
      <c r="DT3" s="79">
        <v>4.8029082827270031E-3</v>
      </c>
      <c r="DU3" s="79">
        <v>-3.7416419945657253E-3</v>
      </c>
      <c r="DV3" s="79">
        <v>-1.6218260861933231E-3</v>
      </c>
      <c r="DW3" s="79">
        <v>2.1816089749336243E-2</v>
      </c>
      <c r="DX3" s="79">
        <v>8.2390541210770607E-3</v>
      </c>
      <c r="DY3" s="79">
        <v>3.4994781017303467E-2</v>
      </c>
      <c r="DZ3" s="79">
        <v>3.2214455306529999E-2</v>
      </c>
      <c r="EA3" s="79">
        <v>3.1868550926446915E-2</v>
      </c>
      <c r="EB3" s="79">
        <v>3.3745396882295609E-2</v>
      </c>
      <c r="EC3" s="79">
        <v>3.2478060573339462E-2</v>
      </c>
      <c r="ED3" s="79">
        <v>3.0234748497605324E-2</v>
      </c>
      <c r="EE3" s="79">
        <v>1.7961917445063591E-2</v>
      </c>
      <c r="EF3" s="79">
        <v>2.1425507962703705E-2</v>
      </c>
      <c r="EG3" s="79">
        <v>1.9451834261417389E-2</v>
      </c>
      <c r="EH3" s="79">
        <v>2.1253630518913269E-2</v>
      </c>
      <c r="EI3" s="79">
        <v>-1.1461996473371983E-2</v>
      </c>
      <c r="EJ3" s="79">
        <v>-8.6990408599376678E-3</v>
      </c>
      <c r="EK3" s="79">
        <v>5.9266607277095318E-3</v>
      </c>
      <c r="EL3" s="79">
        <v>-4.4459369964897633E-3</v>
      </c>
      <c r="EM3" s="79">
        <v>-4.3050195090472698E-3</v>
      </c>
      <c r="EN3" s="79">
        <v>-6.1809639446437359E-3</v>
      </c>
      <c r="EO3" s="79">
        <v>5.3714411333203316E-3</v>
      </c>
      <c r="EP3" s="79">
        <v>1.5859700739383698E-2</v>
      </c>
      <c r="EQ3" s="79">
        <v>1.7677325755357742E-2</v>
      </c>
      <c r="ER3" s="79">
        <v>2.0019013434648514E-2</v>
      </c>
      <c r="ES3" s="79">
        <v>1.2937602587044239E-2</v>
      </c>
      <c r="ET3" s="79">
        <v>1.5978964045643806E-2</v>
      </c>
      <c r="EU3" s="79">
        <v>3.907601535320282E-2</v>
      </c>
      <c r="EV3" s="79">
        <v>2.3961341008543968E-2</v>
      </c>
      <c r="EW3" s="79">
        <v>47.097976684570313</v>
      </c>
      <c r="EX3" s="79">
        <v>46.377815246582031</v>
      </c>
      <c r="EY3" s="79">
        <v>45.946949005126953</v>
      </c>
      <c r="EZ3" s="79">
        <v>45.439201354980469</v>
      </c>
      <c r="FA3" s="79">
        <v>45.060997009277344</v>
      </c>
      <c r="FB3" s="79">
        <v>44.700481414794922</v>
      </c>
      <c r="FC3" s="79">
        <v>44.460651397705078</v>
      </c>
      <c r="FD3" s="79">
        <v>44.360889434814453</v>
      </c>
      <c r="FE3" s="79">
        <v>45.408477783203125</v>
      </c>
      <c r="FF3" s="79">
        <v>47.997840881347656</v>
      </c>
      <c r="FG3" s="79">
        <v>50.678733825683594</v>
      </c>
      <c r="FH3" s="79">
        <v>52.845596313476563</v>
      </c>
      <c r="FI3" s="79">
        <v>54.686107635498047</v>
      </c>
      <c r="FJ3" s="79">
        <v>55.965122222900391</v>
      </c>
      <c r="FK3" s="79">
        <v>56.875545501708984</v>
      </c>
      <c r="FL3" s="79">
        <v>57.023990631103516</v>
      </c>
      <c r="FM3" s="79">
        <v>56.390655517578125</v>
      </c>
      <c r="FN3" s="79">
        <v>54.358631134033203</v>
      </c>
      <c r="FO3" s="79">
        <v>52.782272338867188</v>
      </c>
      <c r="FP3" s="79">
        <v>51.344207763671875</v>
      </c>
      <c r="FQ3" s="79">
        <v>50.307804107666016</v>
      </c>
      <c r="FR3" s="79">
        <v>49.488624572753906</v>
      </c>
      <c r="FS3" s="79">
        <v>48.569004058837891</v>
      </c>
      <c r="FT3" s="79">
        <v>47.875648498535156</v>
      </c>
      <c r="FU3" s="79">
        <v>1.4776641502976418E-2</v>
      </c>
      <c r="FV3" s="79">
        <v>1.6476716846227646E-2</v>
      </c>
      <c r="FW3" s="79">
        <v>1.5052756294608116E-2</v>
      </c>
      <c r="FX3" s="79">
        <v>0</v>
      </c>
      <c r="FY3" s="79">
        <v>189.90908813476563</v>
      </c>
      <c r="FZ3" s="79">
        <v>1</v>
      </c>
      <c r="GA3" s="41"/>
      <c r="GB3" s="34"/>
      <c r="GC3" s="34"/>
    </row>
    <row r="4" spans="1:185" x14ac:dyDescent="0.2">
      <c r="A4" t="s">
        <v>186</v>
      </c>
      <c r="B4" t="s">
        <v>236</v>
      </c>
      <c r="C4" t="s">
        <v>2</v>
      </c>
      <c r="D4" t="s">
        <v>202</v>
      </c>
      <c r="E4" t="s">
        <v>239</v>
      </c>
      <c r="F4" t="s">
        <v>1</v>
      </c>
      <c r="G4" t="s">
        <v>1</v>
      </c>
      <c r="H4" s="79">
        <v>5213</v>
      </c>
      <c r="I4" s="79">
        <v>2.8101632595062256</v>
      </c>
      <c r="J4" s="79">
        <v>2.5149056911468506</v>
      </c>
      <c r="K4" s="79">
        <v>2.3464236259460449</v>
      </c>
      <c r="L4" s="79">
        <v>2.2833943367004395</v>
      </c>
      <c r="M4" s="79">
        <v>2.2966077327728271</v>
      </c>
      <c r="N4" s="79">
        <v>2.5238873958587646</v>
      </c>
      <c r="O4" s="79">
        <v>2.9060499668121338</v>
      </c>
      <c r="P4" s="79">
        <v>3.4093000888824463</v>
      </c>
      <c r="Q4" s="79">
        <v>3.1157364845275879</v>
      </c>
      <c r="R4" s="79">
        <v>2.8501880168914795</v>
      </c>
      <c r="S4" s="79">
        <v>2.7660543918609619</v>
      </c>
      <c r="T4" s="79">
        <v>2.6365933418273926</v>
      </c>
      <c r="U4" s="79">
        <v>2.5979273319244385</v>
      </c>
      <c r="V4" s="79">
        <v>2.4338767528533936</v>
      </c>
      <c r="W4" s="79">
        <v>2.359147310256958</v>
      </c>
      <c r="X4" s="79">
        <v>2.4765009880065918</v>
      </c>
      <c r="Y4" s="79">
        <v>2.9485099315643311</v>
      </c>
      <c r="Z4" s="79">
        <v>3.7273662090301514</v>
      </c>
      <c r="AA4" s="79">
        <v>4.2093405723571777</v>
      </c>
      <c r="AB4" s="79">
        <v>4.3380446434020996</v>
      </c>
      <c r="AC4" s="79">
        <v>4.3111214637756348</v>
      </c>
      <c r="AD4" s="79">
        <v>4.032623291015625</v>
      </c>
      <c r="AE4" s="79">
        <v>3.5374081134796143</v>
      </c>
      <c r="AF4" s="79">
        <v>2.988276481628418</v>
      </c>
      <c r="AG4" s="79">
        <v>-0.24595248699188232</v>
      </c>
      <c r="AH4" s="79">
        <v>-0.25412672758102417</v>
      </c>
      <c r="AI4" s="79">
        <v>-0.24762925505638123</v>
      </c>
      <c r="AJ4" s="79">
        <v>-0.18849912285804749</v>
      </c>
      <c r="AK4" s="79">
        <v>-0.19358235597610474</v>
      </c>
      <c r="AL4" s="79">
        <v>-0.24356089532375336</v>
      </c>
      <c r="AM4" s="79">
        <v>-0.20717127621173859</v>
      </c>
      <c r="AN4" s="79">
        <v>-0.14217934012413025</v>
      </c>
      <c r="AO4" s="79">
        <v>-4.9617987126111984E-2</v>
      </c>
      <c r="AP4" s="79">
        <v>-3.1935121864080429E-2</v>
      </c>
      <c r="AQ4" s="79">
        <v>1.6926568001508713E-2</v>
      </c>
      <c r="AR4" s="79">
        <v>2.164013497531414E-2</v>
      </c>
      <c r="AS4" s="79">
        <v>-6.0736825689673424E-3</v>
      </c>
      <c r="AT4" s="79">
        <v>-8.8411219418048859E-2</v>
      </c>
      <c r="AU4" s="79">
        <v>-2.1437220275402069E-3</v>
      </c>
      <c r="AV4" s="79">
        <v>9.7694985568523407E-2</v>
      </c>
      <c r="AW4" s="79">
        <v>0.13541387021541595</v>
      </c>
      <c r="AX4" s="79">
        <v>0.19079935550689697</v>
      </c>
      <c r="AY4" s="79">
        <v>0.15863506495952606</v>
      </c>
      <c r="AZ4" s="79">
        <v>0.13525639474391937</v>
      </c>
      <c r="BA4" s="79">
        <v>-9.8070390522480011E-2</v>
      </c>
      <c r="BB4" s="79">
        <v>-0.19474107027053833</v>
      </c>
      <c r="BC4" s="79">
        <v>-0.15515488386154175</v>
      </c>
      <c r="BD4" s="79">
        <v>-0.16397398710250854</v>
      </c>
      <c r="BE4" s="79">
        <v>-0.18489277362823486</v>
      </c>
      <c r="BF4" s="79">
        <v>-0.19227480888366699</v>
      </c>
      <c r="BG4" s="79">
        <v>-0.18631501495838165</v>
      </c>
      <c r="BH4" s="79">
        <v>-0.12658579647541046</v>
      </c>
      <c r="BI4" s="79">
        <v>-0.12922421097755432</v>
      </c>
      <c r="BJ4" s="79">
        <v>-0.1658957451581955</v>
      </c>
      <c r="BK4" s="79">
        <v>-0.13719195127487183</v>
      </c>
      <c r="BL4" s="79">
        <v>-7.9300113022327423E-2</v>
      </c>
      <c r="BM4" s="79">
        <v>6.6844802349805832E-3</v>
      </c>
      <c r="BN4" s="79">
        <v>2.3754213005304337E-2</v>
      </c>
      <c r="BO4" s="79">
        <v>7.292947918176651E-2</v>
      </c>
      <c r="BP4" s="79">
        <v>7.8300781548023224E-2</v>
      </c>
      <c r="BQ4" s="79">
        <v>4.9591932445764542E-2</v>
      </c>
      <c r="BR4" s="79">
        <v>-3.5430323332548141E-2</v>
      </c>
      <c r="BS4" s="79">
        <v>4.0422465652227402E-2</v>
      </c>
      <c r="BT4" s="79">
        <v>0.14150914549827576</v>
      </c>
      <c r="BU4" s="79">
        <v>0.1849229484796524</v>
      </c>
      <c r="BV4" s="79">
        <v>0.24367380142211914</v>
      </c>
      <c r="BW4" s="79">
        <v>0.21599818766117096</v>
      </c>
      <c r="BX4" s="79">
        <v>0.19283181428909302</v>
      </c>
      <c r="BY4" s="79">
        <v>-2.8678279370069504E-2</v>
      </c>
      <c r="BZ4" s="79">
        <v>-0.12062812596559525</v>
      </c>
      <c r="CA4" s="79">
        <v>-8.2844816148281097E-2</v>
      </c>
      <c r="CB4" s="79">
        <v>-9.9585644900798798E-2</v>
      </c>
      <c r="CC4" s="79">
        <v>-0.14260300993919373</v>
      </c>
      <c r="CD4" s="79">
        <v>-0.149436354637146</v>
      </c>
      <c r="CE4" s="79">
        <v>-0.1438489705324173</v>
      </c>
      <c r="CF4" s="79">
        <v>-8.3704814314842224E-2</v>
      </c>
      <c r="CG4" s="79">
        <v>-8.4649950265884399E-2</v>
      </c>
      <c r="CH4" s="79">
        <v>-0.11210509389638901</v>
      </c>
      <c r="CI4" s="79">
        <v>-8.8724493980407715E-2</v>
      </c>
      <c r="CJ4" s="79">
        <v>-3.5750158131122589E-2</v>
      </c>
      <c r="CK4" s="79">
        <v>4.5679397881031036E-2</v>
      </c>
      <c r="CL4" s="79">
        <v>6.232447549700737E-2</v>
      </c>
      <c r="CM4" s="79">
        <v>0.11171692609786987</v>
      </c>
      <c r="CN4" s="79">
        <v>0.1175437718629837</v>
      </c>
      <c r="CO4" s="79">
        <v>8.8145770132541656E-2</v>
      </c>
      <c r="CP4" s="79">
        <v>1.2640821514651179E-3</v>
      </c>
      <c r="CQ4" s="79">
        <v>6.9903679192066193E-2</v>
      </c>
      <c r="CR4" s="79">
        <v>0.17185470461845398</v>
      </c>
      <c r="CS4" s="79">
        <v>0.21921278536319733</v>
      </c>
      <c r="CT4" s="79">
        <v>0.28029447793960571</v>
      </c>
      <c r="CU4" s="79">
        <v>0.25572770833969116</v>
      </c>
      <c r="CV4" s="79">
        <v>0.23270837962627411</v>
      </c>
      <c r="CW4" s="79">
        <v>1.9382484257221222E-2</v>
      </c>
      <c r="CX4" s="79">
        <v>-6.9297730922698975E-2</v>
      </c>
      <c r="CY4" s="79">
        <v>-3.2763082534074783E-2</v>
      </c>
      <c r="CZ4" s="79">
        <v>-5.4990481585264206E-2</v>
      </c>
      <c r="DA4" s="79">
        <v>-0.10031324625015259</v>
      </c>
      <c r="DB4" s="79">
        <v>-0.106597900390625</v>
      </c>
      <c r="DC4" s="79">
        <v>-0.10138291865587234</v>
      </c>
      <c r="DD4" s="79">
        <v>-4.0823832154273987E-2</v>
      </c>
      <c r="DE4" s="79">
        <v>-4.0075693279504776E-2</v>
      </c>
      <c r="DF4" s="79">
        <v>-5.8314446359872818E-2</v>
      </c>
      <c r="DG4" s="79">
        <v>-4.0257029235363007E-2</v>
      </c>
      <c r="DH4" s="79">
        <v>7.7997986227273941E-3</v>
      </c>
      <c r="DI4" s="79">
        <v>8.467431366443634E-2</v>
      </c>
      <c r="DJ4" s="79">
        <v>0.1008947417140007</v>
      </c>
      <c r="DK4" s="79">
        <v>0.15050436556339264</v>
      </c>
      <c r="DL4" s="79">
        <v>0.15678676962852478</v>
      </c>
      <c r="DM4" s="79">
        <v>0.12669961154460907</v>
      </c>
      <c r="DN4" s="79">
        <v>3.7958487868309021E-2</v>
      </c>
      <c r="DO4" s="79">
        <v>9.9384889006614685E-2</v>
      </c>
      <c r="DP4" s="79">
        <v>0.2022002637386322</v>
      </c>
      <c r="DQ4" s="79">
        <v>0.25350263714790344</v>
      </c>
      <c r="DR4" s="79">
        <v>0.31691515445709229</v>
      </c>
      <c r="DS4" s="79">
        <v>0.29545724391937256</v>
      </c>
      <c r="DT4" s="79">
        <v>0.2725849449634552</v>
      </c>
      <c r="DU4" s="79">
        <v>6.7443251609802246E-2</v>
      </c>
      <c r="DV4" s="79">
        <v>-1.7967334017157555E-2</v>
      </c>
      <c r="DW4" s="79">
        <v>1.731865294277668E-2</v>
      </c>
      <c r="DX4" s="79">
        <v>-1.039531547576189E-2</v>
      </c>
      <c r="DY4" s="79">
        <v>-3.9253536611795425E-2</v>
      </c>
      <c r="DZ4" s="79">
        <v>-4.4745974242687225E-2</v>
      </c>
      <c r="EA4" s="79">
        <v>-4.0068689733743668E-2</v>
      </c>
      <c r="EB4" s="79">
        <v>2.1089494228363037E-2</v>
      </c>
      <c r="EC4" s="79">
        <v>2.4282455444335938E-2</v>
      </c>
      <c r="ED4" s="79">
        <v>1.9350703805685043E-2</v>
      </c>
      <c r="EE4" s="79">
        <v>2.9722290113568306E-2</v>
      </c>
      <c r="EF4" s="79">
        <v>7.0679016411304474E-2</v>
      </c>
      <c r="EG4" s="79">
        <v>0.14097678661346436</v>
      </c>
      <c r="EH4" s="79">
        <v>0.15658406913280487</v>
      </c>
      <c r="EI4" s="79">
        <v>0.20650728046894073</v>
      </c>
      <c r="EJ4" s="79">
        <v>0.21344740688800812</v>
      </c>
      <c r="EK4" s="79">
        <v>0.18236522376537323</v>
      </c>
      <c r="EL4" s="79">
        <v>9.093938022851944E-2</v>
      </c>
      <c r="EM4" s="79">
        <v>0.14195108413696289</v>
      </c>
      <c r="EN4" s="79">
        <v>0.24601443111896515</v>
      </c>
      <c r="EO4" s="79">
        <v>0.30301171541213989</v>
      </c>
      <c r="EP4" s="79">
        <v>0.36978960037231445</v>
      </c>
      <c r="EQ4" s="79">
        <v>0.35282033681869507</v>
      </c>
      <c r="ER4" s="79">
        <v>0.33016037940979004</v>
      </c>
      <c r="ES4" s="79">
        <v>0.13683535158634186</v>
      </c>
      <c r="ET4" s="79">
        <v>5.6145604699850082E-2</v>
      </c>
      <c r="EU4" s="79">
        <v>8.9628726243972778E-2</v>
      </c>
      <c r="EV4" s="79">
        <v>5.3993020206689835E-2</v>
      </c>
      <c r="EW4" s="79">
        <v>47.719078063964844</v>
      </c>
      <c r="EX4" s="79">
        <v>47.081596374511719</v>
      </c>
      <c r="EY4" s="79">
        <v>46.639133453369141</v>
      </c>
      <c r="EZ4" s="79">
        <v>46.220321655273438</v>
      </c>
      <c r="FA4" s="79">
        <v>45.870376586914063</v>
      </c>
      <c r="FB4" s="79">
        <v>45.564224243164063</v>
      </c>
      <c r="FC4" s="79">
        <v>45.346408843994141</v>
      </c>
      <c r="FD4" s="79">
        <v>45.059524536132813</v>
      </c>
      <c r="FE4" s="79">
        <v>46.351589202880859</v>
      </c>
      <c r="FF4" s="79">
        <v>49.318347930908203</v>
      </c>
      <c r="FG4" s="79">
        <v>51.875461578369141</v>
      </c>
      <c r="FH4" s="79">
        <v>53.91357421875</v>
      </c>
      <c r="FI4" s="79">
        <v>55.590847015380859</v>
      </c>
      <c r="FJ4" s="79">
        <v>56.755424499511719</v>
      </c>
      <c r="FK4" s="79">
        <v>57.613143920898438</v>
      </c>
      <c r="FL4" s="79">
        <v>57.691810607910156</v>
      </c>
      <c r="FM4" s="79">
        <v>56.828483581542969</v>
      </c>
      <c r="FN4" s="79">
        <v>54.590999603271484</v>
      </c>
      <c r="FO4" s="79">
        <v>52.813400268554688</v>
      </c>
      <c r="FP4" s="79">
        <v>51.644710540771484</v>
      </c>
      <c r="FQ4" s="79">
        <v>50.740455627441406</v>
      </c>
      <c r="FR4" s="79">
        <v>50.117774963378906</v>
      </c>
      <c r="FS4" s="79">
        <v>49.336692810058594</v>
      </c>
      <c r="FT4" s="79">
        <v>48.710861206054688</v>
      </c>
      <c r="FU4" s="79">
        <v>5.6646306067705154E-2</v>
      </c>
      <c r="FV4" s="79">
        <v>5.9664454311132431E-2</v>
      </c>
      <c r="FW4" s="79">
        <v>6.0172777622938156E-2</v>
      </c>
      <c r="FX4" s="79">
        <v>0</v>
      </c>
      <c r="FY4" s="79">
        <v>535.45452880859375</v>
      </c>
      <c r="FZ4" s="79">
        <v>1</v>
      </c>
      <c r="GA4" s="41"/>
      <c r="GB4" s="34"/>
      <c r="GC4" s="34"/>
    </row>
    <row r="5" spans="1:185" x14ac:dyDescent="0.2">
      <c r="A5" t="s">
        <v>186</v>
      </c>
      <c r="B5" t="s">
        <v>236</v>
      </c>
      <c r="C5" t="s">
        <v>2</v>
      </c>
      <c r="D5" t="s">
        <v>202</v>
      </c>
      <c r="E5" t="s">
        <v>239</v>
      </c>
      <c r="F5" t="s">
        <v>178</v>
      </c>
      <c r="G5" t="s">
        <v>1</v>
      </c>
      <c r="H5" s="79">
        <v>3562</v>
      </c>
      <c r="I5" s="79">
        <v>1.6211553812026978</v>
      </c>
      <c r="J5" s="79">
        <v>1.4482767581939697</v>
      </c>
      <c r="K5" s="79">
        <v>1.3441938161849976</v>
      </c>
      <c r="L5" s="79">
        <v>1.3328224420547485</v>
      </c>
      <c r="M5" s="79">
        <v>1.3586505651473999</v>
      </c>
      <c r="N5" s="79">
        <v>1.4981228113174438</v>
      </c>
      <c r="O5" s="79">
        <v>1.7829570770263672</v>
      </c>
      <c r="P5" s="79">
        <v>2.0533967018127441</v>
      </c>
      <c r="Q5" s="79">
        <v>1.9089512825012207</v>
      </c>
      <c r="R5" s="79">
        <v>1.7189677953720093</v>
      </c>
      <c r="S5" s="79">
        <v>1.6469086408615112</v>
      </c>
      <c r="T5" s="79">
        <v>1.5430822372436523</v>
      </c>
      <c r="U5" s="79">
        <v>1.5249019861221313</v>
      </c>
      <c r="V5" s="79">
        <v>1.420500636100769</v>
      </c>
      <c r="W5" s="79">
        <v>1.4035887718200684</v>
      </c>
      <c r="X5" s="79">
        <v>1.4846998453140259</v>
      </c>
      <c r="Y5" s="79">
        <v>1.7773791551589966</v>
      </c>
      <c r="Z5" s="79">
        <v>2.2703309059143066</v>
      </c>
      <c r="AA5" s="79">
        <v>2.6239173412322998</v>
      </c>
      <c r="AB5" s="79">
        <v>2.7115371227264404</v>
      </c>
      <c r="AC5" s="79">
        <v>2.7280483245849609</v>
      </c>
      <c r="AD5" s="79">
        <v>2.6312317848205566</v>
      </c>
      <c r="AE5" s="79">
        <v>2.3279349803924561</v>
      </c>
      <c r="AF5" s="79">
        <v>1.9497146606445313</v>
      </c>
      <c r="AG5" s="79">
        <v>-0.14148613810539246</v>
      </c>
      <c r="AH5" s="79">
        <v>-0.12411842495203018</v>
      </c>
      <c r="AI5" s="79">
        <v>-0.11673883348703384</v>
      </c>
      <c r="AJ5" s="79">
        <v>-0.11366493254899979</v>
      </c>
      <c r="AK5" s="79">
        <v>-0.12432163953781128</v>
      </c>
      <c r="AL5" s="79">
        <v>-0.13063524663448334</v>
      </c>
      <c r="AM5" s="79">
        <v>-6.566455215215683E-2</v>
      </c>
      <c r="AN5" s="79">
        <v>-9.2633381485939026E-2</v>
      </c>
      <c r="AO5" s="79">
        <v>-4.3560080230236053E-2</v>
      </c>
      <c r="AP5" s="79">
        <v>-3.7492949515581131E-2</v>
      </c>
      <c r="AQ5" s="79">
        <v>1.6067516058683395E-2</v>
      </c>
      <c r="AR5" s="79">
        <v>3.072831965982914E-2</v>
      </c>
      <c r="AS5" s="79">
        <v>-8.803168311715126E-3</v>
      </c>
      <c r="AT5" s="79">
        <v>-5.9739347547292709E-2</v>
      </c>
      <c r="AU5" s="79">
        <v>-3.7882148753851652E-3</v>
      </c>
      <c r="AV5" s="79">
        <v>5.2099816501140594E-2</v>
      </c>
      <c r="AW5" s="79">
        <v>6.0225486755371094E-2</v>
      </c>
      <c r="AX5" s="79">
        <v>7.6650507748126984E-2</v>
      </c>
      <c r="AY5" s="79">
        <v>6.8173155188560486E-2</v>
      </c>
      <c r="AZ5" s="79">
        <v>2.4940541014075279E-2</v>
      </c>
      <c r="BA5" s="79">
        <v>-0.11094216257333755</v>
      </c>
      <c r="BB5" s="79">
        <v>-0.14560471475124359</v>
      </c>
      <c r="BC5" s="79">
        <v>-0.12786746025085449</v>
      </c>
      <c r="BD5" s="79">
        <v>-0.11930123716592789</v>
      </c>
      <c r="BE5" s="79">
        <v>-0.10205890983343124</v>
      </c>
      <c r="BF5" s="79">
        <v>-8.7328135967254639E-2</v>
      </c>
      <c r="BG5" s="79">
        <v>-8.313295990228653E-2</v>
      </c>
      <c r="BH5" s="79">
        <v>-7.7197298407554626E-2</v>
      </c>
      <c r="BI5" s="79">
        <v>-8.6316652595996857E-2</v>
      </c>
      <c r="BJ5" s="79">
        <v>-9.1098293662071228E-2</v>
      </c>
      <c r="BK5" s="79">
        <v>-2.501118928194046E-2</v>
      </c>
      <c r="BL5" s="79">
        <v>-5.0251610577106476E-2</v>
      </c>
      <c r="BM5" s="79">
        <v>-4.4653411023318768E-3</v>
      </c>
      <c r="BN5" s="79">
        <v>-1.0225726291537285E-3</v>
      </c>
      <c r="BO5" s="79">
        <v>5.0508257001638412E-2</v>
      </c>
      <c r="BP5" s="79">
        <v>6.5133444964885712E-2</v>
      </c>
      <c r="BQ5" s="79">
        <v>2.4446642026305199E-2</v>
      </c>
      <c r="BR5" s="79">
        <v>-2.66274344176054E-2</v>
      </c>
      <c r="BS5" s="79">
        <v>2.657138928771019E-2</v>
      </c>
      <c r="BT5" s="79">
        <v>8.254704624414444E-2</v>
      </c>
      <c r="BU5" s="79">
        <v>9.588295966386795E-2</v>
      </c>
      <c r="BV5" s="79">
        <v>0.11793754994869232</v>
      </c>
      <c r="BW5" s="79">
        <v>0.11399809271097183</v>
      </c>
      <c r="BX5" s="79">
        <v>6.9947175681591034E-2</v>
      </c>
      <c r="BY5" s="79">
        <v>-6.5036840736865997E-2</v>
      </c>
      <c r="BZ5" s="79">
        <v>-9.5765195786952972E-2</v>
      </c>
      <c r="CA5" s="79">
        <v>-7.9286076128482819E-2</v>
      </c>
      <c r="CB5" s="79">
        <v>-7.8770928084850311E-2</v>
      </c>
      <c r="CC5" s="79">
        <v>-7.4751727283000946E-2</v>
      </c>
      <c r="CD5" s="79">
        <v>-6.184728816151619E-2</v>
      </c>
      <c r="CE5" s="79">
        <v>-5.9857632964849472E-2</v>
      </c>
      <c r="CF5" s="79">
        <v>-5.1939930766820908E-2</v>
      </c>
      <c r="CG5" s="79">
        <v>-5.9994515031576157E-2</v>
      </c>
      <c r="CH5" s="79">
        <v>-6.3715115189552307E-2</v>
      </c>
      <c r="CI5" s="79">
        <v>3.1452064868062735E-3</v>
      </c>
      <c r="CJ5" s="79">
        <v>-2.089812234044075E-2</v>
      </c>
      <c r="CK5" s="79">
        <v>2.2611556574702263E-2</v>
      </c>
      <c r="CL5" s="79">
        <v>2.4236699566245079E-2</v>
      </c>
      <c r="CM5" s="79">
        <v>7.4361808598041534E-2</v>
      </c>
      <c r="CN5" s="79">
        <v>8.8962331414222717E-2</v>
      </c>
      <c r="CO5" s="79">
        <v>4.7475360333919525E-2</v>
      </c>
      <c r="CP5" s="79">
        <v>-3.6942234728485346E-3</v>
      </c>
      <c r="CQ5" s="79">
        <v>4.7598358243703842E-2</v>
      </c>
      <c r="CR5" s="79">
        <v>0.10363470017910004</v>
      </c>
      <c r="CS5" s="79">
        <v>0.12057921290397644</v>
      </c>
      <c r="CT5" s="79">
        <v>0.14653283357620239</v>
      </c>
      <c r="CU5" s="79">
        <v>0.14573630690574646</v>
      </c>
      <c r="CV5" s="79">
        <v>0.10111863911151886</v>
      </c>
      <c r="CW5" s="79">
        <v>-3.3242948353290558E-2</v>
      </c>
      <c r="CX5" s="79">
        <v>-6.1246495693922043E-2</v>
      </c>
      <c r="CY5" s="79">
        <v>-4.5638758689165115E-2</v>
      </c>
      <c r="CZ5" s="79">
        <v>-5.0699759274721146E-2</v>
      </c>
      <c r="DA5" s="79">
        <v>-4.7444548457860947E-2</v>
      </c>
      <c r="DB5" s="79">
        <v>-3.6366444081068039E-2</v>
      </c>
      <c r="DC5" s="79">
        <v>-3.6582306027412415E-2</v>
      </c>
      <c r="DD5" s="79">
        <v>-2.668255940079689E-2</v>
      </c>
      <c r="DE5" s="79">
        <v>-3.3672377467155457E-2</v>
      </c>
      <c r="DF5" s="79">
        <v>-3.6331940442323685E-2</v>
      </c>
      <c r="DG5" s="79">
        <v>3.1301602721214294E-2</v>
      </c>
      <c r="DH5" s="79">
        <v>8.455364964902401E-3</v>
      </c>
      <c r="DI5" s="79">
        <v>4.968845471739769E-2</v>
      </c>
      <c r="DJ5" s="79">
        <v>4.9495972692966461E-2</v>
      </c>
      <c r="DK5" s="79">
        <v>9.8215363919734955E-2</v>
      </c>
      <c r="DL5" s="79">
        <v>0.11279121786355972</v>
      </c>
      <c r="DM5" s="79">
        <v>7.0504076778888702E-2</v>
      </c>
      <c r="DN5" s="79">
        <v>1.9238987937569618E-2</v>
      </c>
      <c r="DO5" s="79">
        <v>6.8625330924987793E-2</v>
      </c>
      <c r="DP5" s="79">
        <v>0.12472235411405563</v>
      </c>
      <c r="DQ5" s="79">
        <v>0.14527547359466553</v>
      </c>
      <c r="DR5" s="79">
        <v>0.17512811720371246</v>
      </c>
      <c r="DS5" s="79">
        <v>0.17747451364994049</v>
      </c>
      <c r="DT5" s="79">
        <v>0.13229009509086609</v>
      </c>
      <c r="DU5" s="79">
        <v>-1.4490594621747732E-3</v>
      </c>
      <c r="DV5" s="79">
        <v>-2.6727793738245964E-2</v>
      </c>
      <c r="DW5" s="79">
        <v>-1.1991440318524837E-2</v>
      </c>
      <c r="DX5" s="79">
        <v>-2.2628588601946831E-2</v>
      </c>
      <c r="DY5" s="79">
        <v>-8.0173183232545853E-3</v>
      </c>
      <c r="DZ5" s="79">
        <v>4.2384921107441187E-4</v>
      </c>
      <c r="EA5" s="79">
        <v>-2.9764308128505945E-3</v>
      </c>
      <c r="EB5" s="79">
        <v>9.7850710153579712E-3</v>
      </c>
      <c r="EC5" s="79">
        <v>4.3326104059815407E-3</v>
      </c>
      <c r="ED5" s="79">
        <v>3.2050155568867922E-3</v>
      </c>
      <c r="EE5" s="79">
        <v>7.1954965591430664E-2</v>
      </c>
      <c r="EF5" s="79">
        <v>5.0837136805057526E-2</v>
      </c>
      <c r="EG5" s="79">
        <v>8.8783197104930878E-2</v>
      </c>
      <c r="EH5" s="79">
        <v>8.5966348648071289E-2</v>
      </c>
      <c r="EI5" s="79">
        <v>0.13265609741210938</v>
      </c>
      <c r="EJ5" s="79">
        <v>0.14719633758068085</v>
      </c>
      <c r="EK5" s="79">
        <v>0.10375388711690903</v>
      </c>
      <c r="EL5" s="79">
        <v>5.2350901067256927E-2</v>
      </c>
      <c r="EM5" s="79">
        <v>9.8984934389591217E-2</v>
      </c>
      <c r="EN5" s="79">
        <v>0.15516959130764008</v>
      </c>
      <c r="EO5" s="79">
        <v>0.18093293905258179</v>
      </c>
      <c r="EP5" s="79">
        <v>0.2164151668548584</v>
      </c>
      <c r="EQ5" s="79">
        <v>0.22329945862293243</v>
      </c>
      <c r="ER5" s="79">
        <v>0.17729674279689789</v>
      </c>
      <c r="ES5" s="79">
        <v>4.4456265866756439E-2</v>
      </c>
      <c r="ET5" s="79">
        <v>2.3111728951334953E-2</v>
      </c>
      <c r="EU5" s="79">
        <v>3.6589942872524261E-2</v>
      </c>
      <c r="EV5" s="79">
        <v>1.7901722341775894E-2</v>
      </c>
      <c r="EW5" s="79">
        <v>48.905536651611328</v>
      </c>
      <c r="EX5" s="79">
        <v>48.30047607421875</v>
      </c>
      <c r="EY5" s="79">
        <v>47.991100311279297</v>
      </c>
      <c r="EZ5" s="79">
        <v>47.474109649658203</v>
      </c>
      <c r="FA5" s="79">
        <v>47.144805908203125</v>
      </c>
      <c r="FB5" s="79">
        <v>46.872512817382813</v>
      </c>
      <c r="FC5" s="79">
        <v>46.689605712890625</v>
      </c>
      <c r="FD5" s="79">
        <v>46.445598602294922</v>
      </c>
      <c r="FE5" s="79">
        <v>47.794277191162109</v>
      </c>
      <c r="FF5" s="79">
        <v>50.677330017089844</v>
      </c>
      <c r="FG5" s="79">
        <v>53.088394165039063</v>
      </c>
      <c r="FH5" s="79">
        <v>55.062225341796875</v>
      </c>
      <c r="FI5" s="79">
        <v>56.430103302001953</v>
      </c>
      <c r="FJ5" s="79">
        <v>57.465301513671875</v>
      </c>
      <c r="FK5" s="79">
        <v>58.401508331298828</v>
      </c>
      <c r="FL5" s="79">
        <v>58.497329711914063</v>
      </c>
      <c r="FM5" s="79">
        <v>57.541435241699219</v>
      </c>
      <c r="FN5" s="79">
        <v>55.441822052001953</v>
      </c>
      <c r="FO5" s="79">
        <v>53.794322967529297</v>
      </c>
      <c r="FP5" s="79">
        <v>52.64703369140625</v>
      </c>
      <c r="FQ5" s="79">
        <v>51.757755279541016</v>
      </c>
      <c r="FR5" s="79">
        <v>51.136329650878906</v>
      </c>
      <c r="FS5" s="79">
        <v>50.341129302978516</v>
      </c>
      <c r="FT5" s="79">
        <v>49.758449554443359</v>
      </c>
      <c r="FU5" s="79">
        <v>3.7638962268829346E-2</v>
      </c>
      <c r="FV5" s="79">
        <v>4.6879023313522339E-2</v>
      </c>
      <c r="FW5" s="79">
        <v>3.785395622253418E-2</v>
      </c>
      <c r="FX5" s="79">
        <v>0</v>
      </c>
      <c r="FY5" s="79">
        <v>383.5</v>
      </c>
      <c r="FZ5" s="79">
        <v>1</v>
      </c>
      <c r="GA5" s="41"/>
      <c r="GB5" s="34"/>
      <c r="GC5" s="34"/>
    </row>
    <row r="6" spans="1:185" x14ac:dyDescent="0.2">
      <c r="A6" t="s">
        <v>186</v>
      </c>
      <c r="B6" t="s">
        <v>236</v>
      </c>
      <c r="C6" t="s">
        <v>2</v>
      </c>
      <c r="D6" t="s">
        <v>202</v>
      </c>
      <c r="E6" t="s">
        <v>239</v>
      </c>
      <c r="F6" t="s">
        <v>179</v>
      </c>
      <c r="G6" t="s">
        <v>1</v>
      </c>
      <c r="H6" s="79">
        <v>204</v>
      </c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>
        <v>0</v>
      </c>
      <c r="FY6" s="79">
        <v>13.227272987365723</v>
      </c>
      <c r="FZ6" s="79">
        <v>0</v>
      </c>
      <c r="GA6" s="41"/>
      <c r="GB6" s="34"/>
      <c r="GC6" s="34"/>
    </row>
    <row r="7" spans="1:185" x14ac:dyDescent="0.2">
      <c r="A7" t="s">
        <v>186</v>
      </c>
      <c r="B7" t="s">
        <v>236</v>
      </c>
      <c r="C7" t="s">
        <v>2</v>
      </c>
      <c r="D7" t="s">
        <v>202</v>
      </c>
      <c r="E7" t="s">
        <v>239</v>
      </c>
      <c r="F7" t="s">
        <v>180</v>
      </c>
      <c r="G7" t="s">
        <v>1</v>
      </c>
      <c r="H7" s="79">
        <v>51</v>
      </c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>
        <v>0</v>
      </c>
      <c r="FY7" s="79">
        <v>8.8636360168457031</v>
      </c>
      <c r="FZ7" s="79">
        <v>0</v>
      </c>
      <c r="GA7" s="41"/>
      <c r="GB7" s="34"/>
      <c r="GC7" s="34"/>
    </row>
    <row r="8" spans="1:185" x14ac:dyDescent="0.2">
      <c r="A8" t="s">
        <v>186</v>
      </c>
      <c r="B8" t="s">
        <v>236</v>
      </c>
      <c r="C8" t="s">
        <v>2</v>
      </c>
      <c r="D8" t="s">
        <v>202</v>
      </c>
      <c r="E8" t="s">
        <v>239</v>
      </c>
      <c r="F8" t="s">
        <v>181</v>
      </c>
      <c r="G8" t="s">
        <v>1</v>
      </c>
      <c r="H8" s="79">
        <v>68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>
        <v>0</v>
      </c>
      <c r="FY8" s="79">
        <v>6.0454545021057129</v>
      </c>
      <c r="FZ8" s="79">
        <v>0</v>
      </c>
      <c r="GA8" s="41"/>
      <c r="GB8" s="34"/>
      <c r="GC8" s="34"/>
    </row>
    <row r="9" spans="1:185" x14ac:dyDescent="0.2">
      <c r="A9" t="s">
        <v>186</v>
      </c>
      <c r="B9" t="s">
        <v>236</v>
      </c>
      <c r="C9" t="s">
        <v>2</v>
      </c>
      <c r="D9" t="s">
        <v>202</v>
      </c>
      <c r="E9" t="s">
        <v>239</v>
      </c>
      <c r="F9" t="s">
        <v>182</v>
      </c>
      <c r="G9" t="s">
        <v>1</v>
      </c>
      <c r="H9" s="79">
        <v>369</v>
      </c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/>
      <c r="CE9" s="79"/>
      <c r="CF9" s="79"/>
      <c r="CG9" s="79"/>
      <c r="CH9" s="79"/>
      <c r="CI9" s="79"/>
      <c r="CJ9" s="79"/>
      <c r="CK9" s="79"/>
      <c r="CL9" s="79"/>
      <c r="CM9" s="79"/>
      <c r="CN9" s="79"/>
      <c r="CO9" s="79"/>
      <c r="CP9" s="79"/>
      <c r="CQ9" s="79"/>
      <c r="CR9" s="79"/>
      <c r="CS9" s="79"/>
      <c r="CT9" s="79"/>
      <c r="CU9" s="79"/>
      <c r="CV9" s="79"/>
      <c r="CW9" s="79"/>
      <c r="CX9" s="79"/>
      <c r="CY9" s="79"/>
      <c r="CZ9" s="79"/>
      <c r="DA9" s="79"/>
      <c r="DB9" s="79"/>
      <c r="DC9" s="79"/>
      <c r="DD9" s="79"/>
      <c r="DE9" s="79"/>
      <c r="DF9" s="79"/>
      <c r="DG9" s="79"/>
      <c r="DH9" s="79"/>
      <c r="DI9" s="79"/>
      <c r="DJ9" s="79"/>
      <c r="DK9" s="79"/>
      <c r="DL9" s="79"/>
      <c r="DM9" s="79"/>
      <c r="DN9" s="79"/>
      <c r="DO9" s="79"/>
      <c r="DP9" s="79"/>
      <c r="DQ9" s="79"/>
      <c r="DR9" s="79"/>
      <c r="DS9" s="79"/>
      <c r="DT9" s="79"/>
      <c r="DU9" s="79"/>
      <c r="DV9" s="79"/>
      <c r="DW9" s="79"/>
      <c r="DX9" s="79"/>
      <c r="DY9" s="79"/>
      <c r="DZ9" s="79"/>
      <c r="EA9" s="79"/>
      <c r="EB9" s="79"/>
      <c r="EC9" s="79"/>
      <c r="ED9" s="79"/>
      <c r="EE9" s="79"/>
      <c r="EF9" s="79"/>
      <c r="EG9" s="79"/>
      <c r="EH9" s="79"/>
      <c r="EI9" s="79"/>
      <c r="EJ9" s="79"/>
      <c r="EK9" s="79"/>
      <c r="EL9" s="79"/>
      <c r="EM9" s="79"/>
      <c r="EN9" s="79"/>
      <c r="EO9" s="79"/>
      <c r="EP9" s="79"/>
      <c r="EQ9" s="79"/>
      <c r="ER9" s="79"/>
      <c r="ES9" s="79"/>
      <c r="ET9" s="79"/>
      <c r="EU9" s="79"/>
      <c r="EV9" s="79"/>
      <c r="EW9" s="79"/>
      <c r="EX9" s="79"/>
      <c r="EY9" s="79"/>
      <c r="EZ9" s="79"/>
      <c r="FA9" s="79"/>
      <c r="FB9" s="79"/>
      <c r="FC9" s="79"/>
      <c r="FD9" s="79"/>
      <c r="FE9" s="79"/>
      <c r="FF9" s="79"/>
      <c r="FG9" s="79"/>
      <c r="FH9" s="79"/>
      <c r="FI9" s="79"/>
      <c r="FJ9" s="79"/>
      <c r="FK9" s="79"/>
      <c r="FL9" s="79"/>
      <c r="FM9" s="79"/>
      <c r="FN9" s="79"/>
      <c r="FO9" s="79"/>
      <c r="FP9" s="79"/>
      <c r="FQ9" s="79"/>
      <c r="FR9" s="79"/>
      <c r="FS9" s="79"/>
      <c r="FT9" s="79"/>
      <c r="FU9" s="79"/>
      <c r="FV9" s="79"/>
      <c r="FW9" s="79"/>
      <c r="FX9" s="79">
        <v>0</v>
      </c>
      <c r="FY9" s="79">
        <v>41.181819915771484</v>
      </c>
      <c r="FZ9" s="79">
        <v>0</v>
      </c>
      <c r="GA9" s="41"/>
      <c r="GB9" s="34"/>
      <c r="GC9" s="34"/>
    </row>
    <row r="10" spans="1:185" x14ac:dyDescent="0.2">
      <c r="A10" t="s">
        <v>186</v>
      </c>
      <c r="B10" t="s">
        <v>236</v>
      </c>
      <c r="C10" t="s">
        <v>2</v>
      </c>
      <c r="D10" t="s">
        <v>202</v>
      </c>
      <c r="E10" t="s">
        <v>239</v>
      </c>
      <c r="F10" t="s">
        <v>183</v>
      </c>
      <c r="G10" t="s">
        <v>1</v>
      </c>
      <c r="H10" s="79">
        <v>621</v>
      </c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  <c r="CC10" s="79"/>
      <c r="CD10" s="79"/>
      <c r="CE10" s="79"/>
      <c r="CF10" s="79"/>
      <c r="CG10" s="79"/>
      <c r="CH10" s="79"/>
      <c r="CI10" s="79"/>
      <c r="CJ10" s="79"/>
      <c r="CK10" s="79"/>
      <c r="CL10" s="79"/>
      <c r="CM10" s="79"/>
      <c r="CN10" s="79"/>
      <c r="CO10" s="79"/>
      <c r="CP10" s="79"/>
      <c r="CQ10" s="79"/>
      <c r="CR10" s="79"/>
      <c r="CS10" s="79"/>
      <c r="CT10" s="79"/>
      <c r="CU10" s="79"/>
      <c r="CV10" s="79"/>
      <c r="CW10" s="79"/>
      <c r="CX10" s="79"/>
      <c r="CY10" s="79"/>
      <c r="CZ10" s="79"/>
      <c r="DA10" s="79"/>
      <c r="DB10" s="79"/>
      <c r="DC10" s="79"/>
      <c r="DD10" s="79"/>
      <c r="DE10" s="79"/>
      <c r="DF10" s="79"/>
      <c r="DG10" s="79"/>
      <c r="DH10" s="79"/>
      <c r="DI10" s="79"/>
      <c r="DJ10" s="79"/>
      <c r="DK10" s="79"/>
      <c r="DL10" s="79"/>
      <c r="DM10" s="79"/>
      <c r="DN10" s="79"/>
      <c r="DO10" s="79"/>
      <c r="DP10" s="79"/>
      <c r="DQ10" s="79"/>
      <c r="DR10" s="79"/>
      <c r="DS10" s="79"/>
      <c r="DT10" s="79"/>
      <c r="DU10" s="79"/>
      <c r="DV10" s="79"/>
      <c r="DW10" s="79"/>
      <c r="DX10" s="79"/>
      <c r="DY10" s="79"/>
      <c r="DZ10" s="79"/>
      <c r="EA10" s="79"/>
      <c r="EB10" s="79"/>
      <c r="EC10" s="79"/>
      <c r="ED10" s="79"/>
      <c r="EE10" s="79"/>
      <c r="EF10" s="79"/>
      <c r="EG10" s="79"/>
      <c r="EH10" s="79"/>
      <c r="EI10" s="79"/>
      <c r="EJ10" s="79"/>
      <c r="EK10" s="79"/>
      <c r="EL10" s="79"/>
      <c r="EM10" s="79"/>
      <c r="EN10" s="79"/>
      <c r="EO10" s="79"/>
      <c r="EP10" s="79"/>
      <c r="EQ10" s="79"/>
      <c r="ER10" s="79"/>
      <c r="ES10" s="79"/>
      <c r="ET10" s="79"/>
      <c r="EU10" s="79"/>
      <c r="EV10" s="79"/>
      <c r="EW10" s="79"/>
      <c r="EX10" s="79"/>
      <c r="EY10" s="79"/>
      <c r="EZ10" s="79"/>
      <c r="FA10" s="79"/>
      <c r="FB10" s="79"/>
      <c r="FC10" s="79"/>
      <c r="FD10" s="79"/>
      <c r="FE10" s="79"/>
      <c r="FF10" s="79"/>
      <c r="FG10" s="79"/>
      <c r="FH10" s="79"/>
      <c r="FI10" s="79"/>
      <c r="FJ10" s="79"/>
      <c r="FK10" s="79"/>
      <c r="FL10" s="79"/>
      <c r="FM10" s="79"/>
      <c r="FN10" s="79"/>
      <c r="FO10" s="79"/>
      <c r="FP10" s="79"/>
      <c r="FQ10" s="79"/>
      <c r="FR10" s="79"/>
      <c r="FS10" s="79"/>
      <c r="FT10" s="79"/>
      <c r="FU10" s="79"/>
      <c r="FV10" s="79"/>
      <c r="FW10" s="79"/>
      <c r="FX10" s="79">
        <v>0</v>
      </c>
      <c r="FY10" s="79">
        <v>50.863636016845703</v>
      </c>
      <c r="FZ10" s="79">
        <v>0</v>
      </c>
      <c r="GA10" s="41"/>
      <c r="GB10" s="34"/>
      <c r="GC10" s="34"/>
    </row>
    <row r="11" spans="1:185" x14ac:dyDescent="0.2">
      <c r="A11" t="s">
        <v>186</v>
      </c>
      <c r="B11" t="s">
        <v>236</v>
      </c>
      <c r="C11" t="s">
        <v>2</v>
      </c>
      <c r="D11" t="s">
        <v>202</v>
      </c>
      <c r="E11" t="s">
        <v>239</v>
      </c>
      <c r="F11" t="s">
        <v>184</v>
      </c>
      <c r="G11" t="s">
        <v>1</v>
      </c>
      <c r="H11" s="79">
        <v>258</v>
      </c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/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  <c r="DC11" s="79"/>
      <c r="DD11" s="79"/>
      <c r="DE11" s="79"/>
      <c r="DF11" s="79"/>
      <c r="DG11" s="79"/>
      <c r="DH11" s="79"/>
      <c r="DI11" s="79"/>
      <c r="DJ11" s="79"/>
      <c r="DK11" s="79"/>
      <c r="DL11" s="79"/>
      <c r="DM11" s="79"/>
      <c r="DN11" s="79"/>
      <c r="DO11" s="79"/>
      <c r="DP11" s="79"/>
      <c r="DQ11" s="79"/>
      <c r="DR11" s="79"/>
      <c r="DS11" s="79"/>
      <c r="DT11" s="79"/>
      <c r="DU11" s="79"/>
      <c r="DV11" s="79"/>
      <c r="DW11" s="79"/>
      <c r="DX11" s="79"/>
      <c r="DY11" s="79"/>
      <c r="DZ11" s="79"/>
      <c r="EA11" s="79"/>
      <c r="EB11" s="79"/>
      <c r="EC11" s="79"/>
      <c r="ED11" s="79"/>
      <c r="EE11" s="79"/>
      <c r="EF11" s="79"/>
      <c r="EG11" s="79"/>
      <c r="EH11" s="79"/>
      <c r="EI11" s="79"/>
      <c r="EJ11" s="79"/>
      <c r="EK11" s="79"/>
      <c r="EL11" s="79"/>
      <c r="EM11" s="79"/>
      <c r="EN11" s="79"/>
      <c r="EO11" s="79"/>
      <c r="EP11" s="79"/>
      <c r="EQ11" s="79"/>
      <c r="ER11" s="79"/>
      <c r="ES11" s="79"/>
      <c r="ET11" s="79"/>
      <c r="EU11" s="79"/>
      <c r="EV11" s="79"/>
      <c r="EW11" s="79"/>
      <c r="EX11" s="79"/>
      <c r="EY11" s="79"/>
      <c r="EZ11" s="79"/>
      <c r="FA11" s="79"/>
      <c r="FB11" s="79"/>
      <c r="FC11" s="79"/>
      <c r="FD11" s="79"/>
      <c r="FE11" s="79"/>
      <c r="FF11" s="79"/>
      <c r="FG11" s="79"/>
      <c r="FH11" s="79"/>
      <c r="FI11" s="79"/>
      <c r="FJ11" s="79"/>
      <c r="FK11" s="79"/>
      <c r="FL11" s="79"/>
      <c r="FM11" s="79"/>
      <c r="FN11" s="79"/>
      <c r="FO11" s="79"/>
      <c r="FP11" s="79"/>
      <c r="FQ11" s="79"/>
      <c r="FR11" s="79"/>
      <c r="FS11" s="79"/>
      <c r="FT11" s="79"/>
      <c r="FU11" s="79"/>
      <c r="FV11" s="79"/>
      <c r="FW11" s="79"/>
      <c r="FX11" s="79">
        <v>0</v>
      </c>
      <c r="FY11" s="79">
        <v>24.681818008422852</v>
      </c>
      <c r="FZ11" s="79">
        <v>0</v>
      </c>
      <c r="GA11" s="41"/>
      <c r="GB11" s="34"/>
      <c r="GC11" s="34"/>
    </row>
    <row r="12" spans="1:185" x14ac:dyDescent="0.2">
      <c r="A12" t="s">
        <v>186</v>
      </c>
      <c r="B12" t="s">
        <v>236</v>
      </c>
      <c r="C12" t="s">
        <v>2</v>
      </c>
      <c r="D12" t="s">
        <v>202</v>
      </c>
      <c r="E12" t="s">
        <v>239</v>
      </c>
      <c r="F12" t="s">
        <v>185</v>
      </c>
      <c r="G12" t="s">
        <v>1</v>
      </c>
      <c r="H12" s="79">
        <v>80</v>
      </c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79"/>
      <c r="EH12" s="79"/>
      <c r="EI12" s="79"/>
      <c r="EJ12" s="79"/>
      <c r="EK12" s="79"/>
      <c r="EL12" s="79"/>
      <c r="EM12" s="79"/>
      <c r="EN12" s="79"/>
      <c r="EO12" s="79"/>
      <c r="EP12" s="79"/>
      <c r="EQ12" s="79"/>
      <c r="ER12" s="79"/>
      <c r="ES12" s="79"/>
      <c r="ET12" s="79"/>
      <c r="EU12" s="79"/>
      <c r="EV12" s="79"/>
      <c r="EW12" s="79"/>
      <c r="EX12" s="79"/>
      <c r="EY12" s="79"/>
      <c r="EZ12" s="79"/>
      <c r="FA12" s="79"/>
      <c r="FB12" s="79"/>
      <c r="FC12" s="79"/>
      <c r="FD12" s="79"/>
      <c r="FE12" s="79"/>
      <c r="FF12" s="79"/>
      <c r="FG12" s="79"/>
      <c r="FH12" s="79"/>
      <c r="FI12" s="79"/>
      <c r="FJ12" s="79"/>
      <c r="FK12" s="79"/>
      <c r="FL12" s="79"/>
      <c r="FM12" s="79"/>
      <c r="FN12" s="79"/>
      <c r="FO12" s="79"/>
      <c r="FP12" s="79"/>
      <c r="FQ12" s="79"/>
      <c r="FR12" s="79"/>
      <c r="FS12" s="79"/>
      <c r="FT12" s="79"/>
      <c r="FU12" s="79"/>
      <c r="FV12" s="79"/>
      <c r="FW12" s="79"/>
      <c r="FX12" s="79">
        <v>0</v>
      </c>
      <c r="FY12" s="79">
        <v>7.0909090042114258</v>
      </c>
      <c r="FZ12" s="79">
        <v>0</v>
      </c>
      <c r="GA12" s="41"/>
      <c r="GB12" s="34"/>
      <c r="GC12" s="34"/>
    </row>
    <row r="13" spans="1:185" x14ac:dyDescent="0.2">
      <c r="A13" t="s">
        <v>186</v>
      </c>
      <c r="B13" t="s">
        <v>236</v>
      </c>
      <c r="C13" t="s">
        <v>2</v>
      </c>
      <c r="D13" t="s">
        <v>202</v>
      </c>
      <c r="E13" t="s">
        <v>240</v>
      </c>
      <c r="F13" t="s">
        <v>1</v>
      </c>
      <c r="G13" t="s">
        <v>198</v>
      </c>
      <c r="H13" s="79">
        <v>3609</v>
      </c>
      <c r="I13" s="79">
        <v>1.7336866855621338</v>
      </c>
      <c r="J13" s="79">
        <v>1.5970064401626587</v>
      </c>
      <c r="K13" s="79">
        <v>1.4909626245498657</v>
      </c>
      <c r="L13" s="79">
        <v>1.4045459032058716</v>
      </c>
      <c r="M13" s="79">
        <v>1.413215160369873</v>
      </c>
      <c r="N13" s="79">
        <v>1.6405882835388184</v>
      </c>
      <c r="O13" s="79">
        <v>2.0652868747711182</v>
      </c>
      <c r="P13" s="79">
        <v>2.2935810089111328</v>
      </c>
      <c r="Q13" s="79">
        <v>2.0401239395141602</v>
      </c>
      <c r="R13" s="79">
        <v>1.8225685358047485</v>
      </c>
      <c r="S13" s="79">
        <v>1.7362035512924194</v>
      </c>
      <c r="T13" s="79">
        <v>1.6096558570861816</v>
      </c>
      <c r="U13" s="79">
        <v>1.555788516998291</v>
      </c>
      <c r="V13" s="79">
        <v>1.4750916957855225</v>
      </c>
      <c r="W13" s="79">
        <v>1.4550904035568237</v>
      </c>
      <c r="X13" s="79">
        <v>1.5807476043701172</v>
      </c>
      <c r="Y13" s="79">
        <v>1.8119757175445557</v>
      </c>
      <c r="Z13" s="79">
        <v>2.2679872512817383</v>
      </c>
      <c r="AA13" s="79">
        <v>2.680156946182251</v>
      </c>
      <c r="AB13" s="79">
        <v>2.7186713218688965</v>
      </c>
      <c r="AC13" s="79">
        <v>2.7466652393341064</v>
      </c>
      <c r="AD13" s="79">
        <v>2.5104050636291504</v>
      </c>
      <c r="AE13" s="79">
        <v>2.1951632499694824</v>
      </c>
      <c r="AF13" s="79">
        <v>1.8361126184463501</v>
      </c>
      <c r="AG13" s="79">
        <v>-0.27523541450500488</v>
      </c>
      <c r="AH13" s="79">
        <v>-0.25281926989555359</v>
      </c>
      <c r="AI13" s="79">
        <v>-0.20843179523944855</v>
      </c>
      <c r="AJ13" s="79">
        <v>-0.24419103562831879</v>
      </c>
      <c r="AK13" s="79">
        <v>-0.24967429041862488</v>
      </c>
      <c r="AL13" s="79">
        <v>-0.25928503274917603</v>
      </c>
      <c r="AM13" s="79">
        <v>-5.5635537952184677E-2</v>
      </c>
      <c r="AN13" s="79">
        <v>-0.12796790897846222</v>
      </c>
      <c r="AO13" s="79">
        <v>-5.7763088494539261E-2</v>
      </c>
      <c r="AP13" s="79">
        <v>2.1089371293783188E-2</v>
      </c>
      <c r="AQ13" s="79">
        <v>8.5343651473522186E-2</v>
      </c>
      <c r="AR13" s="79">
        <v>1.4485055580735207E-2</v>
      </c>
      <c r="AS13" s="79">
        <v>3.5637207329273224E-2</v>
      </c>
      <c r="AT13" s="79">
        <v>3.993653878569603E-2</v>
      </c>
      <c r="AU13" s="79">
        <v>0.11039844155311584</v>
      </c>
      <c r="AV13" s="79">
        <v>0.23946519196033478</v>
      </c>
      <c r="AW13" s="79">
        <v>0.23839730024337769</v>
      </c>
      <c r="AX13" s="79">
        <v>0.29516923427581787</v>
      </c>
      <c r="AY13" s="79">
        <v>0.23089064657688141</v>
      </c>
      <c r="AZ13" s="79">
        <v>0.12113812565803528</v>
      </c>
      <c r="BA13" s="79">
        <v>8.6621344089508057E-2</v>
      </c>
      <c r="BB13" s="79">
        <v>-0.17254091799259186</v>
      </c>
      <c r="BC13" s="79">
        <v>-0.20044790208339691</v>
      </c>
      <c r="BD13" s="79">
        <v>-0.14957012236118317</v>
      </c>
      <c r="BE13" s="79">
        <v>-0.17682096362113953</v>
      </c>
      <c r="BF13" s="79">
        <v>-0.15324914455413818</v>
      </c>
      <c r="BG13" s="79">
        <v>-0.1138574555516243</v>
      </c>
      <c r="BH13" s="79">
        <v>-0.15416738390922546</v>
      </c>
      <c r="BI13" s="79">
        <v>-0.16262267529964447</v>
      </c>
      <c r="BJ13" s="79">
        <v>-0.16002604365348816</v>
      </c>
      <c r="BK13" s="79">
        <v>3.0054636299610138E-2</v>
      </c>
      <c r="BL13" s="79">
        <v>-1.7606709152460098E-2</v>
      </c>
      <c r="BM13" s="79">
        <v>4.0033910423517227E-2</v>
      </c>
      <c r="BN13" s="79">
        <v>9.5577917993068695E-2</v>
      </c>
      <c r="BO13" s="79">
        <v>0.14720940589904785</v>
      </c>
      <c r="BP13" s="79">
        <v>7.4177615344524384E-2</v>
      </c>
      <c r="BQ13" s="79">
        <v>8.8764242827892303E-2</v>
      </c>
      <c r="BR13" s="79">
        <v>9.1554552316665649E-2</v>
      </c>
      <c r="BS13" s="79">
        <v>0.1612619161605835</v>
      </c>
      <c r="BT13" s="79">
        <v>0.29370194673538208</v>
      </c>
      <c r="BU13" s="79">
        <v>0.30257716774940491</v>
      </c>
      <c r="BV13" s="79">
        <v>0.36960545182228088</v>
      </c>
      <c r="BW13" s="79">
        <v>0.30269530415534973</v>
      </c>
      <c r="BX13" s="79">
        <v>0.19555667042732239</v>
      </c>
      <c r="BY13" s="79">
        <v>0.16572709381580353</v>
      </c>
      <c r="BZ13" s="79">
        <v>-7.2635553777217865E-2</v>
      </c>
      <c r="CA13" s="79">
        <v>-0.10361726582050323</v>
      </c>
      <c r="CB13" s="79">
        <v>-5.9304356575012207E-2</v>
      </c>
      <c r="CC13" s="79">
        <v>-0.10865940898656845</v>
      </c>
      <c r="CD13" s="79">
        <v>-8.4287181496620178E-2</v>
      </c>
      <c r="CE13" s="79">
        <v>-4.8355557024478912E-2</v>
      </c>
      <c r="CF13" s="79">
        <v>-9.1817274689674377E-2</v>
      </c>
      <c r="CG13" s="79">
        <v>-0.10233099013566971</v>
      </c>
      <c r="CH13" s="79">
        <v>-9.1279566287994385E-2</v>
      </c>
      <c r="CI13" s="79">
        <v>8.9403390884399414E-2</v>
      </c>
      <c r="CJ13" s="79">
        <v>5.8829121291637421E-2</v>
      </c>
      <c r="CK13" s="79">
        <v>0.10776781290769577</v>
      </c>
      <c r="CL13" s="79">
        <v>0.14716845750808716</v>
      </c>
      <c r="CM13" s="79">
        <v>0.1900574266910553</v>
      </c>
      <c r="CN13" s="79">
        <v>0.11552049964666367</v>
      </c>
      <c r="CO13" s="79">
        <v>0.12555986642837524</v>
      </c>
      <c r="CP13" s="79">
        <v>0.12730503082275391</v>
      </c>
      <c r="CQ13" s="79">
        <v>0.19648981094360352</v>
      </c>
      <c r="CR13" s="79">
        <v>0.33126616477966309</v>
      </c>
      <c r="CS13" s="79">
        <v>0.34702792763710022</v>
      </c>
      <c r="CT13" s="79">
        <v>0.42115974426269531</v>
      </c>
      <c r="CU13" s="79">
        <v>0.35242697596549988</v>
      </c>
      <c r="CV13" s="79">
        <v>0.24709872901439667</v>
      </c>
      <c r="CW13" s="79">
        <v>0.22051550447940826</v>
      </c>
      <c r="CX13" s="79">
        <v>-3.4413996618241072E-3</v>
      </c>
      <c r="CY13" s="79">
        <v>-3.6552667617797852E-2</v>
      </c>
      <c r="CZ13" s="79">
        <v>3.21343750692904E-3</v>
      </c>
      <c r="DA13" s="79">
        <v>-4.0497858077287674E-2</v>
      </c>
      <c r="DB13" s="79">
        <v>-1.5325222164392471E-2</v>
      </c>
      <c r="DC13" s="79">
        <v>1.7146341502666473E-2</v>
      </c>
      <c r="DD13" s="79">
        <v>-2.9467163607478142E-2</v>
      </c>
      <c r="DE13" s="79">
        <v>-4.2039304971694946E-2</v>
      </c>
      <c r="DF13" s="79">
        <v>-2.253308892250061E-2</v>
      </c>
      <c r="DG13" s="79">
        <v>0.14875215291976929</v>
      </c>
      <c r="DH13" s="79">
        <v>0.13526494801044464</v>
      </c>
      <c r="DI13" s="79">
        <v>0.17550171911716461</v>
      </c>
      <c r="DJ13" s="79">
        <v>0.19875900447368622</v>
      </c>
      <c r="DK13" s="79">
        <v>0.23290544748306274</v>
      </c>
      <c r="DL13" s="79">
        <v>0.15686339139938354</v>
      </c>
      <c r="DM13" s="79">
        <v>0.16235548257827759</v>
      </c>
      <c r="DN13" s="79">
        <v>0.16305550932884216</v>
      </c>
      <c r="DO13" s="79">
        <v>0.23171770572662354</v>
      </c>
      <c r="DP13" s="79">
        <v>0.36883038282394409</v>
      </c>
      <c r="DQ13" s="79">
        <v>0.39147868752479553</v>
      </c>
      <c r="DR13" s="79">
        <v>0.47271403670310974</v>
      </c>
      <c r="DS13" s="79">
        <v>0.40215864777565002</v>
      </c>
      <c r="DT13" s="79">
        <v>0.29864078760147095</v>
      </c>
      <c r="DU13" s="79">
        <v>0.27530390024185181</v>
      </c>
      <c r="DV13" s="79">
        <v>6.5752752125263214E-2</v>
      </c>
      <c r="DW13" s="79">
        <v>3.051193431019783E-2</v>
      </c>
      <c r="DX13" s="79">
        <v>6.5731234848499298E-2</v>
      </c>
      <c r="DY13" s="79">
        <v>5.7916592806577682E-2</v>
      </c>
      <c r="DZ13" s="79">
        <v>8.4244892001152039E-2</v>
      </c>
      <c r="EA13" s="79">
        <v>0.11172068119049072</v>
      </c>
      <c r="EB13" s="79">
        <v>6.0556493699550629E-2</v>
      </c>
      <c r="EC13" s="79">
        <v>4.5012310147285461E-2</v>
      </c>
      <c r="ED13" s="79">
        <v>7.6725907623767853E-2</v>
      </c>
      <c r="EE13" s="79">
        <v>0.2344423234462738</v>
      </c>
      <c r="EF13" s="79">
        <v>0.24562615156173706</v>
      </c>
      <c r="EG13" s="79">
        <v>0.2732987105846405</v>
      </c>
      <c r="EH13" s="79">
        <v>0.27324753999710083</v>
      </c>
      <c r="EI13" s="79">
        <v>0.29477119445800781</v>
      </c>
      <c r="EJ13" s="79">
        <v>0.21655593812465668</v>
      </c>
      <c r="EK13" s="79">
        <v>0.21548251807689667</v>
      </c>
      <c r="EL13" s="79">
        <v>0.21467351913452148</v>
      </c>
      <c r="EM13" s="79">
        <v>0.28258118033409119</v>
      </c>
      <c r="EN13" s="79">
        <v>0.42306715250015259</v>
      </c>
      <c r="EO13" s="79">
        <v>0.45565855503082275</v>
      </c>
      <c r="EP13" s="79">
        <v>0.54715025424957275</v>
      </c>
      <c r="EQ13" s="79">
        <v>0.47396329045295715</v>
      </c>
      <c r="ER13" s="79">
        <v>0.37305933237075806</v>
      </c>
      <c r="ES13" s="79">
        <v>0.35440966486930847</v>
      </c>
      <c r="ET13" s="79">
        <v>0.16565811634063721</v>
      </c>
      <c r="EU13" s="79">
        <v>0.12734256684780121</v>
      </c>
      <c r="EV13" s="79">
        <v>0.15599699318408966</v>
      </c>
      <c r="EW13" s="79">
        <v>48.626407623291016</v>
      </c>
      <c r="EX13" s="79">
        <v>47.830768585205078</v>
      </c>
      <c r="EY13" s="79">
        <v>46.941905975341797</v>
      </c>
      <c r="EZ13" s="79">
        <v>46.216552734375</v>
      </c>
      <c r="FA13" s="79">
        <v>45.724235534667969</v>
      </c>
      <c r="FB13" s="79">
        <v>45.236080169677734</v>
      </c>
      <c r="FC13" s="79">
        <v>44.699958801269531</v>
      </c>
      <c r="FD13" s="79">
        <v>44.917312622070313</v>
      </c>
      <c r="FE13" s="79">
        <v>48.721221923828125</v>
      </c>
      <c r="FF13" s="79">
        <v>53.803859710693359</v>
      </c>
      <c r="FG13" s="79">
        <v>57.633506774902344</v>
      </c>
      <c r="FH13" s="79">
        <v>60.728927612304688</v>
      </c>
      <c r="FI13" s="79">
        <v>63.221157073974609</v>
      </c>
      <c r="FJ13" s="79">
        <v>65.074714660644531</v>
      </c>
      <c r="FK13" s="79">
        <v>66.031211853027344</v>
      </c>
      <c r="FL13" s="79">
        <v>66.433074951171875</v>
      </c>
      <c r="FM13" s="79">
        <v>65.477531433105469</v>
      </c>
      <c r="FN13" s="79">
        <v>62.417324066162109</v>
      </c>
      <c r="FO13" s="79">
        <v>58.561748504638672</v>
      </c>
      <c r="FP13" s="79">
        <v>55.987583160400391</v>
      </c>
      <c r="FQ13" s="79">
        <v>53.993240356445313</v>
      </c>
      <c r="FR13" s="79">
        <v>52.554122924804688</v>
      </c>
      <c r="FS13" s="79">
        <v>51.202133178710938</v>
      </c>
      <c r="FT13" s="79">
        <v>50.041866302490234</v>
      </c>
      <c r="FU13" s="79">
        <v>7.1413464844226837E-2</v>
      </c>
      <c r="FV13" s="79">
        <v>7.848917692899704E-2</v>
      </c>
      <c r="FW13" s="79">
        <v>7.5797490775585175E-2</v>
      </c>
      <c r="FX13" s="79">
        <v>0</v>
      </c>
      <c r="FY13" s="79">
        <v>391.94735717773438</v>
      </c>
      <c r="FZ13" s="79">
        <v>1</v>
      </c>
      <c r="GA13" s="41"/>
      <c r="GB13" s="34"/>
      <c r="GC13" s="34"/>
    </row>
    <row r="14" spans="1:185" x14ac:dyDescent="0.2">
      <c r="A14" t="s">
        <v>186</v>
      </c>
      <c r="B14" t="s">
        <v>236</v>
      </c>
      <c r="C14" t="s">
        <v>2</v>
      </c>
      <c r="D14" t="s">
        <v>202</v>
      </c>
      <c r="E14" t="s">
        <v>240</v>
      </c>
      <c r="F14" t="s">
        <v>1</v>
      </c>
      <c r="G14" t="s">
        <v>200</v>
      </c>
      <c r="H14" s="79">
        <v>678</v>
      </c>
      <c r="I14" s="79">
        <v>0.35693931579589844</v>
      </c>
      <c r="J14" s="79">
        <v>0.31897079944610596</v>
      </c>
      <c r="K14" s="79">
        <v>0.31490108370780945</v>
      </c>
      <c r="L14" s="79">
        <v>0.30927902460098267</v>
      </c>
      <c r="M14" s="79">
        <v>0.32224971055984497</v>
      </c>
      <c r="N14" s="79">
        <v>0.35890483856201172</v>
      </c>
      <c r="O14" s="79">
        <v>0.4105910062789917</v>
      </c>
      <c r="P14" s="79">
        <v>0.48173141479492188</v>
      </c>
      <c r="Q14" s="79">
        <v>0.42522957921028137</v>
      </c>
      <c r="R14" s="79">
        <v>0.40598788857460022</v>
      </c>
      <c r="S14" s="79">
        <v>0.38089203834533691</v>
      </c>
      <c r="T14" s="79">
        <v>0.38674125075340271</v>
      </c>
      <c r="U14" s="79">
        <v>0.37375947833061218</v>
      </c>
      <c r="V14" s="79">
        <v>0.36183026432991028</v>
      </c>
      <c r="W14" s="79">
        <v>0.3454151451587677</v>
      </c>
      <c r="X14" s="79">
        <v>0.34719184041023254</v>
      </c>
      <c r="Y14" s="79">
        <v>0.37176370620727539</v>
      </c>
      <c r="Z14" s="79">
        <v>0.45198345184326172</v>
      </c>
      <c r="AA14" s="79">
        <v>0.51963526010513306</v>
      </c>
      <c r="AB14" s="79">
        <v>0.53893059492111206</v>
      </c>
      <c r="AC14" s="79">
        <v>0.53250551223754883</v>
      </c>
      <c r="AD14" s="79">
        <v>0.50013089179992676</v>
      </c>
      <c r="AE14" s="79">
        <v>0.45206567645072937</v>
      </c>
      <c r="AF14" s="79">
        <v>0.40348809957504272</v>
      </c>
      <c r="AG14" s="79">
        <v>-4.9649514257907867E-2</v>
      </c>
      <c r="AH14" s="79">
        <v>-5.2852530032396317E-2</v>
      </c>
      <c r="AI14" s="79">
        <v>-3.9993744343519211E-2</v>
      </c>
      <c r="AJ14" s="79">
        <v>-3.4821275621652603E-2</v>
      </c>
      <c r="AK14" s="79">
        <v>-3.3476568758487701E-2</v>
      </c>
      <c r="AL14" s="79">
        <v>-3.3303733915090561E-2</v>
      </c>
      <c r="AM14" s="79">
        <v>-5.6338474154472351E-2</v>
      </c>
      <c r="AN14" s="79">
        <v>-2.6992538943886757E-2</v>
      </c>
      <c r="AO14" s="79">
        <v>-3.1034106388688087E-2</v>
      </c>
      <c r="AP14" s="79">
        <v>-3.7005268037319183E-2</v>
      </c>
      <c r="AQ14" s="79">
        <v>-4.5600418001413345E-2</v>
      </c>
      <c r="AR14" s="79">
        <v>-1.1754369363188744E-2</v>
      </c>
      <c r="AS14" s="79">
        <v>-1.4821880497038364E-2</v>
      </c>
      <c r="AT14" s="79">
        <v>-1.3302312232553959E-2</v>
      </c>
      <c r="AU14" s="79">
        <v>-1.2406409718096256E-2</v>
      </c>
      <c r="AV14" s="79">
        <v>-1.324932835996151E-2</v>
      </c>
      <c r="AW14" s="79">
        <v>-2.053554356098175E-2</v>
      </c>
      <c r="AX14" s="79">
        <v>-1.0696955025196075E-2</v>
      </c>
      <c r="AY14" s="79">
        <v>-1.7810795456171036E-2</v>
      </c>
      <c r="AZ14" s="79">
        <v>-6.3604065217077732E-3</v>
      </c>
      <c r="BA14" s="79">
        <v>-3.2225523144006729E-2</v>
      </c>
      <c r="BB14" s="79">
        <v>-4.7198407351970673E-2</v>
      </c>
      <c r="BC14" s="79">
        <v>-2.776310034096241E-2</v>
      </c>
      <c r="BD14" s="79">
        <v>-3.1776521354913712E-2</v>
      </c>
      <c r="BE14" s="79">
        <v>-2.9659304767847061E-2</v>
      </c>
      <c r="BF14" s="79">
        <v>-3.3848080784082413E-2</v>
      </c>
      <c r="BG14" s="79">
        <v>-2.1571706980466843E-2</v>
      </c>
      <c r="BH14" s="79">
        <v>-1.7027786001563072E-2</v>
      </c>
      <c r="BI14" s="79">
        <v>-1.4593523927032948E-2</v>
      </c>
      <c r="BJ14" s="79">
        <v>-1.2713136151432991E-2</v>
      </c>
      <c r="BK14" s="79">
        <v>-3.512158989906311E-2</v>
      </c>
      <c r="BL14" s="79">
        <v>8.2436413504183292E-4</v>
      </c>
      <c r="BM14" s="79">
        <v>-3.380458103492856E-3</v>
      </c>
      <c r="BN14" s="79">
        <v>-1.4358283951878548E-2</v>
      </c>
      <c r="BO14" s="79">
        <v>-2.3548658937215805E-2</v>
      </c>
      <c r="BP14" s="79">
        <v>9.154152125120163E-3</v>
      </c>
      <c r="BQ14" s="79">
        <v>3.0693744774907827E-3</v>
      </c>
      <c r="BR14" s="79">
        <v>5.1126088947057724E-3</v>
      </c>
      <c r="BS14" s="79">
        <v>4.9715335480868816E-3</v>
      </c>
      <c r="BT14" s="79">
        <v>3.5886815749108791E-3</v>
      </c>
      <c r="BU14" s="79">
        <v>-3.425688948482275E-3</v>
      </c>
      <c r="BV14" s="79">
        <v>7.7022518962621689E-3</v>
      </c>
      <c r="BW14" s="79">
        <v>2.8879968449473381E-3</v>
      </c>
      <c r="BX14" s="79">
        <v>1.3526889495551586E-2</v>
      </c>
      <c r="BY14" s="79">
        <v>-9.8778232932090759E-3</v>
      </c>
      <c r="BZ14" s="79">
        <v>-2.3904895409941673E-2</v>
      </c>
      <c r="CA14" s="79">
        <v>-7.9098884016275406E-3</v>
      </c>
      <c r="CB14" s="79">
        <v>-1.1527096852660179E-2</v>
      </c>
      <c r="CC14" s="79">
        <v>-1.5814146026968956E-2</v>
      </c>
      <c r="CD14" s="79">
        <v>-2.0685659721493721E-2</v>
      </c>
      <c r="CE14" s="79">
        <v>-8.8126612827181816E-3</v>
      </c>
      <c r="CF14" s="79">
        <v>-4.704067949205637E-3</v>
      </c>
      <c r="CG14" s="79">
        <v>-1.5151858096942306E-3</v>
      </c>
      <c r="CH14" s="79">
        <v>1.5478500863537192E-3</v>
      </c>
      <c r="CI14" s="79">
        <v>-2.0426837727427483E-2</v>
      </c>
      <c r="CJ14" s="79">
        <v>2.0090267062187195E-2</v>
      </c>
      <c r="CK14" s="79">
        <v>1.5772374346852303E-2</v>
      </c>
      <c r="CL14" s="79">
        <v>1.326947589404881E-3</v>
      </c>
      <c r="CM14" s="79">
        <v>-8.2756783813238144E-3</v>
      </c>
      <c r="CN14" s="79">
        <v>2.3635329678654671E-2</v>
      </c>
      <c r="CO14" s="79">
        <v>1.5460803173482418E-2</v>
      </c>
      <c r="CP14" s="79">
        <v>1.7866726964712143E-2</v>
      </c>
      <c r="CQ14" s="79">
        <v>1.7007444053888321E-2</v>
      </c>
      <c r="CR14" s="79">
        <v>1.5250636264681816E-2</v>
      </c>
      <c r="CS14" s="79">
        <v>8.4245447069406509E-3</v>
      </c>
      <c r="CT14" s="79">
        <v>2.0445486530661583E-2</v>
      </c>
      <c r="CU14" s="79">
        <v>1.7223916947841644E-2</v>
      </c>
      <c r="CV14" s="79">
        <v>2.7300769463181496E-2</v>
      </c>
      <c r="CW14" s="79">
        <v>5.6001255288720131E-3</v>
      </c>
      <c r="CX14" s="79">
        <v>-7.7718803659081459E-3</v>
      </c>
      <c r="CY14" s="79">
        <v>5.840386264026165E-3</v>
      </c>
      <c r="CZ14" s="79">
        <v>2.4975920096039772E-3</v>
      </c>
      <c r="DA14" s="79">
        <v>-1.9689879845827818E-3</v>
      </c>
      <c r="DB14" s="79">
        <v>-7.5232367962598801E-3</v>
      </c>
      <c r="DC14" s="79">
        <v>3.9463848806917667E-3</v>
      </c>
      <c r="DD14" s="79">
        <v>7.6196496374905109E-3</v>
      </c>
      <c r="DE14" s="79">
        <v>1.1563152074813843E-2</v>
      </c>
      <c r="DF14" s="79">
        <v>1.5808835625648499E-2</v>
      </c>
      <c r="DG14" s="79">
        <v>-5.7320864871144295E-3</v>
      </c>
      <c r="DH14" s="79">
        <v>3.9356168359518051E-2</v>
      </c>
      <c r="DI14" s="79">
        <v>3.4925207495689392E-2</v>
      </c>
      <c r="DJ14" s="79">
        <v>1.7012178897857666E-2</v>
      </c>
      <c r="DK14" s="79">
        <v>6.9973021745681763E-3</v>
      </c>
      <c r="DL14" s="79">
        <v>3.8116507232189178E-2</v>
      </c>
      <c r="DM14" s="79">
        <v>2.785223163664341E-2</v>
      </c>
      <c r="DN14" s="79">
        <v>3.0620845034718513E-2</v>
      </c>
      <c r="DO14" s="79">
        <v>2.9043354094028473E-2</v>
      </c>
      <c r="DP14" s="79">
        <v>2.6912590488791466E-2</v>
      </c>
      <c r="DQ14" s="79">
        <v>2.0274778828024864E-2</v>
      </c>
      <c r="DR14" s="79">
        <v>3.3188719302415848E-2</v>
      </c>
      <c r="DS14" s="79">
        <v>3.1559836119413376E-2</v>
      </c>
      <c r="DT14" s="79">
        <v>4.1074648499488831E-2</v>
      </c>
      <c r="DU14" s="79">
        <v>2.1078074350953102E-2</v>
      </c>
      <c r="DV14" s="79">
        <v>8.3611346781253815E-3</v>
      </c>
      <c r="DW14" s="79">
        <v>1.9590660929679871E-2</v>
      </c>
      <c r="DX14" s="79">
        <v>1.6522280871868134E-2</v>
      </c>
      <c r="DY14" s="79">
        <v>1.8021220341324806E-2</v>
      </c>
      <c r="DZ14" s="79">
        <v>1.1481210589408875E-2</v>
      </c>
      <c r="EA14" s="79">
        <v>2.2368421778082848E-2</v>
      </c>
      <c r="EB14" s="79">
        <v>2.5413140654563904E-2</v>
      </c>
      <c r="EC14" s="79">
        <v>3.0446195974946022E-2</v>
      </c>
      <c r="ED14" s="79">
        <v>3.6399435251951218E-2</v>
      </c>
      <c r="EE14" s="79">
        <v>1.548479963093996E-2</v>
      </c>
      <c r="EF14" s="79">
        <v>6.7173071205615997E-2</v>
      </c>
      <c r="EG14" s="79">
        <v>6.2578856945037842E-2</v>
      </c>
      <c r="EH14" s="79">
        <v>3.9659161120653152E-2</v>
      </c>
      <c r="EI14" s="79">
        <v>2.9049061238765717E-2</v>
      </c>
      <c r="EJ14" s="79">
        <v>5.9025026857852936E-2</v>
      </c>
      <c r="EK14" s="79">
        <v>4.5743487775325775E-2</v>
      </c>
      <c r="EL14" s="79">
        <v>4.903576523065567E-2</v>
      </c>
      <c r="EM14" s="79">
        <v>4.6421296894550323E-2</v>
      </c>
      <c r="EN14" s="79">
        <v>4.3750602751970291E-2</v>
      </c>
      <c r="EO14" s="79">
        <v>3.7384632974863052E-2</v>
      </c>
      <c r="EP14" s="79">
        <v>5.1587928086519241E-2</v>
      </c>
      <c r="EQ14" s="79">
        <v>5.2258629351854324E-2</v>
      </c>
      <c r="ER14" s="79">
        <v>6.0961946845054626E-2</v>
      </c>
      <c r="ES14" s="79">
        <v>4.3425776064395905E-2</v>
      </c>
      <c r="ET14" s="79">
        <v>3.1654644757509232E-2</v>
      </c>
      <c r="EU14" s="79">
        <v>3.944387286901474E-2</v>
      </c>
      <c r="EV14" s="79">
        <v>3.6771703511476517E-2</v>
      </c>
      <c r="EW14" s="79">
        <v>47.886890411376953</v>
      </c>
      <c r="EX14" s="79">
        <v>46.719356536865234</v>
      </c>
      <c r="EY14" s="79">
        <v>45.97314453125</v>
      </c>
      <c r="EZ14" s="79">
        <v>45.271457672119141</v>
      </c>
      <c r="FA14" s="79">
        <v>44.668552398681641</v>
      </c>
      <c r="FB14" s="79">
        <v>43.9595947265625</v>
      </c>
      <c r="FC14" s="79">
        <v>43.690448760986328</v>
      </c>
      <c r="FD14" s="79">
        <v>43.389705657958984</v>
      </c>
      <c r="FE14" s="79">
        <v>47.234767913818359</v>
      </c>
      <c r="FF14" s="79">
        <v>52.307048797607422</v>
      </c>
      <c r="FG14" s="79">
        <v>56.3846435546875</v>
      </c>
      <c r="FH14" s="79">
        <v>60.063861846923828</v>
      </c>
      <c r="FI14" s="79">
        <v>62.947559356689453</v>
      </c>
      <c r="FJ14" s="79">
        <v>65.153900146484375</v>
      </c>
      <c r="FK14" s="79">
        <v>66.325813293457031</v>
      </c>
      <c r="FL14" s="79">
        <v>66.840972900390625</v>
      </c>
      <c r="FM14" s="79">
        <v>65.881629943847656</v>
      </c>
      <c r="FN14" s="79">
        <v>63.154327392578125</v>
      </c>
      <c r="FO14" s="79">
        <v>59.471408843994141</v>
      </c>
      <c r="FP14" s="79">
        <v>56.551036834716797</v>
      </c>
      <c r="FQ14" s="79">
        <v>54.234840393066406</v>
      </c>
      <c r="FR14" s="79">
        <v>52.542728424072266</v>
      </c>
      <c r="FS14" s="79">
        <v>51.057861328125</v>
      </c>
      <c r="FT14" s="79">
        <v>49.816802978515625</v>
      </c>
      <c r="FU14" s="79">
        <v>1.9365798681974411E-2</v>
      </c>
      <c r="FV14" s="79">
        <v>2.1008303388953209E-2</v>
      </c>
      <c r="FW14" s="79">
        <v>2.0197624340653419E-2</v>
      </c>
      <c r="FX14" s="79">
        <v>0</v>
      </c>
      <c r="FY14" s="79">
        <v>194.63157653808594</v>
      </c>
      <c r="FZ14" s="79">
        <v>1</v>
      </c>
      <c r="GA14" s="41"/>
      <c r="GB14" s="34"/>
      <c r="GC14" s="34"/>
    </row>
    <row r="15" spans="1:185" x14ac:dyDescent="0.2">
      <c r="A15" t="s">
        <v>186</v>
      </c>
      <c r="B15" t="s">
        <v>236</v>
      </c>
      <c r="C15" t="s">
        <v>2</v>
      </c>
      <c r="D15" t="s">
        <v>202</v>
      </c>
      <c r="E15" t="s">
        <v>240</v>
      </c>
      <c r="F15" t="s">
        <v>1</v>
      </c>
      <c r="G15" t="s">
        <v>1</v>
      </c>
      <c r="H15" s="79">
        <v>4287</v>
      </c>
      <c r="I15" s="79">
        <v>2.0906260013580322</v>
      </c>
      <c r="J15" s="79">
        <v>1.9159772396087646</v>
      </c>
      <c r="K15" s="79">
        <v>1.8058637380599976</v>
      </c>
      <c r="L15" s="79">
        <v>1.7138248682022095</v>
      </c>
      <c r="M15" s="79">
        <v>1.7354648113250732</v>
      </c>
      <c r="N15" s="79">
        <v>1.9994931221008301</v>
      </c>
      <c r="O15" s="79">
        <v>2.4758777618408203</v>
      </c>
      <c r="P15" s="79">
        <v>2.7753124237060547</v>
      </c>
      <c r="Q15" s="79">
        <v>2.4653534889221191</v>
      </c>
      <c r="R15" s="79">
        <v>2.2285563945770264</v>
      </c>
      <c r="S15" s="79">
        <v>2.1170957088470459</v>
      </c>
      <c r="T15" s="79">
        <v>1.9963970184326172</v>
      </c>
      <c r="U15" s="79">
        <v>1.9295480251312256</v>
      </c>
      <c r="V15" s="79">
        <v>1.8369219303131104</v>
      </c>
      <c r="W15" s="79">
        <v>1.800505518913269</v>
      </c>
      <c r="X15" s="79">
        <v>1.9279394149780273</v>
      </c>
      <c r="Y15" s="79">
        <v>2.1837394237518311</v>
      </c>
      <c r="Z15" s="79">
        <v>2.719970703125</v>
      </c>
      <c r="AA15" s="79">
        <v>3.1997923851013184</v>
      </c>
      <c r="AB15" s="79">
        <v>3.2576017379760742</v>
      </c>
      <c r="AC15" s="79">
        <v>3.2791707515716553</v>
      </c>
      <c r="AD15" s="79">
        <v>3.0105359554290771</v>
      </c>
      <c r="AE15" s="79">
        <v>2.6472289562225342</v>
      </c>
      <c r="AF15" s="79">
        <v>2.239600658416748</v>
      </c>
      <c r="AG15" s="79">
        <v>-0.29445117712020874</v>
      </c>
      <c r="AH15" s="79">
        <v>-0.27654722332954407</v>
      </c>
      <c r="AI15" s="79">
        <v>-0.22025305032730103</v>
      </c>
      <c r="AJ15" s="79">
        <v>-0.25184297561645508</v>
      </c>
      <c r="AK15" s="79">
        <v>-0.2546161413192749</v>
      </c>
      <c r="AL15" s="79">
        <v>-0.26131397485733032</v>
      </c>
      <c r="AM15" s="79">
        <v>-8.0442115664482117E-2</v>
      </c>
      <c r="AN15" s="79">
        <v>-0.11371996998786926</v>
      </c>
      <c r="AO15" s="79">
        <v>-4.8481103032827377E-2</v>
      </c>
      <c r="AP15" s="79">
        <v>1.6717962920665741E-2</v>
      </c>
      <c r="AQ15" s="79">
        <v>7.0614717900753021E-2</v>
      </c>
      <c r="AR15" s="79">
        <v>3.210168331861496E-2</v>
      </c>
      <c r="AS15" s="79">
        <v>4.613586887717247E-2</v>
      </c>
      <c r="AT15" s="79">
        <v>5.2409902215003967E-2</v>
      </c>
      <c r="AU15" s="79">
        <v>0.12251980602741241</v>
      </c>
      <c r="AV15" s="79">
        <v>0.25039359927177429</v>
      </c>
      <c r="AW15" s="79">
        <v>0.24302783608436584</v>
      </c>
      <c r="AX15" s="79">
        <v>0.31182286143302917</v>
      </c>
      <c r="AY15" s="79">
        <v>0.24316568672657013</v>
      </c>
      <c r="AZ15" s="79">
        <v>0.14401870965957642</v>
      </c>
      <c r="BA15" s="79">
        <v>8.6981065571308136E-2</v>
      </c>
      <c r="BB15" s="79">
        <v>-0.18484823405742645</v>
      </c>
      <c r="BC15" s="79">
        <v>-0.1980169266462326</v>
      </c>
      <c r="BD15" s="79">
        <v>-0.15086972713470459</v>
      </c>
      <c r="BE15" s="79">
        <v>-0.19402702152729034</v>
      </c>
      <c r="BF15" s="79">
        <v>-0.17517969012260437</v>
      </c>
      <c r="BG15" s="79">
        <v>-0.12390121072530746</v>
      </c>
      <c r="BH15" s="79">
        <v>-0.16007769107818604</v>
      </c>
      <c r="BI15" s="79">
        <v>-0.16554002463817596</v>
      </c>
      <c r="BJ15" s="79">
        <v>-0.15994179248809814</v>
      </c>
      <c r="BK15" s="79">
        <v>7.8356452286243439E-3</v>
      </c>
      <c r="BL15" s="79">
        <v>9.292497270507738E-5</v>
      </c>
      <c r="BM15" s="79">
        <v>5.3150475025177002E-2</v>
      </c>
      <c r="BN15" s="79">
        <v>9.4573147594928741E-2</v>
      </c>
      <c r="BO15" s="79">
        <v>0.13629309833049774</v>
      </c>
      <c r="BP15" s="79">
        <v>9.5350146293640137E-2</v>
      </c>
      <c r="BQ15" s="79">
        <v>0.10219457745552063</v>
      </c>
      <c r="BR15" s="79">
        <v>0.10721436142921448</v>
      </c>
      <c r="BS15" s="79">
        <v>0.1762700229883194</v>
      </c>
      <c r="BT15" s="79">
        <v>0.30718395113945007</v>
      </c>
      <c r="BU15" s="79">
        <v>0.30944922566413879</v>
      </c>
      <c r="BV15" s="79">
        <v>0.38849931955337524</v>
      </c>
      <c r="BW15" s="79">
        <v>0.31789419054985046</v>
      </c>
      <c r="BX15" s="79">
        <v>0.22104872763156891</v>
      </c>
      <c r="BY15" s="79">
        <v>0.16918289661407471</v>
      </c>
      <c r="BZ15" s="79">
        <v>-8.2263298332691193E-2</v>
      </c>
      <c r="CA15" s="79">
        <v>-9.917198121547699E-2</v>
      </c>
      <c r="CB15" s="79">
        <v>-5.8360543102025986E-2</v>
      </c>
      <c r="CC15" s="79">
        <v>-0.12447354942560196</v>
      </c>
      <c r="CD15" s="79">
        <v>-0.10497283935546875</v>
      </c>
      <c r="CE15" s="79">
        <v>-5.7168219238519669E-2</v>
      </c>
      <c r="CF15" s="79">
        <v>-9.6521340310573578E-2</v>
      </c>
      <c r="CG15" s="79">
        <v>-0.10384617745876312</v>
      </c>
      <c r="CH15" s="79">
        <v>-8.9731715619564056E-2</v>
      </c>
      <c r="CI15" s="79">
        <v>6.8976551294326782E-2</v>
      </c>
      <c r="CJ15" s="79">
        <v>7.8919388353824615E-2</v>
      </c>
      <c r="CK15" s="79">
        <v>0.12354019284248352</v>
      </c>
      <c r="CL15" s="79">
        <v>0.14849540591239929</v>
      </c>
      <c r="CM15" s="79">
        <v>0.18178175389766693</v>
      </c>
      <c r="CN15" s="79">
        <v>0.13915583491325378</v>
      </c>
      <c r="CO15" s="79">
        <v>0.14102067053318024</v>
      </c>
      <c r="CP15" s="79">
        <v>0.14517176151275635</v>
      </c>
      <c r="CQ15" s="79">
        <v>0.21349726617336273</v>
      </c>
      <c r="CR15" s="79">
        <v>0.34651678800582886</v>
      </c>
      <c r="CS15" s="79">
        <v>0.35545247793197632</v>
      </c>
      <c r="CT15" s="79">
        <v>0.44160521030426025</v>
      </c>
      <c r="CU15" s="79">
        <v>0.36965090036392212</v>
      </c>
      <c r="CV15" s="79">
        <v>0.27439948916435242</v>
      </c>
      <c r="CW15" s="79">
        <v>0.2261156290769577</v>
      </c>
      <c r="CX15" s="79">
        <v>-1.1213280260562897E-2</v>
      </c>
      <c r="CY15" s="79">
        <v>-3.0712282285094261E-2</v>
      </c>
      <c r="CZ15" s="79">
        <v>5.7110297493636608E-3</v>
      </c>
      <c r="DA15" s="79">
        <v>-5.4920077323913574E-2</v>
      </c>
      <c r="DB15" s="79">
        <v>-3.4765992313623428E-2</v>
      </c>
      <c r="DC15" s="79">
        <v>9.5647713169455528E-3</v>
      </c>
      <c r="DD15" s="79">
        <v>-3.2964985817670822E-2</v>
      </c>
      <c r="DE15" s="79">
        <v>-4.2152334004640579E-2</v>
      </c>
      <c r="DF15" s="79">
        <v>-1.9521646201610565E-2</v>
      </c>
      <c r="DG15" s="79">
        <v>0.13011746108531952</v>
      </c>
      <c r="DH15" s="79">
        <v>0.1577458530664444</v>
      </c>
      <c r="DI15" s="79">
        <v>0.19392991065979004</v>
      </c>
      <c r="DJ15" s="79">
        <v>0.20241767168045044</v>
      </c>
      <c r="DK15" s="79">
        <v>0.22727040946483612</v>
      </c>
      <c r="DL15" s="79">
        <v>0.18296152353286743</v>
      </c>
      <c r="DM15" s="79">
        <v>0.17984676361083984</v>
      </c>
      <c r="DN15" s="79">
        <v>0.18312916159629822</v>
      </c>
      <c r="DO15" s="79">
        <v>0.25072449445724487</v>
      </c>
      <c r="DP15" s="79">
        <v>0.38584962487220764</v>
      </c>
      <c r="DQ15" s="79">
        <v>0.40145573019981384</v>
      </c>
      <c r="DR15" s="79">
        <v>0.49471110105514526</v>
      </c>
      <c r="DS15" s="79">
        <v>0.42140761017799377</v>
      </c>
      <c r="DT15" s="79">
        <v>0.32775023579597473</v>
      </c>
      <c r="DU15" s="79">
        <v>0.2830483615398407</v>
      </c>
      <c r="DV15" s="79">
        <v>5.9836737811565399E-2</v>
      </c>
      <c r="DW15" s="79">
        <v>3.7747420370578766E-2</v>
      </c>
      <c r="DX15" s="79">
        <v>6.9782599806785583E-2</v>
      </c>
      <c r="DY15" s="79">
        <v>4.5504085719585419E-2</v>
      </c>
      <c r="DZ15" s="79">
        <v>6.6601544618606567E-2</v>
      </c>
      <c r="EA15" s="79">
        <v>0.10591661185026169</v>
      </c>
      <c r="EB15" s="79">
        <v>5.8800298720598221E-2</v>
      </c>
      <c r="EC15" s="79">
        <v>4.6923775225877762E-2</v>
      </c>
      <c r="ED15" s="79">
        <v>8.1850543618202209E-2</v>
      </c>
      <c r="EE15" s="79">
        <v>0.21839521825313568</v>
      </c>
      <c r="EF15" s="79">
        <v>0.2715587317943573</v>
      </c>
      <c r="EG15" s="79">
        <v>0.29556149244308472</v>
      </c>
      <c r="EH15" s="79">
        <v>0.28027284145355225</v>
      </c>
      <c r="EI15" s="79">
        <v>0.29294878244400024</v>
      </c>
      <c r="EJ15" s="79">
        <v>0.24620999395847321</v>
      </c>
      <c r="EK15" s="79">
        <v>0.23590546846389771</v>
      </c>
      <c r="EL15" s="79">
        <v>0.23793362081050873</v>
      </c>
      <c r="EM15" s="79">
        <v>0.30447474122047424</v>
      </c>
      <c r="EN15" s="79">
        <v>0.44263997673988342</v>
      </c>
      <c r="EO15" s="79">
        <v>0.46787711977958679</v>
      </c>
      <c r="EP15" s="79">
        <v>0.57138758897781372</v>
      </c>
      <c r="EQ15" s="79">
        <v>0.4961361289024353</v>
      </c>
      <c r="ER15" s="79">
        <v>0.40478026866912842</v>
      </c>
      <c r="ES15" s="79">
        <v>0.36525020003318787</v>
      </c>
      <c r="ET15" s="79">
        <v>0.16242167353630066</v>
      </c>
      <c r="EU15" s="79">
        <v>0.13659235835075378</v>
      </c>
      <c r="EV15" s="79">
        <v>0.16229178011417389</v>
      </c>
      <c r="EW15" s="79">
        <v>48.501964569091797</v>
      </c>
      <c r="EX15" s="79">
        <v>47.643974304199219</v>
      </c>
      <c r="EY15" s="79">
        <v>46.773574829101563</v>
      </c>
      <c r="EZ15" s="79">
        <v>46.052635192871094</v>
      </c>
      <c r="FA15" s="79">
        <v>45.538410186767578</v>
      </c>
      <c r="FB15" s="79">
        <v>45.017738342285156</v>
      </c>
      <c r="FC15" s="79">
        <v>44.519180297851563</v>
      </c>
      <c r="FD15" s="79">
        <v>44.655776977539063</v>
      </c>
      <c r="FE15" s="79">
        <v>48.461322784423828</v>
      </c>
      <c r="FF15" s="79">
        <v>53.512664794921875</v>
      </c>
      <c r="FG15" s="79">
        <v>57.382377624511719</v>
      </c>
      <c r="FH15" s="79">
        <v>60.598899841308594</v>
      </c>
      <c r="FI15" s="79">
        <v>63.166347503662109</v>
      </c>
      <c r="FJ15" s="79">
        <v>65.0908203125</v>
      </c>
      <c r="FK15" s="79">
        <v>66.092178344726563</v>
      </c>
      <c r="FL15" s="79">
        <v>66.518692016601563</v>
      </c>
      <c r="FM15" s="79">
        <v>65.557838439941406</v>
      </c>
      <c r="FN15" s="79">
        <v>62.556919097900391</v>
      </c>
      <c r="FO15" s="79">
        <v>58.723232269287109</v>
      </c>
      <c r="FP15" s="79">
        <v>56.084217071533203</v>
      </c>
      <c r="FQ15" s="79">
        <v>54.034934997558594</v>
      </c>
      <c r="FR15" s="79">
        <v>52.552207946777344</v>
      </c>
      <c r="FS15" s="79">
        <v>51.178092956542969</v>
      </c>
      <c r="FT15" s="79">
        <v>50.001468658447266</v>
      </c>
      <c r="FU15" s="79">
        <v>7.3992684483528137E-2</v>
      </c>
      <c r="FV15" s="79">
        <v>8.1252075731754303E-2</v>
      </c>
      <c r="FW15" s="79">
        <v>7.844235748052597E-2</v>
      </c>
      <c r="FX15" s="79">
        <v>0</v>
      </c>
      <c r="FY15" s="79">
        <v>586.57891845703125</v>
      </c>
      <c r="FZ15" s="79">
        <v>1</v>
      </c>
      <c r="GA15" s="41"/>
      <c r="GB15" s="34"/>
      <c r="GC15" s="34"/>
    </row>
    <row r="16" spans="1:185" x14ac:dyDescent="0.2">
      <c r="A16" t="s">
        <v>186</v>
      </c>
      <c r="B16" t="s">
        <v>236</v>
      </c>
      <c r="C16" t="s">
        <v>2</v>
      </c>
      <c r="D16" t="s">
        <v>202</v>
      </c>
      <c r="E16" t="s">
        <v>240</v>
      </c>
      <c r="F16" t="s">
        <v>178</v>
      </c>
      <c r="G16" t="s">
        <v>1</v>
      </c>
      <c r="H16" s="79">
        <v>2980</v>
      </c>
      <c r="I16" s="79">
        <v>1.2823549509048462</v>
      </c>
      <c r="J16" s="79">
        <v>1.1550686359405518</v>
      </c>
      <c r="K16" s="79">
        <v>1.0832827091217041</v>
      </c>
      <c r="L16" s="79">
        <v>1.0593633651733398</v>
      </c>
      <c r="M16" s="79">
        <v>1.0844273567199707</v>
      </c>
      <c r="N16" s="79">
        <v>1.2100042104721069</v>
      </c>
      <c r="O16" s="79">
        <v>1.5260752439498901</v>
      </c>
      <c r="P16" s="79">
        <v>1.6709884405136108</v>
      </c>
      <c r="Q16" s="79">
        <v>1.4845960140228271</v>
      </c>
      <c r="R16" s="79">
        <v>1.3758797645568848</v>
      </c>
      <c r="S16" s="79">
        <v>1.2606065273284912</v>
      </c>
      <c r="T16" s="79">
        <v>1.1814489364624023</v>
      </c>
      <c r="U16" s="79">
        <v>1.1821815967559814</v>
      </c>
      <c r="V16" s="79">
        <v>1.1405518054962158</v>
      </c>
      <c r="W16" s="79">
        <v>1.1244651079177856</v>
      </c>
      <c r="X16" s="79">
        <v>1.221346378326416</v>
      </c>
      <c r="Y16" s="79">
        <v>1.4027316570281982</v>
      </c>
      <c r="Z16" s="79">
        <v>1.7503823041915894</v>
      </c>
      <c r="AA16" s="79">
        <v>2.1112289428710938</v>
      </c>
      <c r="AB16" s="79">
        <v>2.1390960216522217</v>
      </c>
      <c r="AC16" s="79">
        <v>2.1639895439147949</v>
      </c>
      <c r="AD16" s="79">
        <v>2.0549242496490479</v>
      </c>
      <c r="AE16" s="79">
        <v>1.8156518936157227</v>
      </c>
      <c r="AF16" s="79">
        <v>1.5155231952667236</v>
      </c>
      <c r="AG16" s="79">
        <v>-4.0274020284414291E-2</v>
      </c>
      <c r="AH16" s="79">
        <v>-8.8615871965885162E-2</v>
      </c>
      <c r="AI16" s="79">
        <v>-5.1154043525457382E-2</v>
      </c>
      <c r="AJ16" s="79">
        <v>-5.7072199881076813E-2</v>
      </c>
      <c r="AK16" s="79">
        <v>-3.8332801312208176E-2</v>
      </c>
      <c r="AL16" s="79">
        <v>-5.6662846356630325E-2</v>
      </c>
      <c r="AM16" s="79">
        <v>1.7765900120139122E-2</v>
      </c>
      <c r="AN16" s="79">
        <v>-6.150064617395401E-2</v>
      </c>
      <c r="AO16" s="79">
        <v>-3.7668295204639435E-2</v>
      </c>
      <c r="AP16" s="79">
        <v>7.8668929636478424E-3</v>
      </c>
      <c r="AQ16" s="79">
        <v>2.1182388067245483E-2</v>
      </c>
      <c r="AR16" s="79">
        <v>1.295977970585227E-3</v>
      </c>
      <c r="AS16" s="79">
        <v>2.9710350558161736E-2</v>
      </c>
      <c r="AT16" s="79">
        <v>4.4903680682182312E-2</v>
      </c>
      <c r="AU16" s="79">
        <v>6.8067550659179688E-2</v>
      </c>
      <c r="AV16" s="79">
        <v>0.16060520708560944</v>
      </c>
      <c r="AW16" s="79">
        <v>0.1800733208656311</v>
      </c>
      <c r="AX16" s="79">
        <v>0.2040269672870636</v>
      </c>
      <c r="AY16" s="79">
        <v>0.20494064688682556</v>
      </c>
      <c r="AZ16" s="79">
        <v>0.11140225827693939</v>
      </c>
      <c r="BA16" s="79">
        <v>8.2579955458641052E-2</v>
      </c>
      <c r="BB16" s="79">
        <v>5.5224429816007614E-3</v>
      </c>
      <c r="BC16" s="79">
        <v>-1.7410838976502419E-2</v>
      </c>
      <c r="BD16" s="79">
        <v>4.8285331577062607E-3</v>
      </c>
      <c r="BE16" s="79">
        <v>1.2117072008550167E-2</v>
      </c>
      <c r="BF16" s="79">
        <v>-2.8187371790409088E-2</v>
      </c>
      <c r="BG16" s="79">
        <v>5.0006285309791565E-3</v>
      </c>
      <c r="BH16" s="79">
        <v>-1.0946739930659533E-3</v>
      </c>
      <c r="BI16" s="79">
        <v>1.4091865159571171E-2</v>
      </c>
      <c r="BJ16" s="79">
        <v>-4.7151092439889908E-3</v>
      </c>
      <c r="BK16" s="79">
        <v>7.3946036398410797E-2</v>
      </c>
      <c r="BL16" s="79">
        <v>5.5822578724473715E-4</v>
      </c>
      <c r="BM16" s="79">
        <v>1.8248934298753738E-2</v>
      </c>
      <c r="BN16" s="79">
        <v>6.1191227287054062E-2</v>
      </c>
      <c r="BO16" s="79">
        <v>7.0146076381206512E-2</v>
      </c>
      <c r="BP16" s="79">
        <v>5.0061717629432678E-2</v>
      </c>
      <c r="BQ16" s="79">
        <v>7.605212926864624E-2</v>
      </c>
      <c r="BR16" s="79">
        <v>9.1133348643779755E-2</v>
      </c>
      <c r="BS16" s="79">
        <v>0.11179105192422867</v>
      </c>
      <c r="BT16" s="79">
        <v>0.20581905543804169</v>
      </c>
      <c r="BU16" s="79">
        <v>0.23436328768730164</v>
      </c>
      <c r="BV16" s="79">
        <v>0.26612955331802368</v>
      </c>
      <c r="BW16" s="79">
        <v>0.26845371723175049</v>
      </c>
      <c r="BX16" s="79">
        <v>0.17668482661247253</v>
      </c>
      <c r="BY16" s="79">
        <v>0.15197987854480743</v>
      </c>
      <c r="BZ16" s="79">
        <v>7.5483344495296478E-2</v>
      </c>
      <c r="CA16" s="79">
        <v>4.5983076095581055E-2</v>
      </c>
      <c r="CB16" s="79">
        <v>6.138785183429718E-2</v>
      </c>
      <c r="CC16" s="79">
        <v>4.8402983695268631E-2</v>
      </c>
      <c r="CD16" s="79">
        <v>1.3665221631526947E-2</v>
      </c>
      <c r="CE16" s="79">
        <v>4.3893184512853622E-2</v>
      </c>
      <c r="CF16" s="79">
        <v>3.7675190716981888E-2</v>
      </c>
      <c r="CG16" s="79">
        <v>5.0401028245687485E-2</v>
      </c>
      <c r="CH16" s="79">
        <v>3.1263735145330429E-2</v>
      </c>
      <c r="CI16" s="79">
        <v>0.11285622417926788</v>
      </c>
      <c r="CJ16" s="79">
        <v>4.3540012091398239E-2</v>
      </c>
      <c r="CK16" s="79">
        <v>5.6977037340402603E-2</v>
      </c>
      <c r="CL16" s="79">
        <v>9.8123498260974884E-2</v>
      </c>
      <c r="CM16" s="79">
        <v>0.10405817627906799</v>
      </c>
      <c r="CN16" s="79">
        <v>8.3836719393730164E-2</v>
      </c>
      <c r="CO16" s="79">
        <v>0.10814830660820007</v>
      </c>
      <c r="CP16" s="79">
        <v>0.12315187603235245</v>
      </c>
      <c r="CQ16" s="79">
        <v>0.14207381010055542</v>
      </c>
      <c r="CR16" s="79">
        <v>0.23713403940200806</v>
      </c>
      <c r="CS16" s="79">
        <v>0.27196434140205383</v>
      </c>
      <c r="CT16" s="79">
        <v>0.309141606092453</v>
      </c>
      <c r="CU16" s="79">
        <v>0.31244266033172607</v>
      </c>
      <c r="CV16" s="79">
        <v>0.22189934551715851</v>
      </c>
      <c r="CW16" s="79">
        <v>0.20004604756832123</v>
      </c>
      <c r="CX16" s="79">
        <v>0.12393804639577866</v>
      </c>
      <c r="CY16" s="79">
        <v>8.9889511466026306E-2</v>
      </c>
      <c r="CZ16" s="79">
        <v>0.10056066513061523</v>
      </c>
      <c r="DA16" s="79">
        <v>8.468889445066452E-2</v>
      </c>
      <c r="DB16" s="79">
        <v>5.5517815053462982E-2</v>
      </c>
      <c r="DC16" s="79">
        <v>8.2785740494728088E-2</v>
      </c>
      <c r="DD16" s="79">
        <v>7.6445057988166809E-2</v>
      </c>
      <c r="DE16" s="79">
        <v>8.6710192263126373E-2</v>
      </c>
      <c r="DF16" s="79">
        <v>6.72425776720047E-2</v>
      </c>
      <c r="DG16" s="79">
        <v>0.15176641941070557</v>
      </c>
      <c r="DH16" s="79">
        <v>8.6521796882152557E-2</v>
      </c>
      <c r="DI16" s="79">
        <v>9.5705136656761169E-2</v>
      </c>
      <c r="DJ16" s="79">
        <v>0.13505576550960541</v>
      </c>
      <c r="DK16" s="79">
        <v>0.13797028362751007</v>
      </c>
      <c r="DL16" s="79">
        <v>0.11761172115802765</v>
      </c>
      <c r="DM16" s="79">
        <v>0.14024448394775391</v>
      </c>
      <c r="DN16" s="79">
        <v>0.15517039597034454</v>
      </c>
      <c r="DO16" s="79">
        <v>0.17235657572746277</v>
      </c>
      <c r="DP16" s="79">
        <v>0.26844900846481323</v>
      </c>
      <c r="DQ16" s="79">
        <v>0.30956539511680603</v>
      </c>
      <c r="DR16" s="79">
        <v>0.35215365886688232</v>
      </c>
      <c r="DS16" s="79">
        <v>0.35643160343170166</v>
      </c>
      <c r="DT16" s="79">
        <v>0.26711386442184448</v>
      </c>
      <c r="DU16" s="79">
        <v>0.24811221659183502</v>
      </c>
      <c r="DV16" s="79">
        <v>0.17239275574684143</v>
      </c>
      <c r="DW16" s="79">
        <v>0.13379594683647156</v>
      </c>
      <c r="DX16" s="79">
        <v>0.13973347842693329</v>
      </c>
      <c r="DY16" s="79">
        <v>0.13707998394966125</v>
      </c>
      <c r="DZ16" s="79">
        <v>0.11594631522893906</v>
      </c>
      <c r="EA16" s="79">
        <v>0.13894040882587433</v>
      </c>
      <c r="EB16" s="79">
        <v>0.13242258131504059</v>
      </c>
      <c r="EC16" s="79">
        <v>0.13913485407829285</v>
      </c>
      <c r="ED16" s="79">
        <v>0.11919032037258148</v>
      </c>
      <c r="EE16" s="79">
        <v>0.20794655382633209</v>
      </c>
      <c r="EF16" s="79">
        <v>0.14858067035675049</v>
      </c>
      <c r="EG16" s="79">
        <v>0.15162236988544464</v>
      </c>
      <c r="EH16" s="79">
        <v>0.18838010728359222</v>
      </c>
      <c r="EI16" s="79">
        <v>0.1869339644908905</v>
      </c>
      <c r="EJ16" s="79">
        <v>0.16637745499610901</v>
      </c>
      <c r="EK16" s="79">
        <v>0.18658626079559326</v>
      </c>
      <c r="EL16" s="79">
        <v>0.20140007138252258</v>
      </c>
      <c r="EM16" s="79">
        <v>0.21608006954193115</v>
      </c>
      <c r="EN16" s="79">
        <v>0.31366288661956787</v>
      </c>
      <c r="EO16" s="79">
        <v>0.36385536193847656</v>
      </c>
      <c r="EP16" s="79">
        <v>0.41425624489784241</v>
      </c>
      <c r="EQ16" s="79">
        <v>0.41994467377662659</v>
      </c>
      <c r="ER16" s="79">
        <v>0.33239644765853882</v>
      </c>
      <c r="ES16" s="79">
        <v>0.31751212477684021</v>
      </c>
      <c r="ET16" s="79">
        <v>0.2423536479473114</v>
      </c>
      <c r="EU16" s="79">
        <v>0.19718986749649048</v>
      </c>
      <c r="EV16" s="79">
        <v>0.19629280269145966</v>
      </c>
      <c r="EW16" s="79">
        <v>50.062225341796875</v>
      </c>
      <c r="EX16" s="79">
        <v>49.395038604736328</v>
      </c>
      <c r="EY16" s="79">
        <v>48.685089111328125</v>
      </c>
      <c r="EZ16" s="79">
        <v>48.022659301757813</v>
      </c>
      <c r="FA16" s="79">
        <v>47.588188171386719</v>
      </c>
      <c r="FB16" s="79">
        <v>46.992416381835938</v>
      </c>
      <c r="FC16" s="79">
        <v>46.553569793701172</v>
      </c>
      <c r="FD16" s="79">
        <v>46.616313934326172</v>
      </c>
      <c r="FE16" s="79">
        <v>50.366977691650391</v>
      </c>
      <c r="FF16" s="79">
        <v>54.678745269775391</v>
      </c>
      <c r="FG16" s="79">
        <v>58.002040863037109</v>
      </c>
      <c r="FH16" s="79">
        <v>60.687828063964844</v>
      </c>
      <c r="FI16" s="79">
        <v>63.137794494628906</v>
      </c>
      <c r="FJ16" s="79">
        <v>64.993537902832031</v>
      </c>
      <c r="FK16" s="79">
        <v>65.968894958496094</v>
      </c>
      <c r="FL16" s="79">
        <v>66.318031311035156</v>
      </c>
      <c r="FM16" s="79">
        <v>65.561820983886719</v>
      </c>
      <c r="FN16" s="79">
        <v>62.736591339111328</v>
      </c>
      <c r="FO16" s="79">
        <v>59.177310943603516</v>
      </c>
      <c r="FP16" s="79">
        <v>56.644515991210938</v>
      </c>
      <c r="FQ16" s="79">
        <v>54.877399444580078</v>
      </c>
      <c r="FR16" s="79">
        <v>53.764595031738281</v>
      </c>
      <c r="FS16" s="79">
        <v>52.535137176513672</v>
      </c>
      <c r="FT16" s="79">
        <v>51.463531494140625</v>
      </c>
      <c r="FU16" s="79">
        <v>5.4042410105466843E-2</v>
      </c>
      <c r="FV16" s="79">
        <v>6.8847984075546265E-2</v>
      </c>
      <c r="FW16" s="79">
        <v>5.4256543517112732E-2</v>
      </c>
      <c r="FX16" s="79">
        <v>0</v>
      </c>
      <c r="FY16" s="79">
        <v>434.3157958984375</v>
      </c>
      <c r="FZ16" s="79">
        <v>1</v>
      </c>
      <c r="GA16" s="41"/>
      <c r="GB16" s="34"/>
      <c r="GC16" s="34"/>
    </row>
    <row r="17" spans="1:185" x14ac:dyDescent="0.2">
      <c r="A17" t="s">
        <v>186</v>
      </c>
      <c r="B17" t="s">
        <v>236</v>
      </c>
      <c r="C17" t="s">
        <v>2</v>
      </c>
      <c r="D17" t="s">
        <v>202</v>
      </c>
      <c r="E17" t="s">
        <v>240</v>
      </c>
      <c r="F17" t="s">
        <v>179</v>
      </c>
      <c r="G17" t="s">
        <v>1</v>
      </c>
      <c r="H17" s="79">
        <v>160</v>
      </c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>
        <v>0</v>
      </c>
      <c r="FY17" s="79">
        <v>14.526315689086914</v>
      </c>
      <c r="FZ17" s="79">
        <v>0</v>
      </c>
      <c r="GA17" s="41"/>
      <c r="GB17" s="34"/>
      <c r="GC17" s="34"/>
    </row>
    <row r="18" spans="1:185" x14ac:dyDescent="0.2">
      <c r="A18" t="s">
        <v>186</v>
      </c>
      <c r="B18" t="s">
        <v>236</v>
      </c>
      <c r="C18" t="s">
        <v>2</v>
      </c>
      <c r="D18" t="s">
        <v>202</v>
      </c>
      <c r="E18" t="s">
        <v>240</v>
      </c>
      <c r="F18" t="s">
        <v>180</v>
      </c>
      <c r="G18" t="s">
        <v>1</v>
      </c>
      <c r="H18" s="79">
        <v>45</v>
      </c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>
        <v>0</v>
      </c>
      <c r="FY18" s="79">
        <v>9</v>
      </c>
      <c r="FZ18" s="79">
        <v>0</v>
      </c>
      <c r="GA18" s="41"/>
      <c r="GB18" s="34"/>
      <c r="GC18" s="34"/>
    </row>
    <row r="19" spans="1:185" x14ac:dyDescent="0.2">
      <c r="A19" t="s">
        <v>186</v>
      </c>
      <c r="B19" t="s">
        <v>236</v>
      </c>
      <c r="C19" t="s">
        <v>2</v>
      </c>
      <c r="D19" t="s">
        <v>202</v>
      </c>
      <c r="E19" t="s">
        <v>240</v>
      </c>
      <c r="F19" t="s">
        <v>181</v>
      </c>
      <c r="G19" t="s">
        <v>1</v>
      </c>
      <c r="H19" s="79">
        <v>50</v>
      </c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>
        <v>0</v>
      </c>
      <c r="FY19" s="79">
        <v>6</v>
      </c>
      <c r="FZ19" s="79">
        <v>0</v>
      </c>
      <c r="GA19" s="41"/>
      <c r="GB19" s="34"/>
      <c r="GC19" s="34"/>
    </row>
    <row r="20" spans="1:185" x14ac:dyDescent="0.2">
      <c r="A20" t="s">
        <v>186</v>
      </c>
      <c r="B20" t="s">
        <v>236</v>
      </c>
      <c r="C20" t="s">
        <v>2</v>
      </c>
      <c r="D20" t="s">
        <v>202</v>
      </c>
      <c r="E20" t="s">
        <v>240</v>
      </c>
      <c r="F20" t="s">
        <v>182</v>
      </c>
      <c r="G20" t="s">
        <v>1</v>
      </c>
      <c r="H20" s="79">
        <v>298</v>
      </c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>
        <v>0</v>
      </c>
      <c r="FY20" s="79">
        <v>40.315788269042969</v>
      </c>
      <c r="FZ20" s="79">
        <v>0</v>
      </c>
      <c r="GA20" s="41"/>
      <c r="GB20" s="34"/>
      <c r="GC20" s="34"/>
    </row>
    <row r="21" spans="1:185" x14ac:dyDescent="0.2">
      <c r="A21" t="s">
        <v>186</v>
      </c>
      <c r="B21" t="s">
        <v>236</v>
      </c>
      <c r="C21" t="s">
        <v>2</v>
      </c>
      <c r="D21" t="s">
        <v>202</v>
      </c>
      <c r="E21" t="s">
        <v>240</v>
      </c>
      <c r="F21" t="s">
        <v>183</v>
      </c>
      <c r="G21" t="s">
        <v>1</v>
      </c>
      <c r="H21" s="79">
        <v>481</v>
      </c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/>
      <c r="DZ21" s="79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79"/>
      <c r="EL21" s="79"/>
      <c r="EM21" s="79"/>
      <c r="EN21" s="79"/>
      <c r="EO21" s="79"/>
      <c r="EP21" s="79"/>
      <c r="EQ21" s="79"/>
      <c r="ER21" s="79"/>
      <c r="ES21" s="79"/>
      <c r="ET21" s="79"/>
      <c r="EU21" s="79"/>
      <c r="EV21" s="79"/>
      <c r="EW21" s="79"/>
      <c r="EX21" s="79"/>
      <c r="EY21" s="79"/>
      <c r="EZ21" s="79"/>
      <c r="FA21" s="79"/>
      <c r="FB21" s="79"/>
      <c r="FC21" s="79"/>
      <c r="FD21" s="79"/>
      <c r="FE21" s="79"/>
      <c r="FF21" s="79"/>
      <c r="FG21" s="79"/>
      <c r="FH21" s="79"/>
      <c r="FI21" s="79"/>
      <c r="FJ21" s="79"/>
      <c r="FK21" s="79"/>
      <c r="FL21" s="79"/>
      <c r="FM21" s="79"/>
      <c r="FN21" s="79"/>
      <c r="FO21" s="79"/>
      <c r="FP21" s="79"/>
      <c r="FQ21" s="79"/>
      <c r="FR21" s="79"/>
      <c r="FS21" s="79"/>
      <c r="FT21" s="79"/>
      <c r="FU21" s="79"/>
      <c r="FV21" s="79"/>
      <c r="FW21" s="79"/>
      <c r="FX21" s="79">
        <v>0</v>
      </c>
      <c r="FY21" s="79">
        <v>52.052631378173828</v>
      </c>
      <c r="FZ21" s="79">
        <v>0</v>
      </c>
      <c r="GA21" s="41"/>
      <c r="GB21" s="34"/>
      <c r="GC21" s="34"/>
    </row>
    <row r="22" spans="1:185" x14ac:dyDescent="0.2">
      <c r="A22" t="s">
        <v>186</v>
      </c>
      <c r="B22" t="s">
        <v>236</v>
      </c>
      <c r="C22" t="s">
        <v>2</v>
      </c>
      <c r="D22" t="s">
        <v>202</v>
      </c>
      <c r="E22" t="s">
        <v>240</v>
      </c>
      <c r="F22" t="s">
        <v>184</v>
      </c>
      <c r="G22" t="s">
        <v>1</v>
      </c>
      <c r="H22" s="79">
        <v>204</v>
      </c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  <c r="BX22" s="79"/>
      <c r="BY22" s="79"/>
      <c r="BZ22" s="79"/>
      <c r="CA22" s="79"/>
      <c r="CB22" s="79"/>
      <c r="CC22" s="79"/>
      <c r="CD22" s="79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  <c r="DK22" s="79"/>
      <c r="DL22" s="79"/>
      <c r="DM22" s="79"/>
      <c r="DN22" s="79"/>
      <c r="DO22" s="79"/>
      <c r="DP22" s="79"/>
      <c r="DQ22" s="79"/>
      <c r="DR22" s="79"/>
      <c r="DS22" s="79"/>
      <c r="DT22" s="79"/>
      <c r="DU22" s="79"/>
      <c r="DV22" s="79"/>
      <c r="DW22" s="79"/>
      <c r="DX22" s="79"/>
      <c r="DY22" s="79"/>
      <c r="DZ22" s="79"/>
      <c r="EA22" s="79"/>
      <c r="EB22" s="79"/>
      <c r="EC22" s="79"/>
      <c r="ED22" s="79"/>
      <c r="EE22" s="79"/>
      <c r="EF22" s="79"/>
      <c r="EG22" s="79"/>
      <c r="EH22" s="79"/>
      <c r="EI22" s="79"/>
      <c r="EJ22" s="79"/>
      <c r="EK22" s="79"/>
      <c r="EL22" s="79"/>
      <c r="EM22" s="79"/>
      <c r="EN22" s="79"/>
      <c r="EO22" s="79"/>
      <c r="EP22" s="79"/>
      <c r="EQ22" s="79"/>
      <c r="ER22" s="79"/>
      <c r="ES22" s="79"/>
      <c r="ET22" s="79"/>
      <c r="EU22" s="79"/>
      <c r="EV22" s="79"/>
      <c r="EW22" s="79"/>
      <c r="EX22" s="79"/>
      <c r="EY22" s="79"/>
      <c r="EZ22" s="79"/>
      <c r="FA22" s="79"/>
      <c r="FB22" s="79"/>
      <c r="FC22" s="79"/>
      <c r="FD22" s="79"/>
      <c r="FE22" s="79"/>
      <c r="FF22" s="79"/>
      <c r="FG22" s="79"/>
      <c r="FH22" s="79"/>
      <c r="FI22" s="79"/>
      <c r="FJ22" s="79"/>
      <c r="FK22" s="79"/>
      <c r="FL22" s="79"/>
      <c r="FM22" s="79"/>
      <c r="FN22" s="79"/>
      <c r="FO22" s="79"/>
      <c r="FP22" s="79"/>
      <c r="FQ22" s="79"/>
      <c r="FR22" s="79"/>
      <c r="FS22" s="79"/>
      <c r="FT22" s="79"/>
      <c r="FU22" s="79"/>
      <c r="FV22" s="79"/>
      <c r="FW22" s="79"/>
      <c r="FX22" s="79">
        <v>0</v>
      </c>
      <c r="FY22" s="79">
        <v>24.263158798217773</v>
      </c>
      <c r="FZ22" s="79">
        <v>0</v>
      </c>
      <c r="GA22" s="41"/>
      <c r="GB22" s="34"/>
      <c r="GC22" s="34"/>
    </row>
    <row r="23" spans="1:185" x14ac:dyDescent="0.2">
      <c r="A23" t="s">
        <v>186</v>
      </c>
      <c r="B23" t="s">
        <v>236</v>
      </c>
      <c r="C23" t="s">
        <v>2</v>
      </c>
      <c r="D23" t="s">
        <v>202</v>
      </c>
      <c r="E23" t="s">
        <v>240</v>
      </c>
      <c r="F23" t="s">
        <v>185</v>
      </c>
      <c r="G23" t="s">
        <v>1</v>
      </c>
      <c r="H23" s="79">
        <v>69</v>
      </c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79"/>
      <c r="EH23" s="79"/>
      <c r="EI23" s="79"/>
      <c r="EJ23" s="79"/>
      <c r="EK23" s="79"/>
      <c r="EL23" s="79"/>
      <c r="EM23" s="79"/>
      <c r="EN23" s="79"/>
      <c r="EO23" s="79"/>
      <c r="EP23" s="79"/>
      <c r="EQ23" s="79"/>
      <c r="ER23" s="79"/>
      <c r="ES23" s="79"/>
      <c r="ET23" s="79"/>
      <c r="EU23" s="79"/>
      <c r="EV23" s="79"/>
      <c r="EW23" s="79"/>
      <c r="EX23" s="79"/>
      <c r="EY23" s="79"/>
      <c r="EZ23" s="79"/>
      <c r="FA23" s="79"/>
      <c r="FB23" s="79"/>
      <c r="FC23" s="79"/>
      <c r="FD23" s="79"/>
      <c r="FE23" s="79"/>
      <c r="FF23" s="79"/>
      <c r="FG23" s="79"/>
      <c r="FH23" s="79"/>
      <c r="FI23" s="79"/>
      <c r="FJ23" s="79"/>
      <c r="FK23" s="79"/>
      <c r="FL23" s="79"/>
      <c r="FM23" s="79"/>
      <c r="FN23" s="79"/>
      <c r="FO23" s="79"/>
      <c r="FP23" s="79"/>
      <c r="FQ23" s="79"/>
      <c r="FR23" s="79"/>
      <c r="FS23" s="79"/>
      <c r="FT23" s="79"/>
      <c r="FU23" s="79"/>
      <c r="FV23" s="79"/>
      <c r="FW23" s="79"/>
      <c r="FX23" s="79">
        <v>0</v>
      </c>
      <c r="FY23" s="79">
        <v>6.1052632331848145</v>
      </c>
      <c r="FZ23" s="79">
        <v>0</v>
      </c>
      <c r="GA23" s="41"/>
      <c r="GB23" s="34"/>
      <c r="GC23" s="34"/>
    </row>
    <row r="24" spans="1:185" x14ac:dyDescent="0.2">
      <c r="A24" t="s">
        <v>186</v>
      </c>
      <c r="B24" t="s">
        <v>236</v>
      </c>
      <c r="C24" t="s">
        <v>2</v>
      </c>
      <c r="D24" t="s">
        <v>202</v>
      </c>
      <c r="E24" t="s">
        <v>204</v>
      </c>
      <c r="F24" t="s">
        <v>1</v>
      </c>
      <c r="G24" t="s">
        <v>198</v>
      </c>
      <c r="H24" s="79">
        <v>4269</v>
      </c>
      <c r="I24" s="79">
        <v>2.0127105712890625</v>
      </c>
      <c r="J24" s="79">
        <v>1.7691159248352051</v>
      </c>
      <c r="K24" s="79">
        <v>1.6357036828994751</v>
      </c>
      <c r="L24" s="79">
        <v>1.4891892671585083</v>
      </c>
      <c r="M24" s="79">
        <v>1.4772133827209473</v>
      </c>
      <c r="N24" s="79">
        <v>1.683390736579895</v>
      </c>
      <c r="O24" s="79">
        <v>2.1070313453674316</v>
      </c>
      <c r="P24" s="79">
        <v>2.4898359775543213</v>
      </c>
      <c r="Q24" s="79">
        <v>2.434856653213501</v>
      </c>
      <c r="R24" s="79">
        <v>2.275543212890625</v>
      </c>
      <c r="S24" s="79">
        <v>2.2988207340240479</v>
      </c>
      <c r="T24" s="79">
        <v>2.3018033504486084</v>
      </c>
      <c r="U24" s="79">
        <v>2.2687280178070068</v>
      </c>
      <c r="V24" s="79">
        <v>2.1489953994750977</v>
      </c>
      <c r="W24" s="79">
        <v>1.9756873846054077</v>
      </c>
      <c r="X24" s="79">
        <v>2.0286123752593994</v>
      </c>
      <c r="Y24" s="79">
        <v>2.1847844123840332</v>
      </c>
      <c r="Z24" s="79">
        <v>2.6141369342803955</v>
      </c>
      <c r="AA24" s="79">
        <v>3.0518591403961182</v>
      </c>
      <c r="AB24" s="79">
        <v>3.2196662425994873</v>
      </c>
      <c r="AC24" s="79">
        <v>3.2720091342926025</v>
      </c>
      <c r="AD24" s="79">
        <v>3.0253951549530029</v>
      </c>
      <c r="AE24" s="79">
        <v>2.5651237964630127</v>
      </c>
      <c r="AF24" s="79">
        <v>2.1312255859375</v>
      </c>
      <c r="AG24" s="79">
        <v>-0.25370872020721436</v>
      </c>
      <c r="AH24" s="79">
        <v>-0.28495126962661743</v>
      </c>
      <c r="AI24" s="79">
        <v>-0.26083701848983765</v>
      </c>
      <c r="AJ24" s="79">
        <v>-0.30427256226539612</v>
      </c>
      <c r="AK24" s="79">
        <v>-0.31384700536727905</v>
      </c>
      <c r="AL24" s="79">
        <v>-0.24199242889881134</v>
      </c>
      <c r="AM24" s="79">
        <v>-9.2914998531341553E-2</v>
      </c>
      <c r="AN24" s="79">
        <v>-7.9060673713684082E-2</v>
      </c>
      <c r="AO24" s="79">
        <v>-4.5934475958347321E-2</v>
      </c>
      <c r="AP24" s="79">
        <v>-0.108946792781353</v>
      </c>
      <c r="AQ24" s="79">
        <v>-1.5061138197779655E-2</v>
      </c>
      <c r="AR24" s="79">
        <v>-4.5358259230852127E-2</v>
      </c>
      <c r="AS24" s="79">
        <v>-2.8111953288316727E-2</v>
      </c>
      <c r="AT24" s="79">
        <v>-2.310621365904808E-2</v>
      </c>
      <c r="AU24" s="79">
        <v>-8.1990852952003479E-2</v>
      </c>
      <c r="AV24" s="79">
        <v>3.3355407416820526E-2</v>
      </c>
      <c r="AW24" s="79">
        <v>3.2063353806734085E-2</v>
      </c>
      <c r="AX24" s="79">
        <v>0.15793031454086304</v>
      </c>
      <c r="AY24" s="79">
        <v>0.20953789353370667</v>
      </c>
      <c r="AZ24" s="79">
        <v>0.1667647510766983</v>
      </c>
      <c r="BA24" s="79">
        <v>-4.5152746140956879E-2</v>
      </c>
      <c r="BB24" s="79">
        <v>-0.21720178425312042</v>
      </c>
      <c r="BC24" s="79">
        <v>-0.28600364923477173</v>
      </c>
      <c r="BD24" s="79">
        <v>-0.18108092248439789</v>
      </c>
      <c r="BE24" s="79">
        <v>-0.10809790343046188</v>
      </c>
      <c r="BF24" s="79">
        <v>-0.14723043143749237</v>
      </c>
      <c r="BG24" s="79">
        <v>-0.13205753266811371</v>
      </c>
      <c r="BH24" s="79">
        <v>-0.19598746299743652</v>
      </c>
      <c r="BI24" s="79">
        <v>-0.20921200513839722</v>
      </c>
      <c r="BJ24" s="79">
        <v>-0.14079089462757111</v>
      </c>
      <c r="BK24" s="79">
        <v>1.3935541734099388E-2</v>
      </c>
      <c r="BL24" s="79">
        <v>4.1565984487533569E-2</v>
      </c>
      <c r="BM24" s="79">
        <v>4.8862233757972717E-2</v>
      </c>
      <c r="BN24" s="79">
        <v>-3.5855218768119812E-2</v>
      </c>
      <c r="BO24" s="79">
        <v>5.5550761520862579E-2</v>
      </c>
      <c r="BP24" s="79">
        <v>2.5066394358873367E-2</v>
      </c>
      <c r="BQ24" s="79">
        <v>3.2345257699489594E-2</v>
      </c>
      <c r="BR24" s="79">
        <v>3.5757798701524734E-2</v>
      </c>
      <c r="BS24" s="79">
        <v>-2.4987785145640373E-2</v>
      </c>
      <c r="BT24" s="79">
        <v>8.7688975036144257E-2</v>
      </c>
      <c r="BU24" s="79">
        <v>8.7176330387592316E-2</v>
      </c>
      <c r="BV24" s="79">
        <v>0.22292327880859375</v>
      </c>
      <c r="BW24" s="79">
        <v>0.29154381155967712</v>
      </c>
      <c r="BX24" s="79">
        <v>0.23976850509643555</v>
      </c>
      <c r="BY24" s="79">
        <v>5.1491033285856247E-2</v>
      </c>
      <c r="BZ24" s="79">
        <v>-0.10455454140901566</v>
      </c>
      <c r="CA24" s="79">
        <v>-0.18086311221122742</v>
      </c>
      <c r="CB24" s="79">
        <v>-8.2326829433441162E-2</v>
      </c>
      <c r="CC24" s="79">
        <v>-7.2482950054109097E-3</v>
      </c>
      <c r="CD24" s="79">
        <v>-5.1845401525497437E-2</v>
      </c>
      <c r="CE24" s="79">
        <v>-4.2865242809057236E-2</v>
      </c>
      <c r="CF24" s="79">
        <v>-0.12098953127861023</v>
      </c>
      <c r="CG24" s="79">
        <v>-0.13674211502075195</v>
      </c>
      <c r="CH24" s="79">
        <v>-7.0699028670787811E-2</v>
      </c>
      <c r="CI24" s="79">
        <v>8.7939903140068054E-2</v>
      </c>
      <c r="CJ24" s="79">
        <v>0.12511163949966431</v>
      </c>
      <c r="CK24" s="79">
        <v>0.11451814323663712</v>
      </c>
      <c r="CL24" s="79">
        <v>1.4767780900001526E-2</v>
      </c>
      <c r="CM24" s="79">
        <v>0.1044563502073288</v>
      </c>
      <c r="CN24" s="79">
        <v>7.384229451417923E-2</v>
      </c>
      <c r="CO24" s="79">
        <v>7.4217736721038818E-2</v>
      </c>
      <c r="CP24" s="79">
        <v>7.6526835560798645E-2</v>
      </c>
      <c r="CQ24" s="79">
        <v>1.4492364600300789E-2</v>
      </c>
      <c r="CR24" s="79">
        <v>0.12532024085521698</v>
      </c>
      <c r="CS24" s="79">
        <v>0.12534740567207336</v>
      </c>
      <c r="CT24" s="79">
        <v>0.26793721318244934</v>
      </c>
      <c r="CU24" s="79">
        <v>0.34834083914756775</v>
      </c>
      <c r="CV24" s="79">
        <v>0.2903306782245636</v>
      </c>
      <c r="CW24" s="79">
        <v>0.11842621862888336</v>
      </c>
      <c r="CX24" s="79">
        <v>-2.6535404846072197E-2</v>
      </c>
      <c r="CY24" s="79">
        <v>-0.10804308950901031</v>
      </c>
      <c r="CZ24" s="79">
        <v>-1.3930041342973709E-2</v>
      </c>
      <c r="DA24" s="79">
        <v>9.3601308763027191E-2</v>
      </c>
      <c r="DB24" s="79">
        <v>4.3539632111787796E-2</v>
      </c>
      <c r="DC24" s="79">
        <v>4.6327043324708939E-2</v>
      </c>
      <c r="DD24" s="79">
        <v>-4.5991603285074234E-2</v>
      </c>
      <c r="DE24" s="79">
        <v>-6.4272224903106689E-2</v>
      </c>
      <c r="DF24" s="79">
        <v>-6.0715916333720088E-4</v>
      </c>
      <c r="DG24" s="79">
        <v>0.16194427013397217</v>
      </c>
      <c r="DH24" s="79">
        <v>0.20865729451179504</v>
      </c>
      <c r="DI24" s="79">
        <v>0.18017405271530151</v>
      </c>
      <c r="DJ24" s="79">
        <v>6.5390780568122864E-2</v>
      </c>
      <c r="DK24" s="79">
        <v>0.15336193144321442</v>
      </c>
      <c r="DL24" s="79">
        <v>0.12261819839477539</v>
      </c>
      <c r="DM24" s="79">
        <v>0.11609021574258804</v>
      </c>
      <c r="DN24" s="79">
        <v>0.11729586869478226</v>
      </c>
      <c r="DO24" s="79">
        <v>5.39725162088871E-2</v>
      </c>
      <c r="DP24" s="79">
        <v>0.16295149922370911</v>
      </c>
      <c r="DQ24" s="79">
        <v>0.16351848840713501</v>
      </c>
      <c r="DR24" s="79">
        <v>0.31295114755630493</v>
      </c>
      <c r="DS24" s="79">
        <v>0.40513786673545837</v>
      </c>
      <c r="DT24" s="79">
        <v>0.34089285135269165</v>
      </c>
      <c r="DU24" s="79">
        <v>0.18536140024662018</v>
      </c>
      <c r="DV24" s="79">
        <v>5.148373544216156E-2</v>
      </c>
      <c r="DW24" s="79">
        <v>-3.5223066806793213E-2</v>
      </c>
      <c r="DX24" s="79">
        <v>5.4466746747493744E-2</v>
      </c>
      <c r="DY24" s="79">
        <v>0.23921212553977966</v>
      </c>
      <c r="DZ24" s="79">
        <v>0.18126046657562256</v>
      </c>
      <c r="EA24" s="79">
        <v>0.17510654032230377</v>
      </c>
      <c r="EB24" s="79">
        <v>6.2293492257595062E-2</v>
      </c>
      <c r="EC24" s="79">
        <v>4.0362782776355743E-2</v>
      </c>
      <c r="ED24" s="79">
        <v>0.10059437155723572</v>
      </c>
      <c r="EE24" s="79">
        <v>0.26879480481147766</v>
      </c>
      <c r="EF24" s="79">
        <v>0.3292839527130127</v>
      </c>
      <c r="EG24" s="79">
        <v>0.27497076988220215</v>
      </c>
      <c r="EH24" s="79">
        <v>0.13848234713077545</v>
      </c>
      <c r="EI24" s="79">
        <v>0.2239738404750824</v>
      </c>
      <c r="EJ24" s="79">
        <v>0.19304284453392029</v>
      </c>
      <c r="EK24" s="79">
        <v>0.17654742300510406</v>
      </c>
      <c r="EL24" s="79">
        <v>0.17615988850593567</v>
      </c>
      <c r="EM24" s="79">
        <v>0.11097558587789536</v>
      </c>
      <c r="EN24" s="79">
        <v>0.21728508174419403</v>
      </c>
      <c r="EO24" s="79">
        <v>0.21863146126270294</v>
      </c>
      <c r="EP24" s="79">
        <v>0.37794411182403564</v>
      </c>
      <c r="EQ24" s="79">
        <v>0.48714378476142883</v>
      </c>
      <c r="ER24" s="79">
        <v>0.4138965904712677</v>
      </c>
      <c r="ES24" s="79">
        <v>0.2820051908493042</v>
      </c>
      <c r="ET24" s="79">
        <v>0.16413098573684692</v>
      </c>
      <c r="EU24" s="79">
        <v>6.9917477667331696E-2</v>
      </c>
      <c r="EV24" s="79">
        <v>0.15322084724903107</v>
      </c>
      <c r="EW24" s="79">
        <v>50.673004150390625</v>
      </c>
      <c r="EX24" s="79">
        <v>49.866073608398438</v>
      </c>
      <c r="EY24" s="79">
        <v>49.184463500976563</v>
      </c>
      <c r="EZ24" s="79">
        <v>48.473186492919922</v>
      </c>
      <c r="FA24" s="79">
        <v>47.911865234375</v>
      </c>
      <c r="FB24" s="79">
        <v>47.486156463623047</v>
      </c>
      <c r="FC24" s="79">
        <v>47.238349914550781</v>
      </c>
      <c r="FD24" s="79">
        <v>47.2972412109375</v>
      </c>
      <c r="FE24" s="79">
        <v>49.281761169433594</v>
      </c>
      <c r="FF24" s="79">
        <v>52.491313934326172</v>
      </c>
      <c r="FG24" s="79">
        <v>55.247810363769531</v>
      </c>
      <c r="FH24" s="79">
        <v>57.311630249023438</v>
      </c>
      <c r="FI24" s="79">
        <v>59.186347961425781</v>
      </c>
      <c r="FJ24" s="79">
        <v>60.529281616210938</v>
      </c>
      <c r="FK24" s="79">
        <v>61.242214202880859</v>
      </c>
      <c r="FL24" s="79">
        <v>61.585899353027344</v>
      </c>
      <c r="FM24" s="79">
        <v>61.248134613037109</v>
      </c>
      <c r="FN24" s="79">
        <v>60.569141387939453</v>
      </c>
      <c r="FO24" s="79">
        <v>59.027595520019531</v>
      </c>
      <c r="FP24" s="79">
        <v>56.696399688720703</v>
      </c>
      <c r="FQ24" s="79">
        <v>54.805580139160156</v>
      </c>
      <c r="FR24" s="79">
        <v>53.504276275634766</v>
      </c>
      <c r="FS24" s="79">
        <v>52.537677764892578</v>
      </c>
      <c r="FT24" s="79">
        <v>51.564914703369141</v>
      </c>
      <c r="FU24" s="79">
        <v>7.4482135474681854E-2</v>
      </c>
      <c r="FV24" s="79">
        <v>7.0955090224742889E-2</v>
      </c>
      <c r="FW24" s="79">
        <v>8.4334343671798706E-2</v>
      </c>
      <c r="FX24" s="79">
        <v>0</v>
      </c>
      <c r="FY24" s="79">
        <v>374.22726440429688</v>
      </c>
      <c r="FZ24" s="79">
        <v>1</v>
      </c>
      <c r="GA24" s="41"/>
      <c r="GB24" s="34"/>
      <c r="GC24" s="34"/>
    </row>
    <row r="25" spans="1:185" x14ac:dyDescent="0.2">
      <c r="A25" t="s">
        <v>186</v>
      </c>
      <c r="B25" t="s">
        <v>236</v>
      </c>
      <c r="C25" t="s">
        <v>2</v>
      </c>
      <c r="D25" t="s">
        <v>202</v>
      </c>
      <c r="E25" t="s">
        <v>204</v>
      </c>
      <c r="F25" t="s">
        <v>1</v>
      </c>
      <c r="G25" t="s">
        <v>200</v>
      </c>
      <c r="H25" s="79">
        <v>855</v>
      </c>
      <c r="I25" s="79">
        <v>0.4172934889793396</v>
      </c>
      <c r="J25" s="79">
        <v>0.37495076656341553</v>
      </c>
      <c r="K25" s="79">
        <v>0.35350999236106873</v>
      </c>
      <c r="L25" s="79">
        <v>0.34828665852546692</v>
      </c>
      <c r="M25" s="79">
        <v>0.356341153383255</v>
      </c>
      <c r="N25" s="79">
        <v>0.40436536073684692</v>
      </c>
      <c r="O25" s="79">
        <v>0.47631785273551941</v>
      </c>
      <c r="P25" s="79">
        <v>0.54638123512268066</v>
      </c>
      <c r="Q25" s="79">
        <v>0.52676397562026978</v>
      </c>
      <c r="R25" s="79">
        <v>0.53104192018508911</v>
      </c>
      <c r="S25" s="79">
        <v>0.49966859817504883</v>
      </c>
      <c r="T25" s="79">
        <v>0.50868624448776245</v>
      </c>
      <c r="U25" s="79">
        <v>0.49723121523857117</v>
      </c>
      <c r="V25" s="79">
        <v>0.47807034850120544</v>
      </c>
      <c r="W25" s="79">
        <v>0.45536556839942932</v>
      </c>
      <c r="X25" s="79">
        <v>0.46681579947471619</v>
      </c>
      <c r="Y25" s="79">
        <v>0.48971375823020935</v>
      </c>
      <c r="Z25" s="79">
        <v>0.54487502574920654</v>
      </c>
      <c r="AA25" s="79">
        <v>0.62962448596954346</v>
      </c>
      <c r="AB25" s="79">
        <v>0.71219813823699951</v>
      </c>
      <c r="AC25" s="79">
        <v>0.71112561225891113</v>
      </c>
      <c r="AD25" s="79">
        <v>0.62354332208633423</v>
      </c>
      <c r="AE25" s="79">
        <v>0.55108499526977539</v>
      </c>
      <c r="AF25" s="79">
        <v>0.47519049048423767</v>
      </c>
      <c r="AG25" s="79">
        <v>-3.644060343503952E-2</v>
      </c>
      <c r="AH25" s="79">
        <v>-4.0409073233604431E-2</v>
      </c>
      <c r="AI25" s="79">
        <v>-3.7714887410402298E-2</v>
      </c>
      <c r="AJ25" s="79">
        <v>-2.7202600613236427E-2</v>
      </c>
      <c r="AK25" s="79">
        <v>-1.7265539616346359E-2</v>
      </c>
      <c r="AL25" s="79">
        <v>-8.9368922635912895E-3</v>
      </c>
      <c r="AM25" s="79">
        <v>-2.4838289245963097E-2</v>
      </c>
      <c r="AN25" s="79">
        <v>-9.8752668127417564E-3</v>
      </c>
      <c r="AO25" s="79">
        <v>-2.7197377756237984E-2</v>
      </c>
      <c r="AP25" s="79">
        <v>-3.5348482429981232E-2</v>
      </c>
      <c r="AQ25" s="79">
        <v>-6.4080961048603058E-2</v>
      </c>
      <c r="AR25" s="79">
        <v>-4.6481393277645111E-2</v>
      </c>
      <c r="AS25" s="79">
        <v>-7.0324055850505829E-2</v>
      </c>
      <c r="AT25" s="79">
        <v>-7.483256608247757E-2</v>
      </c>
      <c r="AU25" s="79">
        <v>-7.2068482637405396E-2</v>
      </c>
      <c r="AV25" s="79">
        <v>-5.2486155182123184E-2</v>
      </c>
      <c r="AW25" s="79">
        <v>-4.2278021574020386E-2</v>
      </c>
      <c r="AX25" s="79">
        <v>-5.1917236298322678E-2</v>
      </c>
      <c r="AY25" s="79">
        <v>-2.2578267380595207E-2</v>
      </c>
      <c r="AZ25" s="79">
        <v>2.8612701222300529E-2</v>
      </c>
      <c r="BA25" s="79">
        <v>-3.6124065518379211E-3</v>
      </c>
      <c r="BB25" s="79">
        <v>-2.9192313551902771E-2</v>
      </c>
      <c r="BC25" s="79">
        <v>-2.2355783730745316E-2</v>
      </c>
      <c r="BD25" s="79">
        <v>-3.0577654018998146E-2</v>
      </c>
      <c r="BE25" s="79">
        <v>-1.5804523602128029E-2</v>
      </c>
      <c r="BF25" s="79">
        <v>-2.1397888660430908E-2</v>
      </c>
      <c r="BG25" s="79">
        <v>-1.9783614203333855E-2</v>
      </c>
      <c r="BH25" s="79">
        <v>-7.4506979435682297E-3</v>
      </c>
      <c r="BI25" s="79">
        <v>3.7259017117321491E-3</v>
      </c>
      <c r="BJ25" s="79">
        <v>1.6510138288140297E-2</v>
      </c>
      <c r="BK25" s="79">
        <v>5.4890122264623642E-3</v>
      </c>
      <c r="BL25" s="79">
        <v>2.1116727963089943E-2</v>
      </c>
      <c r="BM25" s="79">
        <v>3.2836012542247772E-3</v>
      </c>
      <c r="BN25" s="79">
        <v>-6.4846687018871307E-3</v>
      </c>
      <c r="BO25" s="79">
        <v>-3.7015840411186218E-2</v>
      </c>
      <c r="BP25" s="79">
        <v>-1.9996382296085358E-2</v>
      </c>
      <c r="BQ25" s="79">
        <v>-4.4040046632289886E-2</v>
      </c>
      <c r="BR25" s="79">
        <v>-4.9165070056915283E-2</v>
      </c>
      <c r="BS25" s="79">
        <v>-4.9762271344661713E-2</v>
      </c>
      <c r="BT25" s="79">
        <v>-3.1447820365428925E-2</v>
      </c>
      <c r="BU25" s="79">
        <v>-2.1044649183750153E-2</v>
      </c>
      <c r="BV25" s="79">
        <v>-2.9025014489889145E-2</v>
      </c>
      <c r="BW25" s="79">
        <v>4.1107563301920891E-3</v>
      </c>
      <c r="BX25" s="79">
        <v>5.7267922908067703E-2</v>
      </c>
      <c r="BY25" s="79">
        <v>2.8482953086495399E-2</v>
      </c>
      <c r="BZ25" s="79">
        <v>-4.5385332778096199E-3</v>
      </c>
      <c r="CA25" s="79">
        <v>3.1887929071672261E-4</v>
      </c>
      <c r="CB25" s="79">
        <v>-9.4809988513588905E-3</v>
      </c>
      <c r="CC25" s="79">
        <v>-1.5120391035452485E-3</v>
      </c>
      <c r="CD25" s="79">
        <v>-8.2307998090982437E-3</v>
      </c>
      <c r="CE25" s="79">
        <v>-7.3644677177071571E-3</v>
      </c>
      <c r="CF25" s="79">
        <v>6.2294090166687965E-3</v>
      </c>
      <c r="CG25" s="79">
        <v>1.8264509737491608E-2</v>
      </c>
      <c r="CH25" s="79">
        <v>3.4134674817323685E-2</v>
      </c>
      <c r="CI25" s="79">
        <v>2.6493608951568604E-2</v>
      </c>
      <c r="CJ25" s="79">
        <v>4.2581688612699509E-2</v>
      </c>
      <c r="CK25" s="79">
        <v>2.4394635111093521E-2</v>
      </c>
      <c r="CL25" s="79">
        <v>1.3506322167813778E-2</v>
      </c>
      <c r="CM25" s="79">
        <v>-1.8270619213581085E-2</v>
      </c>
      <c r="CN25" s="79">
        <v>-1.6529465792700648E-3</v>
      </c>
      <c r="CO25" s="79">
        <v>-2.583581954240799E-2</v>
      </c>
      <c r="CP25" s="79">
        <v>-3.1387843191623688E-2</v>
      </c>
      <c r="CQ25" s="79">
        <v>-3.4313060343265533E-2</v>
      </c>
      <c r="CR25" s="79">
        <v>-1.6876732930541039E-2</v>
      </c>
      <c r="CS25" s="79">
        <v>-6.3384789973497391E-3</v>
      </c>
      <c r="CT25" s="79">
        <v>-1.3169930316507816E-2</v>
      </c>
      <c r="CU25" s="79">
        <v>2.2595493122935295E-2</v>
      </c>
      <c r="CV25" s="79">
        <v>7.7114440500736237E-2</v>
      </c>
      <c r="CW25" s="79">
        <v>5.071210116147995E-2</v>
      </c>
      <c r="CX25" s="79">
        <v>1.2536599300801754E-2</v>
      </c>
      <c r="CY25" s="79">
        <v>1.6023281961679459E-2</v>
      </c>
      <c r="CZ25" s="79">
        <v>5.1304805092513561E-3</v>
      </c>
      <c r="DA25" s="79">
        <v>1.2780445627868176E-2</v>
      </c>
      <c r="DB25" s="79">
        <v>4.9362895078957081E-3</v>
      </c>
      <c r="DC25" s="79">
        <v>5.0546783022582531E-3</v>
      </c>
      <c r="DD25" s="79">
        <v>1.9909515976905823E-2</v>
      </c>
      <c r="DE25" s="79">
        <v>3.2803118228912354E-2</v>
      </c>
      <c r="DF25" s="79">
        <v>5.1759209483861923E-2</v>
      </c>
      <c r="DG25" s="79">
        <v>4.7498203814029694E-2</v>
      </c>
      <c r="DH25" s="79">
        <v>6.4046651124954224E-2</v>
      </c>
      <c r="DI25" s="79">
        <v>4.5505668967962265E-2</v>
      </c>
      <c r="DJ25" s="79">
        <v>3.3497311174869537E-2</v>
      </c>
      <c r="DK25" s="79">
        <v>4.7460116911679506E-4</v>
      </c>
      <c r="DL25" s="79">
        <v>1.6690488904714584E-2</v>
      </c>
      <c r="DM25" s="79">
        <v>-7.6315924525260925E-3</v>
      </c>
      <c r="DN25" s="79">
        <v>-1.3610616326332092E-2</v>
      </c>
      <c r="DO25" s="79">
        <v>-1.8863847479224205E-2</v>
      </c>
      <c r="DP25" s="79">
        <v>-2.3056452628225088E-3</v>
      </c>
      <c r="DQ25" s="79">
        <v>8.3676902577280998E-3</v>
      </c>
      <c r="DR25" s="79">
        <v>2.6851529255509377E-3</v>
      </c>
      <c r="DS25" s="79">
        <v>4.1080228984355927E-2</v>
      </c>
      <c r="DT25" s="79">
        <v>9.6960961818695068E-2</v>
      </c>
      <c r="DU25" s="79">
        <v>7.294125109910965E-2</v>
      </c>
      <c r="DV25" s="79">
        <v>2.9611730948090553E-2</v>
      </c>
      <c r="DW25" s="79">
        <v>3.1727682799100876E-2</v>
      </c>
      <c r="DX25" s="79">
        <v>1.9741959869861603E-2</v>
      </c>
      <c r="DY25" s="79">
        <v>3.3416524529457092E-2</v>
      </c>
      <c r="DZ25" s="79">
        <v>2.3947475478053093E-2</v>
      </c>
      <c r="EA25" s="79">
        <v>2.2985951974987984E-2</v>
      </c>
      <c r="EB25" s="79">
        <v>3.966141864657402E-2</v>
      </c>
      <c r="EC25" s="79">
        <v>5.3794559091329575E-2</v>
      </c>
      <c r="ED25" s="79">
        <v>7.7206239104270935E-2</v>
      </c>
      <c r="EE25" s="79">
        <v>7.7825509011745453E-2</v>
      </c>
      <c r="EF25" s="79">
        <v>9.5038644969463348E-2</v>
      </c>
      <c r="EG25" s="79">
        <v>7.5986646115779877E-2</v>
      </c>
      <c r="EH25" s="79">
        <v>6.2361128628253937E-2</v>
      </c>
      <c r="EI25" s="79">
        <v>2.7539722621440887E-2</v>
      </c>
      <c r="EJ25" s="79">
        <v>4.3175499886274338E-2</v>
      </c>
      <c r="EK25" s="79">
        <v>1.8652420490980148E-2</v>
      </c>
      <c r="EL25" s="79">
        <v>1.205687690526247E-2</v>
      </c>
      <c r="EM25" s="79">
        <v>3.4423605538904667E-3</v>
      </c>
      <c r="EN25" s="79">
        <v>1.8732691183686256E-2</v>
      </c>
      <c r="EO25" s="79">
        <v>2.9601063579320908E-2</v>
      </c>
      <c r="EP25" s="79">
        <v>2.5577375665307045E-2</v>
      </c>
      <c r="EQ25" s="79">
        <v>6.7769251763820648E-2</v>
      </c>
      <c r="ER25" s="79">
        <v>0.12561617791652679</v>
      </c>
      <c r="ES25" s="79">
        <v>0.10503660887479782</v>
      </c>
      <c r="ET25" s="79">
        <v>5.426551029086113E-2</v>
      </c>
      <c r="EU25" s="79">
        <v>5.4402347654104233E-2</v>
      </c>
      <c r="EV25" s="79">
        <v>4.0838614106178284E-2</v>
      </c>
      <c r="EW25" s="79">
        <v>50.673954010009766</v>
      </c>
      <c r="EX25" s="79">
        <v>49.787036895751953</v>
      </c>
      <c r="EY25" s="79">
        <v>49.063762664794922</v>
      </c>
      <c r="EZ25" s="79">
        <v>48.265018463134766</v>
      </c>
      <c r="FA25" s="79">
        <v>47.780048370361328</v>
      </c>
      <c r="FB25" s="79">
        <v>47.290023803710938</v>
      </c>
      <c r="FC25" s="79">
        <v>46.951622009277344</v>
      </c>
      <c r="FD25" s="79">
        <v>46.706081390380859</v>
      </c>
      <c r="FE25" s="79">
        <v>48.583301544189453</v>
      </c>
      <c r="FF25" s="79">
        <v>51.834938049316406</v>
      </c>
      <c r="FG25" s="79">
        <v>54.824562072753906</v>
      </c>
      <c r="FH25" s="79">
        <v>57.187076568603516</v>
      </c>
      <c r="FI25" s="79">
        <v>59.341667175292969</v>
      </c>
      <c r="FJ25" s="79">
        <v>60.953376770019531</v>
      </c>
      <c r="FK25" s="79">
        <v>61.967731475830078</v>
      </c>
      <c r="FL25" s="79">
        <v>62.482246398925781</v>
      </c>
      <c r="FM25" s="79">
        <v>62.228672027587891</v>
      </c>
      <c r="FN25" s="79">
        <v>61.499412536621094</v>
      </c>
      <c r="FO25" s="79">
        <v>59.928928375244141</v>
      </c>
      <c r="FP25" s="79">
        <v>57.533023834228516</v>
      </c>
      <c r="FQ25" s="79">
        <v>55.544387817382813</v>
      </c>
      <c r="FR25" s="79">
        <v>54.130264282226563</v>
      </c>
      <c r="FS25" s="79">
        <v>52.936546325683594</v>
      </c>
      <c r="FT25" s="79">
        <v>51.907112121582031</v>
      </c>
      <c r="FU25" s="79">
        <v>2.4264181032776833E-2</v>
      </c>
      <c r="FV25" s="79">
        <v>2.6689259335398674E-2</v>
      </c>
      <c r="FW25" s="79">
        <v>2.4648739024996758E-2</v>
      </c>
      <c r="FX25" s="79">
        <v>0</v>
      </c>
      <c r="FY25" s="79">
        <v>188.45454406738281</v>
      </c>
      <c r="FZ25" s="79">
        <v>1</v>
      </c>
      <c r="GA25" s="41"/>
      <c r="GB25" s="34"/>
      <c r="GC25" s="34"/>
    </row>
    <row r="26" spans="1:185" x14ac:dyDescent="0.2">
      <c r="A26" t="s">
        <v>186</v>
      </c>
      <c r="B26" t="s">
        <v>236</v>
      </c>
      <c r="C26" t="s">
        <v>2</v>
      </c>
      <c r="D26" t="s">
        <v>202</v>
      </c>
      <c r="E26" t="s">
        <v>204</v>
      </c>
      <c r="F26" t="s">
        <v>1</v>
      </c>
      <c r="G26" t="s">
        <v>1</v>
      </c>
      <c r="H26" s="79">
        <v>5124</v>
      </c>
      <c r="I26" s="79">
        <v>2.4300038814544678</v>
      </c>
      <c r="J26" s="79">
        <v>2.1440668106079102</v>
      </c>
      <c r="K26" s="79">
        <v>1.9892137050628662</v>
      </c>
      <c r="L26" s="79">
        <v>1.8374758958816528</v>
      </c>
      <c r="M26" s="79">
        <v>1.8335546255111694</v>
      </c>
      <c r="N26" s="79">
        <v>2.0877561569213867</v>
      </c>
      <c r="O26" s="79">
        <v>2.5833492279052734</v>
      </c>
      <c r="P26" s="79">
        <v>3.036217212677002</v>
      </c>
      <c r="Q26" s="79">
        <v>2.961620569229126</v>
      </c>
      <c r="R26" s="79">
        <v>2.8065850734710693</v>
      </c>
      <c r="S26" s="79">
        <v>2.7984893321990967</v>
      </c>
      <c r="T26" s="79">
        <v>2.8104894161224365</v>
      </c>
      <c r="U26" s="79">
        <v>2.7659592628479004</v>
      </c>
      <c r="V26" s="79">
        <v>2.6270656585693359</v>
      </c>
      <c r="W26" s="79">
        <v>2.4310529232025146</v>
      </c>
      <c r="X26" s="79">
        <v>2.4954283237457275</v>
      </c>
      <c r="Y26" s="79">
        <v>2.6744983196258545</v>
      </c>
      <c r="Z26" s="79">
        <v>3.1590118408203125</v>
      </c>
      <c r="AA26" s="79">
        <v>3.6814835071563721</v>
      </c>
      <c r="AB26" s="79">
        <v>3.9318645000457764</v>
      </c>
      <c r="AC26" s="79">
        <v>3.9831347465515137</v>
      </c>
      <c r="AD26" s="79">
        <v>3.6489386558532715</v>
      </c>
      <c r="AE26" s="79">
        <v>3.1162087917327881</v>
      </c>
      <c r="AF26" s="79">
        <v>2.6064159870147705</v>
      </c>
      <c r="AG26" s="79">
        <v>-0.25768351554870605</v>
      </c>
      <c r="AH26" s="79">
        <v>-0.29539257287979126</v>
      </c>
      <c r="AI26" s="79">
        <v>-0.2703043520450592</v>
      </c>
      <c r="AJ26" s="79">
        <v>-0.3010672926902771</v>
      </c>
      <c r="AK26" s="79">
        <v>-0.29911127686500549</v>
      </c>
      <c r="AL26" s="79">
        <v>-0.21318991482257843</v>
      </c>
      <c r="AM26" s="79">
        <v>-7.3565050959587097E-2</v>
      </c>
      <c r="AN26" s="79">
        <v>-4.3110068887472153E-2</v>
      </c>
      <c r="AO26" s="79">
        <v>-2.9630323871970177E-2</v>
      </c>
      <c r="AP26" s="79">
        <v>-0.10473750531673431</v>
      </c>
      <c r="AQ26" s="79">
        <v>-4.1810430586338043E-2</v>
      </c>
      <c r="AR26" s="79">
        <v>-5.5161986500024796E-2</v>
      </c>
      <c r="AS26" s="79">
        <v>-6.3200198113918304E-2</v>
      </c>
      <c r="AT26" s="79">
        <v>-6.3554100692272186E-2</v>
      </c>
      <c r="AU26" s="79">
        <v>-0.12342804670333862</v>
      </c>
      <c r="AV26" s="79">
        <v>9.8252436146140099E-3</v>
      </c>
      <c r="AW26" s="79">
        <v>1.9041107967495918E-2</v>
      </c>
      <c r="AX26" s="79">
        <v>0.13813592493534088</v>
      </c>
      <c r="AY26" s="79">
        <v>0.22496740520000458</v>
      </c>
      <c r="AZ26" s="79">
        <v>0.23470115661621094</v>
      </c>
      <c r="BA26" s="79">
        <v>-3.225342370569706E-3</v>
      </c>
      <c r="BB26" s="79">
        <v>-0.2091781347990036</v>
      </c>
      <c r="BC26" s="79">
        <v>-0.27407178282737732</v>
      </c>
      <c r="BD26" s="79">
        <v>-0.17972202599048615</v>
      </c>
      <c r="BE26" s="79">
        <v>-0.11061767488718033</v>
      </c>
      <c r="BF26" s="79">
        <v>-0.15636575222015381</v>
      </c>
      <c r="BG26" s="79">
        <v>-0.14028246700763702</v>
      </c>
      <c r="BH26" s="79">
        <v>-0.19099551439285278</v>
      </c>
      <c r="BI26" s="79">
        <v>-0.19239144027233124</v>
      </c>
      <c r="BJ26" s="79">
        <v>-0.10883809626102448</v>
      </c>
      <c r="BK26" s="79">
        <v>3.7506021559238434E-2</v>
      </c>
      <c r="BL26" s="79">
        <v>8.1434279680252075E-2</v>
      </c>
      <c r="BM26" s="79">
        <v>6.9946311414241791E-2</v>
      </c>
      <c r="BN26" s="79">
        <v>-2.6153167709708214E-2</v>
      </c>
      <c r="BO26" s="79">
        <v>3.381073847413063E-2</v>
      </c>
      <c r="BP26" s="79">
        <v>2.0078213885426521E-2</v>
      </c>
      <c r="BQ26" s="79">
        <v>2.7234193403273821E-3</v>
      </c>
      <c r="BR26" s="79">
        <v>6.6266051726415753E-4</v>
      </c>
      <c r="BS26" s="79">
        <v>-6.2215983867645264E-2</v>
      </c>
      <c r="BT26" s="79">
        <v>6.8089708685874939E-2</v>
      </c>
      <c r="BU26" s="79">
        <v>7.8102909028530121E-2</v>
      </c>
      <c r="BV26" s="79">
        <v>0.20704266428947449</v>
      </c>
      <c r="BW26" s="79">
        <v>0.31120702624320984</v>
      </c>
      <c r="BX26" s="79">
        <v>0.31312736868858337</v>
      </c>
      <c r="BY26" s="79">
        <v>9.8608501255512238E-2</v>
      </c>
      <c r="BZ26" s="79">
        <v>-9.3864604830741882E-2</v>
      </c>
      <c r="CA26" s="79">
        <v>-0.16651399433612823</v>
      </c>
      <c r="CB26" s="79">
        <v>-7.8739650547504425E-2</v>
      </c>
      <c r="CC26" s="79">
        <v>-8.7603339925408363E-3</v>
      </c>
      <c r="CD26" s="79">
        <v>-6.0076199471950531E-2</v>
      </c>
      <c r="CE26" s="79">
        <v>-5.0229713320732117E-2</v>
      </c>
      <c r="CF26" s="79">
        <v>-0.11476012319326401</v>
      </c>
      <c r="CG26" s="79">
        <v>-0.11847760528326035</v>
      </c>
      <c r="CH26" s="79">
        <v>-3.6564350128173828E-2</v>
      </c>
      <c r="CI26" s="79">
        <v>0.11443351209163666</v>
      </c>
      <c r="CJ26" s="79">
        <v>0.16769331693649292</v>
      </c>
      <c r="CK26" s="79">
        <v>0.13891278207302094</v>
      </c>
      <c r="CL26" s="79">
        <v>2.8274103999137878E-2</v>
      </c>
      <c r="CM26" s="79">
        <v>8.6185730993747711E-2</v>
      </c>
      <c r="CN26" s="79">
        <v>7.2189345955848694E-2</v>
      </c>
      <c r="CO26" s="79">
        <v>4.8381917178630829E-2</v>
      </c>
      <c r="CP26" s="79">
        <v>4.5138992369174957E-2</v>
      </c>
      <c r="CQ26" s="79">
        <v>-1.9820697605609894E-2</v>
      </c>
      <c r="CR26" s="79">
        <v>0.10844350606203079</v>
      </c>
      <c r="CS26" s="79">
        <v>0.11900892853736877</v>
      </c>
      <c r="CT26" s="79">
        <v>0.25476726889610291</v>
      </c>
      <c r="CU26" s="79">
        <v>0.37093633413314819</v>
      </c>
      <c r="CV26" s="79">
        <v>0.36744511127471924</v>
      </c>
      <c r="CW26" s="79">
        <v>0.16913831233978271</v>
      </c>
      <c r="CX26" s="79">
        <v>-1.3998805545270443E-2</v>
      </c>
      <c r="CY26" s="79">
        <v>-9.2019811272621155E-2</v>
      </c>
      <c r="CZ26" s="79">
        <v>-8.7995603680610657E-3</v>
      </c>
      <c r="DA26" s="79">
        <v>9.3097008764743805E-2</v>
      </c>
      <c r="DB26" s="79">
        <v>3.6213349550962448E-2</v>
      </c>
      <c r="DC26" s="79">
        <v>3.9823044091463089E-2</v>
      </c>
      <c r="DD26" s="79">
        <v>-3.852473571896553E-2</v>
      </c>
      <c r="DE26" s="79">
        <v>-4.4563766568899155E-2</v>
      </c>
      <c r="DF26" s="79">
        <v>3.5709396004676819E-2</v>
      </c>
      <c r="DG26" s="79">
        <v>0.19136099517345428</v>
      </c>
      <c r="DH26" s="79">
        <v>0.25395235419273376</v>
      </c>
      <c r="DI26" s="79">
        <v>0.20787926018238068</v>
      </c>
      <c r="DJ26" s="79">
        <v>8.270137757062912E-2</v>
      </c>
      <c r="DK26" s="79">
        <v>0.13856072723865509</v>
      </c>
      <c r="DL26" s="79">
        <v>0.12430047988891602</v>
      </c>
      <c r="DM26" s="79">
        <v>9.4040416181087494E-2</v>
      </c>
      <c r="DN26" s="79">
        <v>8.9615322649478912E-2</v>
      </c>
      <c r="DO26" s="79">
        <v>2.2574590519070625E-2</v>
      </c>
      <c r="DP26" s="79">
        <v>0.14879730343818665</v>
      </c>
      <c r="DQ26" s="79">
        <v>0.15991495549678802</v>
      </c>
      <c r="DR26" s="79">
        <v>0.30249187350273132</v>
      </c>
      <c r="DS26" s="79">
        <v>0.43066564202308655</v>
      </c>
      <c r="DT26" s="79">
        <v>0.4217628538608551</v>
      </c>
      <c r="DU26" s="79">
        <v>0.2396681159734726</v>
      </c>
      <c r="DV26" s="79">
        <v>6.5866991877555847E-2</v>
      </c>
      <c r="DW26" s="79">
        <v>-1.7525624483823776E-2</v>
      </c>
      <c r="DX26" s="79">
        <v>6.1140529811382294E-2</v>
      </c>
      <c r="DY26" s="79">
        <v>0.24016283452510834</v>
      </c>
      <c r="DZ26" s="79">
        <v>0.175240159034729</v>
      </c>
      <c r="EA26" s="79">
        <v>0.16984492540359497</v>
      </c>
      <c r="EB26" s="79">
        <v>7.1547053754329681E-2</v>
      </c>
      <c r="EC26" s="79">
        <v>6.2156081199645996E-2</v>
      </c>
      <c r="ED26" s="79">
        <v>0.14006121456623077</v>
      </c>
      <c r="EE26" s="79">
        <v>0.30243209004402161</v>
      </c>
      <c r="EF26" s="79">
        <v>0.37849670648574829</v>
      </c>
      <c r="EG26" s="79">
        <v>0.30745589733123779</v>
      </c>
      <c r="EH26" s="79">
        <v>0.16128571331501007</v>
      </c>
      <c r="EI26" s="79">
        <v>0.21418190002441406</v>
      </c>
      <c r="EJ26" s="79">
        <v>0.19954067468643188</v>
      </c>
      <c r="EK26" s="79">
        <v>0.15996403992176056</v>
      </c>
      <c r="EL26" s="79">
        <v>0.1538320779800415</v>
      </c>
      <c r="EM26" s="79">
        <v>8.3786651492118835E-2</v>
      </c>
      <c r="EN26" s="79">
        <v>0.207061767578125</v>
      </c>
      <c r="EO26" s="79">
        <v>0.21897675096988678</v>
      </c>
      <c r="EP26" s="79">
        <v>0.37139862775802612</v>
      </c>
      <c r="EQ26" s="79">
        <v>0.51690524816513062</v>
      </c>
      <c r="ER26" s="79">
        <v>0.50018906593322754</v>
      </c>
      <c r="ES26" s="79">
        <v>0.34150198101997375</v>
      </c>
      <c r="ET26" s="79">
        <v>0.18118052184581757</v>
      </c>
      <c r="EU26" s="79">
        <v>9.0032145380973816E-2</v>
      </c>
      <c r="EV26" s="79">
        <v>0.16212290525436401</v>
      </c>
      <c r="EW26" s="79">
        <v>50.673168182373047</v>
      </c>
      <c r="EX26" s="79">
        <v>49.852333068847656</v>
      </c>
      <c r="EY26" s="79">
        <v>49.163105010986328</v>
      </c>
      <c r="EZ26" s="79">
        <v>48.436714172363281</v>
      </c>
      <c r="FA26" s="79">
        <v>47.889034271240234</v>
      </c>
      <c r="FB26" s="79">
        <v>47.451976776123047</v>
      </c>
      <c r="FC26" s="79">
        <v>47.186107635498047</v>
      </c>
      <c r="FD26" s="79">
        <v>47.193416595458984</v>
      </c>
      <c r="FE26" s="79">
        <v>49.157455444335938</v>
      </c>
      <c r="FF26" s="79">
        <v>52.369045257568359</v>
      </c>
      <c r="FG26" s="79">
        <v>55.166988372802734</v>
      </c>
      <c r="FH26" s="79">
        <v>57.288417816162109</v>
      </c>
      <c r="FI26" s="79">
        <v>59.216243743896484</v>
      </c>
      <c r="FJ26" s="79">
        <v>60.612964630126953</v>
      </c>
      <c r="FK26" s="79">
        <v>61.387168884277344</v>
      </c>
      <c r="FL26" s="79">
        <v>61.767532348632813</v>
      </c>
      <c r="FM26" s="79">
        <v>61.438468933105469</v>
      </c>
      <c r="FN26" s="79">
        <v>60.747890472412109</v>
      </c>
      <c r="FO26" s="79">
        <v>59.192867279052734</v>
      </c>
      <c r="FP26" s="79">
        <v>56.845462799072266</v>
      </c>
      <c r="FQ26" s="79">
        <v>54.933509826660156</v>
      </c>
      <c r="FR26" s="79">
        <v>53.608695983886719</v>
      </c>
      <c r="FS26" s="79">
        <v>52.604202270507813</v>
      </c>
      <c r="FT26" s="79">
        <v>51.626422882080078</v>
      </c>
      <c r="FU26" s="79">
        <v>7.8334793448448181E-2</v>
      </c>
      <c r="FV26" s="79">
        <v>7.5808584690093994E-2</v>
      </c>
      <c r="FW26" s="79">
        <v>8.7862633168697357E-2</v>
      </c>
      <c r="FX26" s="79">
        <v>0</v>
      </c>
      <c r="FY26" s="79">
        <v>562.68182373046875</v>
      </c>
      <c r="FZ26" s="79">
        <v>1</v>
      </c>
      <c r="GA26" s="41"/>
      <c r="GB26" s="34"/>
      <c r="GC26" s="34"/>
    </row>
    <row r="27" spans="1:185" x14ac:dyDescent="0.2">
      <c r="A27" t="s">
        <v>186</v>
      </c>
      <c r="B27" t="s">
        <v>236</v>
      </c>
      <c r="C27" t="s">
        <v>2</v>
      </c>
      <c r="D27" t="s">
        <v>202</v>
      </c>
      <c r="E27" t="s">
        <v>204</v>
      </c>
      <c r="F27" t="s">
        <v>178</v>
      </c>
      <c r="G27" t="s">
        <v>1</v>
      </c>
      <c r="H27" s="79">
        <v>3558</v>
      </c>
      <c r="I27" s="79">
        <v>1.3978722095489502</v>
      </c>
      <c r="J27" s="79">
        <v>1.2338168621063232</v>
      </c>
      <c r="K27" s="79">
        <v>1.1588023900985718</v>
      </c>
      <c r="L27" s="79">
        <v>1.122397780418396</v>
      </c>
      <c r="M27" s="79">
        <v>1.1167910099029541</v>
      </c>
      <c r="N27" s="79">
        <v>1.2636364698410034</v>
      </c>
      <c r="O27" s="79">
        <v>1.5125530958175659</v>
      </c>
      <c r="P27" s="79">
        <v>1.7997983694076538</v>
      </c>
      <c r="Q27" s="79">
        <v>1.7586499452590942</v>
      </c>
      <c r="R27" s="79">
        <v>1.7080289125442505</v>
      </c>
      <c r="S27" s="79">
        <v>1.7051676511764526</v>
      </c>
      <c r="T27" s="79">
        <v>1.6797690391540527</v>
      </c>
      <c r="U27" s="79">
        <v>1.6940141916275024</v>
      </c>
      <c r="V27" s="79">
        <v>1.6081931591033936</v>
      </c>
      <c r="W27" s="79">
        <v>1.5247423648834229</v>
      </c>
      <c r="X27" s="79">
        <v>1.5734196901321411</v>
      </c>
      <c r="Y27" s="79">
        <v>1.6903318166732788</v>
      </c>
      <c r="Z27" s="79">
        <v>1.9935498237609863</v>
      </c>
      <c r="AA27" s="79">
        <v>2.2861907482147217</v>
      </c>
      <c r="AB27" s="79">
        <v>2.4486253261566162</v>
      </c>
      <c r="AC27" s="79">
        <v>2.4377615451812744</v>
      </c>
      <c r="AD27" s="79">
        <v>2.3213114738464355</v>
      </c>
      <c r="AE27" s="79">
        <v>2.0434653759002686</v>
      </c>
      <c r="AF27" s="79">
        <v>1.7099697589874268</v>
      </c>
      <c r="AG27" s="79">
        <v>-6.7126542329788208E-2</v>
      </c>
      <c r="AH27" s="79">
        <v>-7.4794217944145203E-2</v>
      </c>
      <c r="AI27" s="79">
        <v>-3.2967884093523026E-2</v>
      </c>
      <c r="AJ27" s="79">
        <v>-2.8755195438861847E-2</v>
      </c>
      <c r="AK27" s="79">
        <v>-3.9319403469562531E-2</v>
      </c>
      <c r="AL27" s="79">
        <v>-3.0097626149654388E-2</v>
      </c>
      <c r="AM27" s="79">
        <v>6.9449855946004391E-3</v>
      </c>
      <c r="AN27" s="79">
        <v>2.4712208658456802E-2</v>
      </c>
      <c r="AO27" s="79">
        <v>-0.10951516777276993</v>
      </c>
      <c r="AP27" s="79">
        <v>-0.1629275381565094</v>
      </c>
      <c r="AQ27" s="79">
        <v>-0.13695643842220306</v>
      </c>
      <c r="AR27" s="79">
        <v>-0.1933366060256958</v>
      </c>
      <c r="AS27" s="79">
        <v>-0.14963008463382721</v>
      </c>
      <c r="AT27" s="79">
        <v>-0.14058814942836761</v>
      </c>
      <c r="AU27" s="79">
        <v>-0.11273109167814255</v>
      </c>
      <c r="AV27" s="79">
        <v>-3.4251011908054352E-2</v>
      </c>
      <c r="AW27" s="79">
        <v>-4.4303711503744125E-2</v>
      </c>
      <c r="AX27" s="79">
        <v>4.8429001122713089E-2</v>
      </c>
      <c r="AY27" s="79">
        <v>3.9757467806339264E-2</v>
      </c>
      <c r="AZ27" s="79">
        <v>-2.7502167504280806E-3</v>
      </c>
      <c r="BA27" s="79">
        <v>-0.12514385581016541</v>
      </c>
      <c r="BB27" s="79">
        <v>-0.10925699025392532</v>
      </c>
      <c r="BC27" s="79">
        <v>-9.1482527554035187E-2</v>
      </c>
      <c r="BD27" s="79">
        <v>-1.7942542210221291E-2</v>
      </c>
      <c r="BE27" s="79">
        <v>-1.9614791497588158E-2</v>
      </c>
      <c r="BF27" s="79">
        <v>-2.9418656602501869E-2</v>
      </c>
      <c r="BG27" s="79">
        <v>1.0102858766913414E-2</v>
      </c>
      <c r="BH27" s="79">
        <v>1.4084053225815296E-2</v>
      </c>
      <c r="BI27" s="79">
        <v>2.0437492057681084E-3</v>
      </c>
      <c r="BJ27" s="79">
        <v>1.6430381685495377E-2</v>
      </c>
      <c r="BK27" s="79">
        <v>6.1672277748584747E-2</v>
      </c>
      <c r="BL27" s="79">
        <v>8.1531725823879242E-2</v>
      </c>
      <c r="BM27" s="79">
        <v>-5.1084399223327637E-2</v>
      </c>
      <c r="BN27" s="79">
        <v>-0.10751526057720184</v>
      </c>
      <c r="BO27" s="79">
        <v>-8.2014434039592743E-2</v>
      </c>
      <c r="BP27" s="79">
        <v>-0.13754367828369141</v>
      </c>
      <c r="BQ27" s="79">
        <v>-0.1003231555223465</v>
      </c>
      <c r="BR27" s="79">
        <v>-9.2254422605037689E-2</v>
      </c>
      <c r="BS27" s="79">
        <v>-6.8065613508224487E-2</v>
      </c>
      <c r="BT27" s="79">
        <v>1.1068016290664673E-2</v>
      </c>
      <c r="BU27" s="79">
        <v>2.2824942134320736E-3</v>
      </c>
      <c r="BV27" s="79">
        <v>0.10067770630121231</v>
      </c>
      <c r="BW27" s="79">
        <v>9.6820957958698273E-2</v>
      </c>
      <c r="BX27" s="79">
        <v>5.0311744213104248E-2</v>
      </c>
      <c r="BY27" s="79">
        <v>-6.5182305872440338E-2</v>
      </c>
      <c r="BZ27" s="79">
        <v>-4.4190071523189545E-2</v>
      </c>
      <c r="CA27" s="79">
        <v>-3.1468737870454788E-2</v>
      </c>
      <c r="CB27" s="79">
        <v>3.756752610206604E-2</v>
      </c>
      <c r="CC27" s="79">
        <v>1.3291703537106514E-2</v>
      </c>
      <c r="CD27" s="79">
        <v>2.0083198323845863E-3</v>
      </c>
      <c r="CE27" s="79">
        <v>3.9933525025844574E-2</v>
      </c>
      <c r="CF27" s="79">
        <v>4.3754387646913528E-2</v>
      </c>
      <c r="CG27" s="79">
        <v>3.0691742897033691E-2</v>
      </c>
      <c r="CH27" s="79">
        <v>4.8655539751052856E-2</v>
      </c>
      <c r="CI27" s="79">
        <v>9.9576234817504883E-2</v>
      </c>
      <c r="CJ27" s="79">
        <v>0.12088475376367569</v>
      </c>
      <c r="CK27" s="79">
        <v>-1.0615425184369087E-2</v>
      </c>
      <c r="CL27" s="79">
        <v>-6.9136880338191986E-2</v>
      </c>
      <c r="CM27" s="79">
        <v>-4.3961774557828903E-2</v>
      </c>
      <c r="CN27" s="79">
        <v>-9.8901659250259399E-2</v>
      </c>
      <c r="CO27" s="79">
        <v>-6.617332249879837E-2</v>
      </c>
      <c r="CP27" s="79">
        <v>-5.8778639882802963E-2</v>
      </c>
      <c r="CQ27" s="79">
        <v>-3.7130441516637802E-2</v>
      </c>
      <c r="CR27" s="79">
        <v>4.245583713054657E-2</v>
      </c>
      <c r="CS27" s="79">
        <v>3.4547958523035049E-2</v>
      </c>
      <c r="CT27" s="79">
        <v>0.13686500489711761</v>
      </c>
      <c r="CU27" s="79">
        <v>0.13634295761585236</v>
      </c>
      <c r="CV27" s="79">
        <v>8.7062299251556396E-2</v>
      </c>
      <c r="CW27" s="79">
        <v>-2.3653114214539528E-2</v>
      </c>
      <c r="CX27" s="79">
        <v>8.750801207497716E-4</v>
      </c>
      <c r="CY27" s="79">
        <v>1.0096633806824684E-2</v>
      </c>
      <c r="CZ27" s="79">
        <v>7.6013632118701935E-2</v>
      </c>
      <c r="DA27" s="79">
        <v>4.6198200434446335E-2</v>
      </c>
      <c r="DB27" s="79">
        <v>3.3435296267271042E-2</v>
      </c>
      <c r="DC27" s="79">
        <v>6.9764189422130585E-2</v>
      </c>
      <c r="DD27" s="79">
        <v>7.3424719274044037E-2</v>
      </c>
      <c r="DE27" s="79">
        <v>5.93397356569767E-2</v>
      </c>
      <c r="DF27" s="79">
        <v>8.0880694091320038E-2</v>
      </c>
      <c r="DG27" s="79">
        <v>0.13748018443584442</v>
      </c>
      <c r="DH27" s="79">
        <v>0.16023777425289154</v>
      </c>
      <c r="DI27" s="79">
        <v>2.9853546991944313E-2</v>
      </c>
      <c r="DJ27" s="79">
        <v>-3.0758501961827278E-2</v>
      </c>
      <c r="DK27" s="79">
        <v>-5.9091136790812016E-3</v>
      </c>
      <c r="DL27" s="79">
        <v>-6.0259643942117691E-2</v>
      </c>
      <c r="DM27" s="79">
        <v>-3.2023489475250244E-2</v>
      </c>
      <c r="DN27" s="79">
        <v>-2.5302853435277939E-2</v>
      </c>
      <c r="DO27" s="79">
        <v>-6.1952676624059677E-3</v>
      </c>
      <c r="DP27" s="79">
        <v>7.3843657970428467E-2</v>
      </c>
      <c r="DQ27" s="79">
        <v>6.6813424229621887E-2</v>
      </c>
      <c r="DR27" s="79">
        <v>0.17305229604244232</v>
      </c>
      <c r="DS27" s="79">
        <v>0.17586496472358704</v>
      </c>
      <c r="DT27" s="79">
        <v>0.12381285429000854</v>
      </c>
      <c r="DU27" s="79">
        <v>1.7876075580716133E-2</v>
      </c>
      <c r="DV27" s="79">
        <v>4.5940231531858444E-2</v>
      </c>
      <c r="DW27" s="79">
        <v>5.1662005484104156E-2</v>
      </c>
      <c r="DX27" s="79">
        <v>0.11445973813533783</v>
      </c>
      <c r="DY27" s="79">
        <v>9.3709953129291534E-2</v>
      </c>
      <c r="DZ27" s="79">
        <v>7.8810863196849823E-2</v>
      </c>
      <c r="EA27" s="79">
        <v>0.11283493787050247</v>
      </c>
      <c r="EB27" s="79">
        <v>0.1162639707326889</v>
      </c>
      <c r="EC27" s="79">
        <v>0.10070288926362991</v>
      </c>
      <c r="ED27" s="79">
        <v>0.1274087131023407</v>
      </c>
      <c r="EE27" s="79">
        <v>0.19220748543739319</v>
      </c>
      <c r="EF27" s="79">
        <v>0.21705730259418488</v>
      </c>
      <c r="EG27" s="79">
        <v>8.8284313678741455E-2</v>
      </c>
      <c r="EH27" s="79">
        <v>2.4653781205415726E-2</v>
      </c>
      <c r="EI27" s="79">
        <v>4.9032885581254959E-2</v>
      </c>
      <c r="EJ27" s="79">
        <v>-4.4667096808552742E-3</v>
      </c>
      <c r="EK27" s="79">
        <v>1.7283441498875618E-2</v>
      </c>
      <c r="EL27" s="79">
        <v>2.3030864074826241E-2</v>
      </c>
      <c r="EM27" s="79">
        <v>3.8470212370157242E-2</v>
      </c>
      <c r="EN27" s="79">
        <v>0.11916268616914749</v>
      </c>
      <c r="EO27" s="79">
        <v>0.11339963227510452</v>
      </c>
      <c r="EP27" s="79">
        <v>0.22530101239681244</v>
      </c>
      <c r="EQ27" s="79">
        <v>0.23292845487594604</v>
      </c>
      <c r="ER27" s="79">
        <v>0.17687481641769409</v>
      </c>
      <c r="ES27" s="79">
        <v>7.7837631106376648E-2</v>
      </c>
      <c r="ET27" s="79">
        <v>0.11100715398788452</v>
      </c>
      <c r="EU27" s="79">
        <v>0.11167579889297485</v>
      </c>
      <c r="EV27" s="79">
        <v>0.16996981203556061</v>
      </c>
      <c r="EW27" s="79">
        <v>51.791519165039063</v>
      </c>
      <c r="EX27" s="79">
        <v>51.111263275146484</v>
      </c>
      <c r="EY27" s="79">
        <v>50.490352630615234</v>
      </c>
      <c r="EZ27" s="79">
        <v>49.798061370849609</v>
      </c>
      <c r="FA27" s="79">
        <v>49.404659271240234</v>
      </c>
      <c r="FB27" s="79">
        <v>49.06341552734375</v>
      </c>
      <c r="FC27" s="79">
        <v>48.987648010253906</v>
      </c>
      <c r="FD27" s="79">
        <v>49.023017883300781</v>
      </c>
      <c r="FE27" s="79">
        <v>50.496658325195313</v>
      </c>
      <c r="FF27" s="79">
        <v>53.313152313232422</v>
      </c>
      <c r="FG27" s="79">
        <v>55.767108917236328</v>
      </c>
      <c r="FH27" s="79">
        <v>57.651557922363281</v>
      </c>
      <c r="FI27" s="79">
        <v>59.357429504394531</v>
      </c>
      <c r="FJ27" s="79">
        <v>60.792961120605469</v>
      </c>
      <c r="FK27" s="79">
        <v>61.525405883789063</v>
      </c>
      <c r="FL27" s="79">
        <v>61.635486602783203</v>
      </c>
      <c r="FM27" s="79">
        <v>61.330791473388672</v>
      </c>
      <c r="FN27" s="79">
        <v>60.526275634765625</v>
      </c>
      <c r="FO27" s="79">
        <v>59.025760650634766</v>
      </c>
      <c r="FP27" s="79">
        <v>56.933441162109375</v>
      </c>
      <c r="FQ27" s="79">
        <v>55.376865386962891</v>
      </c>
      <c r="FR27" s="79">
        <v>54.379486083984375</v>
      </c>
      <c r="FS27" s="79">
        <v>53.509414672851563</v>
      </c>
      <c r="FT27" s="79">
        <v>52.756443023681641</v>
      </c>
      <c r="FU27" s="79">
        <v>4.8628106713294983E-2</v>
      </c>
      <c r="FV27" s="79">
        <v>5.854107066988945E-2</v>
      </c>
      <c r="FW27" s="79">
        <v>4.8966661095619202E-2</v>
      </c>
      <c r="FX27" s="79">
        <v>0</v>
      </c>
      <c r="FY27" s="79">
        <v>418.6363525390625</v>
      </c>
      <c r="FZ27" s="79">
        <v>1</v>
      </c>
      <c r="GA27" s="41"/>
      <c r="GB27" s="34"/>
      <c r="GC27" s="34"/>
    </row>
    <row r="28" spans="1:185" x14ac:dyDescent="0.2">
      <c r="A28" t="s">
        <v>186</v>
      </c>
      <c r="B28" t="s">
        <v>236</v>
      </c>
      <c r="C28" t="s">
        <v>2</v>
      </c>
      <c r="D28" t="s">
        <v>202</v>
      </c>
      <c r="E28" t="s">
        <v>204</v>
      </c>
      <c r="F28" t="s">
        <v>179</v>
      </c>
      <c r="G28" t="s">
        <v>1</v>
      </c>
      <c r="H28" s="79">
        <v>189</v>
      </c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  <c r="DK28" s="79"/>
      <c r="DL28" s="79"/>
      <c r="DM28" s="79"/>
      <c r="DN28" s="79"/>
      <c r="DO28" s="79"/>
      <c r="DP28" s="79"/>
      <c r="DQ28" s="79"/>
      <c r="DR28" s="79"/>
      <c r="DS28" s="79"/>
      <c r="DT28" s="79"/>
      <c r="DU28" s="79"/>
      <c r="DV28" s="79"/>
      <c r="DW28" s="79"/>
      <c r="DX28" s="79"/>
      <c r="DY28" s="79"/>
      <c r="DZ28" s="79"/>
      <c r="EA28" s="79"/>
      <c r="EB28" s="79"/>
      <c r="EC28" s="79"/>
      <c r="ED28" s="79"/>
      <c r="EE28" s="79"/>
      <c r="EF28" s="79"/>
      <c r="EG28" s="79"/>
      <c r="EH28" s="79"/>
      <c r="EI28" s="79"/>
      <c r="EJ28" s="79"/>
      <c r="EK28" s="79"/>
      <c r="EL28" s="79"/>
      <c r="EM28" s="79"/>
      <c r="EN28" s="79"/>
      <c r="EO28" s="79"/>
      <c r="EP28" s="79"/>
      <c r="EQ28" s="79"/>
      <c r="ER28" s="79"/>
      <c r="ES28" s="79"/>
      <c r="ET28" s="79"/>
      <c r="EU28" s="79"/>
      <c r="EV28" s="79"/>
      <c r="EW28" s="79"/>
      <c r="EX28" s="79"/>
      <c r="EY28" s="79"/>
      <c r="EZ28" s="79"/>
      <c r="FA28" s="79"/>
      <c r="FB28" s="79"/>
      <c r="FC28" s="79"/>
      <c r="FD28" s="79"/>
      <c r="FE28" s="79"/>
      <c r="FF28" s="79"/>
      <c r="FG28" s="79"/>
      <c r="FH28" s="79"/>
      <c r="FI28" s="79"/>
      <c r="FJ28" s="79"/>
      <c r="FK28" s="79"/>
      <c r="FL28" s="79"/>
      <c r="FM28" s="79"/>
      <c r="FN28" s="79"/>
      <c r="FO28" s="79"/>
      <c r="FP28" s="79"/>
      <c r="FQ28" s="79"/>
      <c r="FR28" s="79"/>
      <c r="FS28" s="79"/>
      <c r="FT28" s="79"/>
      <c r="FU28" s="79"/>
      <c r="FV28" s="79"/>
      <c r="FW28" s="79"/>
      <c r="FX28" s="79">
        <v>0</v>
      </c>
      <c r="FY28" s="79">
        <v>12.681818008422852</v>
      </c>
      <c r="FZ28" s="79">
        <v>0</v>
      </c>
      <c r="GA28" s="41"/>
      <c r="GB28" s="34"/>
      <c r="GC28" s="34"/>
    </row>
    <row r="29" spans="1:185" x14ac:dyDescent="0.2">
      <c r="A29" t="s">
        <v>186</v>
      </c>
      <c r="B29" t="s">
        <v>236</v>
      </c>
      <c r="C29" t="s">
        <v>2</v>
      </c>
      <c r="D29" t="s">
        <v>202</v>
      </c>
      <c r="E29" t="s">
        <v>204</v>
      </c>
      <c r="F29" t="s">
        <v>180</v>
      </c>
      <c r="G29" t="s">
        <v>1</v>
      </c>
      <c r="H29" s="79">
        <v>54</v>
      </c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  <c r="DT29" s="79"/>
      <c r="DU29" s="79"/>
      <c r="DV29" s="79"/>
      <c r="DW29" s="79"/>
      <c r="DX29" s="79"/>
      <c r="DY29" s="79"/>
      <c r="DZ29" s="79"/>
      <c r="EA29" s="79"/>
      <c r="EB29" s="79"/>
      <c r="EC29" s="79"/>
      <c r="ED29" s="79"/>
      <c r="EE29" s="79"/>
      <c r="EF29" s="79"/>
      <c r="EG29" s="79"/>
      <c r="EH29" s="79"/>
      <c r="EI29" s="79"/>
      <c r="EJ29" s="79"/>
      <c r="EK29" s="79"/>
      <c r="EL29" s="79"/>
      <c r="EM29" s="79"/>
      <c r="EN29" s="79"/>
      <c r="EO29" s="79"/>
      <c r="EP29" s="79"/>
      <c r="EQ29" s="79"/>
      <c r="ER29" s="79"/>
      <c r="ES29" s="79"/>
      <c r="ET29" s="79"/>
      <c r="EU29" s="79"/>
      <c r="EV29" s="79"/>
      <c r="EW29" s="79"/>
      <c r="EX29" s="79"/>
      <c r="EY29" s="79"/>
      <c r="EZ29" s="79"/>
      <c r="FA29" s="79"/>
      <c r="FB29" s="79"/>
      <c r="FC29" s="79"/>
      <c r="FD29" s="79"/>
      <c r="FE29" s="79"/>
      <c r="FF29" s="79"/>
      <c r="FG29" s="79"/>
      <c r="FH29" s="79"/>
      <c r="FI29" s="79"/>
      <c r="FJ29" s="79"/>
      <c r="FK29" s="79"/>
      <c r="FL29" s="79"/>
      <c r="FM29" s="79"/>
      <c r="FN29" s="79"/>
      <c r="FO29" s="79"/>
      <c r="FP29" s="79"/>
      <c r="FQ29" s="79"/>
      <c r="FR29" s="79"/>
      <c r="FS29" s="79"/>
      <c r="FT29" s="79"/>
      <c r="FU29" s="79"/>
      <c r="FV29" s="79"/>
      <c r="FW29" s="79"/>
      <c r="FX29" s="79">
        <v>0</v>
      </c>
      <c r="FY29" s="79">
        <v>9</v>
      </c>
      <c r="FZ29" s="79">
        <v>0</v>
      </c>
      <c r="GA29" s="41"/>
      <c r="GB29" s="34"/>
      <c r="GC29" s="34"/>
    </row>
    <row r="30" spans="1:185" x14ac:dyDescent="0.2">
      <c r="A30" t="s">
        <v>186</v>
      </c>
      <c r="B30" t="s">
        <v>236</v>
      </c>
      <c r="C30" t="s">
        <v>2</v>
      </c>
      <c r="D30" t="s">
        <v>202</v>
      </c>
      <c r="E30" t="s">
        <v>204</v>
      </c>
      <c r="F30" t="s">
        <v>181</v>
      </c>
      <c r="G30" t="s">
        <v>1</v>
      </c>
      <c r="H30" s="79">
        <v>63</v>
      </c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  <c r="EO30" s="79"/>
      <c r="EP30" s="79"/>
      <c r="EQ30" s="79"/>
      <c r="ER30" s="79"/>
      <c r="ES30" s="79"/>
      <c r="ET30" s="79"/>
      <c r="EU30" s="79"/>
      <c r="EV30" s="79"/>
      <c r="EW30" s="79"/>
      <c r="EX30" s="79"/>
      <c r="EY30" s="79"/>
      <c r="EZ30" s="79"/>
      <c r="FA30" s="79"/>
      <c r="FB30" s="79"/>
      <c r="FC30" s="79"/>
      <c r="FD30" s="79"/>
      <c r="FE30" s="79"/>
      <c r="FF30" s="79"/>
      <c r="FG30" s="79"/>
      <c r="FH30" s="79"/>
      <c r="FI30" s="79"/>
      <c r="FJ30" s="79"/>
      <c r="FK30" s="79"/>
      <c r="FL30" s="79"/>
      <c r="FM30" s="79"/>
      <c r="FN30" s="79"/>
      <c r="FO30" s="79"/>
      <c r="FP30" s="79"/>
      <c r="FQ30" s="79"/>
      <c r="FR30" s="79"/>
      <c r="FS30" s="79"/>
      <c r="FT30" s="79"/>
      <c r="FU30" s="79"/>
      <c r="FV30" s="79"/>
      <c r="FW30" s="79"/>
      <c r="FX30" s="79">
        <v>0</v>
      </c>
      <c r="FY30" s="79">
        <v>6</v>
      </c>
      <c r="FZ30" s="79">
        <v>0</v>
      </c>
      <c r="GA30" s="41"/>
      <c r="GB30" s="34"/>
      <c r="GC30" s="34"/>
    </row>
    <row r="31" spans="1:185" x14ac:dyDescent="0.2">
      <c r="A31" t="s">
        <v>186</v>
      </c>
      <c r="B31" t="s">
        <v>236</v>
      </c>
      <c r="C31" t="s">
        <v>2</v>
      </c>
      <c r="D31" t="s">
        <v>202</v>
      </c>
      <c r="E31" t="s">
        <v>204</v>
      </c>
      <c r="F31" t="s">
        <v>182</v>
      </c>
      <c r="G31" t="s">
        <v>1</v>
      </c>
      <c r="H31" s="79">
        <v>365</v>
      </c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79"/>
      <c r="DA31" s="79"/>
      <c r="DB31" s="79"/>
      <c r="DC31" s="79"/>
      <c r="DD31" s="79"/>
      <c r="DE31" s="79"/>
      <c r="DF31" s="79"/>
      <c r="DG31" s="79"/>
      <c r="DH31" s="79"/>
      <c r="DI31" s="79"/>
      <c r="DJ31" s="79"/>
      <c r="DK31" s="79"/>
      <c r="DL31" s="79"/>
      <c r="DM31" s="79"/>
      <c r="DN31" s="79"/>
      <c r="DO31" s="79"/>
      <c r="DP31" s="79"/>
      <c r="DQ31" s="79"/>
      <c r="DR31" s="79"/>
      <c r="DS31" s="79"/>
      <c r="DT31" s="79"/>
      <c r="DU31" s="79"/>
      <c r="DV31" s="79"/>
      <c r="DW31" s="79"/>
      <c r="DX31" s="79"/>
      <c r="DY31" s="79"/>
      <c r="DZ31" s="79"/>
      <c r="EA31" s="79"/>
      <c r="EB31" s="79"/>
      <c r="EC31" s="79"/>
      <c r="ED31" s="79"/>
      <c r="EE31" s="79"/>
      <c r="EF31" s="79"/>
      <c r="EG31" s="79"/>
      <c r="EH31" s="79"/>
      <c r="EI31" s="79"/>
      <c r="EJ31" s="79"/>
      <c r="EK31" s="79"/>
      <c r="EL31" s="79"/>
      <c r="EM31" s="79"/>
      <c r="EN31" s="79"/>
      <c r="EO31" s="79"/>
      <c r="EP31" s="79"/>
      <c r="EQ31" s="79"/>
      <c r="ER31" s="79"/>
      <c r="ES31" s="79"/>
      <c r="ET31" s="79"/>
      <c r="EU31" s="79"/>
      <c r="EV31" s="79"/>
      <c r="EW31" s="79"/>
      <c r="EX31" s="79"/>
      <c r="EY31" s="79"/>
      <c r="EZ31" s="79"/>
      <c r="FA31" s="79"/>
      <c r="FB31" s="79"/>
      <c r="FC31" s="79"/>
      <c r="FD31" s="79"/>
      <c r="FE31" s="79"/>
      <c r="FF31" s="79"/>
      <c r="FG31" s="79"/>
      <c r="FH31" s="79"/>
      <c r="FI31" s="79"/>
      <c r="FJ31" s="79"/>
      <c r="FK31" s="79"/>
      <c r="FL31" s="79"/>
      <c r="FM31" s="79"/>
      <c r="FN31" s="79"/>
      <c r="FO31" s="79"/>
      <c r="FP31" s="79"/>
      <c r="FQ31" s="79"/>
      <c r="FR31" s="79"/>
      <c r="FS31" s="79"/>
      <c r="FT31" s="79"/>
      <c r="FU31" s="79"/>
      <c r="FV31" s="79"/>
      <c r="FW31" s="79"/>
      <c r="FX31" s="79">
        <v>0</v>
      </c>
      <c r="FY31" s="79">
        <v>40</v>
      </c>
      <c r="FZ31" s="79">
        <v>0</v>
      </c>
      <c r="GA31" s="41"/>
      <c r="GB31" s="34"/>
      <c r="GC31" s="34"/>
    </row>
    <row r="32" spans="1:185" x14ac:dyDescent="0.2">
      <c r="A32" t="s">
        <v>186</v>
      </c>
      <c r="B32" t="s">
        <v>236</v>
      </c>
      <c r="C32" t="s">
        <v>2</v>
      </c>
      <c r="D32" t="s">
        <v>202</v>
      </c>
      <c r="E32" t="s">
        <v>204</v>
      </c>
      <c r="F32" t="s">
        <v>183</v>
      </c>
      <c r="G32" t="s">
        <v>1</v>
      </c>
      <c r="H32" s="79">
        <v>547</v>
      </c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79"/>
      <c r="CT32" s="79"/>
      <c r="CU32" s="79"/>
      <c r="CV32" s="79"/>
      <c r="CW32" s="79"/>
      <c r="CX32" s="79"/>
      <c r="CY32" s="79"/>
      <c r="CZ32" s="79"/>
      <c r="DA32" s="79"/>
      <c r="DB32" s="79"/>
      <c r="DC32" s="79"/>
      <c r="DD32" s="79"/>
      <c r="DE32" s="79"/>
      <c r="DF32" s="79"/>
      <c r="DG32" s="79"/>
      <c r="DH32" s="79"/>
      <c r="DI32" s="79"/>
      <c r="DJ32" s="79"/>
      <c r="DK32" s="79"/>
      <c r="DL32" s="79"/>
      <c r="DM32" s="79"/>
      <c r="DN32" s="79"/>
      <c r="DO32" s="79"/>
      <c r="DP32" s="79"/>
      <c r="DQ32" s="79"/>
      <c r="DR32" s="79"/>
      <c r="DS32" s="79"/>
      <c r="DT32" s="79"/>
      <c r="DU32" s="79"/>
      <c r="DV32" s="79"/>
      <c r="DW32" s="79"/>
      <c r="DX32" s="79"/>
      <c r="DY32" s="79"/>
      <c r="DZ32" s="79"/>
      <c r="EA32" s="79"/>
      <c r="EB32" s="79"/>
      <c r="EC32" s="79"/>
      <c r="ED32" s="79"/>
      <c r="EE32" s="79"/>
      <c r="EF32" s="79"/>
      <c r="EG32" s="79"/>
      <c r="EH32" s="79"/>
      <c r="EI32" s="79"/>
      <c r="EJ32" s="79"/>
      <c r="EK32" s="79"/>
      <c r="EL32" s="79"/>
      <c r="EM32" s="79"/>
      <c r="EN32" s="79"/>
      <c r="EO32" s="79"/>
      <c r="EP32" s="79"/>
      <c r="EQ32" s="79"/>
      <c r="ER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  <c r="FF32" s="79"/>
      <c r="FG32" s="79"/>
      <c r="FH32" s="79"/>
      <c r="FI32" s="79"/>
      <c r="FJ32" s="79"/>
      <c r="FK32" s="79"/>
      <c r="FL32" s="79"/>
      <c r="FM32" s="79"/>
      <c r="FN32" s="79"/>
      <c r="FO32" s="79"/>
      <c r="FP32" s="79"/>
      <c r="FQ32" s="79"/>
      <c r="FR32" s="79"/>
      <c r="FS32" s="79"/>
      <c r="FT32" s="79"/>
      <c r="FU32" s="79"/>
      <c r="FV32" s="79"/>
      <c r="FW32" s="79"/>
      <c r="FX32" s="79">
        <v>0</v>
      </c>
      <c r="FY32" s="79">
        <v>49.136363983154297</v>
      </c>
      <c r="FZ32" s="79">
        <v>0</v>
      </c>
      <c r="GA32" s="41"/>
      <c r="GB32" s="34"/>
      <c r="GC32" s="34"/>
    </row>
    <row r="33" spans="1:185" x14ac:dyDescent="0.2">
      <c r="A33" t="s">
        <v>186</v>
      </c>
      <c r="B33" t="s">
        <v>236</v>
      </c>
      <c r="C33" t="s">
        <v>2</v>
      </c>
      <c r="D33" t="s">
        <v>202</v>
      </c>
      <c r="E33" t="s">
        <v>204</v>
      </c>
      <c r="F33" t="s">
        <v>184</v>
      </c>
      <c r="G33" t="s">
        <v>1</v>
      </c>
      <c r="H33" s="79">
        <v>267</v>
      </c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79"/>
      <c r="EN33" s="79"/>
      <c r="EO33" s="79"/>
      <c r="EP33" s="79"/>
      <c r="EQ33" s="79"/>
      <c r="ER33" s="79"/>
      <c r="ES33" s="79"/>
      <c r="ET33" s="79"/>
      <c r="EU33" s="79"/>
      <c r="EV33" s="79"/>
      <c r="EW33" s="79"/>
      <c r="EX33" s="79"/>
      <c r="EY33" s="79"/>
      <c r="EZ33" s="79"/>
      <c r="FA33" s="79"/>
      <c r="FB33" s="79"/>
      <c r="FC33" s="79"/>
      <c r="FD33" s="79"/>
      <c r="FE33" s="79"/>
      <c r="FF33" s="79"/>
      <c r="FG33" s="79"/>
      <c r="FH33" s="79"/>
      <c r="FI33" s="79"/>
      <c r="FJ33" s="79"/>
      <c r="FK33" s="79"/>
      <c r="FL33" s="79"/>
      <c r="FM33" s="79"/>
      <c r="FN33" s="79"/>
      <c r="FO33" s="79"/>
      <c r="FP33" s="79"/>
      <c r="FQ33" s="79"/>
      <c r="FR33" s="79"/>
      <c r="FS33" s="79"/>
      <c r="FT33" s="79"/>
      <c r="FU33" s="79"/>
      <c r="FV33" s="79"/>
      <c r="FW33" s="79"/>
      <c r="FX33" s="79">
        <v>0</v>
      </c>
      <c r="FY33" s="79">
        <v>21.681818008422852</v>
      </c>
      <c r="FZ33" s="79">
        <v>0</v>
      </c>
      <c r="GA33" s="41"/>
      <c r="GB33" s="34"/>
      <c r="GC33" s="34"/>
    </row>
    <row r="34" spans="1:185" x14ac:dyDescent="0.2">
      <c r="A34" t="s">
        <v>186</v>
      </c>
      <c r="B34" t="s">
        <v>236</v>
      </c>
      <c r="C34" t="s">
        <v>2</v>
      </c>
      <c r="D34" t="s">
        <v>202</v>
      </c>
      <c r="E34" t="s">
        <v>204</v>
      </c>
      <c r="F34" t="s">
        <v>185</v>
      </c>
      <c r="G34" t="s">
        <v>1</v>
      </c>
      <c r="H34" s="79">
        <v>81</v>
      </c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79"/>
      <c r="CQ34" s="79"/>
      <c r="CR34" s="79"/>
      <c r="CS34" s="79"/>
      <c r="CT34" s="79"/>
      <c r="CU34" s="79"/>
      <c r="CV34" s="79"/>
      <c r="CW34" s="79"/>
      <c r="CX34" s="79"/>
      <c r="CY34" s="79"/>
      <c r="CZ34" s="79"/>
      <c r="DA34" s="79"/>
      <c r="DB34" s="79"/>
      <c r="DC34" s="79"/>
      <c r="DD34" s="79"/>
      <c r="DE34" s="79"/>
      <c r="DF34" s="79"/>
      <c r="DG34" s="79"/>
      <c r="DH34" s="79"/>
      <c r="DI34" s="79"/>
      <c r="DJ34" s="79"/>
      <c r="DK34" s="79"/>
      <c r="DL34" s="79"/>
      <c r="DM34" s="79"/>
      <c r="DN34" s="79"/>
      <c r="DO34" s="79"/>
      <c r="DP34" s="79"/>
      <c r="DQ34" s="79"/>
      <c r="DR34" s="79"/>
      <c r="DS34" s="79"/>
      <c r="DT34" s="79"/>
      <c r="DU34" s="79"/>
      <c r="DV34" s="79"/>
      <c r="DW34" s="79"/>
      <c r="DX34" s="79"/>
      <c r="DY34" s="79"/>
      <c r="DZ34" s="79"/>
      <c r="EA34" s="79"/>
      <c r="EB34" s="79"/>
      <c r="EC34" s="79"/>
      <c r="ED34" s="79"/>
      <c r="EE34" s="79"/>
      <c r="EF34" s="79"/>
      <c r="EG34" s="79"/>
      <c r="EH34" s="79"/>
      <c r="EI34" s="79"/>
      <c r="EJ34" s="79"/>
      <c r="EK34" s="79"/>
      <c r="EL34" s="79"/>
      <c r="EM34" s="79"/>
      <c r="EN34" s="79"/>
      <c r="EO34" s="79"/>
      <c r="EP34" s="79"/>
      <c r="EQ34" s="79"/>
      <c r="ER34" s="79"/>
      <c r="ES34" s="79"/>
      <c r="ET34" s="79"/>
      <c r="EU34" s="79"/>
      <c r="EV34" s="79"/>
      <c r="EW34" s="79"/>
      <c r="EX34" s="79"/>
      <c r="EY34" s="79"/>
      <c r="EZ34" s="79"/>
      <c r="FA34" s="79"/>
      <c r="FB34" s="79"/>
      <c r="FC34" s="79"/>
      <c r="FD34" s="79"/>
      <c r="FE34" s="79"/>
      <c r="FF34" s="79"/>
      <c r="FG34" s="79"/>
      <c r="FH34" s="79"/>
      <c r="FI34" s="79"/>
      <c r="FJ34" s="79"/>
      <c r="FK34" s="79"/>
      <c r="FL34" s="79"/>
      <c r="FM34" s="79"/>
      <c r="FN34" s="79"/>
      <c r="FO34" s="79"/>
      <c r="FP34" s="79"/>
      <c r="FQ34" s="79"/>
      <c r="FR34" s="79"/>
      <c r="FS34" s="79"/>
      <c r="FT34" s="79"/>
      <c r="FU34" s="79"/>
      <c r="FV34" s="79"/>
      <c r="FW34" s="79"/>
      <c r="FX34" s="79">
        <v>0</v>
      </c>
      <c r="FY34" s="79">
        <v>5.5454545021057129</v>
      </c>
      <c r="FZ34" s="79">
        <v>0</v>
      </c>
      <c r="GA34" s="41"/>
      <c r="GB34" s="34"/>
      <c r="GC34" s="34"/>
    </row>
    <row r="35" spans="1:185" x14ac:dyDescent="0.2">
      <c r="A35" t="s">
        <v>186</v>
      </c>
      <c r="B35" t="s">
        <v>236</v>
      </c>
      <c r="C35" t="s">
        <v>2</v>
      </c>
      <c r="D35" t="s">
        <v>202</v>
      </c>
      <c r="E35" t="s">
        <v>205</v>
      </c>
      <c r="F35" t="s">
        <v>1</v>
      </c>
      <c r="G35" t="s">
        <v>198</v>
      </c>
      <c r="H35" s="79">
        <v>3601</v>
      </c>
      <c r="I35" s="79">
        <v>1.6501071453094482</v>
      </c>
      <c r="J35" s="79">
        <v>1.4492759704589844</v>
      </c>
      <c r="K35" s="79">
        <v>1.330819845199585</v>
      </c>
      <c r="L35" s="79">
        <v>1.2054425477981567</v>
      </c>
      <c r="M35" s="79">
        <v>1.1340333223342896</v>
      </c>
      <c r="N35" s="79">
        <v>1.2343935966491699</v>
      </c>
      <c r="O35" s="79">
        <v>1.4038938283920288</v>
      </c>
      <c r="P35" s="79">
        <v>1.7450313568115234</v>
      </c>
      <c r="Q35" s="79">
        <v>1.8451088666915894</v>
      </c>
      <c r="R35" s="79">
        <v>1.8143928050994873</v>
      </c>
      <c r="S35" s="79">
        <v>1.8663696050643921</v>
      </c>
      <c r="T35" s="79">
        <v>1.8935723304748535</v>
      </c>
      <c r="U35" s="79">
        <v>1.9557300806045532</v>
      </c>
      <c r="V35" s="79">
        <v>1.8550040721893311</v>
      </c>
      <c r="W35" s="79">
        <v>1.7367451190948486</v>
      </c>
      <c r="X35" s="79">
        <v>1.7473982572555542</v>
      </c>
      <c r="Y35" s="79">
        <v>1.8535215854644775</v>
      </c>
      <c r="Z35" s="79">
        <v>2.1156055927276611</v>
      </c>
      <c r="AA35" s="79">
        <v>2.2375671863555908</v>
      </c>
      <c r="AB35" s="79">
        <v>2.3644397258758545</v>
      </c>
      <c r="AC35" s="79">
        <v>2.4698805809020996</v>
      </c>
      <c r="AD35" s="79">
        <v>2.3104140758514404</v>
      </c>
      <c r="AE35" s="79">
        <v>1.9810737371444702</v>
      </c>
      <c r="AF35" s="79">
        <v>1.6766977310180664</v>
      </c>
      <c r="AG35" s="79">
        <v>-6.313779205083847E-2</v>
      </c>
      <c r="AH35" s="79">
        <v>-6.7897938191890717E-2</v>
      </c>
      <c r="AI35" s="79">
        <v>-3.7453480064868927E-2</v>
      </c>
      <c r="AJ35" s="79">
        <v>-4.1543155908584595E-2</v>
      </c>
      <c r="AK35" s="79">
        <v>-7.1750104427337646E-2</v>
      </c>
      <c r="AL35" s="79">
        <v>-5.4992556571960449E-2</v>
      </c>
      <c r="AM35" s="79">
        <v>-6.7089736461639404E-2</v>
      </c>
      <c r="AN35" s="79">
        <v>-6.936066597700119E-2</v>
      </c>
      <c r="AO35" s="79">
        <v>-7.086867094039917E-2</v>
      </c>
      <c r="AP35" s="79">
        <v>-0.12694258987903595</v>
      </c>
      <c r="AQ35" s="79">
        <v>-8.7191745638847351E-2</v>
      </c>
      <c r="AR35" s="79">
        <v>-0.17465062439441681</v>
      </c>
      <c r="AS35" s="79">
        <v>-0.18030577898025513</v>
      </c>
      <c r="AT35" s="79">
        <v>-8.2197822630405426E-2</v>
      </c>
      <c r="AU35" s="79">
        <v>-6.7301727831363678E-2</v>
      </c>
      <c r="AV35" s="79">
        <v>-2.0337777212262154E-2</v>
      </c>
      <c r="AW35" s="79">
        <v>-5.5369529873132706E-2</v>
      </c>
      <c r="AX35" s="79">
        <v>-3.7738330662250519E-2</v>
      </c>
      <c r="AY35" s="79">
        <v>-0.13329103589057922</v>
      </c>
      <c r="AZ35" s="79">
        <v>-0.13277402520179749</v>
      </c>
      <c r="BA35" s="79">
        <v>-0.13264286518096924</v>
      </c>
      <c r="BB35" s="79">
        <v>-0.10242074728012085</v>
      </c>
      <c r="BC35" s="79">
        <v>-0.12520433962345123</v>
      </c>
      <c r="BD35" s="79">
        <v>-3.9467807859182358E-2</v>
      </c>
      <c r="BE35" s="79">
        <v>2.9836796224117279E-2</v>
      </c>
      <c r="BF35" s="79">
        <v>8.9387455955147743E-3</v>
      </c>
      <c r="BG35" s="79">
        <v>2.790074422955513E-2</v>
      </c>
      <c r="BH35" s="79">
        <v>7.1673048660159111E-3</v>
      </c>
      <c r="BI35" s="79">
        <v>-2.4086685851216316E-2</v>
      </c>
      <c r="BJ35" s="79">
        <v>9.3852271675132215E-5</v>
      </c>
      <c r="BK35" s="79">
        <v>-1.037209015339613E-2</v>
      </c>
      <c r="BL35" s="79">
        <v>-1.7968302126973867E-3</v>
      </c>
      <c r="BM35" s="79">
        <v>-1.0314038954675198E-2</v>
      </c>
      <c r="BN35" s="79">
        <v>-7.3380239307880402E-2</v>
      </c>
      <c r="BO35" s="79">
        <v>-3.1886830925941467E-2</v>
      </c>
      <c r="BP35" s="79">
        <v>-0.11793402582406998</v>
      </c>
      <c r="BQ35" s="79">
        <v>-0.12167618423700333</v>
      </c>
      <c r="BR35" s="79">
        <v>-2.7836613357067108E-2</v>
      </c>
      <c r="BS35" s="79">
        <v>-1.893768273293972E-2</v>
      </c>
      <c r="BT35" s="79">
        <v>2.9023060575127602E-2</v>
      </c>
      <c r="BU35" s="79">
        <v>-1.4104736037552357E-3</v>
      </c>
      <c r="BV35" s="79">
        <v>2.9181087389588356E-2</v>
      </c>
      <c r="BW35" s="79">
        <v>-6.2290254980325699E-2</v>
      </c>
      <c r="BX35" s="79">
        <v>-6.520853191614151E-2</v>
      </c>
      <c r="BY35" s="79">
        <v>-6.3573829829692841E-2</v>
      </c>
      <c r="BZ35" s="79">
        <v>-3.5295635461807251E-2</v>
      </c>
      <c r="CA35" s="79">
        <v>-6.6163547337055206E-2</v>
      </c>
      <c r="CB35" s="79">
        <v>5.1313154399394989E-3</v>
      </c>
      <c r="CC35" s="79">
        <v>9.4230711460113525E-2</v>
      </c>
      <c r="CD35" s="79">
        <v>6.2155596911907196E-2</v>
      </c>
      <c r="CE35" s="79">
        <v>7.3164880275726318E-2</v>
      </c>
      <c r="CF35" s="79">
        <v>4.0904022753238678E-2</v>
      </c>
      <c r="CG35" s="79">
        <v>8.9248539879918098E-3</v>
      </c>
      <c r="CH35" s="79">
        <v>3.8246531039476395E-2</v>
      </c>
      <c r="CI35" s="79">
        <v>2.8910379856824875E-2</v>
      </c>
      <c r="CJ35" s="79">
        <v>4.4997677206993103E-2</v>
      </c>
      <c r="CK35" s="79">
        <v>3.1625915318727493E-2</v>
      </c>
      <c r="CL35" s="79">
        <v>-3.6283120512962341E-2</v>
      </c>
      <c r="CM35" s="79">
        <v>6.4171855337917805E-3</v>
      </c>
      <c r="CN35" s="79">
        <v>-7.8652277588844299E-2</v>
      </c>
      <c r="CO35" s="79">
        <v>-8.1069506704807281E-2</v>
      </c>
      <c r="CP35" s="79">
        <v>9.8137930035591125E-3</v>
      </c>
      <c r="CQ35" s="79">
        <v>1.4559107832610607E-2</v>
      </c>
      <c r="CR35" s="79">
        <v>6.3210226595401764E-2</v>
      </c>
      <c r="CS35" s="79">
        <v>3.596140444278717E-2</v>
      </c>
      <c r="CT35" s="79">
        <v>7.5529269874095917E-2</v>
      </c>
      <c r="CU35" s="79">
        <v>-1.3115326873958111E-2</v>
      </c>
      <c r="CV35" s="79">
        <v>-1.8412873148918152E-2</v>
      </c>
      <c r="CW35" s="79">
        <v>-1.5736822038888931E-2</v>
      </c>
      <c r="CX35" s="79">
        <v>1.1195010505616665E-2</v>
      </c>
      <c r="CY35" s="79">
        <v>-2.5272076949477196E-2</v>
      </c>
      <c r="CZ35" s="79">
        <v>3.6020532250404358E-2</v>
      </c>
      <c r="DA35" s="79">
        <v>0.15862463414669037</v>
      </c>
      <c r="DB35" s="79">
        <v>0.11537244915962219</v>
      </c>
      <c r="DC35" s="79">
        <v>0.11842902004718781</v>
      </c>
      <c r="DD35" s="79">
        <v>7.4640743434429169E-2</v>
      </c>
      <c r="DE35" s="79">
        <v>4.1936393827199936E-2</v>
      </c>
      <c r="DF35" s="79">
        <v>7.639920711517334E-2</v>
      </c>
      <c r="DG35" s="79">
        <v>6.8192847073078156E-2</v>
      </c>
      <c r="DH35" s="79">
        <v>9.1792181134223938E-2</v>
      </c>
      <c r="DI35" s="79">
        <v>7.3565870523452759E-2</v>
      </c>
      <c r="DJ35" s="79">
        <v>8.1399705959483981E-4</v>
      </c>
      <c r="DK35" s="79">
        <v>4.4721201062202454E-2</v>
      </c>
      <c r="DL35" s="79">
        <v>-3.937053307890892E-2</v>
      </c>
      <c r="DM35" s="79">
        <v>-4.0462829172611237E-2</v>
      </c>
      <c r="DN35" s="79">
        <v>4.7464199364185333E-2</v>
      </c>
      <c r="DO35" s="79">
        <v>4.8055898398160934E-2</v>
      </c>
      <c r="DP35" s="79">
        <v>9.7397394478321075E-2</v>
      </c>
      <c r="DQ35" s="79">
        <v>7.3333285748958588E-2</v>
      </c>
      <c r="DR35" s="79">
        <v>0.12187745422124863</v>
      </c>
      <c r="DS35" s="79">
        <v>3.6059599369764328E-2</v>
      </c>
      <c r="DT35" s="79">
        <v>2.8382781893014908E-2</v>
      </c>
      <c r="DU35" s="79">
        <v>3.2100185751914978E-2</v>
      </c>
      <c r="DV35" s="79">
        <v>5.768565833568573E-2</v>
      </c>
      <c r="DW35" s="79">
        <v>1.5619393438100815E-2</v>
      </c>
      <c r="DX35" s="79">
        <v>6.6909752786159515E-2</v>
      </c>
      <c r="DY35" s="79">
        <v>0.25159922242164612</v>
      </c>
      <c r="DZ35" s="79">
        <v>0.19220912456512451</v>
      </c>
      <c r="EA35" s="79">
        <v>0.18378324806690216</v>
      </c>
      <c r="EB35" s="79">
        <v>0.12335120141506195</v>
      </c>
      <c r="EC35" s="79">
        <v>8.9599810540676117E-2</v>
      </c>
      <c r="ED35" s="79">
        <v>0.13148561120033264</v>
      </c>
      <c r="EE35" s="79">
        <v>0.12491049617528915</v>
      </c>
      <c r="EF35" s="79">
        <v>0.15935602784156799</v>
      </c>
      <c r="EG35" s="79">
        <v>0.13412050902843475</v>
      </c>
      <c r="EH35" s="79">
        <v>5.437634140253067E-2</v>
      </c>
      <c r="EI35" s="79">
        <v>0.10002612322568893</v>
      </c>
      <c r="EJ35" s="79">
        <v>1.734607107937336E-2</v>
      </c>
      <c r="EK35" s="79">
        <v>1.8166763707995415E-2</v>
      </c>
      <c r="EL35" s="79">
        <v>0.10182540863752365</v>
      </c>
      <c r="EM35" s="79">
        <v>9.6419945359230042E-2</v>
      </c>
      <c r="EN35" s="79">
        <v>0.14675822854042053</v>
      </c>
      <c r="EO35" s="79">
        <v>0.12729233503341675</v>
      </c>
      <c r="EP35" s="79">
        <v>0.18879686295986176</v>
      </c>
      <c r="EQ35" s="79">
        <v>0.10706038773059845</v>
      </c>
      <c r="ER35" s="79">
        <v>9.5948278903961182E-2</v>
      </c>
      <c r="ES35" s="79">
        <v>0.10116922855377197</v>
      </c>
      <c r="ET35" s="79">
        <v>0.12481077015399933</v>
      </c>
      <c r="EU35" s="79">
        <v>7.4660181999206543E-2</v>
      </c>
      <c r="EV35" s="79">
        <v>0.11150887608528137</v>
      </c>
      <c r="EW35" s="79">
        <v>54.231369018554688</v>
      </c>
      <c r="EX35" s="79">
        <v>53.485004425048828</v>
      </c>
      <c r="EY35" s="79">
        <v>52.656322479248047</v>
      </c>
      <c r="EZ35" s="79">
        <v>51.741214752197266</v>
      </c>
      <c r="FA35" s="79">
        <v>51.12872314453125</v>
      </c>
      <c r="FB35" s="79">
        <v>50.534969329833984</v>
      </c>
      <c r="FC35" s="79">
        <v>50.232666015625</v>
      </c>
      <c r="FD35" s="79">
        <v>50.722797393798828</v>
      </c>
      <c r="FE35" s="79">
        <v>54.030227661132813</v>
      </c>
      <c r="FF35" s="79">
        <v>57.128768920898438</v>
      </c>
      <c r="FG35" s="79">
        <v>59.783966064453125</v>
      </c>
      <c r="FH35" s="79">
        <v>62.371227264404297</v>
      </c>
      <c r="FI35" s="79">
        <v>64.528076171875</v>
      </c>
      <c r="FJ35" s="79">
        <v>66.203834533691406</v>
      </c>
      <c r="FK35" s="79">
        <v>67.092849731445313</v>
      </c>
      <c r="FL35" s="79">
        <v>67.845184326171875</v>
      </c>
      <c r="FM35" s="79">
        <v>67.640670776367188</v>
      </c>
      <c r="FN35" s="79">
        <v>66.40960693359375</v>
      </c>
      <c r="FO35" s="79">
        <v>64.521957397460938</v>
      </c>
      <c r="FP35" s="79">
        <v>61.562606811523438</v>
      </c>
      <c r="FQ35" s="79">
        <v>58.917915344238281</v>
      </c>
      <c r="FR35" s="79">
        <v>57.233680725097656</v>
      </c>
      <c r="FS35" s="79">
        <v>56.184654235839844</v>
      </c>
      <c r="FT35" s="79">
        <v>55.211399078369141</v>
      </c>
      <c r="FU35" s="79">
        <v>4.8120267689228058E-2</v>
      </c>
      <c r="FV35" s="79">
        <v>6.9525249302387238E-2</v>
      </c>
      <c r="FW35" s="79">
        <v>4.7345515340566635E-2</v>
      </c>
      <c r="FX35" s="79">
        <v>0</v>
      </c>
      <c r="FY35" s="79">
        <v>358.18182373046875</v>
      </c>
      <c r="FZ35" s="79">
        <v>1</v>
      </c>
      <c r="GA35" s="41"/>
      <c r="GB35" s="34"/>
      <c r="GC35" s="34"/>
    </row>
    <row r="36" spans="1:185" x14ac:dyDescent="0.2">
      <c r="A36" t="s">
        <v>186</v>
      </c>
      <c r="B36" t="s">
        <v>236</v>
      </c>
      <c r="C36" t="s">
        <v>2</v>
      </c>
      <c r="D36" t="s">
        <v>202</v>
      </c>
      <c r="E36" t="s">
        <v>205</v>
      </c>
      <c r="F36" t="s">
        <v>1</v>
      </c>
      <c r="G36" t="s">
        <v>200</v>
      </c>
      <c r="H36" s="79">
        <v>808</v>
      </c>
      <c r="I36" s="79">
        <v>0.36385250091552734</v>
      </c>
      <c r="J36" s="79">
        <v>0.32419726252555847</v>
      </c>
      <c r="K36" s="79">
        <v>0.30152663588523865</v>
      </c>
      <c r="L36" s="79">
        <v>0.28491756319999695</v>
      </c>
      <c r="M36" s="79">
        <v>0.27960219979286194</v>
      </c>
      <c r="N36" s="79">
        <v>0.32015329599380493</v>
      </c>
      <c r="O36" s="79">
        <v>0.37980574369430542</v>
      </c>
      <c r="P36" s="79">
        <v>0.39602246880531311</v>
      </c>
      <c r="Q36" s="79">
        <v>0.43331289291381836</v>
      </c>
      <c r="R36" s="79">
        <v>0.44251102209091187</v>
      </c>
      <c r="S36" s="79">
        <v>0.46153569221496582</v>
      </c>
      <c r="T36" s="79">
        <v>0.47214490175247192</v>
      </c>
      <c r="U36" s="79">
        <v>0.47320982813835144</v>
      </c>
      <c r="V36" s="79">
        <v>0.46184718608856201</v>
      </c>
      <c r="W36" s="79">
        <v>0.44707596302032471</v>
      </c>
      <c r="X36" s="79">
        <v>0.44556847214698792</v>
      </c>
      <c r="Y36" s="79">
        <v>0.46083885431289673</v>
      </c>
      <c r="Z36" s="79">
        <v>0.50793623924255371</v>
      </c>
      <c r="AA36" s="79">
        <v>0.53804570436477661</v>
      </c>
      <c r="AB36" s="79">
        <v>0.59364449977874756</v>
      </c>
      <c r="AC36" s="79">
        <v>0.62640953063964844</v>
      </c>
      <c r="AD36" s="79">
        <v>0.57423526048660278</v>
      </c>
      <c r="AE36" s="79">
        <v>0.50993424654006958</v>
      </c>
      <c r="AF36" s="79">
        <v>0.44601768255233765</v>
      </c>
      <c r="AG36" s="79">
        <v>-4.5021481812000275E-2</v>
      </c>
      <c r="AH36" s="79">
        <v>-4.5679796487092972E-2</v>
      </c>
      <c r="AI36" s="79">
        <v>-3.974715992808342E-2</v>
      </c>
      <c r="AJ36" s="79">
        <v>-3.5277660936117172E-2</v>
      </c>
      <c r="AK36" s="79">
        <v>-4.4305849820375443E-2</v>
      </c>
      <c r="AL36" s="79">
        <v>-2.6710238307714462E-2</v>
      </c>
      <c r="AM36" s="79">
        <v>-2.3264659568667412E-2</v>
      </c>
      <c r="AN36" s="79">
        <v>-2.7326876297593117E-2</v>
      </c>
      <c r="AO36" s="79">
        <v>-1.7626198008656502E-2</v>
      </c>
      <c r="AP36" s="79">
        <v>-4.0286656469106674E-2</v>
      </c>
      <c r="AQ36" s="79">
        <v>-3.7719964981079102E-2</v>
      </c>
      <c r="AR36" s="79">
        <v>-4.5427121222019196E-2</v>
      </c>
      <c r="AS36" s="79">
        <v>-5.7784803211688995E-2</v>
      </c>
      <c r="AT36" s="79">
        <v>-5.838162824511528E-2</v>
      </c>
      <c r="AU36" s="79">
        <v>-8.1834852695465088E-2</v>
      </c>
      <c r="AV36" s="79">
        <v>-8.0008246004581451E-2</v>
      </c>
      <c r="AW36" s="79">
        <v>-6.7042447626590729E-2</v>
      </c>
      <c r="AX36" s="79">
        <v>-6.6156312823295593E-2</v>
      </c>
      <c r="AY36" s="79">
        <v>-6.0154743492603302E-2</v>
      </c>
      <c r="AZ36" s="79">
        <v>-2.1263854578137398E-2</v>
      </c>
      <c r="BA36" s="79">
        <v>-2.0742673426866531E-2</v>
      </c>
      <c r="BB36" s="79">
        <v>-2.9080381616950035E-2</v>
      </c>
      <c r="BC36" s="79">
        <v>-1.5209825709462166E-2</v>
      </c>
      <c r="BD36" s="79">
        <v>-1.0794352740049362E-2</v>
      </c>
      <c r="BE36" s="79">
        <v>-2.5380223989486694E-2</v>
      </c>
      <c r="BF36" s="79">
        <v>-2.752821147441864E-2</v>
      </c>
      <c r="BG36" s="79">
        <v>-2.3134805262088776E-2</v>
      </c>
      <c r="BH36" s="79">
        <v>-1.8443677574396133E-2</v>
      </c>
      <c r="BI36" s="79">
        <v>-2.6948712766170502E-2</v>
      </c>
      <c r="BJ36" s="79">
        <v>-2.8145462274551392E-3</v>
      </c>
      <c r="BK36" s="79">
        <v>5.2588004618883133E-3</v>
      </c>
      <c r="BL36" s="79">
        <v>-5.7581807486712933E-3</v>
      </c>
      <c r="BM36" s="79">
        <v>4.5065651647746563E-3</v>
      </c>
      <c r="BN36" s="79">
        <v>-1.816633902490139E-2</v>
      </c>
      <c r="BO36" s="79">
        <v>-1.7818273976445198E-2</v>
      </c>
      <c r="BP36" s="79">
        <v>-2.6098368689417839E-2</v>
      </c>
      <c r="BQ36" s="79">
        <v>-3.7202242761850357E-2</v>
      </c>
      <c r="BR36" s="79">
        <v>-3.8503978401422501E-2</v>
      </c>
      <c r="BS36" s="79">
        <v>-6.1534170061349869E-2</v>
      </c>
      <c r="BT36" s="79">
        <v>-6.0947366058826447E-2</v>
      </c>
      <c r="BU36" s="79">
        <v>-4.8411764204502106E-2</v>
      </c>
      <c r="BV36" s="79">
        <v>-4.4945530593395233E-2</v>
      </c>
      <c r="BW36" s="79">
        <v>-3.9924461394548416E-2</v>
      </c>
      <c r="BX36" s="79">
        <v>6.1934348195791245E-4</v>
      </c>
      <c r="BY36" s="79">
        <v>6.7351916804909706E-3</v>
      </c>
      <c r="BZ36" s="79">
        <v>-4.6771690249443054E-3</v>
      </c>
      <c r="CA36" s="79">
        <v>5.4265046492218971E-3</v>
      </c>
      <c r="CB36" s="79">
        <v>8.6162369698286057E-3</v>
      </c>
      <c r="CC36" s="79">
        <v>-1.1776749044656754E-2</v>
      </c>
      <c r="CD36" s="79">
        <v>-1.4956477098166943E-2</v>
      </c>
      <c r="CE36" s="79">
        <v>-1.1629138141870499E-2</v>
      </c>
      <c r="CF36" s="79">
        <v>-6.784514058381319E-3</v>
      </c>
      <c r="CG36" s="79">
        <v>-1.492721401154995E-2</v>
      </c>
      <c r="CH36" s="79">
        <v>1.373553741723299E-2</v>
      </c>
      <c r="CI36" s="79">
        <v>2.5014061480760574E-2</v>
      </c>
      <c r="CJ36" s="79">
        <v>9.1802319511771202E-3</v>
      </c>
      <c r="CK36" s="79">
        <v>1.9835649058222771E-2</v>
      </c>
      <c r="CL36" s="79">
        <v>-2.845873823389411E-3</v>
      </c>
      <c r="CM36" s="79">
        <v>-4.0344223380088806E-3</v>
      </c>
      <c r="CN36" s="79">
        <v>-1.2711335904896259E-2</v>
      </c>
      <c r="CO36" s="79">
        <v>-2.2946823388338089E-2</v>
      </c>
      <c r="CP36" s="79">
        <v>-2.4736776947975159E-2</v>
      </c>
      <c r="CQ36" s="79">
        <v>-4.7473978251218796E-2</v>
      </c>
      <c r="CR36" s="79">
        <v>-4.7745857387781143E-2</v>
      </c>
      <c r="CS36" s="79">
        <v>-3.5508207976818085E-2</v>
      </c>
      <c r="CT36" s="79">
        <v>-3.025500476360321E-2</v>
      </c>
      <c r="CU36" s="79">
        <v>-2.5913028046488762E-2</v>
      </c>
      <c r="CV36" s="79">
        <v>1.5775579959154129E-2</v>
      </c>
      <c r="CW36" s="79">
        <v>2.5766277685761452E-2</v>
      </c>
      <c r="CX36" s="79">
        <v>1.2224421836435795E-2</v>
      </c>
      <c r="CY36" s="79">
        <v>1.9719164818525314E-2</v>
      </c>
      <c r="CZ36" s="79">
        <v>2.2059952840209007E-2</v>
      </c>
      <c r="DA36" s="79">
        <v>1.8267260165885091E-3</v>
      </c>
      <c r="DB36" s="79">
        <v>-2.3847436532378197E-3</v>
      </c>
      <c r="DC36" s="79">
        <v>-1.2347186566330492E-4</v>
      </c>
      <c r="DD36" s="79">
        <v>4.8746503889560699E-3</v>
      </c>
      <c r="DE36" s="79">
        <v>-2.9057145584374666E-3</v>
      </c>
      <c r="DF36" s="79">
        <v>3.028562106192112E-2</v>
      </c>
      <c r="DG36" s="79">
        <v>4.4769324362277985E-2</v>
      </c>
      <c r="DH36" s="79">
        <v>2.4118645116686821E-2</v>
      </c>
      <c r="DI36" s="79">
        <v>3.5164732486009598E-2</v>
      </c>
      <c r="DJ36" s="79">
        <v>1.2474591843783855E-2</v>
      </c>
      <c r="DK36" s="79">
        <v>9.7494293004274368E-3</v>
      </c>
      <c r="DL36" s="79">
        <v>6.7569775274023414E-4</v>
      </c>
      <c r="DM36" s="79">
        <v>-8.6914049461483955E-3</v>
      </c>
      <c r="DN36" s="79">
        <v>-1.0969577357172966E-2</v>
      </c>
      <c r="DO36" s="79">
        <v>-3.3413786441087723E-2</v>
      </c>
      <c r="DP36" s="79">
        <v>-3.454434871673584E-2</v>
      </c>
      <c r="DQ36" s="79">
        <v>-2.2604651749134064E-2</v>
      </c>
      <c r="DR36" s="79">
        <v>-1.5564479865133762E-2</v>
      </c>
      <c r="DS36" s="79">
        <v>-1.1901595629751682E-2</v>
      </c>
      <c r="DT36" s="79">
        <v>3.0931815505027771E-2</v>
      </c>
      <c r="DU36" s="79">
        <v>4.4797364622354507E-2</v>
      </c>
      <c r="DV36" s="79">
        <v>2.9126012697815895E-2</v>
      </c>
      <c r="DW36" s="79">
        <v>3.4011825919151306E-2</v>
      </c>
      <c r="DX36" s="79">
        <v>3.550366684794426E-2</v>
      </c>
      <c r="DY36" s="79">
        <v>2.1467983722686768E-2</v>
      </c>
      <c r="DZ36" s="79">
        <v>1.5766842290759087E-2</v>
      </c>
      <c r="EA36" s="79">
        <v>1.6488883644342422E-2</v>
      </c>
      <c r="EB36" s="79">
        <v>2.170863188803196E-2</v>
      </c>
      <c r="EC36" s="79">
        <v>1.4451420865952969E-2</v>
      </c>
      <c r="ED36" s="79">
        <v>5.4181315004825592E-2</v>
      </c>
      <c r="EE36" s="79">
        <v>7.329278439283371E-2</v>
      </c>
      <c r="EF36" s="79">
        <v>4.5687340199947357E-2</v>
      </c>
      <c r="EG36" s="79">
        <v>5.7297494262456894E-2</v>
      </c>
      <c r="EH36" s="79">
        <v>3.4594908356666565E-2</v>
      </c>
      <c r="EI36" s="79">
        <v>2.965112216770649E-2</v>
      </c>
      <c r="EJ36" s="79">
        <v>2.0004447549581528E-2</v>
      </c>
      <c r="EK36" s="79">
        <v>1.1891156435012817E-2</v>
      </c>
      <c r="EL36" s="79">
        <v>8.9080724865198135E-3</v>
      </c>
      <c r="EM36" s="79">
        <v>-1.3113106600940228E-2</v>
      </c>
      <c r="EN36" s="79">
        <v>-1.5483466908335686E-2</v>
      </c>
      <c r="EO36" s="79">
        <v>-3.9739659987390041E-3</v>
      </c>
      <c r="EP36" s="79">
        <v>5.6463056243956089E-3</v>
      </c>
      <c r="EQ36" s="79">
        <v>8.3286883309483528E-3</v>
      </c>
      <c r="ER36" s="79">
        <v>5.2815016359090805E-2</v>
      </c>
      <c r="ES36" s="79">
        <v>7.2275228798389435E-2</v>
      </c>
      <c r="ET36" s="79">
        <v>5.3529225289821625E-2</v>
      </c>
      <c r="EU36" s="79">
        <v>5.4648157209157944E-2</v>
      </c>
      <c r="EV36" s="79">
        <v>5.4914258420467377E-2</v>
      </c>
      <c r="EW36" s="79">
        <v>55.921566009521484</v>
      </c>
      <c r="EX36" s="79">
        <v>54.883499145507813</v>
      </c>
      <c r="EY36" s="79">
        <v>54.256839752197266</v>
      </c>
      <c r="EZ36" s="79">
        <v>53.224979400634766</v>
      </c>
      <c r="FA36" s="79">
        <v>52.574851989746094</v>
      </c>
      <c r="FB36" s="79">
        <v>51.887783050537109</v>
      </c>
      <c r="FC36" s="79">
        <v>51.073879241943359</v>
      </c>
      <c r="FD36" s="79">
        <v>51.406852722167969</v>
      </c>
      <c r="FE36" s="79">
        <v>54.461616516113281</v>
      </c>
      <c r="FF36" s="79">
        <v>57.654323577880859</v>
      </c>
      <c r="FG36" s="79">
        <v>60.631759643554688</v>
      </c>
      <c r="FH36" s="79">
        <v>63.491340637207031</v>
      </c>
      <c r="FI36" s="79">
        <v>65.80877685546875</v>
      </c>
      <c r="FJ36" s="79">
        <v>67.751007080078125</v>
      </c>
      <c r="FK36" s="79">
        <v>69.045341491699219</v>
      </c>
      <c r="FL36" s="79">
        <v>70.076133728027344</v>
      </c>
      <c r="FM36" s="79">
        <v>69.995384216308594</v>
      </c>
      <c r="FN36" s="79">
        <v>68.9423828125</v>
      </c>
      <c r="FO36" s="79">
        <v>67.380722045898438</v>
      </c>
      <c r="FP36" s="79">
        <v>64.701629638671875</v>
      </c>
      <c r="FQ36" s="79">
        <v>61.731510162353516</v>
      </c>
      <c r="FR36" s="79">
        <v>60.204074859619141</v>
      </c>
      <c r="FS36" s="79">
        <v>58.522422790527344</v>
      </c>
      <c r="FT36" s="79">
        <v>57.492443084716797</v>
      </c>
      <c r="FU36" s="79">
        <v>1.913905143737793E-2</v>
      </c>
      <c r="FV36" s="79">
        <v>2.1792419254779816E-2</v>
      </c>
      <c r="FW36" s="79">
        <v>1.9696528092026711E-2</v>
      </c>
      <c r="FX36" s="79">
        <v>0</v>
      </c>
      <c r="FY36" s="79">
        <v>178.31817626953125</v>
      </c>
      <c r="FZ36" s="79">
        <v>1</v>
      </c>
      <c r="GA36" s="41"/>
      <c r="GB36" s="34"/>
      <c r="GC36" s="34"/>
    </row>
    <row r="37" spans="1:185" x14ac:dyDescent="0.2">
      <c r="A37" t="s">
        <v>186</v>
      </c>
      <c r="B37" t="s">
        <v>236</v>
      </c>
      <c r="C37" t="s">
        <v>2</v>
      </c>
      <c r="D37" t="s">
        <v>202</v>
      </c>
      <c r="E37" t="s">
        <v>205</v>
      </c>
      <c r="F37" t="s">
        <v>1</v>
      </c>
      <c r="G37" t="s">
        <v>1</v>
      </c>
      <c r="H37" s="79">
        <v>4409</v>
      </c>
      <c r="I37" s="79">
        <v>2.0139596462249756</v>
      </c>
      <c r="J37" s="79">
        <v>1.7734732627868652</v>
      </c>
      <c r="K37" s="79">
        <v>1.632346510887146</v>
      </c>
      <c r="L37" s="79">
        <v>1.4903601408004761</v>
      </c>
      <c r="M37" s="79">
        <v>1.4136354923248291</v>
      </c>
      <c r="N37" s="79">
        <v>1.5545469522476196</v>
      </c>
      <c r="O37" s="79">
        <v>1.7836995124816895</v>
      </c>
      <c r="P37" s="79">
        <v>2.1410536766052246</v>
      </c>
      <c r="Q37" s="79">
        <v>2.2784218788146973</v>
      </c>
      <c r="R37" s="79">
        <v>2.2569038867950439</v>
      </c>
      <c r="S37" s="79">
        <v>2.3279051780700684</v>
      </c>
      <c r="T37" s="79">
        <v>2.3657171726226807</v>
      </c>
      <c r="U37" s="79">
        <v>2.4289398193359375</v>
      </c>
      <c r="V37" s="79">
        <v>2.3168513774871826</v>
      </c>
      <c r="W37" s="79">
        <v>2.1838209629058838</v>
      </c>
      <c r="X37" s="79">
        <v>2.1929666996002197</v>
      </c>
      <c r="Y37" s="79">
        <v>2.3143603801727295</v>
      </c>
      <c r="Z37" s="79">
        <v>2.6235418319702148</v>
      </c>
      <c r="AA37" s="79">
        <v>2.7756130695343018</v>
      </c>
      <c r="AB37" s="79">
        <v>2.9580841064453125</v>
      </c>
      <c r="AC37" s="79">
        <v>3.096290111541748</v>
      </c>
      <c r="AD37" s="79">
        <v>2.8846495151519775</v>
      </c>
      <c r="AE37" s="79">
        <v>2.4910080432891846</v>
      </c>
      <c r="AF37" s="79">
        <v>2.1227154731750488</v>
      </c>
      <c r="AG37" s="79">
        <v>-7.8387759625911713E-2</v>
      </c>
      <c r="AH37" s="79">
        <v>-8.6434118449687958E-2</v>
      </c>
      <c r="AI37" s="79">
        <v>-5.2600335329771042E-2</v>
      </c>
      <c r="AJ37" s="79">
        <v>-5.3112346678972244E-2</v>
      </c>
      <c r="AK37" s="79">
        <v>-9.1860108077526093E-2</v>
      </c>
      <c r="AL37" s="79">
        <v>-4.9651529639959335E-2</v>
      </c>
      <c r="AM37" s="79">
        <v>-5.3531862795352936E-2</v>
      </c>
      <c r="AN37" s="79">
        <v>-6.5866254270076752E-2</v>
      </c>
      <c r="AO37" s="79">
        <v>-5.7664651423692703E-2</v>
      </c>
      <c r="AP37" s="79">
        <v>-0.13721543550491333</v>
      </c>
      <c r="AQ37" s="79">
        <v>-9.7102656960487366E-2</v>
      </c>
      <c r="AR37" s="79">
        <v>-0.19278356432914734</v>
      </c>
      <c r="AS37" s="79">
        <v>-0.20919010043144226</v>
      </c>
      <c r="AT37" s="79">
        <v>-0.11289294809103012</v>
      </c>
      <c r="AU37" s="79">
        <v>-0.12169474363327026</v>
      </c>
      <c r="AV37" s="79">
        <v>-7.4096396565437317E-2</v>
      </c>
      <c r="AW37" s="79">
        <v>-9.6168473362922668E-2</v>
      </c>
      <c r="AX37" s="79">
        <v>-7.3546826839447021E-2</v>
      </c>
      <c r="AY37" s="79">
        <v>-0.16398712992668152</v>
      </c>
      <c r="AZ37" s="79">
        <v>-0.12284708023071289</v>
      </c>
      <c r="BA37" s="79">
        <v>-0.1157882958650589</v>
      </c>
      <c r="BB37" s="79">
        <v>-9.7471542656421661E-2</v>
      </c>
      <c r="BC37" s="79">
        <v>-0.1114136278629303</v>
      </c>
      <c r="BD37" s="79">
        <v>-2.4247484281659126E-2</v>
      </c>
      <c r="BE37" s="79">
        <v>1.6638832166790962E-2</v>
      </c>
      <c r="BF37" s="79">
        <v>-7.4825170449912548E-3</v>
      </c>
      <c r="BG37" s="79">
        <v>1.4832186512649059E-2</v>
      </c>
      <c r="BH37" s="79">
        <v>-1.5750594902783632E-3</v>
      </c>
      <c r="BI37" s="79">
        <v>-4.1134655475616455E-2</v>
      </c>
      <c r="BJ37" s="79">
        <v>1.0394423268735409E-2</v>
      </c>
      <c r="BK37" s="79">
        <v>9.9541926756501198E-3</v>
      </c>
      <c r="BL37" s="79">
        <v>5.0568100996315479E-3</v>
      </c>
      <c r="BM37" s="79">
        <v>6.8080006167292595E-3</v>
      </c>
      <c r="BN37" s="79">
        <v>-7.926516979932785E-2</v>
      </c>
      <c r="BO37" s="79">
        <v>-3.832586482167244E-2</v>
      </c>
      <c r="BP37" s="79">
        <v>-0.13286383450031281</v>
      </c>
      <c r="BQ37" s="79">
        <v>-0.1470525860786438</v>
      </c>
      <c r="BR37" s="79">
        <v>-5.5011499673128128E-2</v>
      </c>
      <c r="BS37" s="79">
        <v>-6.9242872297763824E-2</v>
      </c>
      <c r="BT37" s="79">
        <v>-2.118317037820816E-2</v>
      </c>
      <c r="BU37" s="79">
        <v>-3.9083607494831085E-2</v>
      </c>
      <c r="BV37" s="79">
        <v>-3.3463607542216778E-3</v>
      </c>
      <c r="BW37" s="79">
        <v>-9.0160474181175232E-2</v>
      </c>
      <c r="BX37" s="79">
        <v>-5.1826164126396179E-2</v>
      </c>
      <c r="BY37" s="79">
        <v>-4.1454147547483444E-2</v>
      </c>
      <c r="BZ37" s="79">
        <v>-2.6048174127936363E-2</v>
      </c>
      <c r="CA37" s="79">
        <v>-4.8870258033275604E-2</v>
      </c>
      <c r="CB37" s="79">
        <v>2.4392548948526382E-2</v>
      </c>
      <c r="CC37" s="79">
        <v>8.2453958690166473E-2</v>
      </c>
      <c r="CD37" s="79">
        <v>4.7199122607707977E-2</v>
      </c>
      <c r="CE37" s="79">
        <v>6.1535745859146118E-2</v>
      </c>
      <c r="CF37" s="79">
        <v>3.4119509160518646E-2</v>
      </c>
      <c r="CG37" s="79">
        <v>-6.0023604892194271E-3</v>
      </c>
      <c r="CH37" s="79">
        <v>5.198206752538681E-2</v>
      </c>
      <c r="CI37" s="79">
        <v>5.3924441337585449E-2</v>
      </c>
      <c r="CJ37" s="79">
        <v>5.4177906364202499E-2</v>
      </c>
      <c r="CK37" s="79">
        <v>5.1461562514305115E-2</v>
      </c>
      <c r="CL37" s="79">
        <v>-3.9128992706537247E-2</v>
      </c>
      <c r="CM37" s="79">
        <v>2.3827631957828999E-3</v>
      </c>
      <c r="CN37" s="79">
        <v>-9.1363616287708282E-2</v>
      </c>
      <c r="CO37" s="79">
        <v>-0.10401632636785507</v>
      </c>
      <c r="CP37" s="79">
        <v>-1.4922983944416046E-2</v>
      </c>
      <c r="CQ37" s="79">
        <v>-3.2914869487285614E-2</v>
      </c>
      <c r="CR37" s="79">
        <v>1.5464368276298046E-2</v>
      </c>
      <c r="CS37" s="79">
        <v>4.5319809578359127E-4</v>
      </c>
      <c r="CT37" s="79">
        <v>4.5274268835783005E-2</v>
      </c>
      <c r="CU37" s="79">
        <v>-3.9028353989124298E-2</v>
      </c>
      <c r="CV37" s="79">
        <v>-2.6372945867478848E-3</v>
      </c>
      <c r="CW37" s="79">
        <v>1.002945564687252E-2</v>
      </c>
      <c r="CX37" s="79">
        <v>2.341943234205246E-2</v>
      </c>
      <c r="CY37" s="79">
        <v>-5.552913062274456E-3</v>
      </c>
      <c r="CZ37" s="79">
        <v>5.8080486953258514E-2</v>
      </c>
      <c r="DA37" s="79">
        <v>0.14826908707618713</v>
      </c>
      <c r="DB37" s="79">
        <v>0.1018807590007782</v>
      </c>
      <c r="DC37" s="79">
        <v>0.1082393079996109</v>
      </c>
      <c r="DD37" s="79">
        <v>6.9814078509807587E-2</v>
      </c>
      <c r="DE37" s="79">
        <v>2.9129935428500175E-2</v>
      </c>
      <c r="DF37" s="79">
        <v>9.3569710850715637E-2</v>
      </c>
      <c r="DG37" s="79">
        <v>9.7894690930843353E-2</v>
      </c>
      <c r="DH37" s="79">
        <v>0.10329899936914444</v>
      </c>
      <c r="DI37" s="79">
        <v>9.6115127205848694E-2</v>
      </c>
      <c r="DJ37" s="79">
        <v>1.0071853175759315E-3</v>
      </c>
      <c r="DK37" s="79">
        <v>4.3091390281915665E-2</v>
      </c>
      <c r="DL37" s="79">
        <v>-4.986339807510376E-2</v>
      </c>
      <c r="DM37" s="79">
        <v>-6.0980070382356644E-2</v>
      </c>
      <c r="DN37" s="79">
        <v>2.5165529921650887E-2</v>
      </c>
      <c r="DO37" s="79">
        <v>3.4131351858377457E-3</v>
      </c>
      <c r="DP37" s="79">
        <v>5.2111908793449402E-2</v>
      </c>
      <c r="DQ37" s="79">
        <v>3.9990004152059555E-2</v>
      </c>
      <c r="DR37" s="79">
        <v>9.3894898891448975E-2</v>
      </c>
      <c r="DS37" s="79">
        <v>1.2103766202926636E-2</v>
      </c>
      <c r="DT37" s="79">
        <v>4.6551574021577835E-2</v>
      </c>
      <c r="DU37" s="79">
        <v>6.1513058841228485E-2</v>
      </c>
      <c r="DV37" s="79">
        <v>7.2887040674686432E-2</v>
      </c>
      <c r="DW37" s="79">
        <v>3.7764433771371841E-2</v>
      </c>
      <c r="DX37" s="79">
        <v>9.1768428683280945E-2</v>
      </c>
      <c r="DY37" s="79">
        <v>0.24329566955566406</v>
      </c>
      <c r="DZ37" s="79">
        <v>0.18083237111568451</v>
      </c>
      <c r="EA37" s="79">
        <v>0.17567183077335358</v>
      </c>
      <c r="EB37" s="79">
        <v>0.12135136872529984</v>
      </c>
      <c r="EC37" s="79">
        <v>7.9855389893054962E-2</v>
      </c>
      <c r="ED37" s="79">
        <v>0.15361566841602325</v>
      </c>
      <c r="EE37" s="79">
        <v>0.16138075292110443</v>
      </c>
      <c r="EF37" s="79">
        <v>0.17422206699848175</v>
      </c>
      <c r="EG37" s="79">
        <v>0.16058777272701263</v>
      </c>
      <c r="EH37" s="79">
        <v>5.8957450091838837E-2</v>
      </c>
      <c r="EI37" s="79">
        <v>0.10186818242073059</v>
      </c>
      <c r="EJ37" s="79">
        <v>1.0056329891085625E-2</v>
      </c>
      <c r="EK37" s="79">
        <v>1.1574445525184274E-3</v>
      </c>
      <c r="EL37" s="79">
        <v>8.3046980202198029E-2</v>
      </c>
      <c r="EM37" s="79">
        <v>5.5865004658699036E-2</v>
      </c>
      <c r="EN37" s="79">
        <v>0.10502513498067856</v>
      </c>
      <c r="EO37" s="79">
        <v>9.7074873745441437E-2</v>
      </c>
      <c r="EP37" s="79">
        <v>0.16409537196159363</v>
      </c>
      <c r="EQ37" s="79">
        <v>8.5930429399013519E-2</v>
      </c>
      <c r="ER37" s="79">
        <v>0.11757248640060425</v>
      </c>
      <c r="ES37" s="79">
        <v>0.13584721088409424</v>
      </c>
      <c r="ET37" s="79">
        <v>0.14431039988994598</v>
      </c>
      <c r="EU37" s="79">
        <v>0.10030779987573624</v>
      </c>
      <c r="EV37" s="79">
        <v>0.14040845632553101</v>
      </c>
      <c r="EW37" s="79">
        <v>54.560070037841797</v>
      </c>
      <c r="EX37" s="79">
        <v>53.759761810302734</v>
      </c>
      <c r="EY37" s="79">
        <v>52.975399017333984</v>
      </c>
      <c r="EZ37" s="79">
        <v>52.038429260253906</v>
      </c>
      <c r="FA37" s="79">
        <v>51.428749084472656</v>
      </c>
      <c r="FB37" s="79">
        <v>50.810848236083984</v>
      </c>
      <c r="FC37" s="79">
        <v>50.405204772949219</v>
      </c>
      <c r="FD37" s="79">
        <v>50.849601745605469</v>
      </c>
      <c r="FE37" s="79">
        <v>54.110321044921875</v>
      </c>
      <c r="FF37" s="79">
        <v>57.230709075927734</v>
      </c>
      <c r="FG37" s="79">
        <v>59.953693389892578</v>
      </c>
      <c r="FH37" s="79">
        <v>62.592258453369141</v>
      </c>
      <c r="FI37" s="79">
        <v>64.778938293457031</v>
      </c>
      <c r="FJ37" s="79">
        <v>66.526695251464844</v>
      </c>
      <c r="FK37" s="79">
        <v>67.5284423828125</v>
      </c>
      <c r="FL37" s="79">
        <v>68.350601196289063</v>
      </c>
      <c r="FM37" s="79">
        <v>68.145767211914063</v>
      </c>
      <c r="FN37" s="79">
        <v>66.938301086425781</v>
      </c>
      <c r="FO37" s="79">
        <v>65.094757080078125</v>
      </c>
      <c r="FP37" s="79">
        <v>62.175273895263672</v>
      </c>
      <c r="FQ37" s="79">
        <v>59.465492248535156</v>
      </c>
      <c r="FR37" s="79">
        <v>57.817134857177734</v>
      </c>
      <c r="FS37" s="79">
        <v>56.643688201904297</v>
      </c>
      <c r="FT37" s="79">
        <v>55.679794311523438</v>
      </c>
      <c r="FU37" s="79">
        <v>5.1786713302135468E-2</v>
      </c>
      <c r="FV37" s="79">
        <v>7.286062091588974E-2</v>
      </c>
      <c r="FW37" s="79">
        <v>5.127914622426033E-2</v>
      </c>
      <c r="FX37" s="79">
        <v>0</v>
      </c>
      <c r="FY37" s="79">
        <v>536.5</v>
      </c>
      <c r="FZ37" s="79">
        <v>1</v>
      </c>
      <c r="GA37" s="41"/>
      <c r="GB37" s="34"/>
      <c r="GC37" s="34"/>
    </row>
    <row r="38" spans="1:185" x14ac:dyDescent="0.2">
      <c r="A38" t="s">
        <v>186</v>
      </c>
      <c r="B38" t="s">
        <v>236</v>
      </c>
      <c r="C38" t="s">
        <v>2</v>
      </c>
      <c r="D38" t="s">
        <v>202</v>
      </c>
      <c r="E38" t="s">
        <v>205</v>
      </c>
      <c r="F38" t="s">
        <v>178</v>
      </c>
      <c r="G38" t="s">
        <v>1</v>
      </c>
      <c r="H38" s="79">
        <v>3080</v>
      </c>
      <c r="I38" s="79">
        <v>1.1575343608856201</v>
      </c>
      <c r="J38" s="79">
        <v>0.99348443746566772</v>
      </c>
      <c r="K38" s="79">
        <v>0.92015862464904785</v>
      </c>
      <c r="L38" s="79">
        <v>0.88554275035858154</v>
      </c>
      <c r="M38" s="79">
        <v>0.86548328399658203</v>
      </c>
      <c r="N38" s="79">
        <v>0.93685382604598999</v>
      </c>
      <c r="O38" s="79">
        <v>1.0805940628051758</v>
      </c>
      <c r="P38" s="79">
        <v>1.3143984079360962</v>
      </c>
      <c r="Q38" s="79">
        <v>1.448302149772644</v>
      </c>
      <c r="R38" s="79">
        <v>1.4506337642669678</v>
      </c>
      <c r="S38" s="79">
        <v>1.4652849435806274</v>
      </c>
      <c r="T38" s="79">
        <v>1.5059434175491333</v>
      </c>
      <c r="U38" s="79">
        <v>1.5719231367111206</v>
      </c>
      <c r="V38" s="79">
        <v>1.5143771171569824</v>
      </c>
      <c r="W38" s="79">
        <v>1.4100785255432129</v>
      </c>
      <c r="X38" s="79">
        <v>1.4157114028930664</v>
      </c>
      <c r="Y38" s="79">
        <v>1.4986884593963623</v>
      </c>
      <c r="Z38" s="79">
        <v>1.7032070159912109</v>
      </c>
      <c r="AA38" s="79">
        <v>1.8259545564651489</v>
      </c>
      <c r="AB38" s="79">
        <v>1.9118766784667969</v>
      </c>
      <c r="AC38" s="79">
        <v>2.0014333724975586</v>
      </c>
      <c r="AD38" s="79">
        <v>1.8828282356262207</v>
      </c>
      <c r="AE38" s="79">
        <v>1.6524757146835327</v>
      </c>
      <c r="AF38" s="79">
        <v>1.3786646127700806</v>
      </c>
      <c r="AG38" s="79">
        <v>1.4453035546466708E-3</v>
      </c>
      <c r="AH38" s="79">
        <v>-1.8194723874330521E-2</v>
      </c>
      <c r="AI38" s="79">
        <v>1.8515100702643394E-2</v>
      </c>
      <c r="AJ38" s="79">
        <v>2.0989404991269112E-2</v>
      </c>
      <c r="AK38" s="79">
        <v>6.0986156313447282E-5</v>
      </c>
      <c r="AL38" s="79">
        <v>1.9589581061154604E-3</v>
      </c>
      <c r="AM38" s="79">
        <v>1.2225066311657429E-2</v>
      </c>
      <c r="AN38" s="79">
        <v>2.8528149705380201E-3</v>
      </c>
      <c r="AO38" s="79">
        <v>-4.4835183769464493E-2</v>
      </c>
      <c r="AP38" s="79">
        <v>-0.11311778426170349</v>
      </c>
      <c r="AQ38" s="79">
        <v>-0.13453873991966248</v>
      </c>
      <c r="AR38" s="79">
        <v>-0.20373888313770294</v>
      </c>
      <c r="AS38" s="79">
        <v>-0.18636712431907654</v>
      </c>
      <c r="AT38" s="79">
        <v>-7.776930183172226E-2</v>
      </c>
      <c r="AU38" s="79">
        <v>-9.2444449663162231E-2</v>
      </c>
      <c r="AV38" s="79">
        <v>-4.0090154856443405E-2</v>
      </c>
      <c r="AW38" s="79">
        <v>-4.9152642488479614E-2</v>
      </c>
      <c r="AX38" s="79">
        <v>-3.4136786125600338E-3</v>
      </c>
      <c r="AY38" s="79">
        <v>-4.1561909019947052E-2</v>
      </c>
      <c r="AZ38" s="79">
        <v>-9.7775869071483612E-2</v>
      </c>
      <c r="BA38" s="79">
        <v>-8.1439472734928131E-2</v>
      </c>
      <c r="BB38" s="79">
        <v>-7.9271964728832245E-2</v>
      </c>
      <c r="BC38" s="79">
        <v>-6.3028983771800995E-2</v>
      </c>
      <c r="BD38" s="79">
        <v>-1.0081959888339043E-2</v>
      </c>
      <c r="BE38" s="79">
        <v>3.6236196756362915E-2</v>
      </c>
      <c r="BF38" s="79">
        <v>1.3142483308911324E-2</v>
      </c>
      <c r="BG38" s="79">
        <v>4.667484387755394E-2</v>
      </c>
      <c r="BH38" s="79">
        <v>4.7943055629730225E-2</v>
      </c>
      <c r="BI38" s="79">
        <v>2.8215467929840088E-2</v>
      </c>
      <c r="BJ38" s="79">
        <v>3.3574998378753662E-2</v>
      </c>
      <c r="BK38" s="79">
        <v>5.3282972425222397E-2</v>
      </c>
      <c r="BL38" s="79">
        <v>5.1696516573429108E-2</v>
      </c>
      <c r="BM38" s="79">
        <v>3.4284137655049562E-3</v>
      </c>
      <c r="BN38" s="79">
        <v>-7.2371944785118103E-2</v>
      </c>
      <c r="BO38" s="79">
        <v>-9.0310566127300262E-2</v>
      </c>
      <c r="BP38" s="79">
        <v>-0.157273069024086</v>
      </c>
      <c r="BQ38" s="79">
        <v>-0.13857752084732056</v>
      </c>
      <c r="BR38" s="79">
        <v>-3.4114066511392593E-2</v>
      </c>
      <c r="BS38" s="79">
        <v>-5.1151987165212631E-2</v>
      </c>
      <c r="BT38" s="79">
        <v>1.4229775406420231E-3</v>
      </c>
      <c r="BU38" s="79">
        <v>-7.7109490521252155E-3</v>
      </c>
      <c r="BV38" s="79">
        <v>4.545273631811142E-2</v>
      </c>
      <c r="BW38" s="79">
        <v>1.1488496325910091E-2</v>
      </c>
      <c r="BX38" s="79">
        <v>-4.3661855161190033E-2</v>
      </c>
      <c r="BY38" s="79">
        <v>-2.6117248460650444E-2</v>
      </c>
      <c r="BZ38" s="79">
        <v>-2.702038548886776E-2</v>
      </c>
      <c r="CA38" s="79">
        <v>-1.6109531745314598E-2</v>
      </c>
      <c r="CB38" s="79">
        <v>2.8244348242878914E-2</v>
      </c>
      <c r="CC38" s="79">
        <v>6.0332264751195908E-2</v>
      </c>
      <c r="CD38" s="79">
        <v>3.4846536815166473E-2</v>
      </c>
      <c r="CE38" s="79">
        <v>6.6178195178508759E-2</v>
      </c>
      <c r="CF38" s="79">
        <v>6.6611073911190033E-2</v>
      </c>
      <c r="CG38" s="79">
        <v>4.7715175896883011E-2</v>
      </c>
      <c r="CH38" s="79">
        <v>5.5472172796726227E-2</v>
      </c>
      <c r="CI38" s="79">
        <v>8.1719554960727692E-2</v>
      </c>
      <c r="CJ38" s="79">
        <v>8.55255126953125E-2</v>
      </c>
      <c r="CK38" s="79">
        <v>3.6855634301900864E-2</v>
      </c>
      <c r="CL38" s="79">
        <v>-4.415149986743927E-2</v>
      </c>
      <c r="CM38" s="79">
        <v>-5.9678263962268829E-2</v>
      </c>
      <c r="CN38" s="79">
        <v>-0.12509098649024963</v>
      </c>
      <c r="CO38" s="79">
        <v>-0.10547859221696854</v>
      </c>
      <c r="CP38" s="79">
        <v>-3.8785829674452543E-3</v>
      </c>
      <c r="CQ38" s="79">
        <v>-2.255295030772686E-2</v>
      </c>
      <c r="CR38" s="79">
        <v>3.0174845829606056E-2</v>
      </c>
      <c r="CS38" s="79">
        <v>2.0991440862417221E-2</v>
      </c>
      <c r="CT38" s="79">
        <v>7.9297468066215515E-2</v>
      </c>
      <c r="CU38" s="79">
        <v>4.823104664683342E-2</v>
      </c>
      <c r="CV38" s="79">
        <v>-6.1826589517295361E-3</v>
      </c>
      <c r="CW38" s="79">
        <v>1.2198758311569691E-2</v>
      </c>
      <c r="CX38" s="79">
        <v>9.1688996180891991E-3</v>
      </c>
      <c r="CY38" s="79">
        <v>1.6386738047003746E-2</v>
      </c>
      <c r="CZ38" s="79">
        <v>5.4789032787084579E-2</v>
      </c>
      <c r="DA38" s="79">
        <v>8.44283327460289E-2</v>
      </c>
      <c r="DB38" s="79">
        <v>5.6550592184066772E-2</v>
      </c>
      <c r="DC38" s="79">
        <v>8.5681550204753876E-2</v>
      </c>
      <c r="DD38" s="79">
        <v>8.5279092192649841E-2</v>
      </c>
      <c r="DE38" s="79">
        <v>6.7214883863925934E-2</v>
      </c>
      <c r="DF38" s="79">
        <v>7.7369347214698792E-2</v>
      </c>
      <c r="DG38" s="79">
        <v>0.11015613377094269</v>
      </c>
      <c r="DH38" s="79">
        <v>0.11935450881719589</v>
      </c>
      <c r="DI38" s="79">
        <v>7.028285413980484E-2</v>
      </c>
      <c r="DJ38" s="79">
        <v>-1.5931056812405586E-2</v>
      </c>
      <c r="DK38" s="79">
        <v>-2.9045963659882545E-2</v>
      </c>
      <c r="DL38" s="79">
        <v>-9.2908903956413269E-2</v>
      </c>
      <c r="DM38" s="79">
        <v>-7.2379663586616516E-2</v>
      </c>
      <c r="DN38" s="79">
        <v>2.6356900110840797E-2</v>
      </c>
      <c r="DO38" s="79">
        <v>6.0460851527750492E-3</v>
      </c>
      <c r="DP38" s="79">
        <v>5.8926712721586227E-2</v>
      </c>
      <c r="DQ38" s="79">
        <v>4.969383031129837E-2</v>
      </c>
      <c r="DR38" s="79">
        <v>0.11314219981431961</v>
      </c>
      <c r="DS38" s="79">
        <v>8.4973596036434174E-2</v>
      </c>
      <c r="DT38" s="79">
        <v>3.1296540051698685E-2</v>
      </c>
      <c r="DU38" s="79">
        <v>5.0514765083789825E-2</v>
      </c>
      <c r="DV38" s="79">
        <v>4.5358184725046158E-2</v>
      </c>
      <c r="DW38" s="79">
        <v>4.8883005976676941E-2</v>
      </c>
      <c r="DX38" s="79">
        <v>8.1333719193935394E-2</v>
      </c>
      <c r="DY38" s="79">
        <v>0.11921922862529755</v>
      </c>
      <c r="DZ38" s="79">
        <v>8.7887801229953766E-2</v>
      </c>
      <c r="EA38" s="79">
        <v>0.11384128779172897</v>
      </c>
      <c r="EB38" s="79">
        <v>0.1122327446937561</v>
      </c>
      <c r="EC38" s="79">
        <v>9.53693687915802E-2</v>
      </c>
      <c r="ED38" s="79">
        <v>0.10898538678884506</v>
      </c>
      <c r="EE38" s="79">
        <v>0.15121404826641083</v>
      </c>
      <c r="EF38" s="79">
        <v>0.16819821298122406</v>
      </c>
      <c r="EG38" s="79">
        <v>0.11854644864797592</v>
      </c>
      <c r="EH38" s="79">
        <v>2.4814782664179802E-2</v>
      </c>
      <c r="EI38" s="79">
        <v>1.5182211995124817E-2</v>
      </c>
      <c r="EJ38" s="79">
        <v>-4.6443082392215729E-2</v>
      </c>
      <c r="EK38" s="79">
        <v>-2.4590060114860535E-2</v>
      </c>
      <c r="EL38" s="79">
        <v>7.0012137293815613E-2</v>
      </c>
      <c r="EM38" s="79">
        <v>4.7338549047708511E-2</v>
      </c>
      <c r="EN38" s="79">
        <v>0.10043984651565552</v>
      </c>
      <c r="EO38" s="79">
        <v>9.1135524213314056E-2</v>
      </c>
      <c r="EP38" s="79">
        <v>0.1620086133480072</v>
      </c>
      <c r="EQ38" s="79">
        <v>0.13802400231361389</v>
      </c>
      <c r="ER38" s="79">
        <v>8.5410550236701965E-2</v>
      </c>
      <c r="ES38" s="79">
        <v>0.10583699494600296</v>
      </c>
      <c r="ET38" s="79">
        <v>9.7609765827655792E-2</v>
      </c>
      <c r="EU38" s="79">
        <v>9.5802456140518188E-2</v>
      </c>
      <c r="EV38" s="79">
        <v>0.11966002732515335</v>
      </c>
      <c r="EW38" s="79">
        <v>54.235809326171875</v>
      </c>
      <c r="EX38" s="79">
        <v>53.599594116210938</v>
      </c>
      <c r="EY38" s="79">
        <v>53.073963165283203</v>
      </c>
      <c r="EZ38" s="79">
        <v>52.466655731201172</v>
      </c>
      <c r="FA38" s="79">
        <v>52.081127166748047</v>
      </c>
      <c r="FB38" s="79">
        <v>51.634689331054688</v>
      </c>
      <c r="FC38" s="79">
        <v>51.325366973876953</v>
      </c>
      <c r="FD38" s="79">
        <v>51.721187591552734</v>
      </c>
      <c r="FE38" s="79">
        <v>54.450534820556641</v>
      </c>
      <c r="FF38" s="79">
        <v>57.123374938964844</v>
      </c>
      <c r="FG38" s="79">
        <v>59.505764007568359</v>
      </c>
      <c r="FH38" s="79">
        <v>61.878627777099609</v>
      </c>
      <c r="FI38" s="79">
        <v>63.981132507324219</v>
      </c>
      <c r="FJ38" s="79">
        <v>65.555572509765625</v>
      </c>
      <c r="FK38" s="79">
        <v>66.557243347167969</v>
      </c>
      <c r="FL38" s="79">
        <v>67.16424560546875</v>
      </c>
      <c r="FM38" s="79">
        <v>66.719139099121094</v>
      </c>
      <c r="FN38" s="79">
        <v>65.3834228515625</v>
      </c>
      <c r="FO38" s="79">
        <v>63.354393005371094</v>
      </c>
      <c r="FP38" s="79">
        <v>60.533809661865234</v>
      </c>
      <c r="FQ38" s="79">
        <v>58.404750823974609</v>
      </c>
      <c r="FR38" s="79">
        <v>57.111499786376953</v>
      </c>
      <c r="FS38" s="79">
        <v>56.199600219726563</v>
      </c>
      <c r="FT38" s="79">
        <v>55.331718444824219</v>
      </c>
      <c r="FU38" s="79">
        <v>3.7890691310167313E-2</v>
      </c>
      <c r="FV38" s="79">
        <v>5.4422367364168167E-2</v>
      </c>
      <c r="FW38" s="79">
        <v>3.6272086203098297E-2</v>
      </c>
      <c r="FX38" s="79">
        <v>0</v>
      </c>
      <c r="FY38" s="79">
        <v>401.72726440429688</v>
      </c>
      <c r="FZ38" s="79">
        <v>1</v>
      </c>
      <c r="GA38" s="41"/>
      <c r="GB38" s="34"/>
      <c r="GC38" s="34"/>
    </row>
    <row r="39" spans="1:185" x14ac:dyDescent="0.2">
      <c r="A39" t="s">
        <v>186</v>
      </c>
      <c r="B39" t="s">
        <v>236</v>
      </c>
      <c r="C39" t="s">
        <v>2</v>
      </c>
      <c r="D39" t="s">
        <v>202</v>
      </c>
      <c r="E39" t="s">
        <v>205</v>
      </c>
      <c r="F39" t="s">
        <v>179</v>
      </c>
      <c r="G39" t="s">
        <v>1</v>
      </c>
      <c r="H39" s="79">
        <v>160</v>
      </c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  <c r="BX39" s="79"/>
      <c r="BY39" s="79"/>
      <c r="BZ39" s="79"/>
      <c r="CA39" s="79"/>
      <c r="CB39" s="79"/>
      <c r="CC39" s="79"/>
      <c r="CD39" s="79"/>
      <c r="CE39" s="79"/>
      <c r="CF39" s="79"/>
      <c r="CG39" s="79"/>
      <c r="CH39" s="79"/>
      <c r="CI39" s="79"/>
      <c r="CJ39" s="79"/>
      <c r="CK39" s="79"/>
      <c r="CL39" s="79"/>
      <c r="CM39" s="79"/>
      <c r="CN39" s="79"/>
      <c r="CO39" s="79"/>
      <c r="CP39" s="79"/>
      <c r="CQ39" s="79"/>
      <c r="CR39" s="79"/>
      <c r="CS39" s="79"/>
      <c r="CT39" s="79"/>
      <c r="CU39" s="79"/>
      <c r="CV39" s="79"/>
      <c r="CW39" s="79"/>
      <c r="CX39" s="79"/>
      <c r="CY39" s="79"/>
      <c r="CZ39" s="79"/>
      <c r="DA39" s="79"/>
      <c r="DB39" s="79"/>
      <c r="DC39" s="79"/>
      <c r="DD39" s="79"/>
      <c r="DE39" s="79"/>
      <c r="DF39" s="79"/>
      <c r="DG39" s="79"/>
      <c r="DH39" s="79"/>
      <c r="DI39" s="79"/>
      <c r="DJ39" s="79"/>
      <c r="DK39" s="79"/>
      <c r="DL39" s="79"/>
      <c r="DM39" s="79"/>
      <c r="DN39" s="79"/>
      <c r="DO39" s="79"/>
      <c r="DP39" s="79"/>
      <c r="DQ39" s="79"/>
      <c r="DR39" s="79"/>
      <c r="DS39" s="79"/>
      <c r="DT39" s="79"/>
      <c r="DU39" s="79"/>
      <c r="DV39" s="79"/>
      <c r="DW39" s="79"/>
      <c r="DX39" s="79"/>
      <c r="DY39" s="79"/>
      <c r="DZ39" s="79"/>
      <c r="EA39" s="79"/>
      <c r="EB39" s="79"/>
      <c r="EC39" s="79"/>
      <c r="ED39" s="79"/>
      <c r="EE39" s="79"/>
      <c r="EF39" s="79"/>
      <c r="EG39" s="79"/>
      <c r="EH39" s="79"/>
      <c r="EI39" s="79"/>
      <c r="EJ39" s="79"/>
      <c r="EK39" s="79"/>
      <c r="EL39" s="79"/>
      <c r="EM39" s="79"/>
      <c r="EN39" s="79"/>
      <c r="EO39" s="79"/>
      <c r="EP39" s="79"/>
      <c r="EQ39" s="79"/>
      <c r="ER39" s="79"/>
      <c r="ES39" s="79"/>
      <c r="ET39" s="79"/>
      <c r="EU39" s="79"/>
      <c r="EV39" s="79"/>
      <c r="EW39" s="79"/>
      <c r="EX39" s="79"/>
      <c r="EY39" s="79"/>
      <c r="EZ39" s="79"/>
      <c r="FA39" s="79"/>
      <c r="FB39" s="79"/>
      <c r="FC39" s="79"/>
      <c r="FD39" s="79"/>
      <c r="FE39" s="79"/>
      <c r="FF39" s="79"/>
      <c r="FG39" s="79"/>
      <c r="FH39" s="79"/>
      <c r="FI39" s="79"/>
      <c r="FJ39" s="79"/>
      <c r="FK39" s="79"/>
      <c r="FL39" s="79"/>
      <c r="FM39" s="79"/>
      <c r="FN39" s="79"/>
      <c r="FO39" s="79"/>
      <c r="FP39" s="79"/>
      <c r="FQ39" s="79"/>
      <c r="FR39" s="79"/>
      <c r="FS39" s="79"/>
      <c r="FT39" s="79"/>
      <c r="FU39" s="79"/>
      <c r="FV39" s="79"/>
      <c r="FW39" s="79"/>
      <c r="FX39" s="79">
        <v>0</v>
      </c>
      <c r="FY39" s="79">
        <v>11.363636016845703</v>
      </c>
      <c r="FZ39" s="79">
        <v>0</v>
      </c>
      <c r="GA39" s="41"/>
      <c r="GB39" s="34"/>
      <c r="GC39" s="34"/>
    </row>
    <row r="40" spans="1:185" x14ac:dyDescent="0.2">
      <c r="A40" t="s">
        <v>186</v>
      </c>
      <c r="B40" t="s">
        <v>236</v>
      </c>
      <c r="C40" t="s">
        <v>2</v>
      </c>
      <c r="D40" t="s">
        <v>202</v>
      </c>
      <c r="E40" t="s">
        <v>205</v>
      </c>
      <c r="F40" t="s">
        <v>180</v>
      </c>
      <c r="G40" t="s">
        <v>1</v>
      </c>
      <c r="H40" s="79">
        <v>49</v>
      </c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  <c r="DV40" s="79"/>
      <c r="DW40" s="79"/>
      <c r="DX40" s="79"/>
      <c r="DY40" s="79"/>
      <c r="DZ40" s="79"/>
      <c r="EA40" s="79"/>
      <c r="EB40" s="79"/>
      <c r="EC40" s="79"/>
      <c r="ED40" s="79"/>
      <c r="EE40" s="79"/>
      <c r="EF40" s="79"/>
      <c r="EG40" s="79"/>
      <c r="EH40" s="79"/>
      <c r="EI40" s="79"/>
      <c r="EJ40" s="79"/>
      <c r="EK40" s="79"/>
      <c r="EL40" s="79"/>
      <c r="EM40" s="79"/>
      <c r="EN40" s="79"/>
      <c r="EO40" s="79"/>
      <c r="EP40" s="79"/>
      <c r="EQ40" s="79"/>
      <c r="ER40" s="79"/>
      <c r="ES40" s="79"/>
      <c r="ET40" s="79"/>
      <c r="EU40" s="79"/>
      <c r="EV40" s="79"/>
      <c r="EW40" s="79"/>
      <c r="EX40" s="79"/>
      <c r="EY40" s="79"/>
      <c r="EZ40" s="79"/>
      <c r="FA40" s="79"/>
      <c r="FB40" s="79"/>
      <c r="FC40" s="79"/>
      <c r="FD40" s="79"/>
      <c r="FE40" s="79"/>
      <c r="FF40" s="79"/>
      <c r="FG40" s="79"/>
      <c r="FH40" s="79"/>
      <c r="FI40" s="79"/>
      <c r="FJ40" s="79"/>
      <c r="FK40" s="79"/>
      <c r="FL40" s="79"/>
      <c r="FM40" s="79"/>
      <c r="FN40" s="79"/>
      <c r="FO40" s="79"/>
      <c r="FP40" s="79"/>
      <c r="FQ40" s="79"/>
      <c r="FR40" s="79"/>
      <c r="FS40" s="79"/>
      <c r="FT40" s="79"/>
      <c r="FU40" s="79"/>
      <c r="FV40" s="79"/>
      <c r="FW40" s="79"/>
      <c r="FX40" s="79">
        <v>0</v>
      </c>
      <c r="FY40" s="79">
        <v>9</v>
      </c>
      <c r="FZ40" s="79">
        <v>0</v>
      </c>
      <c r="GA40" s="41"/>
      <c r="GB40" s="34"/>
      <c r="GC40" s="34"/>
    </row>
    <row r="41" spans="1:185" x14ac:dyDescent="0.2">
      <c r="A41" t="s">
        <v>186</v>
      </c>
      <c r="B41" t="s">
        <v>236</v>
      </c>
      <c r="C41" t="s">
        <v>2</v>
      </c>
      <c r="D41" t="s">
        <v>202</v>
      </c>
      <c r="E41" t="s">
        <v>205</v>
      </c>
      <c r="F41" t="s">
        <v>181</v>
      </c>
      <c r="G41" t="s">
        <v>1</v>
      </c>
      <c r="H41" s="79">
        <v>54</v>
      </c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  <c r="BP41" s="79"/>
      <c r="BQ41" s="79"/>
      <c r="BR41" s="79"/>
      <c r="BS41" s="79"/>
      <c r="BT41" s="79"/>
      <c r="BU41" s="79"/>
      <c r="BV41" s="79"/>
      <c r="BW41" s="79"/>
      <c r="BX41" s="79"/>
      <c r="BY41" s="79"/>
      <c r="BZ41" s="79"/>
      <c r="CA41" s="79"/>
      <c r="CB41" s="79"/>
      <c r="CC41" s="79"/>
      <c r="CD41" s="79"/>
      <c r="CE41" s="79"/>
      <c r="CF41" s="79"/>
      <c r="CG41" s="79"/>
      <c r="CH41" s="79"/>
      <c r="CI41" s="79"/>
      <c r="CJ41" s="79"/>
      <c r="CK41" s="79"/>
      <c r="CL41" s="79"/>
      <c r="CM41" s="79"/>
      <c r="CN41" s="79"/>
      <c r="CO41" s="79"/>
      <c r="CP41" s="79"/>
      <c r="CQ41" s="79"/>
      <c r="CR41" s="79"/>
      <c r="CS41" s="79"/>
      <c r="CT41" s="79"/>
      <c r="CU41" s="79"/>
      <c r="CV41" s="79"/>
      <c r="CW41" s="79"/>
      <c r="CX41" s="79"/>
      <c r="CY41" s="79"/>
      <c r="CZ41" s="79"/>
      <c r="DA41" s="79"/>
      <c r="DB41" s="79"/>
      <c r="DC41" s="79"/>
      <c r="DD41" s="79"/>
      <c r="DE41" s="79"/>
      <c r="DF41" s="79"/>
      <c r="DG41" s="79"/>
      <c r="DH41" s="79"/>
      <c r="DI41" s="79"/>
      <c r="DJ41" s="79"/>
      <c r="DK41" s="79"/>
      <c r="DL41" s="79"/>
      <c r="DM41" s="79"/>
      <c r="DN41" s="79"/>
      <c r="DO41" s="79"/>
      <c r="DP41" s="79"/>
      <c r="DQ41" s="79"/>
      <c r="DR41" s="79"/>
      <c r="DS41" s="79"/>
      <c r="DT41" s="79"/>
      <c r="DU41" s="79"/>
      <c r="DV41" s="79"/>
      <c r="DW41" s="79"/>
      <c r="DX41" s="79"/>
      <c r="DY41" s="79"/>
      <c r="DZ41" s="79"/>
      <c r="EA41" s="79"/>
      <c r="EB41" s="79"/>
      <c r="EC41" s="79"/>
      <c r="ED41" s="79"/>
      <c r="EE41" s="79"/>
      <c r="EF41" s="79"/>
      <c r="EG41" s="79"/>
      <c r="EH41" s="79"/>
      <c r="EI41" s="79"/>
      <c r="EJ41" s="79"/>
      <c r="EK41" s="79"/>
      <c r="EL41" s="79"/>
      <c r="EM41" s="79"/>
      <c r="EN41" s="79"/>
      <c r="EO41" s="79"/>
      <c r="EP41" s="79"/>
      <c r="EQ41" s="79"/>
      <c r="ER41" s="79"/>
      <c r="ES41" s="79"/>
      <c r="ET41" s="79"/>
      <c r="EU41" s="79"/>
      <c r="EV41" s="79"/>
      <c r="EW41" s="79"/>
      <c r="EX41" s="79"/>
      <c r="EY41" s="79"/>
      <c r="EZ41" s="79"/>
      <c r="FA41" s="79"/>
      <c r="FB41" s="79"/>
      <c r="FC41" s="79"/>
      <c r="FD41" s="79"/>
      <c r="FE41" s="79"/>
      <c r="FF41" s="79"/>
      <c r="FG41" s="79"/>
      <c r="FH41" s="79"/>
      <c r="FI41" s="79"/>
      <c r="FJ41" s="79"/>
      <c r="FK41" s="79"/>
      <c r="FL41" s="79"/>
      <c r="FM41" s="79"/>
      <c r="FN41" s="79"/>
      <c r="FO41" s="79"/>
      <c r="FP41" s="79"/>
      <c r="FQ41" s="79"/>
      <c r="FR41" s="79"/>
      <c r="FS41" s="79"/>
      <c r="FT41" s="79"/>
      <c r="FU41" s="79"/>
      <c r="FV41" s="79"/>
      <c r="FW41" s="79"/>
      <c r="FX41" s="79">
        <v>0</v>
      </c>
      <c r="FY41" s="79">
        <v>5</v>
      </c>
      <c r="FZ41" s="79">
        <v>0</v>
      </c>
      <c r="GA41" s="41"/>
      <c r="GB41" s="34"/>
      <c r="GC41" s="34"/>
    </row>
    <row r="42" spans="1:185" x14ac:dyDescent="0.2">
      <c r="A42" t="s">
        <v>186</v>
      </c>
      <c r="B42" t="s">
        <v>236</v>
      </c>
      <c r="C42" t="s">
        <v>2</v>
      </c>
      <c r="D42" t="s">
        <v>202</v>
      </c>
      <c r="E42" t="s">
        <v>205</v>
      </c>
      <c r="F42" t="s">
        <v>182</v>
      </c>
      <c r="G42" t="s">
        <v>1</v>
      </c>
      <c r="H42" s="79">
        <v>313</v>
      </c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79"/>
      <c r="BM42" s="79"/>
      <c r="BN42" s="79"/>
      <c r="BO42" s="79"/>
      <c r="BP42" s="79"/>
      <c r="BQ42" s="79"/>
      <c r="BR42" s="79"/>
      <c r="BS42" s="79"/>
      <c r="BT42" s="79"/>
      <c r="BU42" s="79"/>
      <c r="BV42" s="79"/>
      <c r="BW42" s="79"/>
      <c r="BX42" s="79"/>
      <c r="BY42" s="79"/>
      <c r="BZ42" s="79"/>
      <c r="CA42" s="79"/>
      <c r="CB42" s="79"/>
      <c r="CC42" s="79"/>
      <c r="CD42" s="79"/>
      <c r="CE42" s="79"/>
      <c r="CF42" s="79"/>
      <c r="CG42" s="79"/>
      <c r="CH42" s="79"/>
      <c r="CI42" s="79"/>
      <c r="CJ42" s="79"/>
      <c r="CK42" s="79"/>
      <c r="CL42" s="79"/>
      <c r="CM42" s="79"/>
      <c r="CN42" s="79"/>
      <c r="CO42" s="79"/>
      <c r="CP42" s="79"/>
      <c r="CQ42" s="79"/>
      <c r="CR42" s="79"/>
      <c r="CS42" s="79"/>
      <c r="CT42" s="79"/>
      <c r="CU42" s="79"/>
      <c r="CV42" s="79"/>
      <c r="CW42" s="79"/>
      <c r="CX42" s="79"/>
      <c r="CY42" s="79"/>
      <c r="CZ42" s="79"/>
      <c r="DA42" s="79"/>
      <c r="DB42" s="79"/>
      <c r="DC42" s="79"/>
      <c r="DD42" s="79"/>
      <c r="DE42" s="79"/>
      <c r="DF42" s="79"/>
      <c r="DG42" s="79"/>
      <c r="DH42" s="79"/>
      <c r="DI42" s="79"/>
      <c r="DJ42" s="79"/>
      <c r="DK42" s="79"/>
      <c r="DL42" s="79"/>
      <c r="DM42" s="79"/>
      <c r="DN42" s="79"/>
      <c r="DO42" s="79"/>
      <c r="DP42" s="79"/>
      <c r="DQ42" s="79"/>
      <c r="DR42" s="79"/>
      <c r="DS42" s="79"/>
      <c r="DT42" s="79"/>
      <c r="DU42" s="79"/>
      <c r="DV42" s="79"/>
      <c r="DW42" s="79"/>
      <c r="DX42" s="79"/>
      <c r="DY42" s="79"/>
      <c r="DZ42" s="79"/>
      <c r="EA42" s="79"/>
      <c r="EB42" s="79"/>
      <c r="EC42" s="79"/>
      <c r="ED42" s="79"/>
      <c r="EE42" s="79"/>
      <c r="EF42" s="79"/>
      <c r="EG42" s="79"/>
      <c r="EH42" s="79"/>
      <c r="EI42" s="79"/>
      <c r="EJ42" s="79"/>
      <c r="EK42" s="79"/>
      <c r="EL42" s="79"/>
      <c r="EM42" s="79"/>
      <c r="EN42" s="79"/>
      <c r="EO42" s="79"/>
      <c r="EP42" s="79"/>
      <c r="EQ42" s="79"/>
      <c r="ER42" s="79"/>
      <c r="ES42" s="79"/>
      <c r="ET42" s="79"/>
      <c r="EU42" s="79"/>
      <c r="EV42" s="79"/>
      <c r="EW42" s="79"/>
      <c r="EX42" s="79"/>
      <c r="EY42" s="79"/>
      <c r="EZ42" s="79"/>
      <c r="FA42" s="79"/>
      <c r="FB42" s="79"/>
      <c r="FC42" s="79"/>
      <c r="FD42" s="79"/>
      <c r="FE42" s="79"/>
      <c r="FF42" s="79"/>
      <c r="FG42" s="79"/>
      <c r="FH42" s="79"/>
      <c r="FI42" s="79"/>
      <c r="FJ42" s="79"/>
      <c r="FK42" s="79"/>
      <c r="FL42" s="79"/>
      <c r="FM42" s="79"/>
      <c r="FN42" s="79"/>
      <c r="FO42" s="79"/>
      <c r="FP42" s="79"/>
      <c r="FQ42" s="79"/>
      <c r="FR42" s="79"/>
      <c r="FS42" s="79"/>
      <c r="FT42" s="79"/>
      <c r="FU42" s="79"/>
      <c r="FV42" s="79"/>
      <c r="FW42" s="79"/>
      <c r="FX42" s="79">
        <v>0</v>
      </c>
      <c r="FY42" s="79">
        <v>39.136363983154297</v>
      </c>
      <c r="FZ42" s="79">
        <v>0</v>
      </c>
      <c r="GA42" s="41"/>
      <c r="GB42" s="34"/>
      <c r="GC42" s="34"/>
    </row>
    <row r="43" spans="1:185" x14ac:dyDescent="0.2">
      <c r="A43" t="s">
        <v>186</v>
      </c>
      <c r="B43" t="s">
        <v>236</v>
      </c>
      <c r="C43" t="s">
        <v>2</v>
      </c>
      <c r="D43" t="s">
        <v>202</v>
      </c>
      <c r="E43" t="s">
        <v>205</v>
      </c>
      <c r="F43" t="s">
        <v>183</v>
      </c>
      <c r="G43" t="s">
        <v>1</v>
      </c>
      <c r="H43" s="79">
        <v>463</v>
      </c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9"/>
      <c r="BV43" s="79"/>
      <c r="BW43" s="79"/>
      <c r="BX43" s="79"/>
      <c r="BY43" s="79"/>
      <c r="BZ43" s="79"/>
      <c r="CA43" s="79"/>
      <c r="CB43" s="79"/>
      <c r="CC43" s="79"/>
      <c r="CD43" s="79"/>
      <c r="CE43" s="79"/>
      <c r="CF43" s="79"/>
      <c r="CG43" s="79"/>
      <c r="CH43" s="79"/>
      <c r="CI43" s="79"/>
      <c r="CJ43" s="79"/>
      <c r="CK43" s="79"/>
      <c r="CL43" s="79"/>
      <c r="CM43" s="79"/>
      <c r="CN43" s="79"/>
      <c r="CO43" s="79"/>
      <c r="CP43" s="79"/>
      <c r="CQ43" s="79"/>
      <c r="CR43" s="79"/>
      <c r="CS43" s="79"/>
      <c r="CT43" s="79"/>
      <c r="CU43" s="79"/>
      <c r="CV43" s="79"/>
      <c r="CW43" s="79"/>
      <c r="CX43" s="79"/>
      <c r="CY43" s="79"/>
      <c r="CZ43" s="79"/>
      <c r="DA43" s="79"/>
      <c r="DB43" s="79"/>
      <c r="DC43" s="79"/>
      <c r="DD43" s="79"/>
      <c r="DE43" s="79"/>
      <c r="DF43" s="79"/>
      <c r="DG43" s="79"/>
      <c r="DH43" s="79"/>
      <c r="DI43" s="79"/>
      <c r="DJ43" s="79"/>
      <c r="DK43" s="79"/>
      <c r="DL43" s="79"/>
      <c r="DM43" s="79"/>
      <c r="DN43" s="79"/>
      <c r="DO43" s="79"/>
      <c r="DP43" s="79"/>
      <c r="DQ43" s="79"/>
      <c r="DR43" s="79"/>
      <c r="DS43" s="79"/>
      <c r="DT43" s="79"/>
      <c r="DU43" s="79"/>
      <c r="DV43" s="79"/>
      <c r="DW43" s="79"/>
      <c r="DX43" s="79"/>
      <c r="DY43" s="79"/>
      <c r="DZ43" s="79"/>
      <c r="EA43" s="79"/>
      <c r="EB43" s="79"/>
      <c r="EC43" s="79"/>
      <c r="ED43" s="79"/>
      <c r="EE43" s="79"/>
      <c r="EF43" s="79"/>
      <c r="EG43" s="79"/>
      <c r="EH43" s="79"/>
      <c r="EI43" s="79"/>
      <c r="EJ43" s="79"/>
      <c r="EK43" s="79"/>
      <c r="EL43" s="79"/>
      <c r="EM43" s="79"/>
      <c r="EN43" s="79"/>
      <c r="EO43" s="79"/>
      <c r="EP43" s="79"/>
      <c r="EQ43" s="79"/>
      <c r="ER43" s="79"/>
      <c r="ES43" s="79"/>
      <c r="ET43" s="79"/>
      <c r="EU43" s="79"/>
      <c r="EV43" s="79"/>
      <c r="EW43" s="79"/>
      <c r="EX43" s="79"/>
      <c r="EY43" s="79"/>
      <c r="EZ43" s="79"/>
      <c r="FA43" s="79"/>
      <c r="FB43" s="79"/>
      <c r="FC43" s="79"/>
      <c r="FD43" s="79"/>
      <c r="FE43" s="79"/>
      <c r="FF43" s="79"/>
      <c r="FG43" s="79"/>
      <c r="FH43" s="79"/>
      <c r="FI43" s="79"/>
      <c r="FJ43" s="79"/>
      <c r="FK43" s="79"/>
      <c r="FL43" s="79"/>
      <c r="FM43" s="79"/>
      <c r="FN43" s="79"/>
      <c r="FO43" s="79"/>
      <c r="FP43" s="79"/>
      <c r="FQ43" s="79"/>
      <c r="FR43" s="79"/>
      <c r="FS43" s="79"/>
      <c r="FT43" s="79"/>
      <c r="FU43" s="79"/>
      <c r="FV43" s="79"/>
      <c r="FW43" s="79"/>
      <c r="FX43" s="79">
        <v>0</v>
      </c>
      <c r="FY43" s="79">
        <v>46.090908050537109</v>
      </c>
      <c r="FZ43" s="79">
        <v>0</v>
      </c>
      <c r="GA43" s="41"/>
      <c r="GB43" s="34"/>
      <c r="GC43" s="34"/>
    </row>
    <row r="44" spans="1:185" x14ac:dyDescent="0.2">
      <c r="A44" t="s">
        <v>186</v>
      </c>
      <c r="B44" t="s">
        <v>236</v>
      </c>
      <c r="C44" t="s">
        <v>2</v>
      </c>
      <c r="D44" t="s">
        <v>202</v>
      </c>
      <c r="E44" t="s">
        <v>205</v>
      </c>
      <c r="F44" t="s">
        <v>184</v>
      </c>
      <c r="G44" t="s">
        <v>1</v>
      </c>
      <c r="H44" s="79">
        <v>219</v>
      </c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79"/>
      <c r="BJ44" s="79"/>
      <c r="BK44" s="79"/>
      <c r="BL44" s="79"/>
      <c r="BM44" s="79"/>
      <c r="BN44" s="79"/>
      <c r="BO44" s="79"/>
      <c r="BP44" s="79"/>
      <c r="BQ44" s="79"/>
      <c r="BR44" s="79"/>
      <c r="BS44" s="79"/>
      <c r="BT44" s="79"/>
      <c r="BU44" s="79"/>
      <c r="BV44" s="79"/>
      <c r="BW44" s="79"/>
      <c r="BX44" s="79"/>
      <c r="BY44" s="79"/>
      <c r="BZ44" s="79"/>
      <c r="CA44" s="79"/>
      <c r="CB44" s="79"/>
      <c r="CC44" s="79"/>
      <c r="CD44" s="79"/>
      <c r="CE44" s="79"/>
      <c r="CF44" s="79"/>
      <c r="CG44" s="79"/>
      <c r="CH44" s="79"/>
      <c r="CI44" s="79"/>
      <c r="CJ44" s="79"/>
      <c r="CK44" s="79"/>
      <c r="CL44" s="79"/>
      <c r="CM44" s="79"/>
      <c r="CN44" s="79"/>
      <c r="CO44" s="79"/>
      <c r="CP44" s="79"/>
      <c r="CQ44" s="79"/>
      <c r="CR44" s="79"/>
      <c r="CS44" s="79"/>
      <c r="CT44" s="79"/>
      <c r="CU44" s="79"/>
      <c r="CV44" s="79"/>
      <c r="CW44" s="79"/>
      <c r="CX44" s="79"/>
      <c r="CY44" s="79"/>
      <c r="CZ44" s="79"/>
      <c r="DA44" s="79"/>
      <c r="DB44" s="79"/>
      <c r="DC44" s="79"/>
      <c r="DD44" s="79"/>
      <c r="DE44" s="79"/>
      <c r="DF44" s="79"/>
      <c r="DG44" s="79"/>
      <c r="DH44" s="79"/>
      <c r="DI44" s="79"/>
      <c r="DJ44" s="79"/>
      <c r="DK44" s="79"/>
      <c r="DL44" s="79"/>
      <c r="DM44" s="79"/>
      <c r="DN44" s="79"/>
      <c r="DO44" s="79"/>
      <c r="DP44" s="79"/>
      <c r="DQ44" s="79"/>
      <c r="DR44" s="79"/>
      <c r="DS44" s="79"/>
      <c r="DT44" s="79"/>
      <c r="DU44" s="79"/>
      <c r="DV44" s="79"/>
      <c r="DW44" s="79"/>
      <c r="DX44" s="79"/>
      <c r="DY44" s="79"/>
      <c r="DZ44" s="79"/>
      <c r="EA44" s="79"/>
      <c r="EB44" s="79"/>
      <c r="EC44" s="79"/>
      <c r="ED44" s="79"/>
      <c r="EE44" s="79"/>
      <c r="EF44" s="79"/>
      <c r="EG44" s="79"/>
      <c r="EH44" s="79"/>
      <c r="EI44" s="79"/>
      <c r="EJ44" s="79"/>
      <c r="EK44" s="79"/>
      <c r="EL44" s="79"/>
      <c r="EM44" s="79"/>
      <c r="EN44" s="79"/>
      <c r="EO44" s="79"/>
      <c r="EP44" s="79"/>
      <c r="EQ44" s="79"/>
      <c r="ER44" s="79"/>
      <c r="ES44" s="79"/>
      <c r="ET44" s="79"/>
      <c r="EU44" s="79"/>
      <c r="EV44" s="79"/>
      <c r="EW44" s="79"/>
      <c r="EX44" s="79"/>
      <c r="EY44" s="79"/>
      <c r="EZ44" s="79"/>
      <c r="FA44" s="79"/>
      <c r="FB44" s="79"/>
      <c r="FC44" s="79"/>
      <c r="FD44" s="79"/>
      <c r="FE44" s="79"/>
      <c r="FF44" s="79"/>
      <c r="FG44" s="79"/>
      <c r="FH44" s="79"/>
      <c r="FI44" s="79"/>
      <c r="FJ44" s="79"/>
      <c r="FK44" s="79"/>
      <c r="FL44" s="79"/>
      <c r="FM44" s="79"/>
      <c r="FN44" s="79"/>
      <c r="FO44" s="79"/>
      <c r="FP44" s="79"/>
      <c r="FQ44" s="79"/>
      <c r="FR44" s="79"/>
      <c r="FS44" s="79"/>
      <c r="FT44" s="79"/>
      <c r="FU44" s="79"/>
      <c r="FV44" s="79"/>
      <c r="FW44" s="79"/>
      <c r="FX44" s="79">
        <v>0</v>
      </c>
      <c r="FY44" s="79">
        <v>19.181818008422852</v>
      </c>
      <c r="FZ44" s="79">
        <v>0</v>
      </c>
      <c r="GA44" s="41"/>
      <c r="GB44" s="34"/>
      <c r="GC44" s="34"/>
    </row>
    <row r="45" spans="1:185" x14ac:dyDescent="0.2">
      <c r="A45" t="s">
        <v>186</v>
      </c>
      <c r="B45" t="s">
        <v>236</v>
      </c>
      <c r="C45" t="s">
        <v>2</v>
      </c>
      <c r="D45" t="s">
        <v>202</v>
      </c>
      <c r="E45" t="s">
        <v>205</v>
      </c>
      <c r="F45" t="s">
        <v>185</v>
      </c>
      <c r="G45" t="s">
        <v>1</v>
      </c>
      <c r="H45" s="79">
        <v>71</v>
      </c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CJ45" s="79"/>
      <c r="CK45" s="79"/>
      <c r="CL45" s="79"/>
      <c r="CM45" s="79"/>
      <c r="CN45" s="79"/>
      <c r="CO45" s="79"/>
      <c r="CP45" s="79"/>
      <c r="CQ45" s="79"/>
      <c r="CR45" s="79"/>
      <c r="CS45" s="79"/>
      <c r="CT45" s="79"/>
      <c r="CU45" s="79"/>
      <c r="CV45" s="79"/>
      <c r="CW45" s="79"/>
      <c r="CX45" s="79"/>
      <c r="CY45" s="79"/>
      <c r="CZ45" s="79"/>
      <c r="DA45" s="79"/>
      <c r="DB45" s="79"/>
      <c r="DC45" s="79"/>
      <c r="DD45" s="79"/>
      <c r="DE45" s="79"/>
      <c r="DF45" s="79"/>
      <c r="DG45" s="79"/>
      <c r="DH45" s="79"/>
      <c r="DI45" s="79"/>
      <c r="DJ45" s="79"/>
      <c r="DK45" s="79"/>
      <c r="DL45" s="79"/>
      <c r="DM45" s="79"/>
      <c r="DN45" s="79"/>
      <c r="DO45" s="79"/>
      <c r="DP45" s="79"/>
      <c r="DQ45" s="79"/>
      <c r="DR45" s="79"/>
      <c r="DS45" s="79"/>
      <c r="DT45" s="79"/>
      <c r="DU45" s="79"/>
      <c r="DV45" s="79"/>
      <c r="DW45" s="79"/>
      <c r="DX45" s="79"/>
      <c r="DY45" s="79"/>
      <c r="DZ45" s="79"/>
      <c r="EA45" s="79"/>
      <c r="EB45" s="79"/>
      <c r="EC45" s="79"/>
      <c r="ED45" s="79"/>
      <c r="EE45" s="79"/>
      <c r="EF45" s="79"/>
      <c r="EG45" s="79"/>
      <c r="EH45" s="79"/>
      <c r="EI45" s="79"/>
      <c r="EJ45" s="79"/>
      <c r="EK45" s="79"/>
      <c r="EL45" s="79"/>
      <c r="EM45" s="79"/>
      <c r="EN45" s="79"/>
      <c r="EO45" s="79"/>
      <c r="EP45" s="79"/>
      <c r="EQ45" s="79"/>
      <c r="ER45" s="79"/>
      <c r="ES45" s="79"/>
      <c r="ET45" s="79"/>
      <c r="EU45" s="79"/>
      <c r="EV45" s="79"/>
      <c r="EW45" s="79"/>
      <c r="EX45" s="79"/>
      <c r="EY45" s="79"/>
      <c r="EZ45" s="79"/>
      <c r="FA45" s="79"/>
      <c r="FB45" s="79"/>
      <c r="FC45" s="79"/>
      <c r="FD45" s="79"/>
      <c r="FE45" s="79"/>
      <c r="FF45" s="79"/>
      <c r="FG45" s="79"/>
      <c r="FH45" s="79"/>
      <c r="FI45" s="79"/>
      <c r="FJ45" s="79"/>
      <c r="FK45" s="79"/>
      <c r="FL45" s="79"/>
      <c r="FM45" s="79"/>
      <c r="FN45" s="79"/>
      <c r="FO45" s="79"/>
      <c r="FP45" s="79"/>
      <c r="FQ45" s="79"/>
      <c r="FR45" s="79"/>
      <c r="FS45" s="79"/>
      <c r="FT45" s="79"/>
      <c r="FU45" s="79"/>
      <c r="FV45" s="79"/>
      <c r="FW45" s="79"/>
      <c r="FX45" s="79">
        <v>0</v>
      </c>
      <c r="FY45" s="79">
        <v>5</v>
      </c>
      <c r="FZ45" s="79">
        <v>0</v>
      </c>
      <c r="GA45" s="41"/>
      <c r="GB45" s="34"/>
      <c r="GC45" s="34"/>
    </row>
    <row r="46" spans="1:185" x14ac:dyDescent="0.2">
      <c r="A46" t="s">
        <v>186</v>
      </c>
      <c r="B46" t="s">
        <v>236</v>
      </c>
      <c r="C46" t="s">
        <v>2</v>
      </c>
      <c r="D46" t="s">
        <v>202</v>
      </c>
      <c r="E46" t="s">
        <v>206</v>
      </c>
      <c r="F46" t="s">
        <v>1</v>
      </c>
      <c r="G46" t="s">
        <v>198</v>
      </c>
      <c r="H46" s="79">
        <v>3282</v>
      </c>
      <c r="I46" s="79">
        <v>1.3929229974746704</v>
      </c>
      <c r="J46" s="79">
        <v>1.184553861618042</v>
      </c>
      <c r="K46" s="79">
        <v>1.0544096231460571</v>
      </c>
      <c r="L46" s="79">
        <v>0.94534599781036377</v>
      </c>
      <c r="M46" s="79">
        <v>0.93319153785705566</v>
      </c>
      <c r="N46" s="79">
        <v>0.94223237037658691</v>
      </c>
      <c r="O46" s="79">
        <v>1.1180590391159058</v>
      </c>
      <c r="P46" s="79">
        <v>1.3866186141967773</v>
      </c>
      <c r="Q46" s="79">
        <v>1.3392547369003296</v>
      </c>
      <c r="R46" s="79">
        <v>1.4000295400619507</v>
      </c>
      <c r="S46" s="79">
        <v>1.4477463960647583</v>
      </c>
      <c r="T46" s="79">
        <v>1.4854142665863037</v>
      </c>
      <c r="U46" s="79">
        <v>1.5932719707489014</v>
      </c>
      <c r="V46" s="79">
        <v>1.5683127641677856</v>
      </c>
      <c r="W46" s="79">
        <v>1.5493398904800415</v>
      </c>
      <c r="X46" s="79">
        <v>1.6198438405990601</v>
      </c>
      <c r="Y46" s="79">
        <v>1.7754825353622437</v>
      </c>
      <c r="Z46" s="79">
        <v>1.9818921089172363</v>
      </c>
      <c r="AA46" s="79">
        <v>2.1031291484832764</v>
      </c>
      <c r="AB46" s="79">
        <v>2.0998601913452148</v>
      </c>
      <c r="AC46" s="79">
        <v>2.1350228786468506</v>
      </c>
      <c r="AD46" s="79">
        <v>2.0443301200866699</v>
      </c>
      <c r="AE46" s="79">
        <v>1.7228137254714966</v>
      </c>
      <c r="AF46" s="79">
        <v>1.4331743717193604</v>
      </c>
      <c r="AG46" s="79">
        <v>-0.14737731218338013</v>
      </c>
      <c r="AH46" s="79">
        <v>-0.18939460813999176</v>
      </c>
      <c r="AI46" s="79">
        <v>-0.21191507577896118</v>
      </c>
      <c r="AJ46" s="79">
        <v>-0.19707004725933075</v>
      </c>
      <c r="AK46" s="79">
        <v>-0.12413985282182693</v>
      </c>
      <c r="AL46" s="79">
        <v>-0.13442160189151764</v>
      </c>
      <c r="AM46" s="79">
        <v>-0.10103466361761093</v>
      </c>
      <c r="AN46" s="79">
        <v>-1.3044482097029686E-2</v>
      </c>
      <c r="AO46" s="79">
        <v>-0.19664269685745239</v>
      </c>
      <c r="AP46" s="79">
        <v>-0.20288196206092834</v>
      </c>
      <c r="AQ46" s="79">
        <v>-0.1772894561290741</v>
      </c>
      <c r="AR46" s="79">
        <v>-0.25339671969413757</v>
      </c>
      <c r="AS46" s="79">
        <v>-0.28257673978805542</v>
      </c>
      <c r="AT46" s="79">
        <v>-0.23037418723106384</v>
      </c>
      <c r="AU46" s="79">
        <v>-0.20954330265522003</v>
      </c>
      <c r="AV46" s="79">
        <v>-0.17654256522655487</v>
      </c>
      <c r="AW46" s="79">
        <v>-0.24763599038124084</v>
      </c>
      <c r="AX46" s="79">
        <v>-0.1705666184425354</v>
      </c>
      <c r="AY46" s="79">
        <v>-0.11966175585985184</v>
      </c>
      <c r="AZ46" s="79">
        <v>-0.15106073021888733</v>
      </c>
      <c r="BA46" s="79">
        <v>-0.19078606367111206</v>
      </c>
      <c r="BB46" s="79">
        <v>-0.19013762474060059</v>
      </c>
      <c r="BC46" s="79">
        <v>-0.18651381134986877</v>
      </c>
      <c r="BD46" s="79">
        <v>-0.10051726549863815</v>
      </c>
      <c r="BE46" s="79">
        <v>-6.2765605747699738E-2</v>
      </c>
      <c r="BF46" s="79">
        <v>-0.11291373521089554</v>
      </c>
      <c r="BG46" s="79">
        <v>-0.13507755100727081</v>
      </c>
      <c r="BH46" s="79">
        <v>-0.13617706298828125</v>
      </c>
      <c r="BI46" s="79">
        <v>-7.3257654905319214E-2</v>
      </c>
      <c r="BJ46" s="79">
        <v>-9.6712648868560791E-2</v>
      </c>
      <c r="BK46" s="79">
        <v>-5.0710275769233704E-2</v>
      </c>
      <c r="BL46" s="79">
        <v>3.7092942744493484E-2</v>
      </c>
      <c r="BM46" s="79">
        <v>-0.14962866902351379</v>
      </c>
      <c r="BN46" s="79">
        <v>-0.1563582569360733</v>
      </c>
      <c r="BO46" s="79">
        <v>-0.13037498295307159</v>
      </c>
      <c r="BP46" s="79">
        <v>-0.20400635898113251</v>
      </c>
      <c r="BQ46" s="79">
        <v>-0.22510659694671631</v>
      </c>
      <c r="BR46" s="79">
        <v>-0.17795594036579132</v>
      </c>
      <c r="BS46" s="79">
        <v>-0.15579858422279358</v>
      </c>
      <c r="BT46" s="79">
        <v>-0.11443936824798584</v>
      </c>
      <c r="BU46" s="79">
        <v>-0.15711478888988495</v>
      </c>
      <c r="BV46" s="79">
        <v>-8.2640960812568665E-2</v>
      </c>
      <c r="BW46" s="79">
        <v>-4.7509599477052689E-2</v>
      </c>
      <c r="BX46" s="79">
        <v>-9.1704264283180237E-2</v>
      </c>
      <c r="BY46" s="79">
        <v>-0.13444900512695313</v>
      </c>
      <c r="BZ46" s="79">
        <v>-0.13425160944461823</v>
      </c>
      <c r="CA46" s="79">
        <v>-0.12938240170478821</v>
      </c>
      <c r="CB46" s="79">
        <v>-4.691777378320694E-2</v>
      </c>
      <c r="CC46" s="79">
        <v>-4.163794219493866E-3</v>
      </c>
      <c r="CD46" s="79">
        <v>-5.9943318367004395E-2</v>
      </c>
      <c r="CE46" s="79">
        <v>-8.186011016368866E-2</v>
      </c>
      <c r="CF46" s="79">
        <v>-9.4002775847911835E-2</v>
      </c>
      <c r="CG46" s="79">
        <v>-3.8016799837350845E-2</v>
      </c>
      <c r="CH46" s="79">
        <v>-7.0595547556877136E-2</v>
      </c>
      <c r="CI46" s="79">
        <v>-1.5855759382247925E-2</v>
      </c>
      <c r="CJ46" s="79">
        <v>7.1817971765995026E-2</v>
      </c>
      <c r="CK46" s="79">
        <v>-0.1170668825507164</v>
      </c>
      <c r="CL46" s="79">
        <v>-0.12413609027862549</v>
      </c>
      <c r="CM46" s="79">
        <v>-9.7882166504859924E-2</v>
      </c>
      <c r="CN46" s="79">
        <v>-0.16979876160621643</v>
      </c>
      <c r="CO46" s="79">
        <v>-0.18530295789241791</v>
      </c>
      <c r="CP46" s="79">
        <v>-0.14165122807025909</v>
      </c>
      <c r="CQ46" s="79">
        <v>-0.11857516318559647</v>
      </c>
      <c r="CR46" s="79">
        <v>-7.1426883339881897E-2</v>
      </c>
      <c r="CS46" s="79">
        <v>-9.4420075416564941E-2</v>
      </c>
      <c r="CT46" s="79">
        <v>-2.1743921563029289E-2</v>
      </c>
      <c r="CU46" s="79">
        <v>2.462760778144002E-3</v>
      </c>
      <c r="CV46" s="79">
        <v>-5.0594158470630646E-2</v>
      </c>
      <c r="CW46" s="79">
        <v>-9.5430120825767517E-2</v>
      </c>
      <c r="CX46" s="79">
        <v>-9.554513543844223E-2</v>
      </c>
      <c r="CY46" s="79">
        <v>-8.9813373982906342E-2</v>
      </c>
      <c r="CZ46" s="79">
        <v>-9.7949299961328506E-3</v>
      </c>
      <c r="DA46" s="79">
        <v>5.4438013583421707E-2</v>
      </c>
      <c r="DB46" s="79">
        <v>-6.9729010574519634E-3</v>
      </c>
      <c r="DC46" s="79">
        <v>-2.8642674908041954E-2</v>
      </c>
      <c r="DD46" s="79">
        <v>-5.1828481256961823E-2</v>
      </c>
      <c r="DE46" s="79">
        <v>-2.7759450022131205E-3</v>
      </c>
      <c r="DF46" s="79">
        <v>-4.4478446245193481E-2</v>
      </c>
      <c r="DG46" s="79">
        <v>1.8998757004737854E-2</v>
      </c>
      <c r="DH46" s="79">
        <v>0.10654299706220627</v>
      </c>
      <c r="DI46" s="79">
        <v>-8.4505103528499603E-2</v>
      </c>
      <c r="DJ46" s="79">
        <v>-9.1913916170597076E-2</v>
      </c>
      <c r="DK46" s="79">
        <v>-6.5389342606067657E-2</v>
      </c>
      <c r="DL46" s="79">
        <v>-0.13559116423130035</v>
      </c>
      <c r="DM46" s="79">
        <v>-0.14549931883811951</v>
      </c>
      <c r="DN46" s="79">
        <v>-0.10534651577472687</v>
      </c>
      <c r="DO46" s="79">
        <v>-8.1351742148399353E-2</v>
      </c>
      <c r="DP46" s="79">
        <v>-2.8414400294423103E-2</v>
      </c>
      <c r="DQ46" s="79">
        <v>-3.1725361943244934E-2</v>
      </c>
      <c r="DR46" s="79">
        <v>3.9153121411800385E-2</v>
      </c>
      <c r="DS46" s="79">
        <v>5.2435122430324554E-2</v>
      </c>
      <c r="DT46" s="79">
        <v>-9.4840545207262039E-3</v>
      </c>
      <c r="DU46" s="79">
        <v>-5.6411240249872208E-2</v>
      </c>
      <c r="DV46" s="79">
        <v>-5.6838653981685638E-2</v>
      </c>
      <c r="DW46" s="79">
        <v>-5.0244338810443878E-2</v>
      </c>
      <c r="DX46" s="79">
        <v>2.7327913790941238E-2</v>
      </c>
      <c r="DY46" s="79">
        <v>0.1390497237443924</v>
      </c>
      <c r="DZ46" s="79">
        <v>6.9507971405982971E-2</v>
      </c>
      <c r="EA46" s="79">
        <v>4.8194848001003265E-2</v>
      </c>
      <c r="EB46" s="79">
        <v>9.0644992887973785E-3</v>
      </c>
      <c r="EC46" s="79">
        <v>4.8106253147125244E-2</v>
      </c>
      <c r="ED46" s="79">
        <v>-6.7694992758333683E-3</v>
      </c>
      <c r="EE46" s="79">
        <v>6.9323144853115082E-2</v>
      </c>
      <c r="EF46" s="79">
        <v>0.15668042004108429</v>
      </c>
      <c r="EG46" s="79">
        <v>-3.7491064518690109E-2</v>
      </c>
      <c r="EH46" s="79">
        <v>-4.5390218496322632E-2</v>
      </c>
      <c r="EI46" s="79">
        <v>-1.8474871292710304E-2</v>
      </c>
      <c r="EJ46" s="79">
        <v>-8.6200810968875885E-2</v>
      </c>
      <c r="EK46" s="79">
        <v>-8.8029168546199799E-2</v>
      </c>
      <c r="EL46" s="79">
        <v>-5.2928272634744644E-2</v>
      </c>
      <c r="EM46" s="79">
        <v>-2.7607027441263199E-2</v>
      </c>
      <c r="EN46" s="79">
        <v>3.3688794821500778E-2</v>
      </c>
      <c r="EO46" s="79">
        <v>5.8795846998691559E-2</v>
      </c>
      <c r="EP46" s="79">
        <v>0.12707878649234772</v>
      </c>
      <c r="EQ46" s="79">
        <v>0.1245872750878334</v>
      </c>
      <c r="ER46" s="79">
        <v>4.9872405827045441E-2</v>
      </c>
      <c r="ES46" s="79">
        <v>-7.4172086897306144E-5</v>
      </c>
      <c r="ET46" s="79">
        <v>-9.5264246920123696E-4</v>
      </c>
      <c r="EU46" s="79">
        <v>6.8870587274432182E-3</v>
      </c>
      <c r="EV46" s="79">
        <v>8.0927401781082153E-2</v>
      </c>
      <c r="EW46" s="79">
        <v>60.466899871826172</v>
      </c>
      <c r="EX46" s="79">
        <v>59.451900482177734</v>
      </c>
      <c r="EY46" s="79">
        <v>58.582260131835938</v>
      </c>
      <c r="EZ46" s="79">
        <v>57.762062072753906</v>
      </c>
      <c r="FA46" s="79">
        <v>56.999980926513672</v>
      </c>
      <c r="FB46" s="79">
        <v>56.062858581542969</v>
      </c>
      <c r="FC46" s="79">
        <v>55.360187530517578</v>
      </c>
      <c r="FD46" s="79">
        <v>57.386165618896484</v>
      </c>
      <c r="FE46" s="79">
        <v>61.031948089599609</v>
      </c>
      <c r="FF46" s="79">
        <v>64.255256652832031</v>
      </c>
      <c r="FG46" s="79">
        <v>67.41259765625</v>
      </c>
      <c r="FH46" s="79">
        <v>70.356071472167969</v>
      </c>
      <c r="FI46" s="79">
        <v>73.359130859375</v>
      </c>
      <c r="FJ46" s="79">
        <v>75.449432373046875</v>
      </c>
      <c r="FK46" s="79">
        <v>77.041694641113281</v>
      </c>
      <c r="FL46" s="79">
        <v>77.478782653808594</v>
      </c>
      <c r="FM46" s="79">
        <v>76.996391296386719</v>
      </c>
      <c r="FN46" s="79">
        <v>75.759468078613281</v>
      </c>
      <c r="FO46" s="79">
        <v>73.260955810546875</v>
      </c>
      <c r="FP46" s="79">
        <v>69.905410766601563</v>
      </c>
      <c r="FQ46" s="79">
        <v>66.143463134765625</v>
      </c>
      <c r="FR46" s="79">
        <v>63.622657775878906</v>
      </c>
      <c r="FS46" s="79">
        <v>61.875698089599609</v>
      </c>
      <c r="FT46" s="79">
        <v>60.733760833740234</v>
      </c>
      <c r="FU46" s="79">
        <v>5.0824530422687531E-2</v>
      </c>
      <c r="FV46" s="79">
        <v>8.6987338960170746E-2</v>
      </c>
      <c r="FW46" s="79">
        <v>4.5537486672401428E-2</v>
      </c>
      <c r="FX46" s="79">
        <v>0</v>
      </c>
      <c r="FY46" s="79">
        <v>346.45001220703125</v>
      </c>
      <c r="FZ46" s="79">
        <v>1</v>
      </c>
      <c r="GA46" s="41"/>
      <c r="GB46" s="34"/>
      <c r="GC46" s="34"/>
    </row>
    <row r="47" spans="1:185" x14ac:dyDescent="0.2">
      <c r="A47" t="s">
        <v>186</v>
      </c>
      <c r="B47" t="s">
        <v>236</v>
      </c>
      <c r="C47" t="s">
        <v>2</v>
      </c>
      <c r="D47" t="s">
        <v>202</v>
      </c>
      <c r="E47" t="s">
        <v>206</v>
      </c>
      <c r="F47" t="s">
        <v>1</v>
      </c>
      <c r="G47" t="s">
        <v>200</v>
      </c>
      <c r="H47" s="79">
        <v>766</v>
      </c>
      <c r="I47" s="79">
        <v>0.46308371424674988</v>
      </c>
      <c r="J47" s="79">
        <v>0.41077706217765808</v>
      </c>
      <c r="K47" s="79">
        <v>0.38900569081306458</v>
      </c>
      <c r="L47" s="79">
        <v>0.37521758675575256</v>
      </c>
      <c r="M47" s="79">
        <v>0.36074882745742798</v>
      </c>
      <c r="N47" s="79">
        <v>0.38154703378677368</v>
      </c>
      <c r="O47" s="79">
        <v>0.38164851069450378</v>
      </c>
      <c r="P47" s="79">
        <v>0.36946749687194824</v>
      </c>
      <c r="Q47" s="79">
        <v>0.3752288818359375</v>
      </c>
      <c r="R47" s="79">
        <v>0.42003485560417175</v>
      </c>
      <c r="S47" s="79">
        <v>0.44254019856452942</v>
      </c>
      <c r="T47" s="79">
        <v>0.45280027389526367</v>
      </c>
      <c r="U47" s="79">
        <v>0.46814644336700439</v>
      </c>
      <c r="V47" s="79">
        <v>0.47010523080825806</v>
      </c>
      <c r="W47" s="79">
        <v>0.48495081067085266</v>
      </c>
      <c r="X47" s="79">
        <v>0.5149046778678894</v>
      </c>
      <c r="Y47" s="79">
        <v>0.52241498231887817</v>
      </c>
      <c r="Z47" s="79">
        <v>0.55171722173690796</v>
      </c>
      <c r="AA47" s="79">
        <v>0.63639575242996216</v>
      </c>
      <c r="AB47" s="79">
        <v>0.68140918016433716</v>
      </c>
      <c r="AC47" s="79">
        <v>0.69016385078430176</v>
      </c>
      <c r="AD47" s="79">
        <v>0.64430844783782959</v>
      </c>
      <c r="AE47" s="79">
        <v>0.56167471408843994</v>
      </c>
      <c r="AF47" s="79">
        <v>0.502846360206604</v>
      </c>
      <c r="AG47" s="79">
        <v>-4.6823569573462009E-3</v>
      </c>
      <c r="AH47" s="79">
        <v>-2.5040708482265472E-2</v>
      </c>
      <c r="AI47" s="79">
        <v>-2.770555391907692E-2</v>
      </c>
      <c r="AJ47" s="79">
        <v>-2.5362282991409302E-2</v>
      </c>
      <c r="AK47" s="79">
        <v>-3.5628229379653931E-2</v>
      </c>
      <c r="AL47" s="79">
        <v>-2.1736226975917816E-2</v>
      </c>
      <c r="AM47" s="79">
        <v>-1.0767840780317783E-2</v>
      </c>
      <c r="AN47" s="79">
        <v>-7.906685583293438E-3</v>
      </c>
      <c r="AO47" s="79">
        <v>-2.250351756811142E-2</v>
      </c>
      <c r="AP47" s="79">
        <v>-1.1530801653862E-2</v>
      </c>
      <c r="AQ47" s="79">
        <v>-2.2974424064159393E-2</v>
      </c>
      <c r="AR47" s="79">
        <v>-4.0153320878744125E-2</v>
      </c>
      <c r="AS47" s="79">
        <v>-4.550652951002121E-2</v>
      </c>
      <c r="AT47" s="79">
        <v>-4.9147490411996841E-2</v>
      </c>
      <c r="AU47" s="79">
        <v>-5.8951709419488907E-2</v>
      </c>
      <c r="AV47" s="79">
        <v>-4.2092800140380859E-2</v>
      </c>
      <c r="AW47" s="79">
        <v>-6.3920363783836365E-2</v>
      </c>
      <c r="AX47" s="79">
        <v>-7.9890362918376923E-2</v>
      </c>
      <c r="AY47" s="79">
        <v>-6.2398098409175873E-2</v>
      </c>
      <c r="AZ47" s="79">
        <v>-1.0548126883804798E-2</v>
      </c>
      <c r="BA47" s="79">
        <v>-3.1538669019937515E-2</v>
      </c>
      <c r="BB47" s="79">
        <v>-4.6179533004760742E-2</v>
      </c>
      <c r="BC47" s="79">
        <v>-4.7093570232391357E-2</v>
      </c>
      <c r="BD47" s="79">
        <v>-3.3588666468858719E-2</v>
      </c>
      <c r="BE47" s="79">
        <v>5.7204294949769974E-2</v>
      </c>
      <c r="BF47" s="79">
        <v>3.6790333688259125E-2</v>
      </c>
      <c r="BG47" s="79">
        <v>3.5724673420190811E-2</v>
      </c>
      <c r="BH47" s="79">
        <v>3.8591869175434113E-2</v>
      </c>
      <c r="BI47" s="79">
        <v>2.8174500912427902E-2</v>
      </c>
      <c r="BJ47" s="79">
        <v>4.2246121913194656E-2</v>
      </c>
      <c r="BK47" s="79">
        <v>2.2501388564705849E-2</v>
      </c>
      <c r="BL47" s="79">
        <v>1.2564401142299175E-2</v>
      </c>
      <c r="BM47" s="79">
        <v>-1.7261517932638526E-3</v>
      </c>
      <c r="BN47" s="79">
        <v>7.7187824063003063E-3</v>
      </c>
      <c r="BO47" s="79">
        <v>-3.3536145929247141E-3</v>
      </c>
      <c r="BP47" s="79">
        <v>-2.0730743184685707E-2</v>
      </c>
      <c r="BQ47" s="79">
        <v>-2.6098087430000305E-2</v>
      </c>
      <c r="BR47" s="79">
        <v>-2.9905110597610474E-2</v>
      </c>
      <c r="BS47" s="79">
        <v>-3.7914294749498367E-2</v>
      </c>
      <c r="BT47" s="79">
        <v>-1.9371431320905685E-2</v>
      </c>
      <c r="BU47" s="79">
        <v>-4.1757844388484955E-2</v>
      </c>
      <c r="BV47" s="79">
        <v>-5.773954838514328E-2</v>
      </c>
      <c r="BW47" s="79">
        <v>-1.4982570894062519E-2</v>
      </c>
      <c r="BX47" s="79">
        <v>5.0660640001296997E-2</v>
      </c>
      <c r="BY47" s="79">
        <v>3.3610384911298752E-2</v>
      </c>
      <c r="BZ47" s="79">
        <v>2.0066654309630394E-2</v>
      </c>
      <c r="CA47" s="79">
        <v>1.7815586179494858E-2</v>
      </c>
      <c r="CB47" s="79">
        <v>2.9514173045754433E-2</v>
      </c>
      <c r="CC47" s="79">
        <v>0.10006680339574814</v>
      </c>
      <c r="CD47" s="79">
        <v>7.9614326357841492E-2</v>
      </c>
      <c r="CE47" s="79">
        <v>7.9656258225440979E-2</v>
      </c>
      <c r="CF47" s="79">
        <v>8.288632333278656E-2</v>
      </c>
      <c r="CG47" s="79">
        <v>7.2364076972007751E-2</v>
      </c>
      <c r="CH47" s="79">
        <v>8.6560100317001343E-2</v>
      </c>
      <c r="CI47" s="79">
        <v>4.5543555170297623E-2</v>
      </c>
      <c r="CJ47" s="79">
        <v>2.6742612943053246E-2</v>
      </c>
      <c r="CK47" s="79">
        <v>1.2664188630878925E-2</v>
      </c>
      <c r="CL47" s="79">
        <v>2.1050985902547836E-2</v>
      </c>
      <c r="CM47" s="79">
        <v>1.0235698893666267E-2</v>
      </c>
      <c r="CN47" s="79">
        <v>-7.2787245735526085E-3</v>
      </c>
      <c r="CO47" s="79">
        <v>-1.2655860744416714E-2</v>
      </c>
      <c r="CP47" s="79">
        <v>-1.6577895730733871E-2</v>
      </c>
      <c r="CQ47" s="79">
        <v>-2.3343846201896667E-2</v>
      </c>
      <c r="CR47" s="79">
        <v>-3.6346823908388615E-3</v>
      </c>
      <c r="CS47" s="79">
        <v>-2.6408147066831589E-2</v>
      </c>
      <c r="CT47" s="79">
        <v>-4.2397961020469666E-2</v>
      </c>
      <c r="CU47" s="79">
        <v>1.7857279628515244E-2</v>
      </c>
      <c r="CV47" s="79">
        <v>9.3053646385669708E-2</v>
      </c>
      <c r="CW47" s="79">
        <v>7.8732423484325409E-2</v>
      </c>
      <c r="CX47" s="79">
        <v>6.5948560833930969E-2</v>
      </c>
      <c r="CY47" s="79">
        <v>6.2771469354629517E-2</v>
      </c>
      <c r="CZ47" s="79">
        <v>7.321900874376297E-2</v>
      </c>
      <c r="DA47" s="79">
        <v>0.1429293155670166</v>
      </c>
      <c r="DB47" s="79">
        <v>0.12243831902742386</v>
      </c>
      <c r="DC47" s="79">
        <v>0.12358783930540085</v>
      </c>
      <c r="DD47" s="79">
        <v>0.12718077003955841</v>
      </c>
      <c r="DE47" s="79">
        <v>0.1165536493062973</v>
      </c>
      <c r="DF47" s="79">
        <v>0.13087408244609833</v>
      </c>
      <c r="DG47" s="79">
        <v>6.8585723638534546E-2</v>
      </c>
      <c r="DH47" s="79">
        <v>4.0920823812484741E-2</v>
      </c>
      <c r="DI47" s="79">
        <v>2.7054529637098312E-2</v>
      </c>
      <c r="DJ47" s="79">
        <v>3.4383188933134079E-2</v>
      </c>
      <c r="DK47" s="79">
        <v>2.3825012147426605E-2</v>
      </c>
      <c r="DL47" s="79">
        <v>6.1732931062579155E-3</v>
      </c>
      <c r="DM47" s="79">
        <v>7.8636663965880871E-4</v>
      </c>
      <c r="DN47" s="79">
        <v>-3.2506813295185566E-3</v>
      </c>
      <c r="DO47" s="79">
        <v>-8.773396722972393E-3</v>
      </c>
      <c r="DP47" s="79">
        <v>1.2102067470550537E-2</v>
      </c>
      <c r="DQ47" s="79">
        <v>-1.1058450676500797E-2</v>
      </c>
      <c r="DR47" s="79">
        <v>-2.70563755184412E-2</v>
      </c>
      <c r="DS47" s="79">
        <v>5.0697129219770432E-2</v>
      </c>
      <c r="DT47" s="79">
        <v>0.13544665277004242</v>
      </c>
      <c r="DU47" s="79">
        <v>0.12385445833206177</v>
      </c>
      <c r="DV47" s="79">
        <v>0.1118304654955864</v>
      </c>
      <c r="DW47" s="79">
        <v>0.10772735625505447</v>
      </c>
      <c r="DX47" s="79">
        <v>0.11692384630441666</v>
      </c>
      <c r="DY47" s="79">
        <v>0.20481596887111664</v>
      </c>
      <c r="DZ47" s="79">
        <v>0.18426936864852905</v>
      </c>
      <c r="EA47" s="79">
        <v>0.18701806664466858</v>
      </c>
      <c r="EB47" s="79">
        <v>0.19113492965698242</v>
      </c>
      <c r="EC47" s="79">
        <v>0.18035638332366943</v>
      </c>
      <c r="ED47" s="79">
        <v>0.1948564201593399</v>
      </c>
      <c r="EE47" s="79">
        <v>0.10185495018959045</v>
      </c>
      <c r="EF47" s="79">
        <v>6.1391912400722504E-2</v>
      </c>
      <c r="EG47" s="79">
        <v>4.783189669251442E-2</v>
      </c>
      <c r="EH47" s="79">
        <v>5.3632773458957672E-2</v>
      </c>
      <c r="EI47" s="79">
        <v>4.3445821851491928E-2</v>
      </c>
      <c r="EJ47" s="79">
        <v>2.5595869868993759E-2</v>
      </c>
      <c r="EK47" s="79">
        <v>2.0194808021187782E-2</v>
      </c>
      <c r="EL47" s="79">
        <v>1.5991698950529099E-2</v>
      </c>
      <c r="EM47" s="79">
        <v>1.2264017947018147E-2</v>
      </c>
      <c r="EN47" s="79">
        <v>3.4823436290025711E-2</v>
      </c>
      <c r="EO47" s="79">
        <v>1.1104072444140911E-2</v>
      </c>
      <c r="EP47" s="79">
        <v>-4.9055609852075577E-3</v>
      </c>
      <c r="EQ47" s="79">
        <v>9.811265766620636E-2</v>
      </c>
      <c r="ER47" s="79">
        <v>0.19665542244911194</v>
      </c>
      <c r="ES47" s="79">
        <v>0.18900351226329803</v>
      </c>
      <c r="ET47" s="79">
        <v>0.17807665467262268</v>
      </c>
      <c r="EU47" s="79">
        <v>0.17263650894165039</v>
      </c>
      <c r="EV47" s="79">
        <v>0.18002668023109436</v>
      </c>
      <c r="EW47" s="79">
        <v>62.801017761230469</v>
      </c>
      <c r="EX47" s="79">
        <v>61.455368041992188</v>
      </c>
      <c r="EY47" s="79">
        <v>60.325176239013672</v>
      </c>
      <c r="EZ47" s="79">
        <v>59.400600433349609</v>
      </c>
      <c r="FA47" s="79">
        <v>58.743343353271484</v>
      </c>
      <c r="FB47" s="79">
        <v>57.933738708496094</v>
      </c>
      <c r="FC47" s="79">
        <v>57.340400695800781</v>
      </c>
      <c r="FD47" s="79">
        <v>59.200252532958984</v>
      </c>
      <c r="FE47" s="79">
        <v>62.561248779296875</v>
      </c>
      <c r="FF47" s="79">
        <v>65.750587463378906</v>
      </c>
      <c r="FG47" s="79">
        <v>69.098007202148438</v>
      </c>
      <c r="FH47" s="79">
        <v>72.189369201660156</v>
      </c>
      <c r="FI47" s="79">
        <v>75.368339538574219</v>
      </c>
      <c r="FJ47" s="79">
        <v>77.44757080078125</v>
      </c>
      <c r="FK47" s="79">
        <v>79.423118591308594</v>
      </c>
      <c r="FL47" s="79">
        <v>80.289283752441406</v>
      </c>
      <c r="FM47" s="79">
        <v>80.109703063964844</v>
      </c>
      <c r="FN47" s="79">
        <v>79.218833923339844</v>
      </c>
      <c r="FO47" s="79">
        <v>77.793853759765625</v>
      </c>
      <c r="FP47" s="79">
        <v>74.7635498046875</v>
      </c>
      <c r="FQ47" s="79">
        <v>70.484039306640625</v>
      </c>
      <c r="FR47" s="79">
        <v>67.404167175292969</v>
      </c>
      <c r="FS47" s="79">
        <v>65.408187866210938</v>
      </c>
      <c r="FT47" s="79">
        <v>63.879203796386719</v>
      </c>
      <c r="FU47" s="79">
        <v>4.4995918869972229E-2</v>
      </c>
      <c r="FV47" s="79">
        <v>3.7921730428934097E-2</v>
      </c>
      <c r="FW47" s="79">
        <v>4.8154354095458984E-2</v>
      </c>
      <c r="FX47" s="79">
        <v>0</v>
      </c>
      <c r="FY47" s="79">
        <v>172.44999694824219</v>
      </c>
      <c r="FZ47" s="79">
        <v>1</v>
      </c>
      <c r="GA47" s="41"/>
      <c r="GB47" s="34"/>
      <c r="GC47" s="34"/>
    </row>
    <row r="48" spans="1:185" x14ac:dyDescent="0.2">
      <c r="A48" t="s">
        <v>186</v>
      </c>
      <c r="B48" t="s">
        <v>236</v>
      </c>
      <c r="C48" t="s">
        <v>2</v>
      </c>
      <c r="D48" t="s">
        <v>202</v>
      </c>
      <c r="E48" t="s">
        <v>206</v>
      </c>
      <c r="F48" t="s">
        <v>1</v>
      </c>
      <c r="G48" t="s">
        <v>1</v>
      </c>
      <c r="H48" s="79">
        <v>4048</v>
      </c>
      <c r="I48" s="79">
        <v>1.8560067415237427</v>
      </c>
      <c r="J48" s="79">
        <v>1.5953308343887329</v>
      </c>
      <c r="K48" s="79">
        <v>1.4434152841567993</v>
      </c>
      <c r="L48" s="79">
        <v>1.3205635547637939</v>
      </c>
      <c r="M48" s="79">
        <v>1.2939404249191284</v>
      </c>
      <c r="N48" s="79">
        <v>1.3237793445587158</v>
      </c>
      <c r="O48" s="79">
        <v>1.4997074604034424</v>
      </c>
      <c r="P48" s="79">
        <v>1.756085991859436</v>
      </c>
      <c r="Q48" s="79">
        <v>1.7144837379455566</v>
      </c>
      <c r="R48" s="79">
        <v>1.8200643062591553</v>
      </c>
      <c r="S48" s="79">
        <v>1.8902866840362549</v>
      </c>
      <c r="T48" s="79">
        <v>1.9382145404815674</v>
      </c>
      <c r="U48" s="79">
        <v>2.0614185333251953</v>
      </c>
      <c r="V48" s="79">
        <v>2.0384180545806885</v>
      </c>
      <c r="W48" s="79">
        <v>2.0342905521392822</v>
      </c>
      <c r="X48" s="79">
        <v>2.1347484588623047</v>
      </c>
      <c r="Y48" s="79">
        <v>2.2978975772857666</v>
      </c>
      <c r="Z48" s="79">
        <v>2.5336093902587891</v>
      </c>
      <c r="AA48" s="79">
        <v>2.7395248413085938</v>
      </c>
      <c r="AB48" s="79">
        <v>2.7812693119049072</v>
      </c>
      <c r="AC48" s="79">
        <v>2.8251867294311523</v>
      </c>
      <c r="AD48" s="79">
        <v>2.6886386871337891</v>
      </c>
      <c r="AE48" s="79">
        <v>2.2844884395599365</v>
      </c>
      <c r="AF48" s="79">
        <v>1.9360206127166748</v>
      </c>
      <c r="AG48" s="79">
        <v>-8.1530071794986725E-2</v>
      </c>
      <c r="AH48" s="79">
        <v>-0.14679314196109772</v>
      </c>
      <c r="AI48" s="79">
        <v>-0.17084799706935883</v>
      </c>
      <c r="AJ48" s="79">
        <v>-0.16058425605297089</v>
      </c>
      <c r="AK48" s="79">
        <v>-0.10378134995698929</v>
      </c>
      <c r="AL48" s="79">
        <v>-0.10974089056253433</v>
      </c>
      <c r="AM48" s="79">
        <v>-7.2422042489051819E-2</v>
      </c>
      <c r="AN48" s="79">
        <v>6.8970178253948689E-3</v>
      </c>
      <c r="AO48" s="79">
        <v>-0.19140315055847168</v>
      </c>
      <c r="AP48" s="79">
        <v>-0.1883053183555603</v>
      </c>
      <c r="AQ48" s="79">
        <v>-0.17371870577335358</v>
      </c>
      <c r="AR48" s="79">
        <v>-0.26690709590911865</v>
      </c>
      <c r="AS48" s="79">
        <v>-0.30062994360923767</v>
      </c>
      <c r="AT48" s="79">
        <v>-0.2527412474155426</v>
      </c>
      <c r="AU48" s="79">
        <v>-0.23960791528224945</v>
      </c>
      <c r="AV48" s="79">
        <v>-0.18699160218238831</v>
      </c>
      <c r="AW48" s="79">
        <v>-0.27856943011283875</v>
      </c>
      <c r="AX48" s="79">
        <v>-0.21761460602283478</v>
      </c>
      <c r="AY48" s="79">
        <v>-0.12581457197666168</v>
      </c>
      <c r="AZ48" s="79">
        <v>-0.10185564309358597</v>
      </c>
      <c r="BA48" s="79">
        <v>-0.16247996687889099</v>
      </c>
      <c r="BB48" s="79">
        <v>-0.17629507184028625</v>
      </c>
      <c r="BC48" s="79">
        <v>-0.1734020859003067</v>
      </c>
      <c r="BD48" s="79">
        <v>-7.6713070273399353E-2</v>
      </c>
      <c r="BE48" s="79">
        <v>2.3298831656575203E-2</v>
      </c>
      <c r="BF48" s="79">
        <v>-4.8444774001836777E-2</v>
      </c>
      <c r="BG48" s="79">
        <v>-7.1211665868759155E-2</v>
      </c>
      <c r="BH48" s="79">
        <v>-7.2277463972568512E-2</v>
      </c>
      <c r="BI48" s="79">
        <v>-2.2173838689923286E-2</v>
      </c>
      <c r="BJ48" s="79">
        <v>-3.5473093390464783E-2</v>
      </c>
      <c r="BK48" s="79">
        <v>-1.2094723992049694E-2</v>
      </c>
      <c r="BL48" s="79">
        <v>6.1052598059177399E-2</v>
      </c>
      <c r="BM48" s="79">
        <v>-0.14000257849693298</v>
      </c>
      <c r="BN48" s="79">
        <v>-0.13795652985572815</v>
      </c>
      <c r="BO48" s="79">
        <v>-0.12286653369665146</v>
      </c>
      <c r="BP48" s="79">
        <v>-0.21383503079414368</v>
      </c>
      <c r="BQ48" s="79">
        <v>-0.23997101187705994</v>
      </c>
      <c r="BR48" s="79">
        <v>-0.19690272212028503</v>
      </c>
      <c r="BS48" s="79">
        <v>-0.18189252912998199</v>
      </c>
      <c r="BT48" s="79">
        <v>-0.12086243182420731</v>
      </c>
      <c r="BU48" s="79">
        <v>-0.18537463247776031</v>
      </c>
      <c r="BV48" s="79">
        <v>-0.12694168090820313</v>
      </c>
      <c r="BW48" s="79">
        <v>-3.9477057754993439E-2</v>
      </c>
      <c r="BX48" s="79">
        <v>-1.6593091189861298E-2</v>
      </c>
      <c r="BY48" s="79">
        <v>-7.63506218791008E-2</v>
      </c>
      <c r="BZ48" s="79">
        <v>-8.9624404907226563E-2</v>
      </c>
      <c r="CA48" s="79">
        <v>-8.6931303143501282E-2</v>
      </c>
      <c r="CB48" s="79">
        <v>6.0810931026935577E-3</v>
      </c>
      <c r="CC48" s="79">
        <v>9.5903009176254272E-2</v>
      </c>
      <c r="CD48" s="79">
        <v>1.9671004265546799E-2</v>
      </c>
      <c r="CE48" s="79">
        <v>-2.2038479801267385E-3</v>
      </c>
      <c r="CF48" s="79">
        <v>-1.1116446927189827E-2</v>
      </c>
      <c r="CG48" s="79">
        <v>3.4347277134656906E-2</v>
      </c>
      <c r="CH48" s="79">
        <v>1.5964554622769356E-2</v>
      </c>
      <c r="CI48" s="79">
        <v>2.9687793925404549E-2</v>
      </c>
      <c r="CJ48" s="79">
        <v>9.856058657169342E-2</v>
      </c>
      <c r="CK48" s="79">
        <v>-0.10440269857645035</v>
      </c>
      <c r="CL48" s="79">
        <v>-0.10308510810136795</v>
      </c>
      <c r="CM48" s="79">
        <v>-8.7646469473838806E-2</v>
      </c>
      <c r="CN48" s="79">
        <v>-0.17707748711109161</v>
      </c>
      <c r="CO48" s="79">
        <v>-0.19795882701873779</v>
      </c>
      <c r="CP48" s="79">
        <v>-0.15822912752628326</v>
      </c>
      <c r="CQ48" s="79">
        <v>-0.14191901683807373</v>
      </c>
      <c r="CR48" s="79">
        <v>-7.506156712770462E-2</v>
      </c>
      <c r="CS48" s="79">
        <v>-0.12082821875810623</v>
      </c>
      <c r="CT48" s="79">
        <v>-6.4141884446144104E-2</v>
      </c>
      <c r="CU48" s="79">
        <v>2.0320039242506027E-2</v>
      </c>
      <c r="CV48" s="79">
        <v>4.2459491640329361E-2</v>
      </c>
      <c r="CW48" s="79">
        <v>-1.6697697341442108E-2</v>
      </c>
      <c r="CX48" s="79">
        <v>-2.9596572741866112E-2</v>
      </c>
      <c r="CY48" s="79">
        <v>-2.7041908353567123E-2</v>
      </c>
      <c r="CZ48" s="79">
        <v>6.3424080610275269E-2</v>
      </c>
      <c r="DA48" s="79">
        <v>0.16850718855857849</v>
      </c>
      <c r="DB48" s="79">
        <v>8.7786786258220673E-2</v>
      </c>
      <c r="DC48" s="79">
        <v>6.6803969442844391E-2</v>
      </c>
      <c r="DD48" s="79">
        <v>5.004456639289856E-2</v>
      </c>
      <c r="DE48" s="79">
        <v>9.0868391096591949E-2</v>
      </c>
      <c r="DF48" s="79">
        <v>6.7402206361293793E-2</v>
      </c>
      <c r="DG48" s="79">
        <v>7.1470312774181366E-2</v>
      </c>
      <c r="DH48" s="79">
        <v>0.13606858253479004</v>
      </c>
      <c r="DI48" s="79">
        <v>-6.8802818655967712E-2</v>
      </c>
      <c r="DJ48" s="79">
        <v>-6.8213686347007751E-2</v>
      </c>
      <c r="DK48" s="79">
        <v>-5.2426405251026154E-2</v>
      </c>
      <c r="DL48" s="79">
        <v>-0.14031994342803955</v>
      </c>
      <c r="DM48" s="79">
        <v>-0.15594664216041565</v>
      </c>
      <c r="DN48" s="79">
        <v>-0.11955553293228149</v>
      </c>
      <c r="DO48" s="79">
        <v>-0.10194551199674606</v>
      </c>
      <c r="DP48" s="79">
        <v>-2.9260704293847084E-2</v>
      </c>
      <c r="DQ48" s="79">
        <v>-5.628180131316185E-2</v>
      </c>
      <c r="DR48" s="79">
        <v>-1.3420907780528069E-3</v>
      </c>
      <c r="DS48" s="79">
        <v>8.0117136240005493E-2</v>
      </c>
      <c r="DT48" s="79">
        <v>0.10151207447052002</v>
      </c>
      <c r="DU48" s="79">
        <v>4.2955227196216583E-2</v>
      </c>
      <c r="DV48" s="79">
        <v>3.0431263148784637E-2</v>
      </c>
      <c r="DW48" s="79">
        <v>3.2847490161657333E-2</v>
      </c>
      <c r="DX48" s="79">
        <v>0.12076707184314728</v>
      </c>
      <c r="DY48" s="79">
        <v>0.27333608269691467</v>
      </c>
      <c r="DZ48" s="79">
        <v>0.18613515794277191</v>
      </c>
      <c r="EA48" s="79">
        <v>0.16644030809402466</v>
      </c>
      <c r="EB48" s="79">
        <v>0.13835135102272034</v>
      </c>
      <c r="EC48" s="79">
        <v>0.1724759042263031</v>
      </c>
      <c r="ED48" s="79">
        <v>0.14167000353336334</v>
      </c>
      <c r="EE48" s="79">
        <v>0.13179762661457062</v>
      </c>
      <c r="EF48" s="79">
        <v>0.19022415578365326</v>
      </c>
      <c r="EG48" s="79">
        <v>-1.7402248457074165E-2</v>
      </c>
      <c r="EH48" s="79">
        <v>-1.786489225924015E-2</v>
      </c>
      <c r="EI48" s="79">
        <v>-1.5742273535579443E-3</v>
      </c>
      <c r="EJ48" s="79">
        <v>-8.7247885763645172E-2</v>
      </c>
      <c r="EK48" s="79">
        <v>-9.5287717878818512E-2</v>
      </c>
      <c r="EL48" s="79">
        <v>-6.3717007637023926E-2</v>
      </c>
      <c r="EM48" s="79">
        <v>-4.4230114668607712E-2</v>
      </c>
      <c r="EN48" s="79">
        <v>3.6868467926979065E-2</v>
      </c>
      <c r="EO48" s="79">
        <v>3.6912977695465088E-2</v>
      </c>
      <c r="EP48" s="79">
        <v>8.933083713054657E-2</v>
      </c>
      <c r="EQ48" s="79">
        <v>0.16645464301109314</v>
      </c>
      <c r="ER48" s="79">
        <v>0.18677462637424469</v>
      </c>
      <c r="ES48" s="79">
        <v>0.12908457219600677</v>
      </c>
      <c r="ET48" s="79">
        <v>0.11710192263126373</v>
      </c>
      <c r="EU48" s="79">
        <v>0.11931826919317245</v>
      </c>
      <c r="EV48" s="79">
        <v>0.20356123149394989</v>
      </c>
      <c r="EW48" s="79">
        <v>60.948307037353516</v>
      </c>
      <c r="EX48" s="79">
        <v>59.872978210449219</v>
      </c>
      <c r="EY48" s="79">
        <v>58.955226898193359</v>
      </c>
      <c r="EZ48" s="79">
        <v>58.121757507324219</v>
      </c>
      <c r="FA48" s="79">
        <v>57.399124145507813</v>
      </c>
      <c r="FB48" s="79">
        <v>56.484848022460938</v>
      </c>
      <c r="FC48" s="79">
        <v>55.812942504882813</v>
      </c>
      <c r="FD48" s="79">
        <v>57.761260986328125</v>
      </c>
      <c r="FE48" s="79">
        <v>61.336788177490234</v>
      </c>
      <c r="FF48" s="79">
        <v>64.565483093261719</v>
      </c>
      <c r="FG48" s="79">
        <v>67.780967712402344</v>
      </c>
      <c r="FH48" s="79">
        <v>70.75482177734375</v>
      </c>
      <c r="FI48" s="79">
        <v>73.786697387695313</v>
      </c>
      <c r="FJ48" s="79">
        <v>75.892135620117188</v>
      </c>
      <c r="FK48" s="79">
        <v>77.597915649414063</v>
      </c>
      <c r="FL48" s="79">
        <v>78.138275146484375</v>
      </c>
      <c r="FM48" s="79">
        <v>77.70281982421875</v>
      </c>
      <c r="FN48" s="79">
        <v>76.550636291503906</v>
      </c>
      <c r="FO48" s="79">
        <v>74.292060852050781</v>
      </c>
      <c r="FP48" s="79">
        <v>70.949043273925781</v>
      </c>
      <c r="FQ48" s="79">
        <v>67.077339172363281</v>
      </c>
      <c r="FR48" s="79">
        <v>64.427253723144531</v>
      </c>
      <c r="FS48" s="79">
        <v>62.638126373291016</v>
      </c>
      <c r="FT48" s="79">
        <v>61.455413818359375</v>
      </c>
      <c r="FU48" s="79">
        <v>6.7880526185035706E-2</v>
      </c>
      <c r="FV48" s="79">
        <v>9.4893909990787506E-2</v>
      </c>
      <c r="FW48" s="79">
        <v>6.627596914768219E-2</v>
      </c>
      <c r="FX48" s="79">
        <v>0</v>
      </c>
      <c r="FY48" s="79">
        <v>518.9000244140625</v>
      </c>
      <c r="FZ48" s="79">
        <v>1</v>
      </c>
      <c r="GA48" s="41"/>
      <c r="GB48" s="34"/>
      <c r="GC48" s="34"/>
    </row>
    <row r="49" spans="1:185" x14ac:dyDescent="0.2">
      <c r="A49" t="s">
        <v>186</v>
      </c>
      <c r="B49" t="s">
        <v>236</v>
      </c>
      <c r="C49" t="s">
        <v>2</v>
      </c>
      <c r="D49" t="s">
        <v>202</v>
      </c>
      <c r="E49" t="s">
        <v>206</v>
      </c>
      <c r="F49" t="s">
        <v>178</v>
      </c>
      <c r="G49" t="s">
        <v>1</v>
      </c>
      <c r="H49" s="79">
        <v>2828</v>
      </c>
      <c r="I49" s="79">
        <v>0.97377216815948486</v>
      </c>
      <c r="J49" s="79">
        <v>0.83348560333251953</v>
      </c>
      <c r="K49" s="79">
        <v>0.75302857160568237</v>
      </c>
      <c r="L49" s="79">
        <v>0.72379368543624878</v>
      </c>
      <c r="M49" s="79">
        <v>0.73159891366958618</v>
      </c>
      <c r="N49" s="79">
        <v>0.75267457962036133</v>
      </c>
      <c r="O49" s="79">
        <v>0.86554580926895142</v>
      </c>
      <c r="P49" s="79">
        <v>1.0638792514801025</v>
      </c>
      <c r="Q49" s="79">
        <v>1.1120281219482422</v>
      </c>
      <c r="R49" s="79">
        <v>1.1698094606399536</v>
      </c>
      <c r="S49" s="79">
        <v>1.2161651849746704</v>
      </c>
      <c r="T49" s="79">
        <v>1.2379273176193237</v>
      </c>
      <c r="U49" s="79">
        <v>1.3352965116500854</v>
      </c>
      <c r="V49" s="79">
        <v>1.3076797723770142</v>
      </c>
      <c r="W49" s="79">
        <v>1.2647364139556885</v>
      </c>
      <c r="X49" s="79">
        <v>1.3247382640838623</v>
      </c>
      <c r="Y49" s="79">
        <v>1.4523822069168091</v>
      </c>
      <c r="Z49" s="79">
        <v>1.5799927711486816</v>
      </c>
      <c r="AA49" s="79">
        <v>1.6754850149154663</v>
      </c>
      <c r="AB49" s="79">
        <v>1.6932224035263062</v>
      </c>
      <c r="AC49" s="79">
        <v>1.7009347677230835</v>
      </c>
      <c r="AD49" s="79">
        <v>1.6604914665222168</v>
      </c>
      <c r="AE49" s="79">
        <v>1.4097630977630615</v>
      </c>
      <c r="AF49" s="79">
        <v>1.1527719497680664</v>
      </c>
      <c r="AG49" s="79">
        <v>-7.8106775879859924E-2</v>
      </c>
      <c r="AH49" s="79">
        <v>-9.19085294008255E-2</v>
      </c>
      <c r="AI49" s="79">
        <v>-7.5036726891994476E-2</v>
      </c>
      <c r="AJ49" s="79">
        <v>-5.1750529557466507E-2</v>
      </c>
      <c r="AK49" s="79">
        <v>-3.8611549884080887E-2</v>
      </c>
      <c r="AL49" s="79">
        <v>-6.1957571655511856E-2</v>
      </c>
      <c r="AM49" s="79">
        <v>-2.7184244245290756E-2</v>
      </c>
      <c r="AN49" s="79">
        <v>2.7818897739052773E-2</v>
      </c>
      <c r="AO49" s="79">
        <v>-9.1520220041275024E-2</v>
      </c>
      <c r="AP49" s="79">
        <v>-0.12192802131175995</v>
      </c>
      <c r="AQ49" s="79">
        <v>-0.10405810177326202</v>
      </c>
      <c r="AR49" s="79">
        <v>-0.17961768805980682</v>
      </c>
      <c r="AS49" s="79">
        <v>-0.17627708613872528</v>
      </c>
      <c r="AT49" s="79">
        <v>-0.12011680752038956</v>
      </c>
      <c r="AU49" s="79">
        <v>-0.12662944197654724</v>
      </c>
      <c r="AV49" s="79">
        <v>-8.0788545310497284E-2</v>
      </c>
      <c r="AW49" s="79">
        <v>-3.905729204416275E-2</v>
      </c>
      <c r="AX49" s="79">
        <v>-1.7970176413655281E-2</v>
      </c>
      <c r="AY49" s="79">
        <v>-2.1915135905146599E-2</v>
      </c>
      <c r="AZ49" s="79">
        <v>-7.2569966316223145E-2</v>
      </c>
      <c r="BA49" s="79">
        <v>-0.15363679826259613</v>
      </c>
      <c r="BB49" s="79">
        <v>-0.13287167251110077</v>
      </c>
      <c r="BC49" s="79">
        <v>-0.14804497361183167</v>
      </c>
      <c r="BD49" s="79">
        <v>-0.11965946853160858</v>
      </c>
      <c r="BE49" s="79">
        <v>-4.3498821556568146E-2</v>
      </c>
      <c r="BF49" s="79">
        <v>-5.9081226587295532E-2</v>
      </c>
      <c r="BG49" s="79">
        <v>-4.5456349849700928E-2</v>
      </c>
      <c r="BH49" s="79">
        <v>-2.4297857657074928E-2</v>
      </c>
      <c r="BI49" s="79">
        <v>-1.1158159002661705E-2</v>
      </c>
      <c r="BJ49" s="79">
        <v>-3.051435761153698E-2</v>
      </c>
      <c r="BK49" s="79">
        <v>9.7564049065113068E-3</v>
      </c>
      <c r="BL49" s="79">
        <v>6.8510778248310089E-2</v>
      </c>
      <c r="BM49" s="79">
        <v>-5.6071154773235321E-2</v>
      </c>
      <c r="BN49" s="79">
        <v>-8.6303569376468658E-2</v>
      </c>
      <c r="BO49" s="79">
        <v>-6.9495119154453278E-2</v>
      </c>
      <c r="BP49" s="79">
        <v>-0.14324761927127838</v>
      </c>
      <c r="BQ49" s="79">
        <v>-0.13359326124191284</v>
      </c>
      <c r="BR49" s="79">
        <v>-8.4258124232292175E-2</v>
      </c>
      <c r="BS49" s="79">
        <v>-9.0739622712135315E-2</v>
      </c>
      <c r="BT49" s="79">
        <v>-4.3337084352970123E-2</v>
      </c>
      <c r="BU49" s="79">
        <v>2.680101606529206E-4</v>
      </c>
      <c r="BV49" s="79">
        <v>2.3785406723618507E-2</v>
      </c>
      <c r="BW49" s="79">
        <v>1.8124975264072418E-2</v>
      </c>
      <c r="BX49" s="79">
        <v>-3.6209836602210999E-2</v>
      </c>
      <c r="BY49" s="79">
        <v>-0.11433116346597672</v>
      </c>
      <c r="BZ49" s="79">
        <v>-8.9066281914710999E-2</v>
      </c>
      <c r="CA49" s="79">
        <v>-0.10611031204462051</v>
      </c>
      <c r="CB49" s="79">
        <v>-7.6491750776767731E-2</v>
      </c>
      <c r="CC49" s="79">
        <v>-1.9529459998011589E-2</v>
      </c>
      <c r="CD49" s="79">
        <v>-3.6345139145851135E-2</v>
      </c>
      <c r="CE49" s="79">
        <v>-2.4969069287180901E-2</v>
      </c>
      <c r="CF49" s="79">
        <v>-5.2842204459011555E-3</v>
      </c>
      <c r="CG49" s="79">
        <v>7.8559750691056252E-3</v>
      </c>
      <c r="CH49" s="79">
        <v>-8.736882358789444E-3</v>
      </c>
      <c r="CI49" s="79">
        <v>3.5341385751962662E-2</v>
      </c>
      <c r="CJ49" s="79">
        <v>9.6693851053714752E-2</v>
      </c>
      <c r="CK49" s="79">
        <v>-3.1519237905740738E-2</v>
      </c>
      <c r="CL49" s="79">
        <v>-6.1630185693502426E-2</v>
      </c>
      <c r="CM49" s="79">
        <v>-4.5556899160146713E-2</v>
      </c>
      <c r="CN49" s="79">
        <v>-0.11805782467126846</v>
      </c>
      <c r="CO49" s="79">
        <v>-0.10403057187795639</v>
      </c>
      <c r="CP49" s="79">
        <v>-5.9422511607408524E-2</v>
      </c>
      <c r="CQ49" s="79">
        <v>-6.5882451832294464E-2</v>
      </c>
      <c r="CR49" s="79">
        <v>-1.739831455051899E-2</v>
      </c>
      <c r="CS49" s="79">
        <v>2.7504594996571541E-2</v>
      </c>
      <c r="CT49" s="79">
        <v>5.2705194801092148E-2</v>
      </c>
      <c r="CU49" s="79">
        <v>4.5856636017560959E-2</v>
      </c>
      <c r="CV49" s="79">
        <v>-1.1026919819414616E-2</v>
      </c>
      <c r="CW49" s="79">
        <v>-8.7108202278614044E-2</v>
      </c>
      <c r="CX49" s="79">
        <v>-5.8726795017719269E-2</v>
      </c>
      <c r="CY49" s="79">
        <v>-7.7066496014595032E-2</v>
      </c>
      <c r="CZ49" s="79">
        <v>-4.659392312169075E-2</v>
      </c>
      <c r="DA49" s="79">
        <v>4.4399015605449677E-3</v>
      </c>
      <c r="DB49" s="79">
        <v>-1.3609051704406738E-2</v>
      </c>
      <c r="DC49" s="79">
        <v>-4.481789655983448E-3</v>
      </c>
      <c r="DD49" s="79">
        <v>1.3729415833950043E-2</v>
      </c>
      <c r="DE49" s="79">
        <v>2.6870109140872955E-2</v>
      </c>
      <c r="DF49" s="79">
        <v>1.3040591962635517E-2</v>
      </c>
      <c r="DG49" s="79">
        <v>6.0926366597414017E-2</v>
      </c>
      <c r="DH49" s="79">
        <v>0.12487692385911942</v>
      </c>
      <c r="DI49" s="79">
        <v>-6.9673219695687294E-3</v>
      </c>
      <c r="DJ49" s="79">
        <v>-3.6956802010536194E-2</v>
      </c>
      <c r="DK49" s="79">
        <v>-2.1618681028485298E-2</v>
      </c>
      <c r="DL49" s="79">
        <v>-9.2868030071258545E-2</v>
      </c>
      <c r="DM49" s="79">
        <v>-7.4467889964580536E-2</v>
      </c>
      <c r="DN49" s="79">
        <v>-3.4586895257234573E-2</v>
      </c>
      <c r="DO49" s="79">
        <v>-4.1025277227163315E-2</v>
      </c>
      <c r="DP49" s="79">
        <v>8.5404543206095695E-3</v>
      </c>
      <c r="DQ49" s="79">
        <v>5.4741181433200836E-2</v>
      </c>
      <c r="DR49" s="79">
        <v>8.1624984741210938E-2</v>
      </c>
      <c r="DS49" s="79">
        <v>7.35882967710495E-2</v>
      </c>
      <c r="DT49" s="79">
        <v>1.4155995100736618E-2</v>
      </c>
      <c r="DU49" s="79">
        <v>-5.9885241091251373E-2</v>
      </c>
      <c r="DV49" s="79">
        <v>-2.8387311846017838E-2</v>
      </c>
      <c r="DW49" s="79">
        <v>-4.802267998456955E-2</v>
      </c>
      <c r="DX49" s="79">
        <v>-1.669609546661377E-2</v>
      </c>
      <c r="DY49" s="79">
        <v>3.9047852158546448E-2</v>
      </c>
      <c r="DZ49" s="79">
        <v>1.9218247383832932E-2</v>
      </c>
      <c r="EA49" s="79">
        <v>2.5098588317632675E-2</v>
      </c>
      <c r="EB49" s="79">
        <v>4.1182085871696472E-2</v>
      </c>
      <c r="EC49" s="79">
        <v>5.4323498159646988E-2</v>
      </c>
      <c r="ED49" s="79">
        <v>4.4483806937932968E-2</v>
      </c>
      <c r="EE49" s="79">
        <v>9.7867012023925781E-2</v>
      </c>
      <c r="EF49" s="79">
        <v>0.16556879878044128</v>
      </c>
      <c r="EG49" s="79">
        <v>2.8481746092438698E-2</v>
      </c>
      <c r="EH49" s="79">
        <v>-1.3323506573215127E-3</v>
      </c>
      <c r="EI49" s="79">
        <v>1.2944302521646023E-2</v>
      </c>
      <c r="EJ49" s="79">
        <v>-5.6497957557439804E-2</v>
      </c>
      <c r="EK49" s="79">
        <v>-3.1784065067768097E-2</v>
      </c>
      <c r="EL49" s="79">
        <v>1.2717860518023372E-3</v>
      </c>
      <c r="EM49" s="79">
        <v>-5.1354672759771347E-3</v>
      </c>
      <c r="EN49" s="79">
        <v>4.5991916209459305E-2</v>
      </c>
      <c r="EO49" s="79">
        <v>9.406648576259613E-2</v>
      </c>
      <c r="EP49" s="79">
        <v>0.12338056415319443</v>
      </c>
      <c r="EQ49" s="79">
        <v>0.11362840980291367</v>
      </c>
      <c r="ER49" s="79">
        <v>5.0516124814748764E-2</v>
      </c>
      <c r="ES49" s="79">
        <v>-2.0579611882567406E-2</v>
      </c>
      <c r="ET49" s="79">
        <v>1.5418084338307381E-2</v>
      </c>
      <c r="EU49" s="79">
        <v>-6.0880216769874096E-3</v>
      </c>
      <c r="EV49" s="79">
        <v>2.6471620425581932E-2</v>
      </c>
      <c r="EW49" s="79">
        <v>59.599056243896484</v>
      </c>
      <c r="EX49" s="79">
        <v>58.734554290771484</v>
      </c>
      <c r="EY49" s="79">
        <v>58.003543853759766</v>
      </c>
      <c r="EZ49" s="79">
        <v>57.301719665527344</v>
      </c>
      <c r="FA49" s="79">
        <v>56.722293853759766</v>
      </c>
      <c r="FB49" s="79">
        <v>56.098190307617188</v>
      </c>
      <c r="FC49" s="79">
        <v>55.656276702880859</v>
      </c>
      <c r="FD49" s="79">
        <v>57.701644897460938</v>
      </c>
      <c r="FE49" s="79">
        <v>60.943084716796875</v>
      </c>
      <c r="FF49" s="79">
        <v>64.087295532226563</v>
      </c>
      <c r="FG49" s="79">
        <v>66.90789794921875</v>
      </c>
      <c r="FH49" s="79">
        <v>69.755279541015625</v>
      </c>
      <c r="FI49" s="79">
        <v>72.6798095703125</v>
      </c>
      <c r="FJ49" s="79">
        <v>74.482223510742188</v>
      </c>
      <c r="FK49" s="79">
        <v>75.756721496582031</v>
      </c>
      <c r="FL49" s="79">
        <v>76.168952941894531</v>
      </c>
      <c r="FM49" s="79">
        <v>75.341415405273438</v>
      </c>
      <c r="FN49" s="79">
        <v>74.017616271972656</v>
      </c>
      <c r="FO49" s="79">
        <v>71.400077819824219</v>
      </c>
      <c r="FP49" s="79">
        <v>68.183242797851563</v>
      </c>
      <c r="FQ49" s="79">
        <v>64.7786865234375</v>
      </c>
      <c r="FR49" s="79">
        <v>62.629692077636719</v>
      </c>
      <c r="FS49" s="79">
        <v>61.289051055908203</v>
      </c>
      <c r="FT49" s="79">
        <v>60.332801818847656</v>
      </c>
      <c r="FU49" s="79">
        <v>3.0560139566659927E-2</v>
      </c>
      <c r="FV49" s="79">
        <v>4.3936122208833694E-2</v>
      </c>
      <c r="FW49" s="79">
        <v>3.0550537630915642E-2</v>
      </c>
      <c r="FX49" s="79">
        <v>0</v>
      </c>
      <c r="FY49" s="79">
        <v>389.14999389648438</v>
      </c>
      <c r="FZ49" s="79">
        <v>1</v>
      </c>
      <c r="GA49" s="41"/>
      <c r="GB49" s="34"/>
      <c r="GC49" s="34"/>
    </row>
    <row r="50" spans="1:185" x14ac:dyDescent="0.2">
      <c r="A50" t="s">
        <v>186</v>
      </c>
      <c r="B50" t="s">
        <v>236</v>
      </c>
      <c r="C50" t="s">
        <v>2</v>
      </c>
      <c r="D50" t="s">
        <v>202</v>
      </c>
      <c r="E50" t="s">
        <v>206</v>
      </c>
      <c r="F50" t="s">
        <v>179</v>
      </c>
      <c r="G50" t="s">
        <v>1</v>
      </c>
      <c r="H50" s="79">
        <v>143</v>
      </c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E50" s="79"/>
      <c r="BF50" s="79"/>
      <c r="BG50" s="79"/>
      <c r="BH50" s="79"/>
      <c r="BI50" s="79"/>
      <c r="BJ50" s="79"/>
      <c r="BK50" s="79"/>
      <c r="BL50" s="79"/>
      <c r="BM50" s="79"/>
      <c r="BN50" s="79"/>
      <c r="BO50" s="79"/>
      <c r="BP50" s="79"/>
      <c r="BQ50" s="79"/>
      <c r="BR50" s="79"/>
      <c r="BS50" s="79"/>
      <c r="BT50" s="79"/>
      <c r="BU50" s="79"/>
      <c r="BV50" s="79"/>
      <c r="BW50" s="79"/>
      <c r="BX50" s="79"/>
      <c r="BY50" s="79"/>
      <c r="BZ50" s="79"/>
      <c r="CA50" s="79"/>
      <c r="CB50" s="79"/>
      <c r="CC50" s="79"/>
      <c r="CD50" s="79"/>
      <c r="CE50" s="79"/>
      <c r="CF50" s="79"/>
      <c r="CG50" s="79"/>
      <c r="CH50" s="79"/>
      <c r="CI50" s="79"/>
      <c r="CJ50" s="79"/>
      <c r="CK50" s="79"/>
      <c r="CL50" s="79"/>
      <c r="CM50" s="79"/>
      <c r="CN50" s="79"/>
      <c r="CO50" s="79"/>
      <c r="CP50" s="79"/>
      <c r="CQ50" s="79"/>
      <c r="CR50" s="79"/>
      <c r="CS50" s="79"/>
      <c r="CT50" s="79"/>
      <c r="CU50" s="79"/>
      <c r="CV50" s="79"/>
      <c r="CW50" s="79"/>
      <c r="CX50" s="79"/>
      <c r="CY50" s="79"/>
      <c r="CZ50" s="79"/>
      <c r="DA50" s="79"/>
      <c r="DB50" s="79"/>
      <c r="DC50" s="79"/>
      <c r="DD50" s="79"/>
      <c r="DE50" s="79"/>
      <c r="DF50" s="79"/>
      <c r="DG50" s="79"/>
      <c r="DH50" s="79"/>
      <c r="DI50" s="79"/>
      <c r="DJ50" s="79"/>
      <c r="DK50" s="79"/>
      <c r="DL50" s="79"/>
      <c r="DM50" s="79"/>
      <c r="DN50" s="79"/>
      <c r="DO50" s="79"/>
      <c r="DP50" s="79"/>
      <c r="DQ50" s="79"/>
      <c r="DR50" s="79"/>
      <c r="DS50" s="79"/>
      <c r="DT50" s="79"/>
      <c r="DU50" s="79"/>
      <c r="DV50" s="79"/>
      <c r="DW50" s="79"/>
      <c r="DX50" s="79"/>
      <c r="DY50" s="79"/>
      <c r="DZ50" s="79"/>
      <c r="EA50" s="79"/>
      <c r="EB50" s="79"/>
      <c r="EC50" s="79"/>
      <c r="ED50" s="79"/>
      <c r="EE50" s="79"/>
      <c r="EF50" s="79"/>
      <c r="EG50" s="79"/>
      <c r="EH50" s="79"/>
      <c r="EI50" s="79"/>
      <c r="EJ50" s="79"/>
      <c r="EK50" s="79"/>
      <c r="EL50" s="79"/>
      <c r="EM50" s="79"/>
      <c r="EN50" s="79"/>
      <c r="EO50" s="79"/>
      <c r="EP50" s="79"/>
      <c r="EQ50" s="79"/>
      <c r="ER50" s="79"/>
      <c r="ES50" s="79"/>
      <c r="ET50" s="79"/>
      <c r="EU50" s="79"/>
      <c r="EV50" s="79"/>
      <c r="EW50" s="79"/>
      <c r="EX50" s="79"/>
      <c r="EY50" s="79"/>
      <c r="EZ50" s="79"/>
      <c r="FA50" s="79"/>
      <c r="FB50" s="79"/>
      <c r="FC50" s="79"/>
      <c r="FD50" s="79"/>
      <c r="FE50" s="79"/>
      <c r="FF50" s="79"/>
      <c r="FG50" s="79"/>
      <c r="FH50" s="79"/>
      <c r="FI50" s="79"/>
      <c r="FJ50" s="79"/>
      <c r="FK50" s="79"/>
      <c r="FL50" s="79"/>
      <c r="FM50" s="79"/>
      <c r="FN50" s="79"/>
      <c r="FO50" s="79"/>
      <c r="FP50" s="79"/>
      <c r="FQ50" s="79"/>
      <c r="FR50" s="79"/>
      <c r="FS50" s="79"/>
      <c r="FT50" s="79"/>
      <c r="FU50" s="79"/>
      <c r="FV50" s="79"/>
      <c r="FW50" s="79"/>
      <c r="FX50" s="79">
        <v>0</v>
      </c>
      <c r="FY50" s="79">
        <v>11</v>
      </c>
      <c r="FZ50" s="79">
        <v>0</v>
      </c>
      <c r="GA50" s="41"/>
      <c r="GB50" s="34"/>
      <c r="GC50" s="34"/>
    </row>
    <row r="51" spans="1:185" x14ac:dyDescent="0.2">
      <c r="A51" t="s">
        <v>186</v>
      </c>
      <c r="B51" t="s">
        <v>236</v>
      </c>
      <c r="C51" t="s">
        <v>2</v>
      </c>
      <c r="D51" t="s">
        <v>202</v>
      </c>
      <c r="E51" t="s">
        <v>206</v>
      </c>
      <c r="F51" t="s">
        <v>180</v>
      </c>
      <c r="G51" t="s">
        <v>1</v>
      </c>
      <c r="H51" s="79">
        <v>47</v>
      </c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  <c r="BP51" s="79"/>
      <c r="BQ51" s="79"/>
      <c r="BR51" s="79"/>
      <c r="BS51" s="79"/>
      <c r="BT51" s="79"/>
      <c r="BU51" s="79"/>
      <c r="BV51" s="79"/>
      <c r="BW51" s="79"/>
      <c r="BX51" s="79"/>
      <c r="BY51" s="79"/>
      <c r="BZ51" s="79"/>
      <c r="CA51" s="79"/>
      <c r="CB51" s="79"/>
      <c r="CC51" s="79"/>
      <c r="CD51" s="79"/>
      <c r="CE51" s="79"/>
      <c r="CF51" s="79"/>
      <c r="CG51" s="79"/>
      <c r="CH51" s="79"/>
      <c r="CI51" s="79"/>
      <c r="CJ51" s="79"/>
      <c r="CK51" s="79"/>
      <c r="CL51" s="79"/>
      <c r="CM51" s="79"/>
      <c r="CN51" s="79"/>
      <c r="CO51" s="79"/>
      <c r="CP51" s="79"/>
      <c r="CQ51" s="79"/>
      <c r="CR51" s="79"/>
      <c r="CS51" s="79"/>
      <c r="CT51" s="79"/>
      <c r="CU51" s="79"/>
      <c r="CV51" s="79"/>
      <c r="CW51" s="79"/>
      <c r="CX51" s="79"/>
      <c r="CY51" s="79"/>
      <c r="CZ51" s="79"/>
      <c r="DA51" s="79"/>
      <c r="DB51" s="79"/>
      <c r="DC51" s="79"/>
      <c r="DD51" s="79"/>
      <c r="DE51" s="79"/>
      <c r="DF51" s="79"/>
      <c r="DG51" s="79"/>
      <c r="DH51" s="79"/>
      <c r="DI51" s="79"/>
      <c r="DJ51" s="79"/>
      <c r="DK51" s="79"/>
      <c r="DL51" s="79"/>
      <c r="DM51" s="79"/>
      <c r="DN51" s="79"/>
      <c r="DO51" s="79"/>
      <c r="DP51" s="79"/>
      <c r="DQ51" s="79"/>
      <c r="DR51" s="79"/>
      <c r="DS51" s="79"/>
      <c r="DT51" s="79"/>
      <c r="DU51" s="79"/>
      <c r="DV51" s="79"/>
      <c r="DW51" s="79"/>
      <c r="DX51" s="79"/>
      <c r="DY51" s="79"/>
      <c r="DZ51" s="79"/>
      <c r="EA51" s="79"/>
      <c r="EB51" s="79"/>
      <c r="EC51" s="79"/>
      <c r="ED51" s="79"/>
      <c r="EE51" s="79"/>
      <c r="EF51" s="79"/>
      <c r="EG51" s="79"/>
      <c r="EH51" s="79"/>
      <c r="EI51" s="79"/>
      <c r="EJ51" s="79"/>
      <c r="EK51" s="79"/>
      <c r="EL51" s="79"/>
      <c r="EM51" s="79"/>
      <c r="EN51" s="79"/>
      <c r="EO51" s="79"/>
      <c r="EP51" s="79"/>
      <c r="EQ51" s="79"/>
      <c r="ER51" s="79"/>
      <c r="ES51" s="79"/>
      <c r="ET51" s="79"/>
      <c r="EU51" s="79"/>
      <c r="EV51" s="79"/>
      <c r="EW51" s="79"/>
      <c r="EX51" s="79"/>
      <c r="EY51" s="79"/>
      <c r="EZ51" s="79"/>
      <c r="FA51" s="79"/>
      <c r="FB51" s="79"/>
      <c r="FC51" s="79"/>
      <c r="FD51" s="79"/>
      <c r="FE51" s="79"/>
      <c r="FF51" s="79"/>
      <c r="FG51" s="79"/>
      <c r="FH51" s="79"/>
      <c r="FI51" s="79"/>
      <c r="FJ51" s="79"/>
      <c r="FK51" s="79"/>
      <c r="FL51" s="79"/>
      <c r="FM51" s="79"/>
      <c r="FN51" s="79"/>
      <c r="FO51" s="79"/>
      <c r="FP51" s="79"/>
      <c r="FQ51" s="79"/>
      <c r="FR51" s="79"/>
      <c r="FS51" s="79"/>
      <c r="FT51" s="79"/>
      <c r="FU51" s="79"/>
      <c r="FV51" s="79"/>
      <c r="FW51" s="79"/>
      <c r="FX51" s="79">
        <v>0</v>
      </c>
      <c r="FY51" s="79">
        <v>9</v>
      </c>
      <c r="FZ51" s="79">
        <v>0</v>
      </c>
      <c r="GA51" s="41"/>
      <c r="GB51" s="34"/>
      <c r="GC51" s="34"/>
    </row>
    <row r="52" spans="1:185" x14ac:dyDescent="0.2">
      <c r="A52" t="s">
        <v>186</v>
      </c>
      <c r="B52" t="s">
        <v>236</v>
      </c>
      <c r="C52" t="s">
        <v>2</v>
      </c>
      <c r="D52" t="s">
        <v>202</v>
      </c>
      <c r="E52" t="s">
        <v>206</v>
      </c>
      <c r="F52" t="s">
        <v>181</v>
      </c>
      <c r="G52" t="s">
        <v>1</v>
      </c>
      <c r="H52" s="79">
        <v>48</v>
      </c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  <c r="BM52" s="79"/>
      <c r="BN52" s="79"/>
      <c r="BO52" s="79"/>
      <c r="BP52" s="79"/>
      <c r="BQ52" s="79"/>
      <c r="BR52" s="79"/>
      <c r="BS52" s="79"/>
      <c r="BT52" s="79"/>
      <c r="BU52" s="79"/>
      <c r="BV52" s="79"/>
      <c r="BW52" s="79"/>
      <c r="BX52" s="79"/>
      <c r="BY52" s="79"/>
      <c r="BZ52" s="79"/>
      <c r="CA52" s="79"/>
      <c r="CB52" s="79"/>
      <c r="CC52" s="79"/>
      <c r="CD52" s="79"/>
      <c r="CE52" s="79"/>
      <c r="CF52" s="79"/>
      <c r="CG52" s="79"/>
      <c r="CH52" s="79"/>
      <c r="CI52" s="79"/>
      <c r="CJ52" s="79"/>
      <c r="CK52" s="79"/>
      <c r="CL52" s="79"/>
      <c r="CM52" s="79"/>
      <c r="CN52" s="79"/>
      <c r="CO52" s="79"/>
      <c r="CP52" s="79"/>
      <c r="CQ52" s="79"/>
      <c r="CR52" s="79"/>
      <c r="CS52" s="79"/>
      <c r="CT52" s="79"/>
      <c r="CU52" s="79"/>
      <c r="CV52" s="79"/>
      <c r="CW52" s="79"/>
      <c r="CX52" s="79"/>
      <c r="CY52" s="79"/>
      <c r="CZ52" s="79"/>
      <c r="DA52" s="79"/>
      <c r="DB52" s="79"/>
      <c r="DC52" s="79"/>
      <c r="DD52" s="79"/>
      <c r="DE52" s="79"/>
      <c r="DF52" s="79"/>
      <c r="DG52" s="79"/>
      <c r="DH52" s="79"/>
      <c r="DI52" s="79"/>
      <c r="DJ52" s="79"/>
      <c r="DK52" s="79"/>
      <c r="DL52" s="79"/>
      <c r="DM52" s="79"/>
      <c r="DN52" s="79"/>
      <c r="DO52" s="79"/>
      <c r="DP52" s="79"/>
      <c r="DQ52" s="79"/>
      <c r="DR52" s="79"/>
      <c r="DS52" s="79"/>
      <c r="DT52" s="79"/>
      <c r="DU52" s="79"/>
      <c r="DV52" s="79"/>
      <c r="DW52" s="79"/>
      <c r="DX52" s="79"/>
      <c r="DY52" s="79"/>
      <c r="DZ52" s="79"/>
      <c r="EA52" s="79"/>
      <c r="EB52" s="79"/>
      <c r="EC52" s="79"/>
      <c r="ED52" s="79"/>
      <c r="EE52" s="79"/>
      <c r="EF52" s="79"/>
      <c r="EG52" s="79"/>
      <c r="EH52" s="79"/>
      <c r="EI52" s="79"/>
      <c r="EJ52" s="79"/>
      <c r="EK52" s="79"/>
      <c r="EL52" s="79"/>
      <c r="EM52" s="79"/>
      <c r="EN52" s="79"/>
      <c r="EO52" s="79"/>
      <c r="EP52" s="79"/>
      <c r="EQ52" s="79"/>
      <c r="ER52" s="79"/>
      <c r="ES52" s="79"/>
      <c r="ET52" s="79"/>
      <c r="EU52" s="79"/>
      <c r="EV52" s="79"/>
      <c r="EW52" s="79"/>
      <c r="EX52" s="79"/>
      <c r="EY52" s="79"/>
      <c r="EZ52" s="79"/>
      <c r="FA52" s="79"/>
      <c r="FB52" s="79"/>
      <c r="FC52" s="79"/>
      <c r="FD52" s="79"/>
      <c r="FE52" s="79"/>
      <c r="FF52" s="79"/>
      <c r="FG52" s="79"/>
      <c r="FH52" s="79"/>
      <c r="FI52" s="79"/>
      <c r="FJ52" s="79"/>
      <c r="FK52" s="79"/>
      <c r="FL52" s="79"/>
      <c r="FM52" s="79"/>
      <c r="FN52" s="79"/>
      <c r="FO52" s="79"/>
      <c r="FP52" s="79"/>
      <c r="FQ52" s="79"/>
      <c r="FR52" s="79"/>
      <c r="FS52" s="79"/>
      <c r="FT52" s="79"/>
      <c r="FU52" s="79"/>
      <c r="FV52" s="79"/>
      <c r="FW52" s="79"/>
      <c r="FX52" s="79">
        <v>0</v>
      </c>
      <c r="FY52" s="79">
        <v>5</v>
      </c>
      <c r="FZ52" s="79">
        <v>0</v>
      </c>
      <c r="GA52" s="41"/>
      <c r="GB52" s="34"/>
      <c r="GC52" s="34"/>
    </row>
    <row r="53" spans="1:185" x14ac:dyDescent="0.2">
      <c r="A53" t="s">
        <v>186</v>
      </c>
      <c r="B53" t="s">
        <v>236</v>
      </c>
      <c r="C53" t="s">
        <v>2</v>
      </c>
      <c r="D53" t="s">
        <v>202</v>
      </c>
      <c r="E53" t="s">
        <v>206</v>
      </c>
      <c r="F53" t="s">
        <v>182</v>
      </c>
      <c r="G53" t="s">
        <v>1</v>
      </c>
      <c r="H53" s="79">
        <v>276</v>
      </c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E53" s="79"/>
      <c r="BF53" s="79"/>
      <c r="BG53" s="79"/>
      <c r="BH53" s="79"/>
      <c r="BI53" s="79"/>
      <c r="BJ53" s="79"/>
      <c r="BK53" s="79"/>
      <c r="BL53" s="79"/>
      <c r="BM53" s="79"/>
      <c r="BN53" s="79"/>
      <c r="BO53" s="79"/>
      <c r="BP53" s="79"/>
      <c r="BQ53" s="79"/>
      <c r="BR53" s="79"/>
      <c r="BS53" s="79"/>
      <c r="BT53" s="79"/>
      <c r="BU53" s="79"/>
      <c r="BV53" s="79"/>
      <c r="BW53" s="79"/>
      <c r="BX53" s="79"/>
      <c r="BY53" s="79"/>
      <c r="BZ53" s="79"/>
      <c r="CA53" s="79"/>
      <c r="CB53" s="79"/>
      <c r="CC53" s="79"/>
      <c r="CD53" s="79"/>
      <c r="CE53" s="79"/>
      <c r="CF53" s="79"/>
      <c r="CG53" s="79"/>
      <c r="CH53" s="79"/>
      <c r="CI53" s="79"/>
      <c r="CJ53" s="79"/>
      <c r="CK53" s="79"/>
      <c r="CL53" s="79"/>
      <c r="CM53" s="79"/>
      <c r="CN53" s="79"/>
      <c r="CO53" s="79"/>
      <c r="CP53" s="79"/>
      <c r="CQ53" s="79"/>
      <c r="CR53" s="79"/>
      <c r="CS53" s="79"/>
      <c r="CT53" s="79"/>
      <c r="CU53" s="79"/>
      <c r="CV53" s="79"/>
      <c r="CW53" s="79"/>
      <c r="CX53" s="79"/>
      <c r="CY53" s="79"/>
      <c r="CZ53" s="79"/>
      <c r="DA53" s="79"/>
      <c r="DB53" s="79"/>
      <c r="DC53" s="79"/>
      <c r="DD53" s="79"/>
      <c r="DE53" s="79"/>
      <c r="DF53" s="79"/>
      <c r="DG53" s="79"/>
      <c r="DH53" s="79"/>
      <c r="DI53" s="79"/>
      <c r="DJ53" s="79"/>
      <c r="DK53" s="79"/>
      <c r="DL53" s="79"/>
      <c r="DM53" s="79"/>
      <c r="DN53" s="79"/>
      <c r="DO53" s="79"/>
      <c r="DP53" s="79"/>
      <c r="DQ53" s="79"/>
      <c r="DR53" s="79"/>
      <c r="DS53" s="79"/>
      <c r="DT53" s="79"/>
      <c r="DU53" s="79"/>
      <c r="DV53" s="79"/>
      <c r="DW53" s="79"/>
      <c r="DX53" s="79"/>
      <c r="DY53" s="79"/>
      <c r="DZ53" s="79"/>
      <c r="EA53" s="79"/>
      <c r="EB53" s="79"/>
      <c r="EC53" s="79"/>
      <c r="ED53" s="79"/>
      <c r="EE53" s="79"/>
      <c r="EF53" s="79"/>
      <c r="EG53" s="79"/>
      <c r="EH53" s="79"/>
      <c r="EI53" s="79"/>
      <c r="EJ53" s="79"/>
      <c r="EK53" s="79"/>
      <c r="EL53" s="79"/>
      <c r="EM53" s="79"/>
      <c r="EN53" s="79"/>
      <c r="EO53" s="79"/>
      <c r="EP53" s="79"/>
      <c r="EQ53" s="79"/>
      <c r="ER53" s="79"/>
      <c r="ES53" s="79"/>
      <c r="ET53" s="79"/>
      <c r="EU53" s="79"/>
      <c r="EV53" s="79"/>
      <c r="EW53" s="79"/>
      <c r="EX53" s="79"/>
      <c r="EY53" s="79"/>
      <c r="EZ53" s="79"/>
      <c r="FA53" s="79"/>
      <c r="FB53" s="79"/>
      <c r="FC53" s="79"/>
      <c r="FD53" s="79"/>
      <c r="FE53" s="79"/>
      <c r="FF53" s="79"/>
      <c r="FG53" s="79"/>
      <c r="FH53" s="79"/>
      <c r="FI53" s="79"/>
      <c r="FJ53" s="79"/>
      <c r="FK53" s="79"/>
      <c r="FL53" s="79"/>
      <c r="FM53" s="79"/>
      <c r="FN53" s="79"/>
      <c r="FO53" s="79"/>
      <c r="FP53" s="79"/>
      <c r="FQ53" s="79"/>
      <c r="FR53" s="79"/>
      <c r="FS53" s="79"/>
      <c r="FT53" s="79"/>
      <c r="FU53" s="79"/>
      <c r="FV53" s="79"/>
      <c r="FW53" s="79"/>
      <c r="FX53" s="79">
        <v>0</v>
      </c>
      <c r="FY53" s="79">
        <v>38.549999237060547</v>
      </c>
      <c r="FZ53" s="79">
        <v>0</v>
      </c>
      <c r="GA53" s="41"/>
      <c r="GB53" s="34"/>
      <c r="GC53" s="34"/>
    </row>
    <row r="54" spans="1:185" x14ac:dyDescent="0.2">
      <c r="A54" t="s">
        <v>186</v>
      </c>
      <c r="B54" t="s">
        <v>236</v>
      </c>
      <c r="C54" t="s">
        <v>2</v>
      </c>
      <c r="D54" t="s">
        <v>202</v>
      </c>
      <c r="E54" t="s">
        <v>206</v>
      </c>
      <c r="F54" t="s">
        <v>183</v>
      </c>
      <c r="G54" t="s">
        <v>1</v>
      </c>
      <c r="H54" s="79">
        <v>436</v>
      </c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AZ54" s="79"/>
      <c r="BA54" s="79"/>
      <c r="BB54" s="79"/>
      <c r="BC54" s="79"/>
      <c r="BD54" s="79"/>
      <c r="BE54" s="79"/>
      <c r="BF54" s="79"/>
      <c r="BG54" s="79"/>
      <c r="BH54" s="79"/>
      <c r="BI54" s="79"/>
      <c r="BJ54" s="79"/>
      <c r="BK54" s="79"/>
      <c r="BL54" s="79"/>
      <c r="BM54" s="79"/>
      <c r="BN54" s="79"/>
      <c r="BO54" s="79"/>
      <c r="BP54" s="79"/>
      <c r="BQ54" s="79"/>
      <c r="BR54" s="79"/>
      <c r="BS54" s="79"/>
      <c r="BT54" s="79"/>
      <c r="BU54" s="79"/>
      <c r="BV54" s="79"/>
      <c r="BW54" s="79"/>
      <c r="BX54" s="79"/>
      <c r="BY54" s="79"/>
      <c r="BZ54" s="79"/>
      <c r="CA54" s="79"/>
      <c r="CB54" s="79"/>
      <c r="CC54" s="79"/>
      <c r="CD54" s="79"/>
      <c r="CE54" s="79"/>
      <c r="CF54" s="79"/>
      <c r="CG54" s="79"/>
      <c r="CH54" s="79"/>
      <c r="CI54" s="79"/>
      <c r="CJ54" s="79"/>
      <c r="CK54" s="79"/>
      <c r="CL54" s="79"/>
      <c r="CM54" s="79"/>
      <c r="CN54" s="79"/>
      <c r="CO54" s="79"/>
      <c r="CP54" s="79"/>
      <c r="CQ54" s="79"/>
      <c r="CR54" s="79"/>
      <c r="CS54" s="79"/>
      <c r="CT54" s="79"/>
      <c r="CU54" s="79"/>
      <c r="CV54" s="79"/>
      <c r="CW54" s="79"/>
      <c r="CX54" s="79"/>
      <c r="CY54" s="79"/>
      <c r="CZ54" s="79"/>
      <c r="DA54" s="79"/>
      <c r="DB54" s="79"/>
      <c r="DC54" s="79"/>
      <c r="DD54" s="79"/>
      <c r="DE54" s="79"/>
      <c r="DF54" s="79"/>
      <c r="DG54" s="79"/>
      <c r="DH54" s="79"/>
      <c r="DI54" s="79"/>
      <c r="DJ54" s="79"/>
      <c r="DK54" s="79"/>
      <c r="DL54" s="79"/>
      <c r="DM54" s="79"/>
      <c r="DN54" s="79"/>
      <c r="DO54" s="79"/>
      <c r="DP54" s="79"/>
      <c r="DQ54" s="79"/>
      <c r="DR54" s="79"/>
      <c r="DS54" s="79"/>
      <c r="DT54" s="79"/>
      <c r="DU54" s="79"/>
      <c r="DV54" s="79"/>
      <c r="DW54" s="79"/>
      <c r="DX54" s="79"/>
      <c r="DY54" s="79"/>
      <c r="DZ54" s="79"/>
      <c r="EA54" s="79"/>
      <c r="EB54" s="79"/>
      <c r="EC54" s="79"/>
      <c r="ED54" s="79"/>
      <c r="EE54" s="79"/>
      <c r="EF54" s="79"/>
      <c r="EG54" s="79"/>
      <c r="EH54" s="79"/>
      <c r="EI54" s="79"/>
      <c r="EJ54" s="79"/>
      <c r="EK54" s="79"/>
      <c r="EL54" s="79"/>
      <c r="EM54" s="79"/>
      <c r="EN54" s="79"/>
      <c r="EO54" s="79"/>
      <c r="EP54" s="79"/>
      <c r="EQ54" s="79"/>
      <c r="ER54" s="79"/>
      <c r="ES54" s="79"/>
      <c r="ET54" s="79"/>
      <c r="EU54" s="79"/>
      <c r="EV54" s="79"/>
      <c r="EW54" s="79"/>
      <c r="EX54" s="79"/>
      <c r="EY54" s="79"/>
      <c r="EZ54" s="79"/>
      <c r="FA54" s="79"/>
      <c r="FB54" s="79"/>
      <c r="FC54" s="79"/>
      <c r="FD54" s="79"/>
      <c r="FE54" s="79"/>
      <c r="FF54" s="79"/>
      <c r="FG54" s="79"/>
      <c r="FH54" s="79"/>
      <c r="FI54" s="79"/>
      <c r="FJ54" s="79"/>
      <c r="FK54" s="79"/>
      <c r="FL54" s="79"/>
      <c r="FM54" s="79"/>
      <c r="FN54" s="79"/>
      <c r="FO54" s="79"/>
      <c r="FP54" s="79"/>
      <c r="FQ54" s="79"/>
      <c r="FR54" s="79"/>
      <c r="FS54" s="79"/>
      <c r="FT54" s="79"/>
      <c r="FU54" s="79"/>
      <c r="FV54" s="79"/>
      <c r="FW54" s="79"/>
      <c r="FX54" s="79">
        <v>0</v>
      </c>
      <c r="FY54" s="79">
        <v>42.5</v>
      </c>
      <c r="FZ54" s="79">
        <v>0</v>
      </c>
      <c r="GA54" s="41"/>
      <c r="GB54" s="34"/>
      <c r="GC54" s="34"/>
    </row>
    <row r="55" spans="1:185" x14ac:dyDescent="0.2">
      <c r="A55" t="s">
        <v>186</v>
      </c>
      <c r="B55" t="s">
        <v>236</v>
      </c>
      <c r="C55" t="s">
        <v>2</v>
      </c>
      <c r="D55" t="s">
        <v>202</v>
      </c>
      <c r="E55" t="s">
        <v>206</v>
      </c>
      <c r="F55" t="s">
        <v>184</v>
      </c>
      <c r="G55" t="s">
        <v>1</v>
      </c>
      <c r="H55" s="79">
        <v>203</v>
      </c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Q55" s="79"/>
      <c r="AR55" s="79"/>
      <c r="AS55" s="79"/>
      <c r="AT55" s="79"/>
      <c r="AU55" s="79"/>
      <c r="AV55" s="79"/>
      <c r="AW55" s="79"/>
      <c r="AX55" s="79"/>
      <c r="AY55" s="79"/>
      <c r="AZ55" s="79"/>
      <c r="BA55" s="79"/>
      <c r="BB55" s="79"/>
      <c r="BC55" s="79"/>
      <c r="BD55" s="79"/>
      <c r="BE55" s="79"/>
      <c r="BF55" s="79"/>
      <c r="BG55" s="79"/>
      <c r="BH55" s="79"/>
      <c r="BI55" s="79"/>
      <c r="BJ55" s="79"/>
      <c r="BK55" s="79"/>
      <c r="BL55" s="79"/>
      <c r="BM55" s="79"/>
      <c r="BN55" s="79"/>
      <c r="BO55" s="79"/>
      <c r="BP55" s="79"/>
      <c r="BQ55" s="79"/>
      <c r="BR55" s="79"/>
      <c r="BS55" s="79"/>
      <c r="BT55" s="79"/>
      <c r="BU55" s="79"/>
      <c r="BV55" s="79"/>
      <c r="BW55" s="79"/>
      <c r="BX55" s="79"/>
      <c r="BY55" s="79"/>
      <c r="BZ55" s="79"/>
      <c r="CA55" s="79"/>
      <c r="CB55" s="79"/>
      <c r="CC55" s="79"/>
      <c r="CD55" s="79"/>
      <c r="CE55" s="79"/>
      <c r="CF55" s="79"/>
      <c r="CG55" s="79"/>
      <c r="CH55" s="79"/>
      <c r="CI55" s="79"/>
      <c r="CJ55" s="79"/>
      <c r="CK55" s="79"/>
      <c r="CL55" s="79"/>
      <c r="CM55" s="79"/>
      <c r="CN55" s="79"/>
      <c r="CO55" s="79"/>
      <c r="CP55" s="79"/>
      <c r="CQ55" s="79"/>
      <c r="CR55" s="79"/>
      <c r="CS55" s="79"/>
      <c r="CT55" s="79"/>
      <c r="CU55" s="79"/>
      <c r="CV55" s="79"/>
      <c r="CW55" s="79"/>
      <c r="CX55" s="79"/>
      <c r="CY55" s="79"/>
      <c r="CZ55" s="79"/>
      <c r="DA55" s="79"/>
      <c r="DB55" s="79"/>
      <c r="DC55" s="79"/>
      <c r="DD55" s="79"/>
      <c r="DE55" s="79"/>
      <c r="DF55" s="79"/>
      <c r="DG55" s="79"/>
      <c r="DH55" s="79"/>
      <c r="DI55" s="79"/>
      <c r="DJ55" s="79"/>
      <c r="DK55" s="79"/>
      <c r="DL55" s="79"/>
      <c r="DM55" s="79"/>
      <c r="DN55" s="79"/>
      <c r="DO55" s="79"/>
      <c r="DP55" s="79"/>
      <c r="DQ55" s="79"/>
      <c r="DR55" s="79"/>
      <c r="DS55" s="79"/>
      <c r="DT55" s="79"/>
      <c r="DU55" s="79"/>
      <c r="DV55" s="79"/>
      <c r="DW55" s="79"/>
      <c r="DX55" s="79"/>
      <c r="DY55" s="79"/>
      <c r="DZ55" s="79"/>
      <c r="EA55" s="79"/>
      <c r="EB55" s="79"/>
      <c r="EC55" s="79"/>
      <c r="ED55" s="79"/>
      <c r="EE55" s="79"/>
      <c r="EF55" s="79"/>
      <c r="EG55" s="79"/>
      <c r="EH55" s="79"/>
      <c r="EI55" s="79"/>
      <c r="EJ55" s="79"/>
      <c r="EK55" s="79"/>
      <c r="EL55" s="79"/>
      <c r="EM55" s="79"/>
      <c r="EN55" s="79"/>
      <c r="EO55" s="79"/>
      <c r="EP55" s="79"/>
      <c r="EQ55" s="79"/>
      <c r="ER55" s="79"/>
      <c r="ES55" s="79"/>
      <c r="ET55" s="79"/>
      <c r="EU55" s="79"/>
      <c r="EV55" s="79"/>
      <c r="EW55" s="79"/>
      <c r="EX55" s="79"/>
      <c r="EY55" s="79"/>
      <c r="EZ55" s="79"/>
      <c r="FA55" s="79"/>
      <c r="FB55" s="79"/>
      <c r="FC55" s="79"/>
      <c r="FD55" s="79"/>
      <c r="FE55" s="79"/>
      <c r="FF55" s="79"/>
      <c r="FG55" s="79"/>
      <c r="FH55" s="79"/>
      <c r="FI55" s="79"/>
      <c r="FJ55" s="79"/>
      <c r="FK55" s="79"/>
      <c r="FL55" s="79"/>
      <c r="FM55" s="79"/>
      <c r="FN55" s="79"/>
      <c r="FO55" s="79"/>
      <c r="FP55" s="79"/>
      <c r="FQ55" s="79"/>
      <c r="FR55" s="79"/>
      <c r="FS55" s="79"/>
      <c r="FT55" s="79"/>
      <c r="FU55" s="79"/>
      <c r="FV55" s="79"/>
      <c r="FW55" s="79"/>
      <c r="FX55" s="79">
        <v>0</v>
      </c>
      <c r="FY55" s="79">
        <v>18.700000762939453</v>
      </c>
      <c r="FZ55" s="79">
        <v>0</v>
      </c>
      <c r="GA55" s="41"/>
      <c r="GB55" s="34"/>
      <c r="GC55" s="34"/>
    </row>
    <row r="56" spans="1:185" x14ac:dyDescent="0.2">
      <c r="A56" t="s">
        <v>186</v>
      </c>
      <c r="B56" t="s">
        <v>236</v>
      </c>
      <c r="C56" t="s">
        <v>2</v>
      </c>
      <c r="D56" t="s">
        <v>202</v>
      </c>
      <c r="E56" t="s">
        <v>206</v>
      </c>
      <c r="F56" t="s">
        <v>185</v>
      </c>
      <c r="G56" t="s">
        <v>1</v>
      </c>
      <c r="H56" s="79">
        <v>67</v>
      </c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79"/>
      <c r="CL56" s="79"/>
      <c r="CM56" s="79"/>
      <c r="CN56" s="79"/>
      <c r="CO56" s="79"/>
      <c r="CP56" s="79"/>
      <c r="CQ56" s="79"/>
      <c r="CR56" s="79"/>
      <c r="CS56" s="79"/>
      <c r="CT56" s="79"/>
      <c r="CU56" s="79"/>
      <c r="CV56" s="79"/>
      <c r="CW56" s="79"/>
      <c r="CX56" s="79"/>
      <c r="CY56" s="79"/>
      <c r="CZ56" s="79"/>
      <c r="DA56" s="79"/>
      <c r="DB56" s="79"/>
      <c r="DC56" s="79"/>
      <c r="DD56" s="79"/>
      <c r="DE56" s="79"/>
      <c r="DF56" s="79"/>
      <c r="DG56" s="79"/>
      <c r="DH56" s="79"/>
      <c r="DI56" s="79"/>
      <c r="DJ56" s="79"/>
      <c r="DK56" s="79"/>
      <c r="DL56" s="79"/>
      <c r="DM56" s="79"/>
      <c r="DN56" s="79"/>
      <c r="DO56" s="79"/>
      <c r="DP56" s="79"/>
      <c r="DQ56" s="79"/>
      <c r="DR56" s="79"/>
      <c r="DS56" s="79"/>
      <c r="DT56" s="79"/>
      <c r="DU56" s="79"/>
      <c r="DV56" s="79"/>
      <c r="DW56" s="79"/>
      <c r="DX56" s="79"/>
      <c r="DY56" s="79"/>
      <c r="DZ56" s="79"/>
      <c r="EA56" s="79"/>
      <c r="EB56" s="79"/>
      <c r="EC56" s="79"/>
      <c r="ED56" s="79"/>
      <c r="EE56" s="79"/>
      <c r="EF56" s="79"/>
      <c r="EG56" s="79"/>
      <c r="EH56" s="79"/>
      <c r="EI56" s="79"/>
      <c r="EJ56" s="79"/>
      <c r="EK56" s="79"/>
      <c r="EL56" s="79"/>
      <c r="EM56" s="79"/>
      <c r="EN56" s="79"/>
      <c r="EO56" s="79"/>
      <c r="EP56" s="79"/>
      <c r="EQ56" s="79"/>
      <c r="ER56" s="79"/>
      <c r="ES56" s="79"/>
      <c r="ET56" s="79"/>
      <c r="EU56" s="79"/>
      <c r="EV56" s="79"/>
      <c r="EW56" s="79"/>
      <c r="EX56" s="79"/>
      <c r="EY56" s="79"/>
      <c r="EZ56" s="79"/>
      <c r="FA56" s="79"/>
      <c r="FB56" s="79"/>
      <c r="FC56" s="79"/>
      <c r="FD56" s="79"/>
      <c r="FE56" s="79"/>
      <c r="FF56" s="79"/>
      <c r="FG56" s="79"/>
      <c r="FH56" s="79"/>
      <c r="FI56" s="79"/>
      <c r="FJ56" s="79"/>
      <c r="FK56" s="79"/>
      <c r="FL56" s="79"/>
      <c r="FM56" s="79"/>
      <c r="FN56" s="79"/>
      <c r="FO56" s="79"/>
      <c r="FP56" s="79"/>
      <c r="FQ56" s="79"/>
      <c r="FR56" s="79"/>
      <c r="FS56" s="79"/>
      <c r="FT56" s="79"/>
      <c r="FU56" s="79"/>
      <c r="FV56" s="79"/>
      <c r="FW56" s="79"/>
      <c r="FX56" s="79">
        <v>0</v>
      </c>
      <c r="FY56" s="79">
        <v>5</v>
      </c>
      <c r="FZ56" s="79">
        <v>0</v>
      </c>
      <c r="GA56" s="41"/>
      <c r="GB56" s="34"/>
      <c r="GC56" s="34"/>
    </row>
    <row r="57" spans="1:185" x14ac:dyDescent="0.2">
      <c r="A57" t="s">
        <v>186</v>
      </c>
      <c r="B57" t="s">
        <v>236</v>
      </c>
      <c r="C57" t="s">
        <v>2</v>
      </c>
      <c r="D57" t="s">
        <v>202</v>
      </c>
      <c r="E57" t="s">
        <v>207</v>
      </c>
      <c r="F57" t="s">
        <v>1</v>
      </c>
      <c r="G57" t="s">
        <v>198</v>
      </c>
      <c r="H57" s="79">
        <v>3472</v>
      </c>
      <c r="I57" s="79">
        <v>1.5262800455093384</v>
      </c>
      <c r="J57" s="79">
        <v>1.3119786977767944</v>
      </c>
      <c r="K57" s="79">
        <v>1.1435468196868896</v>
      </c>
      <c r="L57" s="79">
        <v>1.0124411582946777</v>
      </c>
      <c r="M57" s="79">
        <v>1.0081945657730103</v>
      </c>
      <c r="N57" s="79">
        <v>1.0075743198394775</v>
      </c>
      <c r="O57" s="79">
        <v>1.1757946014404297</v>
      </c>
      <c r="P57" s="79">
        <v>1.2871584892272949</v>
      </c>
      <c r="Q57" s="79">
        <v>1.3220459222793579</v>
      </c>
      <c r="R57" s="79">
        <v>1.4425208568572998</v>
      </c>
      <c r="S57" s="79">
        <v>1.5219091176986694</v>
      </c>
      <c r="T57" s="79">
        <v>1.5759409666061401</v>
      </c>
      <c r="U57" s="79">
        <v>1.7034525871276855</v>
      </c>
      <c r="V57" s="79">
        <v>1.7420641183853149</v>
      </c>
      <c r="W57" s="79">
        <v>1.7729488611221313</v>
      </c>
      <c r="X57" s="79">
        <v>1.8450185060501099</v>
      </c>
      <c r="Y57" s="79">
        <v>2.0927979946136475</v>
      </c>
      <c r="Z57" s="79">
        <v>2.3439178466796875</v>
      </c>
      <c r="AA57" s="79">
        <v>2.3762190341949463</v>
      </c>
      <c r="AB57" s="79">
        <v>2.3069794178009033</v>
      </c>
      <c r="AC57" s="79">
        <v>2.2780497074127197</v>
      </c>
      <c r="AD57" s="79">
        <v>2.2896018028259277</v>
      </c>
      <c r="AE57" s="79">
        <v>2.0181224346160889</v>
      </c>
      <c r="AF57" s="79">
        <v>1.6574277877807617</v>
      </c>
      <c r="AG57" s="79">
        <v>-4.619569331407547E-2</v>
      </c>
      <c r="AH57" s="79">
        <v>-7.4978359043598175E-2</v>
      </c>
      <c r="AI57" s="79">
        <v>-0.10393763333559036</v>
      </c>
      <c r="AJ57" s="79">
        <v>-0.13617525994777679</v>
      </c>
      <c r="AK57" s="79">
        <v>-9.1038160026073456E-2</v>
      </c>
      <c r="AL57" s="79">
        <v>-0.13157898187637329</v>
      </c>
      <c r="AM57" s="79">
        <v>-8.4258101880550385E-2</v>
      </c>
      <c r="AN57" s="79">
        <v>-0.13479223847389221</v>
      </c>
      <c r="AO57" s="79">
        <v>-0.21691153943538666</v>
      </c>
      <c r="AP57" s="79">
        <v>-0.24503611028194427</v>
      </c>
      <c r="AQ57" s="79">
        <v>-0.26663067936897278</v>
      </c>
      <c r="AR57" s="79">
        <v>-0.3686482310295105</v>
      </c>
      <c r="AS57" s="79">
        <v>-0.39820826053619385</v>
      </c>
      <c r="AT57" s="79">
        <v>-0.37110131978988647</v>
      </c>
      <c r="AU57" s="79">
        <v>-0.38418138027191162</v>
      </c>
      <c r="AV57" s="79">
        <v>-0.29410481452941895</v>
      </c>
      <c r="AW57" s="79">
        <v>-0.22263714671134949</v>
      </c>
      <c r="AX57" s="79">
        <v>-0.22633667290210724</v>
      </c>
      <c r="AY57" s="79">
        <v>-0.20562133193016052</v>
      </c>
      <c r="AZ57" s="79">
        <v>-0.23514676094055176</v>
      </c>
      <c r="BA57" s="79">
        <v>-0.33355259895324707</v>
      </c>
      <c r="BB57" s="79">
        <v>-0.20508751273155212</v>
      </c>
      <c r="BC57" s="79">
        <v>-8.4511138498783112E-2</v>
      </c>
      <c r="BD57" s="79">
        <v>-6.521143764257431E-2</v>
      </c>
      <c r="BE57" s="79">
        <v>4.1511330753564835E-2</v>
      </c>
      <c r="BF57" s="79">
        <v>6.0562924481928349E-3</v>
      </c>
      <c r="BG57" s="79">
        <v>-2.9994167387485504E-2</v>
      </c>
      <c r="BH57" s="79">
        <v>-7.778380811214447E-2</v>
      </c>
      <c r="BI57" s="79">
        <v>-3.3516272902488708E-2</v>
      </c>
      <c r="BJ57" s="79">
        <v>-8.4352254867553711E-2</v>
      </c>
      <c r="BK57" s="79">
        <v>-4.2116779834032059E-2</v>
      </c>
      <c r="BL57" s="79">
        <v>-8.4748983383178711E-2</v>
      </c>
      <c r="BM57" s="79">
        <v>-0.17291668057441711</v>
      </c>
      <c r="BN57" s="79">
        <v>-0.19642989337444305</v>
      </c>
      <c r="BO57" s="79">
        <v>-0.21115925908088684</v>
      </c>
      <c r="BP57" s="79">
        <v>-0.31055846810340881</v>
      </c>
      <c r="BQ57" s="79">
        <v>-0.33084329962730408</v>
      </c>
      <c r="BR57" s="79">
        <v>-0.30123621225357056</v>
      </c>
      <c r="BS57" s="79">
        <v>-0.30390128493309021</v>
      </c>
      <c r="BT57" s="79">
        <v>-0.22060956060886383</v>
      </c>
      <c r="BU57" s="79">
        <v>-0.13718137145042419</v>
      </c>
      <c r="BV57" s="79">
        <v>-0.122833251953125</v>
      </c>
      <c r="BW57" s="79">
        <v>-0.11615730077028275</v>
      </c>
      <c r="BX57" s="79">
        <v>-0.15720413625240326</v>
      </c>
      <c r="BY57" s="79">
        <v>-0.26306992769241333</v>
      </c>
      <c r="BZ57" s="79">
        <v>-0.13972210884094238</v>
      </c>
      <c r="CA57" s="79">
        <v>-2.4758785963058472E-2</v>
      </c>
      <c r="CB57" s="79">
        <v>-7.6087713241577148E-3</v>
      </c>
      <c r="CC57" s="79">
        <v>0.10225694626569748</v>
      </c>
      <c r="CD57" s="79">
        <v>6.2180645763874054E-2</v>
      </c>
      <c r="CE57" s="79">
        <v>2.1218853071331978E-2</v>
      </c>
      <c r="CF57" s="79">
        <v>-3.734206035733223E-2</v>
      </c>
      <c r="CG57" s="79">
        <v>6.3232081010937691E-3</v>
      </c>
      <c r="CH57" s="79">
        <v>-5.1643162965774536E-2</v>
      </c>
      <c r="CI57" s="79">
        <v>-1.2929831631481647E-2</v>
      </c>
      <c r="CJ57" s="79">
        <v>-5.0089180469512939E-2</v>
      </c>
      <c r="CK57" s="79">
        <v>-0.14244596660137177</v>
      </c>
      <c r="CL57" s="79">
        <v>-0.16276538372039795</v>
      </c>
      <c r="CM57" s="79">
        <v>-0.17273992300033569</v>
      </c>
      <c r="CN57" s="79">
        <v>-0.27032566070556641</v>
      </c>
      <c r="CO57" s="79">
        <v>-0.28418654203414917</v>
      </c>
      <c r="CP57" s="79">
        <v>-0.25284788012504578</v>
      </c>
      <c r="CQ57" s="79">
        <v>-0.24829953908920288</v>
      </c>
      <c r="CR57" s="79">
        <v>-0.16970695555210114</v>
      </c>
      <c r="CS57" s="79">
        <v>-7.7994957566261292E-2</v>
      </c>
      <c r="CT57" s="79">
        <v>-5.1147103309631348E-2</v>
      </c>
      <c r="CU57" s="79">
        <v>-5.4194781929254532E-2</v>
      </c>
      <c r="CV57" s="79">
        <v>-0.10322131216526031</v>
      </c>
      <c r="CW57" s="79">
        <v>-0.21425385773181915</v>
      </c>
      <c r="CX57" s="79">
        <v>-9.4450213015079498E-2</v>
      </c>
      <c r="CY57" s="79">
        <v>1.6625508666038513E-2</v>
      </c>
      <c r="CZ57" s="79">
        <v>3.2286658883094788E-2</v>
      </c>
      <c r="DA57" s="79">
        <v>0.16300256550312042</v>
      </c>
      <c r="DB57" s="79">
        <v>0.11830499768257141</v>
      </c>
      <c r="DC57" s="79">
        <v>7.2431869804859161E-2</v>
      </c>
      <c r="DD57" s="79">
        <v>3.0996841378509998E-3</v>
      </c>
      <c r="DE57" s="79">
        <v>4.6162690967321396E-2</v>
      </c>
      <c r="DF57" s="79">
        <v>-1.8934071063995361E-2</v>
      </c>
      <c r="DG57" s="79">
        <v>1.6257118433713913E-2</v>
      </c>
      <c r="DH57" s="79">
        <v>-1.5429377555847168E-2</v>
      </c>
      <c r="DI57" s="79">
        <v>-0.11197526007890701</v>
      </c>
      <c r="DJ57" s="79">
        <v>-0.12910087406635284</v>
      </c>
      <c r="DK57" s="79">
        <v>-0.13432058691978455</v>
      </c>
      <c r="DL57" s="79">
        <v>-0.230092853307724</v>
      </c>
      <c r="DM57" s="79">
        <v>-0.23752978444099426</v>
      </c>
      <c r="DN57" s="79">
        <v>-0.2044595330953598</v>
      </c>
      <c r="DO57" s="79">
        <v>-0.19269779324531555</v>
      </c>
      <c r="DP57" s="79">
        <v>-0.11880435794591904</v>
      </c>
      <c r="DQ57" s="79">
        <v>-1.8808547407388687E-2</v>
      </c>
      <c r="DR57" s="79">
        <v>2.0539047196507454E-2</v>
      </c>
      <c r="DS57" s="79">
        <v>7.7677369117736816E-3</v>
      </c>
      <c r="DT57" s="79">
        <v>-4.9238488078117371E-2</v>
      </c>
      <c r="DU57" s="79">
        <v>-0.16543777287006378</v>
      </c>
      <c r="DV57" s="79">
        <v>-4.9178324639797211E-2</v>
      </c>
      <c r="DW57" s="79">
        <v>5.8009803295135498E-2</v>
      </c>
      <c r="DX57" s="79">
        <v>7.218208909034729E-2</v>
      </c>
      <c r="DY57" s="79">
        <v>0.25070959329605103</v>
      </c>
      <c r="DZ57" s="79">
        <v>0.19933965802192688</v>
      </c>
      <c r="EA57" s="79">
        <v>0.14637534320354462</v>
      </c>
      <c r="EB57" s="79">
        <v>6.1491139233112335E-2</v>
      </c>
      <c r="EC57" s="79">
        <v>0.10368457436561584</v>
      </c>
      <c r="ED57" s="79">
        <v>2.8292661532759666E-2</v>
      </c>
      <c r="EE57" s="79">
        <v>5.839843675494194E-2</v>
      </c>
      <c r="EF57" s="79">
        <v>3.4613873809576035E-2</v>
      </c>
      <c r="EG57" s="79">
        <v>-6.7980393767356873E-2</v>
      </c>
      <c r="EH57" s="79">
        <v>-8.0494657158851624E-2</v>
      </c>
      <c r="EI57" s="79">
        <v>-7.8849174082279205E-2</v>
      </c>
      <c r="EJ57" s="79">
        <v>-0.17200307548046112</v>
      </c>
      <c r="EK57" s="79">
        <v>-0.17016483843326569</v>
      </c>
      <c r="EL57" s="79">
        <v>-0.13459444046020508</v>
      </c>
      <c r="EM57" s="79">
        <v>-0.11241769045591354</v>
      </c>
      <c r="EN57" s="79">
        <v>-4.5309089124202728E-2</v>
      </c>
      <c r="EO57" s="79">
        <v>6.6647231578826904E-2</v>
      </c>
      <c r="EP57" s="79">
        <v>0.12404246628284454</v>
      </c>
      <c r="EQ57" s="79">
        <v>9.7231775522232056E-2</v>
      </c>
      <c r="ER57" s="79">
        <v>2.8704134747385979E-2</v>
      </c>
      <c r="ES57" s="79">
        <v>-9.4955116510391235E-2</v>
      </c>
      <c r="ET57" s="79">
        <v>1.6187092289328575E-2</v>
      </c>
      <c r="EU57" s="79">
        <v>0.11776215583086014</v>
      </c>
      <c r="EV57" s="79">
        <v>0.12978474795818329</v>
      </c>
      <c r="EW57" s="79">
        <v>63.021011352539063</v>
      </c>
      <c r="EX57" s="79">
        <v>62.164630889892578</v>
      </c>
      <c r="EY57" s="79">
        <v>61.174861907958984</v>
      </c>
      <c r="EZ57" s="79">
        <v>60.138797760009766</v>
      </c>
      <c r="FA57" s="79">
        <v>59.271263122558594</v>
      </c>
      <c r="FB57" s="79">
        <v>58.771991729736328</v>
      </c>
      <c r="FC57" s="79">
        <v>58.458053588867188</v>
      </c>
      <c r="FD57" s="79">
        <v>61.106853485107422</v>
      </c>
      <c r="FE57" s="79">
        <v>64.859542846679688</v>
      </c>
      <c r="FF57" s="79">
        <v>68.486671447753906</v>
      </c>
      <c r="FG57" s="79">
        <v>72.15704345703125</v>
      </c>
      <c r="FH57" s="79">
        <v>75.344291687011719</v>
      </c>
      <c r="FI57" s="79">
        <v>78.268135070800781</v>
      </c>
      <c r="FJ57" s="79">
        <v>80.711883544921875</v>
      </c>
      <c r="FK57" s="79">
        <v>82.886474609375</v>
      </c>
      <c r="FL57" s="79">
        <v>83.381294250488281</v>
      </c>
      <c r="FM57" s="79">
        <v>82.645423889160156</v>
      </c>
      <c r="FN57" s="79">
        <v>81.19317626953125</v>
      </c>
      <c r="FO57" s="79">
        <v>78.649490356445313</v>
      </c>
      <c r="FP57" s="79">
        <v>75.265426635742188</v>
      </c>
      <c r="FQ57" s="79">
        <v>70.693069458007813</v>
      </c>
      <c r="FR57" s="79">
        <v>67.363006591796875</v>
      </c>
      <c r="FS57" s="79">
        <v>65.114631652832031</v>
      </c>
      <c r="FT57" s="79">
        <v>63.720417022705078</v>
      </c>
      <c r="FU57" s="79">
        <v>5.057116225361824E-2</v>
      </c>
      <c r="FV57" s="79">
        <v>0.10009756684303284</v>
      </c>
      <c r="FW57" s="79">
        <v>4.8483069986104965E-2</v>
      </c>
      <c r="FX57" s="79">
        <v>0</v>
      </c>
      <c r="FY57" s="79">
        <v>334.31817626953125</v>
      </c>
      <c r="FZ57" s="79">
        <v>1</v>
      </c>
      <c r="GA57" s="41"/>
      <c r="GB57" s="34"/>
      <c r="GC57" s="34"/>
    </row>
    <row r="58" spans="1:185" x14ac:dyDescent="0.2">
      <c r="A58" t="s">
        <v>186</v>
      </c>
      <c r="B58" t="s">
        <v>236</v>
      </c>
      <c r="C58" t="s">
        <v>2</v>
      </c>
      <c r="D58" t="s">
        <v>202</v>
      </c>
      <c r="E58" t="s">
        <v>207</v>
      </c>
      <c r="F58" t="s">
        <v>1</v>
      </c>
      <c r="G58" t="s">
        <v>200</v>
      </c>
      <c r="H58" s="79">
        <v>829</v>
      </c>
      <c r="I58" s="79">
        <v>0.53109145164489746</v>
      </c>
      <c r="J58" s="79">
        <v>0.48226079344749451</v>
      </c>
      <c r="K58" s="79">
        <v>0.44109490513801575</v>
      </c>
      <c r="L58" s="79">
        <v>0.413787841796875</v>
      </c>
      <c r="M58" s="79">
        <v>0.39097028970718384</v>
      </c>
      <c r="N58" s="79">
        <v>0.39760324358940125</v>
      </c>
      <c r="O58" s="79">
        <v>0.40634256601333618</v>
      </c>
      <c r="P58" s="79">
        <v>0.4039764404296875</v>
      </c>
      <c r="Q58" s="79">
        <v>0.42282223701477051</v>
      </c>
      <c r="R58" s="79">
        <v>0.44357475638389587</v>
      </c>
      <c r="S58" s="79">
        <v>0.47714924812316895</v>
      </c>
      <c r="T58" s="79">
        <v>0.50881540775299072</v>
      </c>
      <c r="U58" s="79">
        <v>0.54007887840270996</v>
      </c>
      <c r="V58" s="79">
        <v>0.57502263784408569</v>
      </c>
      <c r="W58" s="79">
        <v>0.5720486044883728</v>
      </c>
      <c r="X58" s="79">
        <v>0.61662113666534424</v>
      </c>
      <c r="Y58" s="79">
        <v>0.66415023803710938</v>
      </c>
      <c r="Z58" s="79">
        <v>0.71332830190658569</v>
      </c>
      <c r="AA58" s="79">
        <v>0.79577583074569702</v>
      </c>
      <c r="AB58" s="79">
        <v>0.80780500173568726</v>
      </c>
      <c r="AC58" s="79">
        <v>0.81621760129928589</v>
      </c>
      <c r="AD58" s="79">
        <v>0.77092313766479492</v>
      </c>
      <c r="AE58" s="79">
        <v>0.67270463705062866</v>
      </c>
      <c r="AF58" s="79">
        <v>0.59923678636550903</v>
      </c>
      <c r="AG58" s="79">
        <v>-1.7464274540543556E-2</v>
      </c>
      <c r="AH58" s="79">
        <v>-1.4333641156554222E-2</v>
      </c>
      <c r="AI58" s="79">
        <v>-2.4797150865197182E-2</v>
      </c>
      <c r="AJ58" s="79">
        <v>-3.450925275683403E-2</v>
      </c>
      <c r="AK58" s="79">
        <v>-5.644538626074791E-2</v>
      </c>
      <c r="AL58" s="79">
        <v>-4.5621868222951889E-2</v>
      </c>
      <c r="AM58" s="79">
        <v>-2.695147693157196E-2</v>
      </c>
      <c r="AN58" s="79">
        <v>-2.4883896112442017E-2</v>
      </c>
      <c r="AO58" s="79">
        <v>-2.0148137584328651E-2</v>
      </c>
      <c r="AP58" s="79">
        <v>-5.2164662629365921E-2</v>
      </c>
      <c r="AQ58" s="79">
        <v>-5.687892809510231E-2</v>
      </c>
      <c r="AR58" s="79">
        <v>-9.3589946627616882E-2</v>
      </c>
      <c r="AS58" s="79">
        <v>-0.10981827229261398</v>
      </c>
      <c r="AT58" s="79">
        <v>-9.8390407860279083E-2</v>
      </c>
      <c r="AU58" s="79">
        <v>-0.13760283589363098</v>
      </c>
      <c r="AV58" s="79">
        <v>-0.12239093333482742</v>
      </c>
      <c r="AW58" s="79">
        <v>-0.12028291076421738</v>
      </c>
      <c r="AX58" s="79">
        <v>-0.11621151864528656</v>
      </c>
      <c r="AY58" s="79">
        <v>-7.2674982249736786E-2</v>
      </c>
      <c r="AZ58" s="79">
        <v>-4.8280522227287292E-2</v>
      </c>
      <c r="BA58" s="79">
        <v>-4.1220474988222122E-2</v>
      </c>
      <c r="BB58" s="79">
        <v>-7.451089471578598E-2</v>
      </c>
      <c r="BC58" s="79">
        <v>-7.6335683465003967E-2</v>
      </c>
      <c r="BD58" s="79">
        <v>-3.6022026091814041E-2</v>
      </c>
      <c r="BE58" s="79">
        <v>4.5870393514633179E-2</v>
      </c>
      <c r="BF58" s="79">
        <v>4.8046872019767761E-2</v>
      </c>
      <c r="BG58" s="79">
        <v>4.0615264326334E-2</v>
      </c>
      <c r="BH58" s="79">
        <v>3.093818761408329E-2</v>
      </c>
      <c r="BI58" s="79">
        <v>8.8824378326535225E-3</v>
      </c>
      <c r="BJ58" s="79">
        <v>1.4234817586839199E-2</v>
      </c>
      <c r="BK58" s="79">
        <v>2.4200861807912588E-3</v>
      </c>
      <c r="BL58" s="79">
        <v>-6.8850736133754253E-3</v>
      </c>
      <c r="BM58" s="79">
        <v>-3.1110222917050123E-3</v>
      </c>
      <c r="BN58" s="79">
        <v>-3.4216750413179398E-2</v>
      </c>
      <c r="BO58" s="79">
        <v>-3.5902924835681915E-2</v>
      </c>
      <c r="BP58" s="79">
        <v>-6.7785739898681641E-2</v>
      </c>
      <c r="BQ58" s="79">
        <v>-8.3253517746925354E-2</v>
      </c>
      <c r="BR58" s="79">
        <v>-7.3441796004772186E-2</v>
      </c>
      <c r="BS58" s="79">
        <v>-0.11320000141859055</v>
      </c>
      <c r="BT58" s="79">
        <v>-9.5626279711723328E-2</v>
      </c>
      <c r="BU58" s="79">
        <v>-9.2265039682388306E-2</v>
      </c>
      <c r="BV58" s="79">
        <v>-8.698204904794693E-2</v>
      </c>
      <c r="BW58" s="79">
        <v>-2.6884511113166809E-2</v>
      </c>
      <c r="BX58" s="79">
        <v>1.1248482391238213E-2</v>
      </c>
      <c r="BY58" s="79">
        <v>2.3341938853263855E-2</v>
      </c>
      <c r="BZ58" s="79">
        <v>-7.5094886124134064E-3</v>
      </c>
      <c r="CA58" s="79">
        <v>-1.267192792147398E-2</v>
      </c>
      <c r="CB58" s="79">
        <v>2.7254719287157059E-2</v>
      </c>
      <c r="CC58" s="79">
        <v>8.9735791087150574E-2</v>
      </c>
      <c r="CD58" s="79">
        <v>9.1251425445079803E-2</v>
      </c>
      <c r="CE58" s="79">
        <v>8.5919700562953949E-2</v>
      </c>
      <c r="CF58" s="79">
        <v>7.6266884803771973E-2</v>
      </c>
      <c r="CG58" s="79">
        <v>5.4128289222717285E-2</v>
      </c>
      <c r="CH58" s="79">
        <v>5.5691376328468323E-2</v>
      </c>
      <c r="CI58" s="79">
        <v>2.2762741893529892E-2</v>
      </c>
      <c r="CJ58" s="79">
        <v>5.5808559991419315E-3</v>
      </c>
      <c r="CK58" s="79">
        <v>8.688831701874733E-3</v>
      </c>
      <c r="CL58" s="79">
        <v>-2.1786082535982132E-2</v>
      </c>
      <c r="CM58" s="79">
        <v>-2.1375006064772606E-2</v>
      </c>
      <c r="CN58" s="79">
        <v>-4.9913827329874039E-2</v>
      </c>
      <c r="CO58" s="79">
        <v>-6.4854845404624939E-2</v>
      </c>
      <c r="CP58" s="79">
        <v>-5.6162457913160324E-2</v>
      </c>
      <c r="CQ58" s="79">
        <v>-9.6298664808273315E-2</v>
      </c>
      <c r="CR58" s="79">
        <v>-7.7089168131351471E-2</v>
      </c>
      <c r="CS58" s="79">
        <v>-7.285994291305542E-2</v>
      </c>
      <c r="CT58" s="79">
        <v>-6.6737808287143707E-2</v>
      </c>
      <c r="CU58" s="79">
        <v>4.8298323526978493E-3</v>
      </c>
      <c r="CV58" s="79">
        <v>5.2478089928627014E-2</v>
      </c>
      <c r="CW58" s="79">
        <v>6.8057671189308167E-2</v>
      </c>
      <c r="CX58" s="79">
        <v>3.8895480334758759E-2</v>
      </c>
      <c r="CY58" s="79">
        <v>3.1421396881341934E-2</v>
      </c>
      <c r="CZ58" s="79">
        <v>7.1079999208450317E-2</v>
      </c>
      <c r="DA58" s="79">
        <v>0.13360118865966797</v>
      </c>
      <c r="DB58" s="79">
        <v>0.13445597887039185</v>
      </c>
      <c r="DC58" s="79">
        <v>0.1312241405248642</v>
      </c>
      <c r="DD58" s="79">
        <v>0.1215955838561058</v>
      </c>
      <c r="DE58" s="79">
        <v>9.9374137818813324E-2</v>
      </c>
      <c r="DF58" s="79">
        <v>9.7147934138774872E-2</v>
      </c>
      <c r="DG58" s="79">
        <v>4.3105397373437881E-2</v>
      </c>
      <c r="DH58" s="79">
        <v>1.8046785145998001E-2</v>
      </c>
      <c r="DI58" s="79">
        <v>2.0488684996962547E-2</v>
      </c>
      <c r="DJ58" s="79">
        <v>-9.3554137274622917E-3</v>
      </c>
      <c r="DK58" s="79">
        <v>-6.8470891565084457E-3</v>
      </c>
      <c r="DL58" s="79">
        <v>-3.2041911035776138E-2</v>
      </c>
      <c r="DM58" s="79">
        <v>-4.6456176787614822E-2</v>
      </c>
      <c r="DN58" s="79">
        <v>-3.888312354683876E-2</v>
      </c>
      <c r="DO58" s="79">
        <v>-7.9397328197956085E-2</v>
      </c>
      <c r="DP58" s="79">
        <v>-5.8552052825689316E-2</v>
      </c>
      <c r="DQ58" s="79">
        <v>-5.3454849869012833E-2</v>
      </c>
      <c r="DR58" s="79">
        <v>-4.6493567526340485E-2</v>
      </c>
      <c r="DS58" s="79">
        <v>3.6544173955917358E-2</v>
      </c>
      <c r="DT58" s="79">
        <v>9.3707695603370667E-2</v>
      </c>
      <c r="DU58" s="79">
        <v>0.11277340352535248</v>
      </c>
      <c r="DV58" s="79">
        <v>8.5300445556640625E-2</v>
      </c>
      <c r="DW58" s="79">
        <v>7.5514718890190125E-2</v>
      </c>
      <c r="DX58" s="79">
        <v>0.11490528285503387</v>
      </c>
      <c r="DY58" s="79">
        <v>0.19693586230278015</v>
      </c>
      <c r="DZ58" s="79">
        <v>0.19683648645877838</v>
      </c>
      <c r="EA58" s="79">
        <v>0.19663655757904053</v>
      </c>
      <c r="EB58" s="79">
        <v>0.18704302608966827</v>
      </c>
      <c r="EC58" s="79">
        <v>0.16470196843147278</v>
      </c>
      <c r="ED58" s="79">
        <v>0.15700462460517883</v>
      </c>
      <c r="EE58" s="79">
        <v>7.2476960718631744E-2</v>
      </c>
      <c r="EF58" s="79">
        <v>3.6045607179403305E-2</v>
      </c>
      <c r="EG58" s="79">
        <v>3.7525799125432968E-2</v>
      </c>
      <c r="EH58" s="79">
        <v>8.5924966260790825E-3</v>
      </c>
      <c r="EI58" s="79">
        <v>1.4128915965557098E-2</v>
      </c>
      <c r="EJ58" s="79">
        <v>-6.2377047725021839E-3</v>
      </c>
      <c r="EK58" s="79">
        <v>-1.9891418516635895E-2</v>
      </c>
      <c r="EL58" s="79">
        <v>-1.393450703471899E-2</v>
      </c>
      <c r="EM58" s="79">
        <v>-5.4994489997625351E-2</v>
      </c>
      <c r="EN58" s="79">
        <v>-3.1787402927875519E-2</v>
      </c>
      <c r="EO58" s="79">
        <v>-2.5436976924538612E-2</v>
      </c>
      <c r="EP58" s="79">
        <v>-1.7264096066355705E-2</v>
      </c>
      <c r="EQ58" s="79">
        <v>8.2334652543067932E-2</v>
      </c>
      <c r="ER58" s="79">
        <v>0.15323670208454132</v>
      </c>
      <c r="ES58" s="79">
        <v>0.17733581364154816</v>
      </c>
      <c r="ET58" s="79">
        <v>0.1523018479347229</v>
      </c>
      <c r="EU58" s="79">
        <v>0.13917848467826843</v>
      </c>
      <c r="EV58" s="79">
        <v>0.17818202078342438</v>
      </c>
      <c r="EW58" s="79">
        <v>67.785530090332031</v>
      </c>
      <c r="EX58" s="79">
        <v>66.466453552246094</v>
      </c>
      <c r="EY58" s="79">
        <v>65.035530090332031</v>
      </c>
      <c r="EZ58" s="79">
        <v>63.882049560546875</v>
      </c>
      <c r="FA58" s="79">
        <v>63.097969055175781</v>
      </c>
      <c r="FB58" s="79">
        <v>62.370674133300781</v>
      </c>
      <c r="FC58" s="79">
        <v>61.965244293212891</v>
      </c>
      <c r="FD58" s="79">
        <v>63.811435699462891</v>
      </c>
      <c r="FE58" s="79">
        <v>67.652534484863281</v>
      </c>
      <c r="FF58" s="79">
        <v>71.582534790039063</v>
      </c>
      <c r="FG58" s="79">
        <v>75.280174255371094</v>
      </c>
      <c r="FH58" s="79">
        <v>78.662681579589844</v>
      </c>
      <c r="FI58" s="79">
        <v>81.607040405273438</v>
      </c>
      <c r="FJ58" s="79">
        <v>84.270378112792969</v>
      </c>
      <c r="FK58" s="79">
        <v>86.321662902832031</v>
      </c>
      <c r="FL58" s="79">
        <v>87.316123962402344</v>
      </c>
      <c r="FM58" s="79">
        <v>87.295265197753906</v>
      </c>
      <c r="FN58" s="79">
        <v>86.395744323730469</v>
      </c>
      <c r="FO58" s="79">
        <v>84.68927001953125</v>
      </c>
      <c r="FP58" s="79">
        <v>81.933761596679688</v>
      </c>
      <c r="FQ58" s="79">
        <v>77.539558410644531</v>
      </c>
      <c r="FR58" s="79">
        <v>74.080101013183594</v>
      </c>
      <c r="FS58" s="79">
        <v>71.772666931152344</v>
      </c>
      <c r="FT58" s="79">
        <v>69.722305297851563</v>
      </c>
      <c r="FU58" s="79">
        <v>4.4614158570766449E-2</v>
      </c>
      <c r="FV58" s="79">
        <v>4.2033921927213669E-2</v>
      </c>
      <c r="FW58" s="79">
        <v>4.7243963927030563E-2</v>
      </c>
      <c r="FX58" s="79">
        <v>0</v>
      </c>
      <c r="FY58" s="79">
        <v>165.54545593261719</v>
      </c>
      <c r="FZ58" s="79">
        <v>1</v>
      </c>
      <c r="GA58" s="41"/>
      <c r="GB58" s="34"/>
      <c r="GC58" s="34"/>
    </row>
    <row r="59" spans="1:185" x14ac:dyDescent="0.2">
      <c r="A59" t="s">
        <v>186</v>
      </c>
      <c r="B59" t="s">
        <v>236</v>
      </c>
      <c r="C59" t="s">
        <v>2</v>
      </c>
      <c r="D59" t="s">
        <v>202</v>
      </c>
      <c r="E59" t="s">
        <v>207</v>
      </c>
      <c r="F59" t="s">
        <v>1</v>
      </c>
      <c r="G59" t="s">
        <v>1</v>
      </c>
      <c r="H59" s="79">
        <v>4301</v>
      </c>
      <c r="I59" s="79">
        <v>2.0573716163635254</v>
      </c>
      <c r="J59" s="79">
        <v>1.7942394018173218</v>
      </c>
      <c r="K59" s="79">
        <v>1.584641695022583</v>
      </c>
      <c r="L59" s="79">
        <v>1.4262290000915527</v>
      </c>
      <c r="M59" s="79">
        <v>1.3991647958755493</v>
      </c>
      <c r="N59" s="79">
        <v>1.4051774740219116</v>
      </c>
      <c r="O59" s="79">
        <v>1.5821372270584106</v>
      </c>
      <c r="P59" s="79">
        <v>1.6911348104476929</v>
      </c>
      <c r="Q59" s="79">
        <v>1.7448681592941284</v>
      </c>
      <c r="R59" s="79">
        <v>1.8860956430435181</v>
      </c>
      <c r="S59" s="79">
        <v>1.9990582466125488</v>
      </c>
      <c r="T59" s="79">
        <v>2.0847563743591309</v>
      </c>
      <c r="U59" s="79">
        <v>2.2435314655303955</v>
      </c>
      <c r="V59" s="79">
        <v>2.3170866966247559</v>
      </c>
      <c r="W59" s="79">
        <v>2.3449974060058594</v>
      </c>
      <c r="X59" s="79">
        <v>2.4616396427154541</v>
      </c>
      <c r="Y59" s="79">
        <v>2.7569482326507568</v>
      </c>
      <c r="Z59" s="79">
        <v>3.057246208190918</v>
      </c>
      <c r="AA59" s="79">
        <v>3.1719949245452881</v>
      </c>
      <c r="AB59" s="79">
        <v>3.1147844791412354</v>
      </c>
      <c r="AC59" s="79">
        <v>3.0942673683166504</v>
      </c>
      <c r="AD59" s="79">
        <v>3.0605249404907227</v>
      </c>
      <c r="AE59" s="79">
        <v>2.6908271312713623</v>
      </c>
      <c r="AF59" s="79">
        <v>2.256664514541626</v>
      </c>
      <c r="AG59" s="79">
        <v>8.8806459680199623E-3</v>
      </c>
      <c r="AH59" s="79">
        <v>-1.9659809768199921E-2</v>
      </c>
      <c r="AI59" s="79">
        <v>-5.9961318969726563E-2</v>
      </c>
      <c r="AJ59" s="79">
        <v>-0.10953174531459808</v>
      </c>
      <c r="AK59" s="79">
        <v>-8.6877293884754181E-2</v>
      </c>
      <c r="AL59" s="79">
        <v>-0.12500259280204773</v>
      </c>
      <c r="AM59" s="79">
        <v>-7.7110894024372101E-2</v>
      </c>
      <c r="AN59" s="79">
        <v>-0.13452336192131042</v>
      </c>
      <c r="AO59" s="79">
        <v>-0.21361131966114044</v>
      </c>
      <c r="AP59" s="79">
        <v>-0.27225169539451599</v>
      </c>
      <c r="AQ59" s="79">
        <v>-0.29449421167373657</v>
      </c>
      <c r="AR59" s="79">
        <v>-0.42782634496688843</v>
      </c>
      <c r="AS59" s="79">
        <v>-0.47160834074020386</v>
      </c>
      <c r="AT59" s="79">
        <v>-0.43457737565040588</v>
      </c>
      <c r="AU59" s="79">
        <v>-0.48661902546882629</v>
      </c>
      <c r="AV59" s="79">
        <v>-0.3791860044002533</v>
      </c>
      <c r="AW59" s="79">
        <v>-0.30307283997535706</v>
      </c>
      <c r="AX59" s="79">
        <v>-0.29992619156837463</v>
      </c>
      <c r="AY59" s="79">
        <v>-0.21947373449802399</v>
      </c>
      <c r="AZ59" s="79">
        <v>-0.21674509346485138</v>
      </c>
      <c r="BA59" s="79">
        <v>-0.30797970294952393</v>
      </c>
      <c r="BB59" s="79">
        <v>-0.21398963034152985</v>
      </c>
      <c r="BC59" s="79">
        <v>-9.973742812871933E-2</v>
      </c>
      <c r="BD59" s="79">
        <v>-4.1466768831014633E-2</v>
      </c>
      <c r="BE59" s="79">
        <v>0.11706475913524628</v>
      </c>
      <c r="BF59" s="79">
        <v>8.2604274153709412E-2</v>
      </c>
      <c r="BG59" s="79">
        <v>3.8762640208005905E-2</v>
      </c>
      <c r="BH59" s="79">
        <v>-2.1822402253746986E-2</v>
      </c>
      <c r="BI59" s="79">
        <v>1.6574889014009386E-4</v>
      </c>
      <c r="BJ59" s="79">
        <v>-4.8758327960968018E-2</v>
      </c>
      <c r="BK59" s="79">
        <v>-2.5743791833519936E-2</v>
      </c>
      <c r="BL59" s="79">
        <v>-8.1341750919818878E-2</v>
      </c>
      <c r="BM59" s="79">
        <v>-0.16643281280994415</v>
      </c>
      <c r="BN59" s="79">
        <v>-0.22043769061565399</v>
      </c>
      <c r="BO59" s="79">
        <v>-0.23518931865692139</v>
      </c>
      <c r="BP59" s="79">
        <v>-0.3642631471157074</v>
      </c>
      <c r="BQ59" s="79">
        <v>-0.39919477701187134</v>
      </c>
      <c r="BR59" s="79">
        <v>-0.36039134860038757</v>
      </c>
      <c r="BS59" s="79">
        <v>-0.40271195769309998</v>
      </c>
      <c r="BT59" s="79">
        <v>-0.30096897482872009</v>
      </c>
      <c r="BU59" s="79">
        <v>-0.21314124763011932</v>
      </c>
      <c r="BV59" s="79">
        <v>-0.19237473607063293</v>
      </c>
      <c r="BW59" s="79">
        <v>-0.11897208541631699</v>
      </c>
      <c r="BX59" s="79">
        <v>-0.11866984516382217</v>
      </c>
      <c r="BY59" s="79">
        <v>-0.21239668130874634</v>
      </c>
      <c r="BZ59" s="79">
        <v>-0.12038501352071762</v>
      </c>
      <c r="CA59" s="79">
        <v>-1.2425246648490429E-2</v>
      </c>
      <c r="CB59" s="79">
        <v>4.410199448466301E-2</v>
      </c>
      <c r="CC59" s="79">
        <v>0.19199274480342865</v>
      </c>
      <c r="CD59" s="79">
        <v>0.15343207120895386</v>
      </c>
      <c r="CE59" s="79">
        <v>0.10713855177164078</v>
      </c>
      <c r="CF59" s="79">
        <v>3.8924824446439743E-2</v>
      </c>
      <c r="CG59" s="79">
        <v>6.045149639248848E-2</v>
      </c>
      <c r="CH59" s="79">
        <v>4.0482138283550739E-3</v>
      </c>
      <c r="CI59" s="79">
        <v>9.8329102620482445E-3</v>
      </c>
      <c r="CJ59" s="79">
        <v>-4.4508323073387146E-2</v>
      </c>
      <c r="CK59" s="79">
        <v>-0.13375712931156158</v>
      </c>
      <c r="CL59" s="79">
        <v>-0.18455146253108978</v>
      </c>
      <c r="CM59" s="79">
        <v>-0.19411492347717285</v>
      </c>
      <c r="CN59" s="79">
        <v>-0.32023948431015015</v>
      </c>
      <c r="CO59" s="79">
        <v>-0.34904137253761292</v>
      </c>
      <c r="CP59" s="79">
        <v>-0.30901035666465759</v>
      </c>
      <c r="CQ59" s="79">
        <v>-0.3445982038974762</v>
      </c>
      <c r="CR59" s="79">
        <v>-0.24679611623287201</v>
      </c>
      <c r="CS59" s="79">
        <v>-0.15085490047931671</v>
      </c>
      <c r="CT59" s="79">
        <v>-0.11788491159677505</v>
      </c>
      <c r="CU59" s="79">
        <v>-4.9364950507879257E-2</v>
      </c>
      <c r="CV59" s="79">
        <v>-5.0743222236633301E-2</v>
      </c>
      <c r="CW59" s="79">
        <v>-0.14619618654251099</v>
      </c>
      <c r="CX59" s="79">
        <v>-5.555473268032074E-2</v>
      </c>
      <c r="CY59" s="79">
        <v>4.8046905547380447E-2</v>
      </c>
      <c r="CZ59" s="79">
        <v>0.1033666580915451</v>
      </c>
      <c r="DA59" s="79">
        <v>0.26692074537277222</v>
      </c>
      <c r="DB59" s="79">
        <v>0.2242598682641983</v>
      </c>
      <c r="DC59" s="79">
        <v>0.17551445960998535</v>
      </c>
      <c r="DD59" s="79">
        <v>9.9672049283981323E-2</v>
      </c>
      <c r="DE59" s="79">
        <v>0.12073724716901779</v>
      </c>
      <c r="DF59" s="79">
        <v>5.6854754686355591E-2</v>
      </c>
      <c r="DG59" s="79">
        <v>4.5409612357616425E-2</v>
      </c>
      <c r="DH59" s="79">
        <v>-7.6748966239392757E-3</v>
      </c>
      <c r="DI59" s="79">
        <v>-0.10108143836259842</v>
      </c>
      <c r="DJ59" s="79">
        <v>-0.14866523444652557</v>
      </c>
      <c r="DK59" s="79">
        <v>-0.15304052829742432</v>
      </c>
      <c r="DL59" s="79">
        <v>-0.2762158215045929</v>
      </c>
      <c r="DM59" s="79">
        <v>-0.29888796806335449</v>
      </c>
      <c r="DN59" s="79">
        <v>-0.25762936472892761</v>
      </c>
      <c r="DO59" s="79">
        <v>-0.28648445010185242</v>
      </c>
      <c r="DP59" s="79">
        <v>-0.19262325763702393</v>
      </c>
      <c r="DQ59" s="79">
        <v>-8.8568553328514099E-2</v>
      </c>
      <c r="DR59" s="79">
        <v>-4.3395090848207474E-2</v>
      </c>
      <c r="DS59" s="79">
        <v>2.0242184400558472E-2</v>
      </c>
      <c r="DT59" s="79">
        <v>1.7183398827910423E-2</v>
      </c>
      <c r="DU59" s="79">
        <v>-7.9995684325695038E-2</v>
      </c>
      <c r="DV59" s="79">
        <v>9.2755462974309921E-3</v>
      </c>
      <c r="DW59" s="79">
        <v>0.1085190549492836</v>
      </c>
      <c r="DX59" s="79">
        <v>0.1626313179731369</v>
      </c>
      <c r="DY59" s="79">
        <v>0.37510484457015991</v>
      </c>
      <c r="DZ59" s="79">
        <v>0.32652395963668823</v>
      </c>
      <c r="EA59" s="79">
        <v>0.27423843741416931</v>
      </c>
      <c r="EB59" s="79">
        <v>0.18738140165805817</v>
      </c>
      <c r="EC59" s="79">
        <v>0.20778028666973114</v>
      </c>
      <c r="ED59" s="79">
        <v>0.1330990195274353</v>
      </c>
      <c r="EE59" s="79">
        <v>9.6776716411113739E-2</v>
      </c>
      <c r="EF59" s="79">
        <v>4.550672322511673E-2</v>
      </c>
      <c r="EG59" s="79">
        <v>-5.3902935236692429E-2</v>
      </c>
      <c r="EH59" s="79">
        <v>-9.6851229667663574E-2</v>
      </c>
      <c r="EI59" s="79">
        <v>-9.3735642731189728E-2</v>
      </c>
      <c r="EJ59" s="79">
        <v>-0.21265262365341187</v>
      </c>
      <c r="EK59" s="79">
        <v>-0.22647441923618317</v>
      </c>
      <c r="EL59" s="79">
        <v>-0.1834433376789093</v>
      </c>
      <c r="EM59" s="79">
        <v>-0.20257739722728729</v>
      </c>
      <c r="EN59" s="79">
        <v>-0.11440624296665192</v>
      </c>
      <c r="EO59" s="79">
        <v>1.3630345929414034E-3</v>
      </c>
      <c r="EP59" s="79">
        <v>6.4156383275985718E-2</v>
      </c>
      <c r="EQ59" s="79">
        <v>0.12074383348226547</v>
      </c>
      <c r="ER59" s="79">
        <v>0.11525864899158478</v>
      </c>
      <c r="ES59" s="79">
        <v>1.5587319619953632E-2</v>
      </c>
      <c r="ET59" s="79">
        <v>0.10288017243146896</v>
      </c>
      <c r="EU59" s="79">
        <v>0.19583123922348022</v>
      </c>
      <c r="EV59" s="79">
        <v>0.24820008873939514</v>
      </c>
      <c r="EW59" s="79">
        <v>64.1483154296875</v>
      </c>
      <c r="EX59" s="79">
        <v>63.189765930175781</v>
      </c>
      <c r="EY59" s="79">
        <v>62.102924346923828</v>
      </c>
      <c r="EZ59" s="79">
        <v>61.049503326416016</v>
      </c>
      <c r="FA59" s="79">
        <v>60.234123229980469</v>
      </c>
      <c r="FB59" s="79">
        <v>59.650161743164063</v>
      </c>
      <c r="FC59" s="79">
        <v>59.313667297363281</v>
      </c>
      <c r="FD59" s="79">
        <v>61.727657318115234</v>
      </c>
      <c r="FE59" s="79">
        <v>65.475242614746094</v>
      </c>
      <c r="FF59" s="79">
        <v>69.182441711425781</v>
      </c>
      <c r="FG59" s="79">
        <v>72.866950988769531</v>
      </c>
      <c r="FH59" s="79">
        <v>76.115219116210938</v>
      </c>
      <c r="FI59" s="79">
        <v>79.047218322753906</v>
      </c>
      <c r="FJ59" s="79">
        <v>81.567169189453125</v>
      </c>
      <c r="FK59" s="79">
        <v>83.740097045898438</v>
      </c>
      <c r="FL59" s="79">
        <v>84.389122009277344</v>
      </c>
      <c r="FM59" s="79">
        <v>83.823974609375</v>
      </c>
      <c r="FN59" s="79">
        <v>82.471343994140625</v>
      </c>
      <c r="FO59" s="79">
        <v>80.1324462890625</v>
      </c>
      <c r="FP59" s="79">
        <v>76.856559753417969</v>
      </c>
      <c r="FQ59" s="79">
        <v>72.273788452148438</v>
      </c>
      <c r="FR59" s="79">
        <v>68.940986633300781</v>
      </c>
      <c r="FS59" s="79">
        <v>66.730232238769531</v>
      </c>
      <c r="FT59" s="79">
        <v>65.192550659179688</v>
      </c>
      <c r="FU59" s="79">
        <v>6.743786484003067E-2</v>
      </c>
      <c r="FV59" s="79">
        <v>0.1085650622844696</v>
      </c>
      <c r="FW59" s="79">
        <v>6.7694902420043945E-2</v>
      </c>
      <c r="FX59" s="79">
        <v>0</v>
      </c>
      <c r="FY59" s="79">
        <v>499.8636474609375</v>
      </c>
      <c r="FZ59" s="79">
        <v>1</v>
      </c>
      <c r="GA59" s="41"/>
      <c r="GB59" s="34"/>
      <c r="GC59" s="34"/>
    </row>
    <row r="60" spans="1:185" x14ac:dyDescent="0.2">
      <c r="A60" t="s">
        <v>186</v>
      </c>
      <c r="B60" t="s">
        <v>236</v>
      </c>
      <c r="C60" t="s">
        <v>2</v>
      </c>
      <c r="D60" t="s">
        <v>202</v>
      </c>
      <c r="E60" t="s">
        <v>207</v>
      </c>
      <c r="F60" t="s">
        <v>178</v>
      </c>
      <c r="G60" t="s">
        <v>1</v>
      </c>
      <c r="H60" s="79">
        <v>3003</v>
      </c>
      <c r="I60" s="79">
        <v>1.1217931509017944</v>
      </c>
      <c r="J60" s="79">
        <v>0.97123390436172485</v>
      </c>
      <c r="K60" s="79">
        <v>0.83934164047241211</v>
      </c>
      <c r="L60" s="79">
        <v>0.78714805841445923</v>
      </c>
      <c r="M60" s="79">
        <v>0.78627336025238037</v>
      </c>
      <c r="N60" s="79">
        <v>0.80363219976425171</v>
      </c>
      <c r="O60" s="79">
        <v>0.90959757566452026</v>
      </c>
      <c r="P60" s="79">
        <v>1.0401586294174194</v>
      </c>
      <c r="Q60" s="79">
        <v>1.1154087781906128</v>
      </c>
      <c r="R60" s="79">
        <v>1.21807861328125</v>
      </c>
      <c r="S60" s="79">
        <v>1.2680622339248657</v>
      </c>
      <c r="T60" s="79">
        <v>1.3284341096878052</v>
      </c>
      <c r="U60" s="79">
        <v>1.406254768371582</v>
      </c>
      <c r="V60" s="79">
        <v>1.4287750720977783</v>
      </c>
      <c r="W60" s="79">
        <v>1.4608396291732788</v>
      </c>
      <c r="X60" s="79">
        <v>1.5187455415725708</v>
      </c>
      <c r="Y60" s="79">
        <v>1.6521213054656982</v>
      </c>
      <c r="Z60" s="79">
        <v>1.7620251178741455</v>
      </c>
      <c r="AA60" s="79">
        <v>1.8114856481552124</v>
      </c>
      <c r="AB60" s="79">
        <v>1.8107194900512695</v>
      </c>
      <c r="AC60" s="79">
        <v>1.8391218185424805</v>
      </c>
      <c r="AD60" s="79">
        <v>1.878403902053833</v>
      </c>
      <c r="AE60" s="79">
        <v>1.6298525333404541</v>
      </c>
      <c r="AF60" s="79">
        <v>1.3464888334274292</v>
      </c>
      <c r="AG60" s="79">
        <v>-2.6414986699819565E-2</v>
      </c>
      <c r="AH60" s="79">
        <v>-2.802683413028717E-2</v>
      </c>
      <c r="AI60" s="79">
        <v>-4.7394897788763046E-2</v>
      </c>
      <c r="AJ60" s="79">
        <v>-5.6727167218923569E-2</v>
      </c>
      <c r="AK60" s="79">
        <v>-3.6918476223945618E-2</v>
      </c>
      <c r="AL60" s="79">
        <v>-3.5325635224580765E-2</v>
      </c>
      <c r="AM60" s="79">
        <v>-2.3979982361197472E-2</v>
      </c>
      <c r="AN60" s="79">
        <v>-5.9959229081869125E-2</v>
      </c>
      <c r="AO60" s="79">
        <v>-0.12418168038129807</v>
      </c>
      <c r="AP60" s="79">
        <v>-0.11584349721670151</v>
      </c>
      <c r="AQ60" s="79">
        <v>-0.14740778505802155</v>
      </c>
      <c r="AR60" s="79">
        <v>-0.21769227087497711</v>
      </c>
      <c r="AS60" s="79">
        <v>-0.25575354695320129</v>
      </c>
      <c r="AT60" s="79">
        <v>-0.19342263042926788</v>
      </c>
      <c r="AU60" s="79">
        <v>-0.151368647813797</v>
      </c>
      <c r="AV60" s="79">
        <v>-0.13656860589981079</v>
      </c>
      <c r="AW60" s="79">
        <v>-0.1120200902223587</v>
      </c>
      <c r="AX60" s="79">
        <v>-0.15604542195796967</v>
      </c>
      <c r="AY60" s="79">
        <v>-0.14498133957386017</v>
      </c>
      <c r="AZ60" s="79">
        <v>-0.16219203174114227</v>
      </c>
      <c r="BA60" s="79">
        <v>-0.22750931978225708</v>
      </c>
      <c r="BB60" s="79">
        <v>-0.12136989086866379</v>
      </c>
      <c r="BC60" s="79">
        <v>-8.3483681082725525E-2</v>
      </c>
      <c r="BD60" s="79">
        <v>-4.6577624976634979E-2</v>
      </c>
      <c r="BE60" s="79">
        <v>8.6784884333610535E-3</v>
      </c>
      <c r="BF60" s="79">
        <v>2.8602669481188059E-3</v>
      </c>
      <c r="BG60" s="79">
        <v>-1.9405389204621315E-2</v>
      </c>
      <c r="BH60" s="79">
        <v>-3.029535710811615E-2</v>
      </c>
      <c r="BI60" s="79">
        <v>-1.0593010112643242E-2</v>
      </c>
      <c r="BJ60" s="79">
        <v>-7.8524285927414894E-3</v>
      </c>
      <c r="BK60" s="79">
        <v>8.3685163408517838E-3</v>
      </c>
      <c r="BL60" s="79">
        <v>-2.4727204814553261E-2</v>
      </c>
      <c r="BM60" s="79">
        <v>-9.139009565114975E-2</v>
      </c>
      <c r="BN60" s="79">
        <v>-8.1603668630123138E-2</v>
      </c>
      <c r="BO60" s="79">
        <v>-0.11015181988477707</v>
      </c>
      <c r="BP60" s="79">
        <v>-0.17700673639774323</v>
      </c>
      <c r="BQ60" s="79">
        <v>-0.21074903011322021</v>
      </c>
      <c r="BR60" s="79">
        <v>-0.15180905163288116</v>
      </c>
      <c r="BS60" s="79">
        <v>-0.10515978187322617</v>
      </c>
      <c r="BT60" s="79">
        <v>-8.8333383202552795E-2</v>
      </c>
      <c r="BU60" s="79">
        <v>-5.8563590049743652E-2</v>
      </c>
      <c r="BV60" s="79">
        <v>-0.10164540261030197</v>
      </c>
      <c r="BW60" s="79">
        <v>-9.3263223767280579E-2</v>
      </c>
      <c r="BX60" s="79">
        <v>-0.11139241605997086</v>
      </c>
      <c r="BY60" s="79">
        <v>-0.17416097223758698</v>
      </c>
      <c r="BZ60" s="79">
        <v>-7.1793869137763977E-2</v>
      </c>
      <c r="CA60" s="79">
        <v>-4.0626063942909241E-2</v>
      </c>
      <c r="CB60" s="79">
        <v>-7.5467540882527828E-3</v>
      </c>
      <c r="CC60" s="79">
        <v>3.2984122633934021E-2</v>
      </c>
      <c r="CD60" s="79">
        <v>2.4252578616142273E-2</v>
      </c>
      <c r="CE60" s="79">
        <v>-1.9941329810535535E-5</v>
      </c>
      <c r="CF60" s="79">
        <v>-1.1988765560090542E-2</v>
      </c>
      <c r="CG60" s="79">
        <v>7.6399268582463264E-3</v>
      </c>
      <c r="CH60" s="79">
        <v>1.1175431311130524E-2</v>
      </c>
      <c r="CI60" s="79">
        <v>3.0772987753152847E-2</v>
      </c>
      <c r="CJ60" s="79">
        <v>-3.2561350963078439E-4</v>
      </c>
      <c r="CK60" s="79">
        <v>-6.867874413728714E-2</v>
      </c>
      <c r="CL60" s="79">
        <v>-5.7889264076948166E-2</v>
      </c>
      <c r="CM60" s="79">
        <v>-8.434845507144928E-2</v>
      </c>
      <c r="CN60" s="79">
        <v>-0.14882805943489075</v>
      </c>
      <c r="CO60" s="79">
        <v>-0.17957904934883118</v>
      </c>
      <c r="CP60" s="79">
        <v>-0.12298761308193207</v>
      </c>
      <c r="CQ60" s="79">
        <v>-7.3155656456947327E-2</v>
      </c>
      <c r="CR60" s="79">
        <v>-5.4925806820392609E-2</v>
      </c>
      <c r="CS60" s="79">
        <v>-2.1539777517318726E-2</v>
      </c>
      <c r="CT60" s="79">
        <v>-6.396811455488205E-2</v>
      </c>
      <c r="CU60" s="79">
        <v>-5.7443421334028244E-2</v>
      </c>
      <c r="CV60" s="79">
        <v>-7.6208755373954773E-2</v>
      </c>
      <c r="CW60" s="79">
        <v>-0.13721206784248352</v>
      </c>
      <c r="CX60" s="79">
        <v>-3.74576635658741E-2</v>
      </c>
      <c r="CY60" s="79">
        <v>-1.0943011380732059E-2</v>
      </c>
      <c r="CZ60" s="79">
        <v>1.9485907629132271E-2</v>
      </c>
      <c r="DA60" s="79">
        <v>5.7289756834506989E-2</v>
      </c>
      <c r="DB60" s="79">
        <v>4.5644890516996384E-2</v>
      </c>
      <c r="DC60" s="79">
        <v>1.9365508109331131E-2</v>
      </c>
      <c r="DD60" s="79">
        <v>6.3178255222737789E-3</v>
      </c>
      <c r="DE60" s="79">
        <v>2.5872863829135895E-2</v>
      </c>
      <c r="DF60" s="79">
        <v>3.0203290283679962E-2</v>
      </c>
      <c r="DG60" s="79">
        <v>5.317746102809906E-2</v>
      </c>
      <c r="DH60" s="79">
        <v>2.4075977504253387E-2</v>
      </c>
      <c r="DI60" s="79">
        <v>-4.596739262342453E-2</v>
      </c>
      <c r="DJ60" s="79">
        <v>-3.4174863249063492E-2</v>
      </c>
      <c r="DK60" s="79">
        <v>-5.8545086532831192E-2</v>
      </c>
      <c r="DL60" s="79">
        <v>-0.12064938247203827</v>
      </c>
      <c r="DM60" s="79">
        <v>-0.14840906858444214</v>
      </c>
      <c r="DN60" s="79">
        <v>-9.4166174530982971E-2</v>
      </c>
      <c r="DO60" s="79">
        <v>-4.1151534765958786E-2</v>
      </c>
      <c r="DP60" s="79">
        <v>-2.151823416352272E-2</v>
      </c>
      <c r="DQ60" s="79">
        <v>1.5484034083783627E-2</v>
      </c>
      <c r="DR60" s="79">
        <v>-2.6290826499462128E-2</v>
      </c>
      <c r="DS60" s="79">
        <v>-2.162361703813076E-2</v>
      </c>
      <c r="DT60" s="79">
        <v>-4.102509468793869E-2</v>
      </c>
      <c r="DU60" s="79">
        <v>-0.10026316344738007</v>
      </c>
      <c r="DV60" s="79">
        <v>-3.1214610207825899E-3</v>
      </c>
      <c r="DW60" s="79">
        <v>1.8740043044090271E-2</v>
      </c>
      <c r="DX60" s="79">
        <v>4.6518567949533463E-2</v>
      </c>
      <c r="DY60" s="79">
        <v>9.2383235692977905E-2</v>
      </c>
      <c r="DZ60" s="79">
        <v>7.6531991362571716E-2</v>
      </c>
      <c r="EA60" s="79">
        <v>4.7355014830827713E-2</v>
      </c>
      <c r="EB60" s="79">
        <v>3.2749634236097336E-2</v>
      </c>
      <c r="EC60" s="79">
        <v>5.2198328077793121E-2</v>
      </c>
      <c r="ED60" s="79">
        <v>5.7676497846841812E-2</v>
      </c>
      <c r="EE60" s="79">
        <v>8.5525959730148315E-2</v>
      </c>
      <c r="EF60" s="79">
        <v>5.9307999908924103E-2</v>
      </c>
      <c r="EG60" s="79">
        <v>-1.3175809755921364E-2</v>
      </c>
      <c r="EH60" s="79">
        <v>6.4966516220010817E-5</v>
      </c>
      <c r="EI60" s="79">
        <v>-2.1289125084877014E-2</v>
      </c>
      <c r="EJ60" s="79">
        <v>-7.9963840544223785E-2</v>
      </c>
      <c r="EK60" s="79">
        <v>-0.10340455174446106</v>
      </c>
      <c r="EL60" s="79">
        <v>-5.2552595734596252E-2</v>
      </c>
      <c r="EM60" s="79">
        <v>5.0573353655636311E-3</v>
      </c>
      <c r="EN60" s="79">
        <v>2.6716995984315872E-2</v>
      </c>
      <c r="EO60" s="79">
        <v>6.8940535187721252E-2</v>
      </c>
      <c r="EP60" s="79">
        <v>2.8109192848205566E-2</v>
      </c>
      <c r="EQ60" s="79">
        <v>3.0094491317868233E-2</v>
      </c>
      <c r="ER60" s="79">
        <v>9.7745275124907494E-3</v>
      </c>
      <c r="ES60" s="79">
        <v>-4.6914812177419662E-2</v>
      </c>
      <c r="ET60" s="79">
        <v>4.6454563736915588E-2</v>
      </c>
      <c r="EU60" s="79">
        <v>6.1597656458616257E-2</v>
      </c>
      <c r="EV60" s="79">
        <v>8.5549436509609222E-2</v>
      </c>
      <c r="EW60" s="79">
        <v>61.961395263671875</v>
      </c>
      <c r="EX60" s="79">
        <v>61.242534637451172</v>
      </c>
      <c r="EY60" s="79">
        <v>60.378978729248047</v>
      </c>
      <c r="EZ60" s="79">
        <v>59.650691986083984</v>
      </c>
      <c r="FA60" s="79">
        <v>59.103366851806641</v>
      </c>
      <c r="FB60" s="79">
        <v>58.560436248779297</v>
      </c>
      <c r="FC60" s="79">
        <v>58.419010162353516</v>
      </c>
      <c r="FD60" s="79">
        <v>60.961208343505859</v>
      </c>
      <c r="FE60" s="79">
        <v>64.404373168945313</v>
      </c>
      <c r="FF60" s="79">
        <v>67.755813598632813</v>
      </c>
      <c r="FG60" s="79">
        <v>71.140419006347656</v>
      </c>
      <c r="FH60" s="79">
        <v>74.226356506347656</v>
      </c>
      <c r="FI60" s="79">
        <v>77.084335327148438</v>
      </c>
      <c r="FJ60" s="79">
        <v>79.462837219238281</v>
      </c>
      <c r="FK60" s="79">
        <v>81.162864685058594</v>
      </c>
      <c r="FL60" s="79">
        <v>81.60882568359375</v>
      </c>
      <c r="FM60" s="79">
        <v>80.664482116699219</v>
      </c>
      <c r="FN60" s="79">
        <v>78.872451782226563</v>
      </c>
      <c r="FO60" s="79">
        <v>76.225212097167969</v>
      </c>
      <c r="FP60" s="79">
        <v>72.992935180664063</v>
      </c>
      <c r="FQ60" s="79">
        <v>69.214599609375</v>
      </c>
      <c r="FR60" s="79">
        <v>66.244293212890625</v>
      </c>
      <c r="FS60" s="79">
        <v>64.294189453125</v>
      </c>
      <c r="FT60" s="79">
        <v>63.007217407226563</v>
      </c>
      <c r="FU60" s="79">
        <v>3.5107582807540894E-2</v>
      </c>
      <c r="FV60" s="79">
        <v>5.9771936386823654E-2</v>
      </c>
      <c r="FW60" s="79">
        <v>3.1985368579626083E-2</v>
      </c>
      <c r="FX60" s="79">
        <v>0</v>
      </c>
      <c r="FY60" s="79">
        <v>376.45455932617188</v>
      </c>
      <c r="FZ60" s="79">
        <v>1</v>
      </c>
      <c r="GA60" s="41"/>
      <c r="GB60" s="34"/>
      <c r="GC60" s="34"/>
    </row>
    <row r="61" spans="1:185" x14ac:dyDescent="0.2">
      <c r="A61" t="s">
        <v>186</v>
      </c>
      <c r="B61" t="s">
        <v>236</v>
      </c>
      <c r="C61" t="s">
        <v>2</v>
      </c>
      <c r="D61" t="s">
        <v>202</v>
      </c>
      <c r="E61" t="s">
        <v>207</v>
      </c>
      <c r="F61" t="s">
        <v>179</v>
      </c>
      <c r="G61" t="s">
        <v>1</v>
      </c>
      <c r="H61" s="79">
        <v>149</v>
      </c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9"/>
      <c r="BW61" s="79"/>
      <c r="BX61" s="79"/>
      <c r="BY61" s="79"/>
      <c r="BZ61" s="79"/>
      <c r="CA61" s="79"/>
      <c r="CB61" s="79"/>
      <c r="CC61" s="79"/>
      <c r="CD61" s="79"/>
      <c r="CE61" s="79"/>
      <c r="CF61" s="79"/>
      <c r="CG61" s="79"/>
      <c r="CH61" s="79"/>
      <c r="CI61" s="79"/>
      <c r="CJ61" s="79"/>
      <c r="CK61" s="79"/>
      <c r="CL61" s="79"/>
      <c r="CM61" s="79"/>
      <c r="CN61" s="79"/>
      <c r="CO61" s="79"/>
      <c r="CP61" s="79"/>
      <c r="CQ61" s="79"/>
      <c r="CR61" s="79"/>
      <c r="CS61" s="79"/>
      <c r="CT61" s="79"/>
      <c r="CU61" s="79"/>
      <c r="CV61" s="79"/>
      <c r="CW61" s="79"/>
      <c r="CX61" s="79"/>
      <c r="CY61" s="79"/>
      <c r="CZ61" s="79"/>
      <c r="DA61" s="79"/>
      <c r="DB61" s="79"/>
      <c r="DC61" s="79"/>
      <c r="DD61" s="79"/>
      <c r="DE61" s="79"/>
      <c r="DF61" s="79"/>
      <c r="DG61" s="79"/>
      <c r="DH61" s="79"/>
      <c r="DI61" s="79"/>
      <c r="DJ61" s="79"/>
      <c r="DK61" s="79"/>
      <c r="DL61" s="79"/>
      <c r="DM61" s="79"/>
      <c r="DN61" s="79"/>
      <c r="DO61" s="79"/>
      <c r="DP61" s="79"/>
      <c r="DQ61" s="79"/>
      <c r="DR61" s="79"/>
      <c r="DS61" s="79"/>
      <c r="DT61" s="79"/>
      <c r="DU61" s="79"/>
      <c r="DV61" s="79"/>
      <c r="DW61" s="79"/>
      <c r="DX61" s="79"/>
      <c r="DY61" s="79"/>
      <c r="DZ61" s="79"/>
      <c r="EA61" s="79"/>
      <c r="EB61" s="79"/>
      <c r="EC61" s="79"/>
      <c r="ED61" s="79"/>
      <c r="EE61" s="79"/>
      <c r="EF61" s="79"/>
      <c r="EG61" s="79"/>
      <c r="EH61" s="79"/>
      <c r="EI61" s="79"/>
      <c r="EJ61" s="79"/>
      <c r="EK61" s="79"/>
      <c r="EL61" s="79"/>
      <c r="EM61" s="79"/>
      <c r="EN61" s="79"/>
      <c r="EO61" s="79"/>
      <c r="EP61" s="79"/>
      <c r="EQ61" s="79"/>
      <c r="ER61" s="79"/>
      <c r="ES61" s="79"/>
      <c r="ET61" s="79"/>
      <c r="EU61" s="79"/>
      <c r="EV61" s="79"/>
      <c r="EW61" s="79"/>
      <c r="EX61" s="79"/>
      <c r="EY61" s="79"/>
      <c r="EZ61" s="79"/>
      <c r="FA61" s="79"/>
      <c r="FB61" s="79"/>
      <c r="FC61" s="79"/>
      <c r="FD61" s="79"/>
      <c r="FE61" s="79"/>
      <c r="FF61" s="79"/>
      <c r="FG61" s="79"/>
      <c r="FH61" s="79"/>
      <c r="FI61" s="79"/>
      <c r="FJ61" s="79"/>
      <c r="FK61" s="79"/>
      <c r="FL61" s="79"/>
      <c r="FM61" s="79"/>
      <c r="FN61" s="79"/>
      <c r="FO61" s="79"/>
      <c r="FP61" s="79"/>
      <c r="FQ61" s="79"/>
      <c r="FR61" s="79"/>
      <c r="FS61" s="79"/>
      <c r="FT61" s="79"/>
      <c r="FU61" s="79"/>
      <c r="FV61" s="79"/>
      <c r="FW61" s="79"/>
      <c r="FX61" s="79">
        <v>0</v>
      </c>
      <c r="FY61" s="79">
        <v>10.954545021057129</v>
      </c>
      <c r="FZ61" s="79">
        <v>0</v>
      </c>
      <c r="GA61" s="41"/>
      <c r="GB61" s="34"/>
      <c r="GC61" s="34"/>
    </row>
    <row r="62" spans="1:185" x14ac:dyDescent="0.2">
      <c r="A62" t="s">
        <v>186</v>
      </c>
      <c r="B62" t="s">
        <v>236</v>
      </c>
      <c r="C62" t="s">
        <v>2</v>
      </c>
      <c r="D62" t="s">
        <v>202</v>
      </c>
      <c r="E62" t="s">
        <v>207</v>
      </c>
      <c r="F62" t="s">
        <v>180</v>
      </c>
      <c r="G62" t="s">
        <v>1</v>
      </c>
      <c r="H62" s="79">
        <v>49</v>
      </c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  <c r="BO62" s="79"/>
      <c r="BP62" s="79"/>
      <c r="BQ62" s="79"/>
      <c r="BR62" s="79"/>
      <c r="BS62" s="79"/>
      <c r="BT62" s="79"/>
      <c r="BU62" s="79"/>
      <c r="BV62" s="79"/>
      <c r="BW62" s="79"/>
      <c r="BX62" s="79"/>
      <c r="BY62" s="79"/>
      <c r="BZ62" s="79"/>
      <c r="CA62" s="79"/>
      <c r="CB62" s="79"/>
      <c r="CC62" s="79"/>
      <c r="CD62" s="79"/>
      <c r="CE62" s="79"/>
      <c r="CF62" s="79"/>
      <c r="CG62" s="79"/>
      <c r="CH62" s="79"/>
      <c r="CI62" s="79"/>
      <c r="CJ62" s="79"/>
      <c r="CK62" s="79"/>
      <c r="CL62" s="79"/>
      <c r="CM62" s="79"/>
      <c r="CN62" s="79"/>
      <c r="CO62" s="79"/>
      <c r="CP62" s="79"/>
      <c r="CQ62" s="79"/>
      <c r="CR62" s="79"/>
      <c r="CS62" s="79"/>
      <c r="CT62" s="79"/>
      <c r="CU62" s="79"/>
      <c r="CV62" s="79"/>
      <c r="CW62" s="79"/>
      <c r="CX62" s="79"/>
      <c r="CY62" s="79"/>
      <c r="CZ62" s="79"/>
      <c r="DA62" s="79"/>
      <c r="DB62" s="79"/>
      <c r="DC62" s="79"/>
      <c r="DD62" s="79"/>
      <c r="DE62" s="79"/>
      <c r="DF62" s="79"/>
      <c r="DG62" s="79"/>
      <c r="DH62" s="79"/>
      <c r="DI62" s="79"/>
      <c r="DJ62" s="79"/>
      <c r="DK62" s="79"/>
      <c r="DL62" s="79"/>
      <c r="DM62" s="79"/>
      <c r="DN62" s="79"/>
      <c r="DO62" s="79"/>
      <c r="DP62" s="79"/>
      <c r="DQ62" s="79"/>
      <c r="DR62" s="79"/>
      <c r="DS62" s="79"/>
      <c r="DT62" s="79"/>
      <c r="DU62" s="79"/>
      <c r="DV62" s="79"/>
      <c r="DW62" s="79"/>
      <c r="DX62" s="79"/>
      <c r="DY62" s="79"/>
      <c r="DZ62" s="79"/>
      <c r="EA62" s="79"/>
      <c r="EB62" s="79"/>
      <c r="EC62" s="79"/>
      <c r="ED62" s="79"/>
      <c r="EE62" s="79"/>
      <c r="EF62" s="79"/>
      <c r="EG62" s="79"/>
      <c r="EH62" s="79"/>
      <c r="EI62" s="79"/>
      <c r="EJ62" s="79"/>
      <c r="EK62" s="79"/>
      <c r="EL62" s="79"/>
      <c r="EM62" s="79"/>
      <c r="EN62" s="79"/>
      <c r="EO62" s="79"/>
      <c r="EP62" s="79"/>
      <c r="EQ62" s="79"/>
      <c r="ER62" s="79"/>
      <c r="ES62" s="79"/>
      <c r="ET62" s="79"/>
      <c r="EU62" s="79"/>
      <c r="EV62" s="79"/>
      <c r="EW62" s="79"/>
      <c r="EX62" s="79"/>
      <c r="EY62" s="79"/>
      <c r="EZ62" s="79"/>
      <c r="FA62" s="79"/>
      <c r="FB62" s="79"/>
      <c r="FC62" s="79"/>
      <c r="FD62" s="79"/>
      <c r="FE62" s="79"/>
      <c r="FF62" s="79"/>
      <c r="FG62" s="79"/>
      <c r="FH62" s="79"/>
      <c r="FI62" s="79"/>
      <c r="FJ62" s="79"/>
      <c r="FK62" s="79"/>
      <c r="FL62" s="79"/>
      <c r="FM62" s="79"/>
      <c r="FN62" s="79"/>
      <c r="FO62" s="79"/>
      <c r="FP62" s="79"/>
      <c r="FQ62" s="79"/>
      <c r="FR62" s="79"/>
      <c r="FS62" s="79"/>
      <c r="FT62" s="79"/>
      <c r="FU62" s="79"/>
      <c r="FV62" s="79"/>
      <c r="FW62" s="79"/>
      <c r="FX62" s="79">
        <v>0</v>
      </c>
      <c r="FY62" s="79">
        <v>8</v>
      </c>
      <c r="FZ62" s="79">
        <v>0</v>
      </c>
      <c r="GA62" s="41"/>
      <c r="GB62" s="34"/>
      <c r="GC62" s="34"/>
    </row>
    <row r="63" spans="1:185" x14ac:dyDescent="0.2">
      <c r="A63" t="s">
        <v>186</v>
      </c>
      <c r="B63" t="s">
        <v>236</v>
      </c>
      <c r="C63" t="s">
        <v>2</v>
      </c>
      <c r="D63" t="s">
        <v>202</v>
      </c>
      <c r="E63" t="s">
        <v>207</v>
      </c>
      <c r="F63" t="s">
        <v>181</v>
      </c>
      <c r="G63" t="s">
        <v>1</v>
      </c>
      <c r="H63" s="79">
        <v>50</v>
      </c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  <c r="BV63" s="79"/>
      <c r="BW63" s="79"/>
      <c r="BX63" s="79"/>
      <c r="BY63" s="79"/>
      <c r="BZ63" s="79"/>
      <c r="CA63" s="79"/>
      <c r="CB63" s="79"/>
      <c r="CC63" s="79"/>
      <c r="CD63" s="79"/>
      <c r="CE63" s="79"/>
      <c r="CF63" s="79"/>
      <c r="CG63" s="79"/>
      <c r="CH63" s="79"/>
      <c r="CI63" s="79"/>
      <c r="CJ63" s="79"/>
      <c r="CK63" s="79"/>
      <c r="CL63" s="79"/>
      <c r="CM63" s="79"/>
      <c r="CN63" s="79"/>
      <c r="CO63" s="79"/>
      <c r="CP63" s="79"/>
      <c r="CQ63" s="79"/>
      <c r="CR63" s="79"/>
      <c r="CS63" s="79"/>
      <c r="CT63" s="79"/>
      <c r="CU63" s="79"/>
      <c r="CV63" s="79"/>
      <c r="CW63" s="79"/>
      <c r="CX63" s="79"/>
      <c r="CY63" s="79"/>
      <c r="CZ63" s="79"/>
      <c r="DA63" s="79"/>
      <c r="DB63" s="79"/>
      <c r="DC63" s="79"/>
      <c r="DD63" s="79"/>
      <c r="DE63" s="79"/>
      <c r="DF63" s="79"/>
      <c r="DG63" s="79"/>
      <c r="DH63" s="79"/>
      <c r="DI63" s="79"/>
      <c r="DJ63" s="79"/>
      <c r="DK63" s="79"/>
      <c r="DL63" s="79"/>
      <c r="DM63" s="79"/>
      <c r="DN63" s="79"/>
      <c r="DO63" s="79"/>
      <c r="DP63" s="79"/>
      <c r="DQ63" s="79"/>
      <c r="DR63" s="79"/>
      <c r="DS63" s="79"/>
      <c r="DT63" s="79"/>
      <c r="DU63" s="79"/>
      <c r="DV63" s="79"/>
      <c r="DW63" s="79"/>
      <c r="DX63" s="79"/>
      <c r="DY63" s="79"/>
      <c r="DZ63" s="79"/>
      <c r="EA63" s="79"/>
      <c r="EB63" s="79"/>
      <c r="EC63" s="79"/>
      <c r="ED63" s="79"/>
      <c r="EE63" s="79"/>
      <c r="EF63" s="79"/>
      <c r="EG63" s="79"/>
      <c r="EH63" s="79"/>
      <c r="EI63" s="79"/>
      <c r="EJ63" s="79"/>
      <c r="EK63" s="79"/>
      <c r="EL63" s="79"/>
      <c r="EM63" s="79"/>
      <c r="EN63" s="79"/>
      <c r="EO63" s="79"/>
      <c r="EP63" s="79"/>
      <c r="EQ63" s="79"/>
      <c r="ER63" s="79"/>
      <c r="ES63" s="79"/>
      <c r="ET63" s="79"/>
      <c r="EU63" s="79"/>
      <c r="EV63" s="79"/>
      <c r="EW63" s="79"/>
      <c r="EX63" s="79"/>
      <c r="EY63" s="79"/>
      <c r="EZ63" s="79"/>
      <c r="FA63" s="79"/>
      <c r="FB63" s="79"/>
      <c r="FC63" s="79"/>
      <c r="FD63" s="79"/>
      <c r="FE63" s="79"/>
      <c r="FF63" s="79"/>
      <c r="FG63" s="79"/>
      <c r="FH63" s="79"/>
      <c r="FI63" s="79"/>
      <c r="FJ63" s="79"/>
      <c r="FK63" s="79"/>
      <c r="FL63" s="79"/>
      <c r="FM63" s="79"/>
      <c r="FN63" s="79"/>
      <c r="FO63" s="79"/>
      <c r="FP63" s="79"/>
      <c r="FQ63" s="79"/>
      <c r="FR63" s="79"/>
      <c r="FS63" s="79"/>
      <c r="FT63" s="79"/>
      <c r="FU63" s="79"/>
      <c r="FV63" s="79"/>
      <c r="FW63" s="79"/>
      <c r="FX63" s="79">
        <v>0</v>
      </c>
      <c r="FY63" s="79">
        <v>3.8181817531585693</v>
      </c>
      <c r="FZ63" s="79">
        <v>0</v>
      </c>
      <c r="GA63" s="41"/>
      <c r="GB63" s="34"/>
      <c r="GC63" s="34"/>
    </row>
    <row r="64" spans="1:185" x14ac:dyDescent="0.2">
      <c r="A64" t="s">
        <v>186</v>
      </c>
      <c r="B64" t="s">
        <v>236</v>
      </c>
      <c r="C64" t="s">
        <v>2</v>
      </c>
      <c r="D64" t="s">
        <v>202</v>
      </c>
      <c r="E64" t="s">
        <v>207</v>
      </c>
      <c r="F64" t="s">
        <v>182</v>
      </c>
      <c r="G64" t="s">
        <v>1</v>
      </c>
      <c r="H64" s="79">
        <v>309</v>
      </c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  <c r="DC64" s="79"/>
      <c r="DD64" s="79"/>
      <c r="DE64" s="79"/>
      <c r="DF64" s="79"/>
      <c r="DG64" s="79"/>
      <c r="DH64" s="79"/>
      <c r="DI64" s="79"/>
      <c r="DJ64" s="79"/>
      <c r="DK64" s="79"/>
      <c r="DL64" s="79"/>
      <c r="DM64" s="79"/>
      <c r="DN64" s="79"/>
      <c r="DO64" s="79"/>
      <c r="DP64" s="79"/>
      <c r="DQ64" s="79"/>
      <c r="DR64" s="79"/>
      <c r="DS64" s="79"/>
      <c r="DT64" s="79"/>
      <c r="DU64" s="79"/>
      <c r="DV64" s="79"/>
      <c r="DW64" s="79"/>
      <c r="DX64" s="79"/>
      <c r="DY64" s="79"/>
      <c r="DZ64" s="79"/>
      <c r="EA64" s="79"/>
      <c r="EB64" s="79"/>
      <c r="EC64" s="79"/>
      <c r="ED64" s="79"/>
      <c r="EE64" s="79"/>
      <c r="EF64" s="79"/>
      <c r="EG64" s="79"/>
      <c r="EH64" s="79"/>
      <c r="EI64" s="79"/>
      <c r="EJ64" s="79"/>
      <c r="EK64" s="79"/>
      <c r="EL64" s="79"/>
      <c r="EM64" s="79"/>
      <c r="EN64" s="79"/>
      <c r="EO64" s="79"/>
      <c r="EP64" s="79"/>
      <c r="EQ64" s="79"/>
      <c r="ER64" s="79"/>
      <c r="ES64" s="79"/>
      <c r="ET64" s="79"/>
      <c r="EU64" s="79"/>
      <c r="EV64" s="79"/>
      <c r="EW64" s="79"/>
      <c r="EX64" s="79"/>
      <c r="EY64" s="79"/>
      <c r="EZ64" s="79"/>
      <c r="FA64" s="79"/>
      <c r="FB64" s="79"/>
      <c r="FC64" s="79"/>
      <c r="FD64" s="79"/>
      <c r="FE64" s="79"/>
      <c r="FF64" s="79"/>
      <c r="FG64" s="79"/>
      <c r="FH64" s="79"/>
      <c r="FI64" s="79"/>
      <c r="FJ64" s="79"/>
      <c r="FK64" s="79"/>
      <c r="FL64" s="79"/>
      <c r="FM64" s="79"/>
      <c r="FN64" s="79"/>
      <c r="FO64" s="79"/>
      <c r="FP64" s="79"/>
      <c r="FQ64" s="79"/>
      <c r="FR64" s="79"/>
      <c r="FS64" s="79"/>
      <c r="FT64" s="79"/>
      <c r="FU64" s="79"/>
      <c r="FV64" s="79"/>
      <c r="FW64" s="79"/>
      <c r="FX64" s="79">
        <v>0</v>
      </c>
      <c r="FY64" s="79">
        <v>38</v>
      </c>
      <c r="FZ64" s="79">
        <v>0</v>
      </c>
      <c r="GA64" s="41"/>
      <c r="GB64" s="34"/>
      <c r="GC64" s="34"/>
    </row>
    <row r="65" spans="1:185" x14ac:dyDescent="0.2">
      <c r="A65" t="s">
        <v>186</v>
      </c>
      <c r="B65" t="s">
        <v>236</v>
      </c>
      <c r="C65" t="s">
        <v>2</v>
      </c>
      <c r="D65" t="s">
        <v>202</v>
      </c>
      <c r="E65" t="s">
        <v>207</v>
      </c>
      <c r="F65" t="s">
        <v>183</v>
      </c>
      <c r="G65" t="s">
        <v>1</v>
      </c>
      <c r="H65" s="79">
        <v>450</v>
      </c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  <c r="BO65" s="79"/>
      <c r="BP65" s="79"/>
      <c r="BQ65" s="79"/>
      <c r="BR65" s="79"/>
      <c r="BS65" s="79"/>
      <c r="BT65" s="79"/>
      <c r="BU65" s="79"/>
      <c r="BV65" s="79"/>
      <c r="BW65" s="79"/>
      <c r="BX65" s="79"/>
      <c r="BY65" s="79"/>
      <c r="BZ65" s="79"/>
      <c r="CA65" s="79"/>
      <c r="CB65" s="79"/>
      <c r="CC65" s="79"/>
      <c r="CD65" s="79"/>
      <c r="CE65" s="79"/>
      <c r="CF65" s="79"/>
      <c r="CG65" s="79"/>
      <c r="CH65" s="79"/>
      <c r="CI65" s="79"/>
      <c r="CJ65" s="79"/>
      <c r="CK65" s="79"/>
      <c r="CL65" s="79"/>
      <c r="CM65" s="79"/>
      <c r="CN65" s="79"/>
      <c r="CO65" s="79"/>
      <c r="CP65" s="79"/>
      <c r="CQ65" s="79"/>
      <c r="CR65" s="79"/>
      <c r="CS65" s="79"/>
      <c r="CT65" s="79"/>
      <c r="CU65" s="79"/>
      <c r="CV65" s="79"/>
      <c r="CW65" s="79"/>
      <c r="CX65" s="79"/>
      <c r="CY65" s="79"/>
      <c r="CZ65" s="79"/>
      <c r="DA65" s="79"/>
      <c r="DB65" s="79"/>
      <c r="DC65" s="79"/>
      <c r="DD65" s="79"/>
      <c r="DE65" s="79"/>
      <c r="DF65" s="79"/>
      <c r="DG65" s="79"/>
      <c r="DH65" s="79"/>
      <c r="DI65" s="79"/>
      <c r="DJ65" s="79"/>
      <c r="DK65" s="79"/>
      <c r="DL65" s="79"/>
      <c r="DM65" s="79"/>
      <c r="DN65" s="79"/>
      <c r="DO65" s="79"/>
      <c r="DP65" s="79"/>
      <c r="DQ65" s="79"/>
      <c r="DR65" s="79"/>
      <c r="DS65" s="79"/>
      <c r="DT65" s="79"/>
      <c r="DU65" s="79"/>
      <c r="DV65" s="79"/>
      <c r="DW65" s="79"/>
      <c r="DX65" s="79"/>
      <c r="DY65" s="79"/>
      <c r="DZ65" s="79"/>
      <c r="EA65" s="79"/>
      <c r="EB65" s="79"/>
      <c r="EC65" s="79"/>
      <c r="ED65" s="79"/>
      <c r="EE65" s="79"/>
      <c r="EF65" s="79"/>
      <c r="EG65" s="79"/>
      <c r="EH65" s="79"/>
      <c r="EI65" s="79"/>
      <c r="EJ65" s="79"/>
      <c r="EK65" s="79"/>
      <c r="EL65" s="79"/>
      <c r="EM65" s="79"/>
      <c r="EN65" s="79"/>
      <c r="EO65" s="79"/>
      <c r="EP65" s="79"/>
      <c r="EQ65" s="79"/>
      <c r="ER65" s="79"/>
      <c r="ES65" s="79"/>
      <c r="ET65" s="79"/>
      <c r="EU65" s="79"/>
      <c r="EV65" s="79"/>
      <c r="EW65" s="79"/>
      <c r="EX65" s="79"/>
      <c r="EY65" s="79"/>
      <c r="EZ65" s="79"/>
      <c r="FA65" s="79"/>
      <c r="FB65" s="79"/>
      <c r="FC65" s="79"/>
      <c r="FD65" s="79"/>
      <c r="FE65" s="79"/>
      <c r="FF65" s="79"/>
      <c r="FG65" s="79"/>
      <c r="FH65" s="79"/>
      <c r="FI65" s="79"/>
      <c r="FJ65" s="79"/>
      <c r="FK65" s="79"/>
      <c r="FL65" s="79"/>
      <c r="FM65" s="79"/>
      <c r="FN65" s="79"/>
      <c r="FO65" s="79"/>
      <c r="FP65" s="79"/>
      <c r="FQ65" s="79"/>
      <c r="FR65" s="79"/>
      <c r="FS65" s="79"/>
      <c r="FT65" s="79"/>
      <c r="FU65" s="79"/>
      <c r="FV65" s="79"/>
      <c r="FW65" s="79"/>
      <c r="FX65" s="79">
        <v>0</v>
      </c>
      <c r="FY65" s="79">
        <v>40</v>
      </c>
      <c r="FZ65" s="79">
        <v>0</v>
      </c>
      <c r="GA65" s="41"/>
      <c r="GB65" s="34"/>
      <c r="GC65" s="34"/>
    </row>
    <row r="66" spans="1:185" x14ac:dyDescent="0.2">
      <c r="A66" t="s">
        <v>186</v>
      </c>
      <c r="B66" t="s">
        <v>236</v>
      </c>
      <c r="C66" t="s">
        <v>2</v>
      </c>
      <c r="D66" t="s">
        <v>202</v>
      </c>
      <c r="E66" t="s">
        <v>207</v>
      </c>
      <c r="F66" t="s">
        <v>184</v>
      </c>
      <c r="G66" t="s">
        <v>1</v>
      </c>
      <c r="H66" s="79">
        <v>221</v>
      </c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  <c r="DC66" s="79"/>
      <c r="DD66" s="79"/>
      <c r="DE66" s="79"/>
      <c r="DF66" s="79"/>
      <c r="DG66" s="79"/>
      <c r="DH66" s="79"/>
      <c r="DI66" s="79"/>
      <c r="DJ66" s="79"/>
      <c r="DK66" s="79"/>
      <c r="DL66" s="79"/>
      <c r="DM66" s="79"/>
      <c r="DN66" s="79"/>
      <c r="DO66" s="79"/>
      <c r="DP66" s="79"/>
      <c r="DQ66" s="79"/>
      <c r="DR66" s="79"/>
      <c r="DS66" s="79"/>
      <c r="DT66" s="79"/>
      <c r="DU66" s="79"/>
      <c r="DV66" s="79"/>
      <c r="DW66" s="79"/>
      <c r="DX66" s="79"/>
      <c r="DY66" s="79"/>
      <c r="DZ66" s="79"/>
      <c r="EA66" s="79"/>
      <c r="EB66" s="79"/>
      <c r="EC66" s="79"/>
      <c r="ED66" s="79"/>
      <c r="EE66" s="79"/>
      <c r="EF66" s="79"/>
      <c r="EG66" s="79"/>
      <c r="EH66" s="79"/>
      <c r="EI66" s="79"/>
      <c r="EJ66" s="79"/>
      <c r="EK66" s="79"/>
      <c r="EL66" s="79"/>
      <c r="EM66" s="79"/>
      <c r="EN66" s="79"/>
      <c r="EO66" s="79"/>
      <c r="EP66" s="79"/>
      <c r="EQ66" s="79"/>
      <c r="ER66" s="79"/>
      <c r="ES66" s="79"/>
      <c r="ET66" s="79"/>
      <c r="EU66" s="79"/>
      <c r="EV66" s="79"/>
      <c r="EW66" s="79"/>
      <c r="EX66" s="79"/>
      <c r="EY66" s="79"/>
      <c r="EZ66" s="79"/>
      <c r="FA66" s="79"/>
      <c r="FB66" s="79"/>
      <c r="FC66" s="79"/>
      <c r="FD66" s="79"/>
      <c r="FE66" s="79"/>
      <c r="FF66" s="79"/>
      <c r="FG66" s="79"/>
      <c r="FH66" s="79"/>
      <c r="FI66" s="79"/>
      <c r="FJ66" s="79"/>
      <c r="FK66" s="79"/>
      <c r="FL66" s="79"/>
      <c r="FM66" s="79"/>
      <c r="FN66" s="79"/>
      <c r="FO66" s="79"/>
      <c r="FP66" s="79"/>
      <c r="FQ66" s="79"/>
      <c r="FR66" s="79"/>
      <c r="FS66" s="79"/>
      <c r="FT66" s="79"/>
      <c r="FU66" s="79"/>
      <c r="FV66" s="79"/>
      <c r="FW66" s="79"/>
      <c r="FX66" s="79">
        <v>0</v>
      </c>
      <c r="FY66" s="79">
        <v>18</v>
      </c>
      <c r="FZ66" s="79">
        <v>0</v>
      </c>
      <c r="GA66" s="41"/>
      <c r="GB66" s="34"/>
      <c r="GC66" s="34"/>
    </row>
    <row r="67" spans="1:185" x14ac:dyDescent="0.2">
      <c r="A67" t="s">
        <v>186</v>
      </c>
      <c r="B67" t="s">
        <v>236</v>
      </c>
      <c r="C67" t="s">
        <v>2</v>
      </c>
      <c r="D67" t="s">
        <v>202</v>
      </c>
      <c r="E67" t="s">
        <v>207</v>
      </c>
      <c r="F67" t="s">
        <v>185</v>
      </c>
      <c r="G67" t="s">
        <v>1</v>
      </c>
      <c r="H67" s="79">
        <v>70</v>
      </c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  <c r="BS67" s="79"/>
      <c r="BT67" s="79"/>
      <c r="BU67" s="79"/>
      <c r="BV67" s="79"/>
      <c r="BW67" s="79"/>
      <c r="BX67" s="79"/>
      <c r="BY67" s="79"/>
      <c r="BZ67" s="79"/>
      <c r="CA67" s="79"/>
      <c r="CB67" s="79"/>
      <c r="CC67" s="79"/>
      <c r="CD67" s="79"/>
      <c r="CE67" s="79"/>
      <c r="CF67" s="79"/>
      <c r="CG67" s="79"/>
      <c r="CH67" s="79"/>
      <c r="CI67" s="79"/>
      <c r="CJ67" s="79"/>
      <c r="CK67" s="79"/>
      <c r="CL67" s="79"/>
      <c r="CM67" s="79"/>
      <c r="CN67" s="79"/>
      <c r="CO67" s="79"/>
      <c r="CP67" s="79"/>
      <c r="CQ67" s="79"/>
      <c r="CR67" s="79"/>
      <c r="CS67" s="79"/>
      <c r="CT67" s="79"/>
      <c r="CU67" s="79"/>
      <c r="CV67" s="79"/>
      <c r="CW67" s="79"/>
      <c r="CX67" s="79"/>
      <c r="CY67" s="79"/>
      <c r="CZ67" s="79"/>
      <c r="DA67" s="79"/>
      <c r="DB67" s="79"/>
      <c r="DC67" s="79"/>
      <c r="DD67" s="79"/>
      <c r="DE67" s="79"/>
      <c r="DF67" s="79"/>
      <c r="DG67" s="79"/>
      <c r="DH67" s="79"/>
      <c r="DI67" s="79"/>
      <c r="DJ67" s="79"/>
      <c r="DK67" s="79"/>
      <c r="DL67" s="79"/>
      <c r="DM67" s="79"/>
      <c r="DN67" s="79"/>
      <c r="DO67" s="79"/>
      <c r="DP67" s="79"/>
      <c r="DQ67" s="79"/>
      <c r="DR67" s="79"/>
      <c r="DS67" s="79"/>
      <c r="DT67" s="79"/>
      <c r="DU67" s="79"/>
      <c r="DV67" s="79"/>
      <c r="DW67" s="79"/>
      <c r="DX67" s="79"/>
      <c r="DY67" s="79"/>
      <c r="DZ67" s="79"/>
      <c r="EA67" s="79"/>
      <c r="EB67" s="79"/>
      <c r="EC67" s="79"/>
      <c r="ED67" s="79"/>
      <c r="EE67" s="79"/>
      <c r="EF67" s="79"/>
      <c r="EG67" s="79"/>
      <c r="EH67" s="79"/>
      <c r="EI67" s="79"/>
      <c r="EJ67" s="79"/>
      <c r="EK67" s="79"/>
      <c r="EL67" s="79"/>
      <c r="EM67" s="79"/>
      <c r="EN67" s="79"/>
      <c r="EO67" s="79"/>
      <c r="EP67" s="79"/>
      <c r="EQ67" s="79"/>
      <c r="ER67" s="79"/>
      <c r="ES67" s="79"/>
      <c r="ET67" s="79"/>
      <c r="EU67" s="79"/>
      <c r="EV67" s="79"/>
      <c r="EW67" s="79"/>
      <c r="EX67" s="79"/>
      <c r="EY67" s="79"/>
      <c r="EZ67" s="79"/>
      <c r="FA67" s="79"/>
      <c r="FB67" s="79"/>
      <c r="FC67" s="79"/>
      <c r="FD67" s="79"/>
      <c r="FE67" s="79"/>
      <c r="FF67" s="79"/>
      <c r="FG67" s="79"/>
      <c r="FH67" s="79"/>
      <c r="FI67" s="79"/>
      <c r="FJ67" s="79"/>
      <c r="FK67" s="79"/>
      <c r="FL67" s="79"/>
      <c r="FM67" s="79"/>
      <c r="FN67" s="79"/>
      <c r="FO67" s="79"/>
      <c r="FP67" s="79"/>
      <c r="FQ67" s="79"/>
      <c r="FR67" s="79"/>
      <c r="FS67" s="79"/>
      <c r="FT67" s="79"/>
      <c r="FU67" s="79"/>
      <c r="FV67" s="79"/>
      <c r="FW67" s="79"/>
      <c r="FX67" s="79">
        <v>0</v>
      </c>
      <c r="FY67" s="79">
        <v>4.6363635063171387</v>
      </c>
      <c r="FZ67" s="79">
        <v>0</v>
      </c>
      <c r="GA67" s="41"/>
      <c r="GB67" s="34"/>
      <c r="GC67" s="34"/>
    </row>
    <row r="68" spans="1:185" x14ac:dyDescent="0.2">
      <c r="A68" t="s">
        <v>186</v>
      </c>
      <c r="B68" t="s">
        <v>236</v>
      </c>
      <c r="C68" t="s">
        <v>2</v>
      </c>
      <c r="D68" t="s">
        <v>202</v>
      </c>
      <c r="E68" t="s">
        <v>208</v>
      </c>
      <c r="F68" t="s">
        <v>1</v>
      </c>
      <c r="G68" t="s">
        <v>198</v>
      </c>
      <c r="H68" s="79">
        <v>3269</v>
      </c>
      <c r="I68" s="79">
        <v>1.1910127401351929</v>
      </c>
      <c r="J68" s="79">
        <v>1.0270175933837891</v>
      </c>
      <c r="K68" s="79">
        <v>0.93543082475662231</v>
      </c>
      <c r="L68" s="79">
        <v>0.90386819839477539</v>
      </c>
      <c r="M68" s="79">
        <v>0.8730628490447998</v>
      </c>
      <c r="N68" s="79">
        <v>0.9296715259552002</v>
      </c>
      <c r="O68" s="79">
        <v>1.1476362943649292</v>
      </c>
      <c r="P68" s="79">
        <v>1.2402886152267456</v>
      </c>
      <c r="Q68" s="79">
        <v>1.2837622165679932</v>
      </c>
      <c r="R68" s="79">
        <v>1.4022502899169922</v>
      </c>
      <c r="S68" s="79">
        <v>1.4806582927703857</v>
      </c>
      <c r="T68" s="79">
        <v>1.5495467185974121</v>
      </c>
      <c r="U68" s="79">
        <v>1.6480761766433716</v>
      </c>
      <c r="V68" s="79">
        <v>1.6525897979736328</v>
      </c>
      <c r="W68" s="79">
        <v>1.7252001762390137</v>
      </c>
      <c r="X68" s="79">
        <v>1.7736824750900269</v>
      </c>
      <c r="Y68" s="79">
        <v>2.0565550327301025</v>
      </c>
      <c r="Z68" s="79">
        <v>2.2837624549865723</v>
      </c>
      <c r="AA68" s="79">
        <v>2.3092384338378906</v>
      </c>
      <c r="AB68" s="79">
        <v>2.1652977466583252</v>
      </c>
      <c r="AC68" s="79">
        <v>2.1189868450164795</v>
      </c>
      <c r="AD68" s="79">
        <v>2.0951919555664063</v>
      </c>
      <c r="AE68" s="79">
        <v>1.825564980506897</v>
      </c>
      <c r="AF68" s="79">
        <v>1.4527560472488403</v>
      </c>
      <c r="AG68" s="79">
        <v>-0.32258203625679016</v>
      </c>
      <c r="AH68" s="79">
        <v>-0.3031807541847229</v>
      </c>
      <c r="AI68" s="79">
        <v>-0.2496291846036911</v>
      </c>
      <c r="AJ68" s="79">
        <v>-0.19733540713787079</v>
      </c>
      <c r="AK68" s="79">
        <v>-0.20848803222179413</v>
      </c>
      <c r="AL68" s="79">
        <v>-0.20715281367301941</v>
      </c>
      <c r="AM68" s="79">
        <v>-9.2540659010410309E-2</v>
      </c>
      <c r="AN68" s="79">
        <v>-5.7450972497463226E-2</v>
      </c>
      <c r="AO68" s="79">
        <v>-0.13595980405807495</v>
      </c>
      <c r="AP68" s="79">
        <v>-0.15959636867046356</v>
      </c>
      <c r="AQ68" s="79">
        <v>-0.13635081052780151</v>
      </c>
      <c r="AR68" s="79">
        <v>-0.15275456011295319</v>
      </c>
      <c r="AS68" s="79">
        <v>-0.18950165808200836</v>
      </c>
      <c r="AT68" s="79">
        <v>-0.16682441532611847</v>
      </c>
      <c r="AU68" s="79">
        <v>-0.14143243432044983</v>
      </c>
      <c r="AV68" s="79">
        <v>-0.12058465927839279</v>
      </c>
      <c r="AW68" s="79">
        <v>-0.10543711483478546</v>
      </c>
      <c r="AX68" s="79">
        <v>-8.9576676487922668E-2</v>
      </c>
      <c r="AY68" s="79">
        <v>-6.6927440464496613E-2</v>
      </c>
      <c r="AZ68" s="79">
        <v>-0.1387670636177063</v>
      </c>
      <c r="BA68" s="79">
        <v>-0.28926116228103638</v>
      </c>
      <c r="BB68" s="79">
        <v>-0.15781180560588837</v>
      </c>
      <c r="BC68" s="79">
        <v>-0.12188746780157089</v>
      </c>
      <c r="BD68" s="79">
        <v>-0.26479139924049377</v>
      </c>
      <c r="BE68" s="79">
        <v>-0.24837338924407959</v>
      </c>
      <c r="BF68" s="79">
        <v>-0.23523834347724915</v>
      </c>
      <c r="BG68" s="79">
        <v>-0.18989092111587524</v>
      </c>
      <c r="BH68" s="79">
        <v>-0.14001187682151794</v>
      </c>
      <c r="BI68" s="79">
        <v>-0.15112705528736115</v>
      </c>
      <c r="BJ68" s="79">
        <v>-0.154534712433815</v>
      </c>
      <c r="BK68" s="79">
        <v>-4.2379371821880341E-2</v>
      </c>
      <c r="BL68" s="79">
        <v>-1.1537071317434311E-2</v>
      </c>
      <c r="BM68" s="79">
        <v>-9.8428770899772644E-2</v>
      </c>
      <c r="BN68" s="79">
        <v>-0.11781503260135651</v>
      </c>
      <c r="BO68" s="79">
        <v>-9.2551477253437042E-2</v>
      </c>
      <c r="BP68" s="79">
        <v>-0.1055879220366478</v>
      </c>
      <c r="BQ68" s="79">
        <v>-0.13936422765254974</v>
      </c>
      <c r="BR68" s="79">
        <v>-0.11323763430118561</v>
      </c>
      <c r="BS68" s="79">
        <v>-8.3234913647174835E-2</v>
      </c>
      <c r="BT68" s="79">
        <v>-5.9399545192718506E-2</v>
      </c>
      <c r="BU68" s="79">
        <v>-3.374636173248291E-2</v>
      </c>
      <c r="BV68" s="79">
        <v>1.2898816727101803E-2</v>
      </c>
      <c r="BW68" s="79">
        <v>2.4812914431095123E-2</v>
      </c>
      <c r="BX68" s="79">
        <v>-7.3013752698898315E-2</v>
      </c>
      <c r="BY68" s="79">
        <v>-0.21188955008983612</v>
      </c>
      <c r="BZ68" s="79">
        <v>-7.7906079590320587E-2</v>
      </c>
      <c r="CA68" s="79">
        <v>-3.8382474333047867E-2</v>
      </c>
      <c r="CB68" s="79">
        <v>-0.18782854080200195</v>
      </c>
      <c r="CC68" s="79">
        <v>-0.19697672128677368</v>
      </c>
      <c r="CD68" s="79">
        <v>-0.18818163871765137</v>
      </c>
      <c r="CE68" s="79">
        <v>-0.14851638674736023</v>
      </c>
      <c r="CF68" s="79">
        <v>-0.10030975937843323</v>
      </c>
      <c r="CG68" s="79">
        <v>-0.11139901727437973</v>
      </c>
      <c r="CH68" s="79">
        <v>-0.11809156835079193</v>
      </c>
      <c r="CI68" s="79">
        <v>-7.6378178782761097E-3</v>
      </c>
      <c r="CJ68" s="79">
        <v>2.0262757316231728E-2</v>
      </c>
      <c r="CK68" s="79">
        <v>-7.2434887290000916E-2</v>
      </c>
      <c r="CL68" s="79">
        <v>-8.8877409696578979E-2</v>
      </c>
      <c r="CM68" s="79">
        <v>-6.2216192483901978E-2</v>
      </c>
      <c r="CN68" s="79">
        <v>-7.2920449078083038E-2</v>
      </c>
      <c r="CO68" s="79">
        <v>-0.10463918000459671</v>
      </c>
      <c r="CP68" s="79">
        <v>-7.6123595237731934E-2</v>
      </c>
      <c r="CQ68" s="79">
        <v>-4.2927481234073639E-2</v>
      </c>
      <c r="CR68" s="79">
        <v>-1.7022926360368729E-2</v>
      </c>
      <c r="CS68" s="79">
        <v>1.5906434506177902E-2</v>
      </c>
      <c r="CT68" s="79">
        <v>8.387303352355957E-2</v>
      </c>
      <c r="CU68" s="79">
        <v>8.8352002203464508E-2</v>
      </c>
      <c r="CV68" s="79">
        <v>-2.747320756316185E-2</v>
      </c>
      <c r="CW68" s="79">
        <v>-0.15830220282077789</v>
      </c>
      <c r="CX68" s="79">
        <v>-2.2563619539141655E-2</v>
      </c>
      <c r="CY68" s="79">
        <v>1.9452828913927078E-2</v>
      </c>
      <c r="CZ68" s="79">
        <v>-0.13452428579330444</v>
      </c>
      <c r="DA68" s="79">
        <v>-0.14558005332946777</v>
      </c>
      <c r="DB68" s="79">
        <v>-0.14112493395805359</v>
      </c>
      <c r="DC68" s="79">
        <v>-0.10714185237884521</v>
      </c>
      <c r="DD68" s="79">
        <v>-6.0607649385929108E-2</v>
      </c>
      <c r="DE68" s="79">
        <v>-7.1670979261398315E-2</v>
      </c>
      <c r="DF68" s="79">
        <v>-8.1648431718349457E-2</v>
      </c>
      <c r="DG68" s="79">
        <v>2.7103736996650696E-2</v>
      </c>
      <c r="DH68" s="79">
        <v>5.2062585949897766E-2</v>
      </c>
      <c r="DI68" s="79">
        <v>-4.6441003680229187E-2</v>
      </c>
      <c r="DJ68" s="79">
        <v>-5.9939786791801453E-2</v>
      </c>
      <c r="DK68" s="79">
        <v>-3.1880903989076614E-2</v>
      </c>
      <c r="DL68" s="79">
        <v>-4.025297611951828E-2</v>
      </c>
      <c r="DM68" s="79">
        <v>-6.9914139807224274E-2</v>
      </c>
      <c r="DN68" s="79">
        <v>-3.9009556174278259E-2</v>
      </c>
      <c r="DO68" s="79">
        <v>-2.6200502179563046E-3</v>
      </c>
      <c r="DP68" s="79">
        <v>2.5353694334626198E-2</v>
      </c>
      <c r="DQ68" s="79">
        <v>6.5559230744838715E-2</v>
      </c>
      <c r="DR68" s="79">
        <v>0.15484724938869476</v>
      </c>
      <c r="DS68" s="79">
        <v>0.15189109742641449</v>
      </c>
      <c r="DT68" s="79">
        <v>1.8067339435219765E-2</v>
      </c>
      <c r="DU68" s="79">
        <v>-0.10471486300230026</v>
      </c>
      <c r="DV68" s="79">
        <v>3.2778844237327576E-2</v>
      </c>
      <c r="DW68" s="79">
        <v>7.7288135886192322E-2</v>
      </c>
      <c r="DX68" s="79">
        <v>-8.1220038235187531E-2</v>
      </c>
      <c r="DY68" s="79">
        <v>-7.1371413767337799E-2</v>
      </c>
      <c r="DZ68" s="79">
        <v>-7.3182530701160431E-2</v>
      </c>
      <c r="EA68" s="79">
        <v>-4.7403592616319656E-2</v>
      </c>
      <c r="EB68" s="79">
        <v>-3.2841081265360117E-3</v>
      </c>
      <c r="EC68" s="79">
        <v>-1.430999580770731E-2</v>
      </c>
      <c r="ED68" s="79">
        <v>-2.903033047914505E-2</v>
      </c>
      <c r="EE68" s="79">
        <v>7.7265024185180664E-2</v>
      </c>
      <c r="EF68" s="79">
        <v>9.797649085521698E-2</v>
      </c>
      <c r="EG68" s="79">
        <v>-8.9099640026688576E-3</v>
      </c>
      <c r="EH68" s="79">
        <v>-1.8158452585339546E-2</v>
      </c>
      <c r="EI68" s="79">
        <v>1.1918431147933006E-2</v>
      </c>
      <c r="EJ68" s="79">
        <v>6.9136670790612698E-3</v>
      </c>
      <c r="EK68" s="79">
        <v>-1.9776696339249611E-2</v>
      </c>
      <c r="EL68" s="79">
        <v>1.4577224850654602E-2</v>
      </c>
      <c r="EM68" s="79">
        <v>5.5577479302883148E-2</v>
      </c>
      <c r="EN68" s="79">
        <v>8.6538806557655334E-2</v>
      </c>
      <c r="EO68" s="79">
        <v>0.13724999129772186</v>
      </c>
      <c r="EP68" s="79">
        <v>0.257322758436203</v>
      </c>
      <c r="EQ68" s="79">
        <v>0.24363143742084503</v>
      </c>
      <c r="ER68" s="79">
        <v>8.3820655941963196E-2</v>
      </c>
      <c r="ES68" s="79">
        <v>-2.7343248948454857E-2</v>
      </c>
      <c r="ET68" s="79">
        <v>0.11268457025289536</v>
      </c>
      <c r="EU68" s="79">
        <v>0.16079312562942505</v>
      </c>
      <c r="EV68" s="79">
        <v>-4.2571690864861012E-3</v>
      </c>
      <c r="EW68" s="79">
        <v>61.189369201660156</v>
      </c>
      <c r="EX68" s="79">
        <v>60.406135559082031</v>
      </c>
      <c r="EY68" s="79">
        <v>59.667854309082031</v>
      </c>
      <c r="EZ68" s="79">
        <v>59.024120330810547</v>
      </c>
      <c r="FA68" s="79">
        <v>58.583950042724609</v>
      </c>
      <c r="FB68" s="79">
        <v>58.452835083007813</v>
      </c>
      <c r="FC68" s="79">
        <v>58.245243072509766</v>
      </c>
      <c r="FD68" s="79">
        <v>59.520267486572266</v>
      </c>
      <c r="FE68" s="79">
        <v>62.582027435302734</v>
      </c>
      <c r="FF68" s="79">
        <v>66.000762939453125</v>
      </c>
      <c r="FG68" s="79">
        <v>69.408592224121094</v>
      </c>
      <c r="FH68" s="79">
        <v>72.841079711914063</v>
      </c>
      <c r="FI68" s="79">
        <v>75.812644958496094</v>
      </c>
      <c r="FJ68" s="79">
        <v>77.977622985839844</v>
      </c>
      <c r="FK68" s="79">
        <v>79.912651062011719</v>
      </c>
      <c r="FL68" s="79">
        <v>80.709671020507813</v>
      </c>
      <c r="FM68" s="79">
        <v>80.826248168945313</v>
      </c>
      <c r="FN68" s="79">
        <v>79.448036193847656</v>
      </c>
      <c r="FO68" s="79">
        <v>76.49578857421875</v>
      </c>
      <c r="FP68" s="79">
        <v>72.559494018554688</v>
      </c>
      <c r="FQ68" s="79">
        <v>67.694618225097656</v>
      </c>
      <c r="FR68" s="79">
        <v>64.442451477050781</v>
      </c>
      <c r="FS68" s="79">
        <v>62.535575866699219</v>
      </c>
      <c r="FT68" s="79">
        <v>61.646450042724609</v>
      </c>
      <c r="FU68" s="79">
        <v>4.9866046756505966E-2</v>
      </c>
      <c r="FV68" s="79">
        <v>9.0338848531246185E-2</v>
      </c>
      <c r="FW68" s="79">
        <v>4.7260627150535583E-2</v>
      </c>
      <c r="FX68" s="79">
        <v>0</v>
      </c>
      <c r="FY68" s="79">
        <v>316.478271484375</v>
      </c>
      <c r="FZ68" s="79">
        <v>1</v>
      </c>
      <c r="GA68" s="41"/>
      <c r="GB68" s="34"/>
      <c r="GC68" s="34"/>
    </row>
    <row r="69" spans="1:185" x14ac:dyDescent="0.2">
      <c r="A69" t="s">
        <v>186</v>
      </c>
      <c r="B69" t="s">
        <v>236</v>
      </c>
      <c r="C69" t="s">
        <v>2</v>
      </c>
      <c r="D69" t="s">
        <v>202</v>
      </c>
      <c r="E69" t="s">
        <v>208</v>
      </c>
      <c r="F69" t="s">
        <v>1</v>
      </c>
      <c r="G69" t="s">
        <v>200</v>
      </c>
      <c r="H69" s="79">
        <v>823</v>
      </c>
      <c r="I69" s="79">
        <v>0.46076789498329163</v>
      </c>
      <c r="J69" s="79">
        <v>0.41893768310546875</v>
      </c>
      <c r="K69" s="79">
        <v>0.38540038466453552</v>
      </c>
      <c r="L69" s="79">
        <v>0.35164010524749756</v>
      </c>
      <c r="M69" s="79">
        <v>0.32719674706459045</v>
      </c>
      <c r="N69" s="79">
        <v>0.33594357967376709</v>
      </c>
      <c r="O69" s="79">
        <v>0.37832838296890259</v>
      </c>
      <c r="P69" s="79">
        <v>0.40227597951889038</v>
      </c>
      <c r="Q69" s="79">
        <v>0.40775859355926514</v>
      </c>
      <c r="R69" s="79">
        <v>0.44107168912887573</v>
      </c>
      <c r="S69" s="79">
        <v>0.45614138245582581</v>
      </c>
      <c r="T69" s="79">
        <v>0.49502676725387573</v>
      </c>
      <c r="U69" s="79">
        <v>0.53062015771865845</v>
      </c>
      <c r="V69" s="79">
        <v>0.57183808088302612</v>
      </c>
      <c r="W69" s="79">
        <v>0.59316140413284302</v>
      </c>
      <c r="X69" s="79">
        <v>0.62221240997314453</v>
      </c>
      <c r="Y69" s="79">
        <v>0.67142200469970703</v>
      </c>
      <c r="Z69" s="79">
        <v>0.72558057308197021</v>
      </c>
      <c r="AA69" s="79">
        <v>0.74570727348327637</v>
      </c>
      <c r="AB69" s="79">
        <v>0.72505974769592285</v>
      </c>
      <c r="AC69" s="79">
        <v>0.72260075807571411</v>
      </c>
      <c r="AD69" s="79">
        <v>0.71451985836029053</v>
      </c>
      <c r="AE69" s="79">
        <v>0.61732178926467896</v>
      </c>
      <c r="AF69" s="79">
        <v>0.53346270322799683</v>
      </c>
      <c r="AG69" s="79">
        <v>-4.3965525925159454E-2</v>
      </c>
      <c r="AH69" s="79">
        <v>-2.7043811976909637E-2</v>
      </c>
      <c r="AI69" s="79">
        <v>-2.8510222211480141E-2</v>
      </c>
      <c r="AJ69" s="79">
        <v>-3.6828126758337021E-2</v>
      </c>
      <c r="AK69" s="79">
        <v>-4.3714679777622223E-2</v>
      </c>
      <c r="AL69" s="79">
        <v>-3.2447360455989838E-2</v>
      </c>
      <c r="AM69" s="79">
        <v>-2.427353523671627E-2</v>
      </c>
      <c r="AN69" s="79">
        <v>-1.0185777209699154E-2</v>
      </c>
      <c r="AO69" s="79">
        <v>-1.3456713408231735E-2</v>
      </c>
      <c r="AP69" s="79">
        <v>-2.4606728926301003E-2</v>
      </c>
      <c r="AQ69" s="79">
        <v>-5.4597157984972E-2</v>
      </c>
      <c r="AR69" s="79">
        <v>-7.6306171715259552E-2</v>
      </c>
      <c r="AS69" s="79">
        <v>-9.9899552762508392E-2</v>
      </c>
      <c r="AT69" s="79">
        <v>-7.8252911567687988E-2</v>
      </c>
      <c r="AU69" s="79">
        <v>-8.9887261390686035E-2</v>
      </c>
      <c r="AV69" s="79">
        <v>-0.11833205074071884</v>
      </c>
      <c r="AW69" s="79">
        <v>-0.12169315665960312</v>
      </c>
      <c r="AX69" s="79">
        <v>-0.1260320246219635</v>
      </c>
      <c r="AY69" s="79">
        <v>-0.12706397473812103</v>
      </c>
      <c r="AZ69" s="79">
        <v>-9.9135316908359528E-2</v>
      </c>
      <c r="BA69" s="79">
        <v>-8.0279797315597534E-2</v>
      </c>
      <c r="BB69" s="79">
        <v>-5.3535651415586472E-2</v>
      </c>
      <c r="BC69" s="79">
        <v>-7.3824048042297363E-2</v>
      </c>
      <c r="BD69" s="79">
        <v>-5.6288920342922211E-2</v>
      </c>
      <c r="BE69" s="79">
        <v>-1.7402227967977524E-2</v>
      </c>
      <c r="BF69" s="79">
        <v>-3.841346362605691E-3</v>
      </c>
      <c r="BG69" s="79">
        <v>-6.0783405788242817E-3</v>
      </c>
      <c r="BH69" s="79">
        <v>-1.4031310565769672E-2</v>
      </c>
      <c r="BI69" s="79">
        <v>-2.2039942443370819E-2</v>
      </c>
      <c r="BJ69" s="79">
        <v>-1.2419061735272408E-2</v>
      </c>
      <c r="BK69" s="79">
        <v>-4.4939899817109108E-3</v>
      </c>
      <c r="BL69" s="79">
        <v>6.6279098391532898E-3</v>
      </c>
      <c r="BM69" s="79">
        <v>3.6943522281944752E-3</v>
      </c>
      <c r="BN69" s="79">
        <v>-7.0279971696436405E-3</v>
      </c>
      <c r="BO69" s="79">
        <v>-3.4845620393753052E-2</v>
      </c>
      <c r="BP69" s="79">
        <v>-5.3775422275066376E-2</v>
      </c>
      <c r="BQ69" s="79">
        <v>-7.4269600212574005E-2</v>
      </c>
      <c r="BR69" s="79">
        <v>-5.2867598831653595E-2</v>
      </c>
      <c r="BS69" s="79">
        <v>-6.0484252870082855E-2</v>
      </c>
      <c r="BT69" s="79">
        <v>-8.8651388883590698E-2</v>
      </c>
      <c r="BU69" s="79">
        <v>-9.1236822307109833E-2</v>
      </c>
      <c r="BV69" s="79">
        <v>-9.2902421951293945E-2</v>
      </c>
      <c r="BW69" s="79">
        <v>-9.4565019011497498E-2</v>
      </c>
      <c r="BX69" s="79">
        <v>-6.7901462316513062E-2</v>
      </c>
      <c r="BY69" s="79">
        <v>-4.6216022223234177E-2</v>
      </c>
      <c r="BZ69" s="79">
        <v>-2.0470736548304558E-2</v>
      </c>
      <c r="CA69" s="79">
        <v>-4.0589898824691772E-2</v>
      </c>
      <c r="CB69" s="79">
        <v>-2.4658193811774254E-2</v>
      </c>
      <c r="CC69" s="79">
        <v>9.9542946554720402E-4</v>
      </c>
      <c r="CD69" s="79">
        <v>1.2228609994053841E-2</v>
      </c>
      <c r="CE69" s="79">
        <v>9.4579122960567474E-3</v>
      </c>
      <c r="CF69" s="79">
        <v>1.7576949903741479E-3</v>
      </c>
      <c r="CG69" s="79">
        <v>-7.0280851796269417E-3</v>
      </c>
      <c r="CH69" s="79">
        <v>1.4524772996082902E-3</v>
      </c>
      <c r="CI69" s="79">
        <v>9.2052631080150604E-3</v>
      </c>
      <c r="CJ69" s="79">
        <v>1.8273018300533295E-2</v>
      </c>
      <c r="CK69" s="79">
        <v>1.5573128126561642E-2</v>
      </c>
      <c r="CL69" s="79">
        <v>5.1469793543219566E-3</v>
      </c>
      <c r="CM69" s="79">
        <v>-2.1165765821933746E-2</v>
      </c>
      <c r="CN69" s="79">
        <v>-3.8170691579580307E-2</v>
      </c>
      <c r="CO69" s="79">
        <v>-5.6518372148275375E-2</v>
      </c>
      <c r="CP69" s="79">
        <v>-3.5285808145999908E-2</v>
      </c>
      <c r="CQ69" s="79">
        <v>-4.0119819343090057E-2</v>
      </c>
      <c r="CR69" s="79">
        <v>-6.8094655871391296E-2</v>
      </c>
      <c r="CS69" s="79">
        <v>-7.0142857730388641E-2</v>
      </c>
      <c r="CT69" s="79">
        <v>-6.9956958293914795E-2</v>
      </c>
      <c r="CU69" s="79">
        <v>-7.205633819103241E-2</v>
      </c>
      <c r="CV69" s="79">
        <v>-4.6268992125988007E-2</v>
      </c>
      <c r="CW69" s="79">
        <v>-2.2623553872108459E-2</v>
      </c>
      <c r="CX69" s="79">
        <v>2.4299221113324165E-3</v>
      </c>
      <c r="CY69" s="79">
        <v>-1.7572026699781418E-2</v>
      </c>
      <c r="CZ69" s="79">
        <v>-2.7508477214723825E-3</v>
      </c>
      <c r="DA69" s="79">
        <v>1.9393086433410645E-2</v>
      </c>
      <c r="DB69" s="79">
        <v>2.8298566117882729E-2</v>
      </c>
      <c r="DC69" s="79">
        <v>2.4994164705276489E-2</v>
      </c>
      <c r="DD69" s="79">
        <v>1.7546700313687325E-2</v>
      </c>
      <c r="DE69" s="79">
        <v>7.9837720841169357E-3</v>
      </c>
      <c r="DF69" s="79">
        <v>1.5324017032980919E-2</v>
      </c>
      <c r="DG69" s="79">
        <v>2.2904517129063606E-2</v>
      </c>
      <c r="DH69" s="79">
        <v>2.99181267619133E-2</v>
      </c>
      <c r="DI69" s="79">
        <v>2.7451904490590096E-2</v>
      </c>
      <c r="DJ69" s="79">
        <v>1.7321955412626266E-2</v>
      </c>
      <c r="DK69" s="79">
        <v>-7.4859103187918663E-3</v>
      </c>
      <c r="DL69" s="79">
        <v>-2.2565960884094238E-2</v>
      </c>
      <c r="DM69" s="79">
        <v>-3.8767144083976746E-2</v>
      </c>
      <c r="DN69" s="79">
        <v>-1.7704017460346222E-2</v>
      </c>
      <c r="DO69" s="79">
        <v>-1.975538395345211E-2</v>
      </c>
      <c r="DP69" s="79">
        <v>-4.7537922859191895E-2</v>
      </c>
      <c r="DQ69" s="79">
        <v>-4.904889315366745E-2</v>
      </c>
      <c r="DR69" s="79">
        <v>-4.7011498361825943E-2</v>
      </c>
      <c r="DS69" s="79">
        <v>-4.954766109585762E-2</v>
      </c>
      <c r="DT69" s="79">
        <v>-2.4636520072817802E-2</v>
      </c>
      <c r="DU69" s="79">
        <v>9.6891482826322317E-4</v>
      </c>
      <c r="DV69" s="79">
        <v>2.5330580770969391E-2</v>
      </c>
      <c r="DW69" s="79">
        <v>5.4458449594676495E-3</v>
      </c>
      <c r="DX69" s="79">
        <v>1.9156496971845627E-2</v>
      </c>
      <c r="DY69" s="79">
        <v>4.5956384390592575E-2</v>
      </c>
      <c r="DZ69" s="79">
        <v>5.1501031965017319E-2</v>
      </c>
      <c r="EA69" s="79">
        <v>4.7426048666238785E-2</v>
      </c>
      <c r="EB69" s="79">
        <v>4.0343519300222397E-2</v>
      </c>
      <c r="EC69" s="79">
        <v>2.965850941836834E-2</v>
      </c>
      <c r="ED69" s="79">
        <v>3.5352315753698349E-2</v>
      </c>
      <c r="EE69" s="79">
        <v>4.2684063315391541E-2</v>
      </c>
      <c r="EF69" s="79">
        <v>4.6731814742088318E-2</v>
      </c>
      <c r="EG69" s="79">
        <v>4.4602971524000168E-2</v>
      </c>
      <c r="EH69" s="79">
        <v>3.4900687634944916E-2</v>
      </c>
      <c r="EI69" s="79">
        <v>1.2265628203749657E-2</v>
      </c>
      <c r="EJ69" s="79">
        <v>-3.5210054193157703E-5</v>
      </c>
      <c r="EK69" s="79">
        <v>-1.313718780875206E-2</v>
      </c>
      <c r="EL69" s="79">
        <v>7.6812957413494587E-3</v>
      </c>
      <c r="EM69" s="79">
        <v>9.6476245671510696E-3</v>
      </c>
      <c r="EN69" s="79">
        <v>-1.78572628647089E-2</v>
      </c>
      <c r="EO69" s="79">
        <v>-1.8592556938529015E-2</v>
      </c>
      <c r="EP69" s="79">
        <v>-1.3881896622478962E-2</v>
      </c>
      <c r="EQ69" s="79">
        <v>-1.7048705369234085E-2</v>
      </c>
      <c r="ER69" s="79">
        <v>6.5973354503512383E-3</v>
      </c>
      <c r="ES69" s="79">
        <v>3.5032693296670914E-2</v>
      </c>
      <c r="ET69" s="79">
        <v>5.8395497500896454E-2</v>
      </c>
      <c r="EU69" s="79">
        <v>3.8679994642734528E-2</v>
      </c>
      <c r="EV69" s="79">
        <v>5.0787225365638733E-2</v>
      </c>
      <c r="EW69" s="79">
        <v>68.060943603515625</v>
      </c>
      <c r="EX69" s="79">
        <v>66.6014404296875</v>
      </c>
      <c r="EY69" s="79">
        <v>65.441802978515625</v>
      </c>
      <c r="EZ69" s="79">
        <v>64.129676818847656</v>
      </c>
      <c r="FA69" s="79">
        <v>63.201629638671875</v>
      </c>
      <c r="FB69" s="79">
        <v>62.449611663818359</v>
      </c>
      <c r="FC69" s="79">
        <v>62.203357696533203</v>
      </c>
      <c r="FD69" s="79">
        <v>63.268974304199219</v>
      </c>
      <c r="FE69" s="79">
        <v>66.0833740234375</v>
      </c>
      <c r="FF69" s="79">
        <v>69.480384826660156</v>
      </c>
      <c r="FG69" s="79">
        <v>73.198783874511719</v>
      </c>
      <c r="FH69" s="79">
        <v>76.955543518066406</v>
      </c>
      <c r="FI69" s="79">
        <v>80.295867919921875</v>
      </c>
      <c r="FJ69" s="79">
        <v>82.845443725585938</v>
      </c>
      <c r="FK69" s="79">
        <v>85.220138549804688</v>
      </c>
      <c r="FL69" s="79">
        <v>86.900650024414063</v>
      </c>
      <c r="FM69" s="79">
        <v>87.108741760253906</v>
      </c>
      <c r="FN69" s="79">
        <v>86.200630187988281</v>
      </c>
      <c r="FO69" s="79">
        <v>84.419548034667969</v>
      </c>
      <c r="FP69" s="79">
        <v>81.50311279296875</v>
      </c>
      <c r="FQ69" s="79">
        <v>76.578529357910156</v>
      </c>
      <c r="FR69" s="79">
        <v>73.314498901367188</v>
      </c>
      <c r="FS69" s="79">
        <v>71.153923034667969</v>
      </c>
      <c r="FT69" s="79">
        <v>69.444725036621094</v>
      </c>
      <c r="FU69" s="79">
        <v>2.4449024349451065E-2</v>
      </c>
      <c r="FV69" s="79">
        <v>3.6865644156932831E-2</v>
      </c>
      <c r="FW69" s="79">
        <v>2.378244511783123E-2</v>
      </c>
      <c r="FX69" s="79">
        <v>0</v>
      </c>
      <c r="FY69" s="79">
        <v>159.65217590332031</v>
      </c>
      <c r="FZ69" s="79">
        <v>1</v>
      </c>
      <c r="GA69" s="41"/>
      <c r="GB69" s="34"/>
      <c r="GC69" s="34"/>
    </row>
    <row r="70" spans="1:185" x14ac:dyDescent="0.2">
      <c r="A70" t="s">
        <v>186</v>
      </c>
      <c r="B70" t="s">
        <v>236</v>
      </c>
      <c r="C70" t="s">
        <v>2</v>
      </c>
      <c r="D70" t="s">
        <v>202</v>
      </c>
      <c r="E70" t="s">
        <v>208</v>
      </c>
      <c r="F70" t="s">
        <v>1</v>
      </c>
      <c r="G70" t="s">
        <v>1</v>
      </c>
      <c r="H70" s="79">
        <v>4092</v>
      </c>
      <c r="I70" s="79">
        <v>1.6517807245254517</v>
      </c>
      <c r="J70" s="79">
        <v>1.4459552764892578</v>
      </c>
      <c r="K70" s="79">
        <v>1.3208311796188354</v>
      </c>
      <c r="L70" s="79">
        <v>1.2555083036422729</v>
      </c>
      <c r="M70" s="79">
        <v>1.2002595663070679</v>
      </c>
      <c r="N70" s="79">
        <v>1.2656151056289673</v>
      </c>
      <c r="O70" s="79">
        <v>1.525964617729187</v>
      </c>
      <c r="P70" s="79">
        <v>1.6425645351409912</v>
      </c>
      <c r="Q70" s="79">
        <v>1.6915208101272583</v>
      </c>
      <c r="R70" s="79">
        <v>1.8433219194412231</v>
      </c>
      <c r="S70" s="79">
        <v>1.9367997646331787</v>
      </c>
      <c r="T70" s="79">
        <v>2.0445735454559326</v>
      </c>
      <c r="U70" s="79">
        <v>2.1786963939666748</v>
      </c>
      <c r="V70" s="79">
        <v>2.2244279384613037</v>
      </c>
      <c r="W70" s="79">
        <v>2.3183615207672119</v>
      </c>
      <c r="X70" s="79">
        <v>2.3958947658538818</v>
      </c>
      <c r="Y70" s="79">
        <v>2.7279770374298096</v>
      </c>
      <c r="Z70" s="79">
        <v>3.009343147277832</v>
      </c>
      <c r="AA70" s="79">
        <v>3.054945707321167</v>
      </c>
      <c r="AB70" s="79">
        <v>2.890357494354248</v>
      </c>
      <c r="AC70" s="79">
        <v>2.8415877819061279</v>
      </c>
      <c r="AD70" s="79">
        <v>2.8097116947174072</v>
      </c>
      <c r="AE70" s="79">
        <v>2.4428865909576416</v>
      </c>
      <c r="AF70" s="79">
        <v>1.9862186908721924</v>
      </c>
      <c r="AG70" s="79">
        <v>-0.32939112186431885</v>
      </c>
      <c r="AH70" s="79">
        <v>-0.29747304320335388</v>
      </c>
      <c r="AI70" s="79">
        <v>-0.24706485867500305</v>
      </c>
      <c r="AJ70" s="79">
        <v>-0.20296874642372131</v>
      </c>
      <c r="AK70" s="79">
        <v>-0.22221623361110687</v>
      </c>
      <c r="AL70" s="79">
        <v>-0.21193391084671021</v>
      </c>
      <c r="AM70" s="79">
        <v>-8.9697681367397308E-2</v>
      </c>
      <c r="AN70" s="79">
        <v>-4.4224884361028671E-2</v>
      </c>
      <c r="AO70" s="79">
        <v>-0.12670549750328064</v>
      </c>
      <c r="AP70" s="79">
        <v>-0.16045366227626801</v>
      </c>
      <c r="AQ70" s="79">
        <v>-0.16470600664615631</v>
      </c>
      <c r="AR70" s="79">
        <v>-0.19956599175930023</v>
      </c>
      <c r="AS70" s="79">
        <v>-0.25646531581878662</v>
      </c>
      <c r="AT70" s="79">
        <v>-0.21177279949188232</v>
      </c>
      <c r="AU70" s="79">
        <v>-0.19341045618057251</v>
      </c>
      <c r="AV70" s="79">
        <v>-0.20022113621234894</v>
      </c>
      <c r="AW70" s="79">
        <v>-0.18607605993747711</v>
      </c>
      <c r="AX70" s="79">
        <v>-0.1683727502822876</v>
      </c>
      <c r="AY70" s="79">
        <v>-0.14843910932540894</v>
      </c>
      <c r="AZ70" s="79">
        <v>-0.19695410132408142</v>
      </c>
      <c r="BA70" s="79">
        <v>-0.32401484251022339</v>
      </c>
      <c r="BB70" s="79">
        <v>-0.16650384664535522</v>
      </c>
      <c r="BC70" s="79">
        <v>-0.15024207532405853</v>
      </c>
      <c r="BD70" s="79">
        <v>-0.278114914894104</v>
      </c>
      <c r="BE70" s="79">
        <v>-0.25057151913642883</v>
      </c>
      <c r="BF70" s="79">
        <v>-0.22567802667617798</v>
      </c>
      <c r="BG70" s="79">
        <v>-0.18325382471084595</v>
      </c>
      <c r="BH70" s="79">
        <v>-0.14127852022647858</v>
      </c>
      <c r="BI70" s="79">
        <v>-0.16089677810668945</v>
      </c>
      <c r="BJ70" s="79">
        <v>-0.15563295781612396</v>
      </c>
      <c r="BK70" s="79">
        <v>-3.5777505487203598E-2</v>
      </c>
      <c r="BL70" s="79">
        <v>4.6707862056791782E-3</v>
      </c>
      <c r="BM70" s="79">
        <v>-8.5441246628761292E-2</v>
      </c>
      <c r="BN70" s="79">
        <v>-0.11512495577335358</v>
      </c>
      <c r="BO70" s="79">
        <v>-0.11665909737348557</v>
      </c>
      <c r="BP70" s="79">
        <v>-0.14729432761669159</v>
      </c>
      <c r="BQ70" s="79">
        <v>-0.20015670359134674</v>
      </c>
      <c r="BR70" s="79">
        <v>-0.15247729420661926</v>
      </c>
      <c r="BS70" s="79">
        <v>-0.1282070130109787</v>
      </c>
      <c r="BT70" s="79">
        <v>-0.13221701979637146</v>
      </c>
      <c r="BU70" s="79">
        <v>-0.10818413645029068</v>
      </c>
      <c r="BV70" s="79">
        <v>-6.0675039887428284E-2</v>
      </c>
      <c r="BW70" s="79">
        <v>-5.1112473011016846E-2</v>
      </c>
      <c r="BX70" s="79">
        <v>-0.12415950745344162</v>
      </c>
      <c r="BY70" s="79">
        <v>-0.23947665095329285</v>
      </c>
      <c r="BZ70" s="79">
        <v>-8.0027170479297638E-2</v>
      </c>
      <c r="CA70" s="79">
        <v>-6.0366645455360413E-2</v>
      </c>
      <c r="CB70" s="79">
        <v>-0.19490562379360199</v>
      </c>
      <c r="CC70" s="79">
        <v>-0.19598129391670227</v>
      </c>
      <c r="CD70" s="79">
        <v>-0.17595301568508148</v>
      </c>
      <c r="CE70" s="79">
        <v>-0.13905848562717438</v>
      </c>
      <c r="CF70" s="79">
        <v>-9.855206310749054E-2</v>
      </c>
      <c r="CG70" s="79">
        <v>-0.1184271052479744</v>
      </c>
      <c r="CH70" s="79">
        <v>-0.11663908511400223</v>
      </c>
      <c r="CI70" s="79">
        <v>1.5674448804929852E-3</v>
      </c>
      <c r="CJ70" s="79">
        <v>3.8535777479410172E-2</v>
      </c>
      <c r="CK70" s="79">
        <v>-5.6861754506826401E-2</v>
      </c>
      <c r="CL70" s="79">
        <v>-8.3730429410934448E-2</v>
      </c>
      <c r="CM70" s="79">
        <v>-8.3381958305835724E-2</v>
      </c>
      <c r="CN70" s="79">
        <v>-0.11109113693237305</v>
      </c>
      <c r="CO70" s="79">
        <v>-0.16115754842758179</v>
      </c>
      <c r="CP70" s="79">
        <v>-0.11140940338373184</v>
      </c>
      <c r="CQ70" s="79">
        <v>-8.3047300577163696E-2</v>
      </c>
      <c r="CR70" s="79">
        <v>-8.5117585957050323E-2</v>
      </c>
      <c r="CS70" s="79">
        <v>-5.4236426949501038E-2</v>
      </c>
      <c r="CT70" s="79">
        <v>1.3916069641709328E-2</v>
      </c>
      <c r="CU70" s="79">
        <v>1.6295658424496651E-2</v>
      </c>
      <c r="CV70" s="79">
        <v>-7.3742195963859558E-2</v>
      </c>
      <c r="CW70" s="79">
        <v>-0.18092575669288635</v>
      </c>
      <c r="CX70" s="79">
        <v>-2.0133696496486664E-2</v>
      </c>
      <c r="CY70" s="79">
        <v>1.8808024469763041E-3</v>
      </c>
      <c r="CZ70" s="79">
        <v>-0.13727512955665588</v>
      </c>
      <c r="DA70" s="79">
        <v>-0.1413910835981369</v>
      </c>
      <c r="DB70" s="79">
        <v>-0.12622800469398499</v>
      </c>
      <c r="DC70" s="79">
        <v>-9.4863153994083405E-2</v>
      </c>
      <c r="DD70" s="79">
        <v>-5.5825605988502502E-2</v>
      </c>
      <c r="DE70" s="79">
        <v>-7.5957432389259338E-2</v>
      </c>
      <c r="DF70" s="79">
        <v>-7.7645212411880493E-2</v>
      </c>
      <c r="DG70" s="79">
        <v>3.8912393152713776E-2</v>
      </c>
      <c r="DH70" s="79">
        <v>7.2400771081447601E-2</v>
      </c>
      <c r="DI70" s="79">
        <v>-2.8282264247536659E-2</v>
      </c>
      <c r="DJ70" s="79">
        <v>-5.2335906773805618E-2</v>
      </c>
      <c r="DK70" s="79">
        <v>-5.0104819238185883E-2</v>
      </c>
      <c r="DL70" s="79">
        <v>-7.4887938797473907E-2</v>
      </c>
      <c r="DM70" s="79">
        <v>-0.12215838581323624</v>
      </c>
      <c r="DN70" s="79">
        <v>-7.0341512560844421E-2</v>
      </c>
      <c r="DO70" s="79">
        <v>-3.7887591868638992E-2</v>
      </c>
      <c r="DP70" s="79">
        <v>-3.801814466714859E-2</v>
      </c>
      <c r="DQ70" s="79">
        <v>-2.8871506219729781E-4</v>
      </c>
      <c r="DR70" s="79">
        <v>8.8507175445556641E-2</v>
      </c>
      <c r="DS70" s="79">
        <v>8.3703793585300446E-2</v>
      </c>
      <c r="DT70" s="79">
        <v>-2.3324884474277496E-2</v>
      </c>
      <c r="DU70" s="79">
        <v>-0.12237485498189926</v>
      </c>
      <c r="DV70" s="79">
        <v>3.9759781211614609E-2</v>
      </c>
      <c r="DW70" s="79">
        <v>6.4128249883651733E-2</v>
      </c>
      <c r="DX70" s="79">
        <v>-7.9644627869129181E-2</v>
      </c>
      <c r="DY70" s="79">
        <v>-6.257147341966629E-2</v>
      </c>
      <c r="DZ70" s="79">
        <v>-5.4432984441518784E-2</v>
      </c>
      <c r="EA70" s="79">
        <v>-3.1052114441990852E-2</v>
      </c>
      <c r="EB70" s="79">
        <v>5.864615086466074E-3</v>
      </c>
      <c r="EC70" s="79">
        <v>-1.4637971296906471E-2</v>
      </c>
      <c r="ED70" s="79">
        <v>-2.13442612439394E-2</v>
      </c>
      <c r="EE70" s="79">
        <v>9.2832572758197784E-2</v>
      </c>
      <c r="EF70" s="79">
        <v>0.12129643559455872</v>
      </c>
      <c r="EG70" s="79">
        <v>1.298198290169239E-2</v>
      </c>
      <c r="EH70" s="79">
        <v>-7.0071988739073277E-3</v>
      </c>
      <c r="EI70" s="79">
        <v>-2.0579115953296423E-3</v>
      </c>
      <c r="EJ70" s="79">
        <v>-2.2616276517510414E-2</v>
      </c>
      <c r="EK70" s="79">
        <v>-6.5849795937538147E-2</v>
      </c>
      <c r="EL70" s="79">
        <v>-1.1046009138226509E-2</v>
      </c>
      <c r="EM70" s="79">
        <v>2.7315853163599968E-2</v>
      </c>
      <c r="EN70" s="79">
        <v>2.9985964298248291E-2</v>
      </c>
      <c r="EO70" s="79">
        <v>7.7603213489055634E-2</v>
      </c>
      <c r="EP70" s="79">
        <v>0.19620490074157715</v>
      </c>
      <c r="EQ70" s="79">
        <v>0.18103042244911194</v>
      </c>
      <c r="ER70" s="79">
        <v>4.9469705671072006E-2</v>
      </c>
      <c r="ES70" s="79">
        <v>-3.7836655974388123E-2</v>
      </c>
      <c r="ET70" s="79">
        <v>0.1262364536523819</v>
      </c>
      <c r="EU70" s="79">
        <v>0.15400367975234985</v>
      </c>
      <c r="EV70" s="79">
        <v>3.564662067219615E-3</v>
      </c>
      <c r="EW70" s="79">
        <v>62.899200439453125</v>
      </c>
      <c r="EX70" s="79">
        <v>61.959667205810547</v>
      </c>
      <c r="EY70" s="79">
        <v>61.154727935791016</v>
      </c>
      <c r="EZ70" s="79">
        <v>60.343372344970703</v>
      </c>
      <c r="FA70" s="79">
        <v>59.754314422607422</v>
      </c>
      <c r="FB70" s="79">
        <v>59.420013427734375</v>
      </c>
      <c r="FC70" s="79">
        <v>59.20367431640625</v>
      </c>
      <c r="FD70" s="79">
        <v>60.417705535888672</v>
      </c>
      <c r="FE70" s="79">
        <v>63.367427825927734</v>
      </c>
      <c r="FF70" s="79">
        <v>66.787895202636719</v>
      </c>
      <c r="FG70" s="79">
        <v>70.304100036621094</v>
      </c>
      <c r="FH70" s="79">
        <v>73.858779907226563</v>
      </c>
      <c r="FI70" s="79">
        <v>76.937614440917969</v>
      </c>
      <c r="FJ70" s="79">
        <v>79.242851257324219</v>
      </c>
      <c r="FK70" s="79">
        <v>81.312301635742188</v>
      </c>
      <c r="FL70" s="79">
        <v>82.432228088378906</v>
      </c>
      <c r="FM70" s="79">
        <v>82.500770568847656</v>
      </c>
      <c r="FN70" s="79">
        <v>81.241416931152344</v>
      </c>
      <c r="FO70" s="79">
        <v>78.62823486328125</v>
      </c>
      <c r="FP70" s="79">
        <v>74.8868408203125</v>
      </c>
      <c r="FQ70" s="79">
        <v>69.885017395019531</v>
      </c>
      <c r="FR70" s="79">
        <v>66.674972534179688</v>
      </c>
      <c r="FS70" s="79">
        <v>64.777168273925781</v>
      </c>
      <c r="FT70" s="79">
        <v>63.615631103515625</v>
      </c>
      <c r="FU70" s="79">
        <v>5.553717166185379E-2</v>
      </c>
      <c r="FV70" s="79">
        <v>9.7571425139904022E-2</v>
      </c>
      <c r="FW70" s="79">
        <v>5.2907198667526245E-2</v>
      </c>
      <c r="FX70" s="79">
        <v>0</v>
      </c>
      <c r="FY70" s="79">
        <v>476.13043212890625</v>
      </c>
      <c r="FZ70" s="79">
        <v>1</v>
      </c>
      <c r="GA70" s="41"/>
      <c r="GB70" s="34"/>
      <c r="GC70" s="34"/>
    </row>
    <row r="71" spans="1:185" x14ac:dyDescent="0.2">
      <c r="A71" t="s">
        <v>186</v>
      </c>
      <c r="B71" t="s">
        <v>236</v>
      </c>
      <c r="C71" t="s">
        <v>2</v>
      </c>
      <c r="D71" t="s">
        <v>202</v>
      </c>
      <c r="E71" t="s">
        <v>208</v>
      </c>
      <c r="F71" t="s">
        <v>178</v>
      </c>
      <c r="G71" t="s">
        <v>1</v>
      </c>
      <c r="H71" s="79">
        <v>2850</v>
      </c>
      <c r="I71" s="79">
        <v>0.9860650897026062</v>
      </c>
      <c r="J71" s="79">
        <v>0.84914976358413696</v>
      </c>
      <c r="K71" s="79">
        <v>0.75457656383514404</v>
      </c>
      <c r="L71" s="79">
        <v>0.72181355953216553</v>
      </c>
      <c r="M71" s="79">
        <v>0.71674120426177979</v>
      </c>
      <c r="N71" s="79">
        <v>0.75137537717819214</v>
      </c>
      <c r="O71" s="79">
        <v>0.84298253059387207</v>
      </c>
      <c r="P71" s="79">
        <v>0.97991037368774414</v>
      </c>
      <c r="Q71" s="79">
        <v>1.0565741062164307</v>
      </c>
      <c r="R71" s="79">
        <v>1.1268318891525269</v>
      </c>
      <c r="S71" s="79">
        <v>1.1701318025588989</v>
      </c>
      <c r="T71" s="79">
        <v>1.207089900970459</v>
      </c>
      <c r="U71" s="79">
        <v>1.2431089878082275</v>
      </c>
      <c r="V71" s="79">
        <v>1.230317234992981</v>
      </c>
      <c r="W71" s="79">
        <v>1.250568151473999</v>
      </c>
      <c r="X71" s="79">
        <v>1.2869791984558105</v>
      </c>
      <c r="Y71" s="79">
        <v>1.3957952260971069</v>
      </c>
      <c r="Z71" s="79">
        <v>1.5278363227844238</v>
      </c>
      <c r="AA71" s="79">
        <v>1.6083183288574219</v>
      </c>
      <c r="AB71" s="79">
        <v>1.6008008718490601</v>
      </c>
      <c r="AC71" s="79">
        <v>1.6611074209213257</v>
      </c>
      <c r="AD71" s="79">
        <v>1.6790844202041626</v>
      </c>
      <c r="AE71" s="79">
        <v>1.4469099044799805</v>
      </c>
      <c r="AF71" s="79">
        <v>1.1741983890533447</v>
      </c>
      <c r="AG71" s="79">
        <v>-0.12704731523990631</v>
      </c>
      <c r="AH71" s="79">
        <v>-0.12143717706203461</v>
      </c>
      <c r="AI71" s="79">
        <v>-0.1124802902340889</v>
      </c>
      <c r="AJ71" s="79">
        <v>-9.7543768584728241E-2</v>
      </c>
      <c r="AK71" s="79">
        <v>-7.5196720659732819E-2</v>
      </c>
      <c r="AL71" s="79">
        <v>-6.7423835396766663E-2</v>
      </c>
      <c r="AM71" s="79">
        <v>-3.9098270237445831E-2</v>
      </c>
      <c r="AN71" s="79">
        <v>-3.8965832442045212E-2</v>
      </c>
      <c r="AO71" s="79">
        <v>-0.10419490933418274</v>
      </c>
      <c r="AP71" s="79">
        <v>-0.13457632064819336</v>
      </c>
      <c r="AQ71" s="79">
        <v>-0.13816158473491669</v>
      </c>
      <c r="AR71" s="79">
        <v>-0.16924534738063812</v>
      </c>
      <c r="AS71" s="79">
        <v>-0.21685637533664703</v>
      </c>
      <c r="AT71" s="79">
        <v>-0.1961500346660614</v>
      </c>
      <c r="AU71" s="79">
        <v>-0.15021000802516937</v>
      </c>
      <c r="AV71" s="79">
        <v>-0.13506509363651276</v>
      </c>
      <c r="AW71" s="79">
        <v>-0.14679427444934845</v>
      </c>
      <c r="AX71" s="79">
        <v>-0.12650498747825623</v>
      </c>
      <c r="AY71" s="79">
        <v>-0.11799148470163345</v>
      </c>
      <c r="AZ71" s="79">
        <v>-0.15592972934246063</v>
      </c>
      <c r="BA71" s="79">
        <v>-0.18267819285392761</v>
      </c>
      <c r="BB71" s="79">
        <v>-0.11189494282007217</v>
      </c>
      <c r="BC71" s="79">
        <v>-0.1106233075261116</v>
      </c>
      <c r="BD71" s="79">
        <v>-0.14378927648067474</v>
      </c>
      <c r="BE71" s="79">
        <v>-9.3075759708881378E-2</v>
      </c>
      <c r="BF71" s="79">
        <v>-9.3938931822776794E-2</v>
      </c>
      <c r="BG71" s="79">
        <v>-8.7856411933898926E-2</v>
      </c>
      <c r="BH71" s="79">
        <v>-7.2640798985958099E-2</v>
      </c>
      <c r="BI71" s="79">
        <v>-5.1533341407775879E-2</v>
      </c>
      <c r="BJ71" s="79">
        <v>-4.3207921087741852E-2</v>
      </c>
      <c r="BK71" s="79">
        <v>-1.1857601813971996E-2</v>
      </c>
      <c r="BL71" s="79">
        <v>-9.4508612528443336E-3</v>
      </c>
      <c r="BM71" s="79">
        <v>-7.3652841150760651E-2</v>
      </c>
      <c r="BN71" s="79">
        <v>-0.10214250534772873</v>
      </c>
      <c r="BO71" s="79">
        <v>-0.10512911528348923</v>
      </c>
      <c r="BP71" s="79">
        <v>-0.13338826596736908</v>
      </c>
      <c r="BQ71" s="79">
        <v>-0.17916296422481537</v>
      </c>
      <c r="BR71" s="79">
        <v>-0.15859696269035339</v>
      </c>
      <c r="BS71" s="79">
        <v>-0.11126217991113663</v>
      </c>
      <c r="BT71" s="79">
        <v>-9.4129480421543121E-2</v>
      </c>
      <c r="BU71" s="79">
        <v>-0.10403358936309814</v>
      </c>
      <c r="BV71" s="79">
        <v>-8.3632081747055054E-2</v>
      </c>
      <c r="BW71" s="79">
        <v>-7.5708955526351929E-2</v>
      </c>
      <c r="BX71" s="79">
        <v>-0.11309678852558136</v>
      </c>
      <c r="BY71" s="79">
        <v>-0.13471665978431702</v>
      </c>
      <c r="BZ71" s="79">
        <v>-6.3635498285293579E-2</v>
      </c>
      <c r="CA71" s="79">
        <v>-6.4158037304878235E-2</v>
      </c>
      <c r="CB71" s="79">
        <v>-0.10537068545818329</v>
      </c>
      <c r="CC71" s="79">
        <v>-6.9547161459922791E-2</v>
      </c>
      <c r="CD71" s="79">
        <v>-7.4893727898597717E-2</v>
      </c>
      <c r="CE71" s="79">
        <v>-7.0801988244056702E-2</v>
      </c>
      <c r="CF71" s="79">
        <v>-5.5393081158399582E-2</v>
      </c>
      <c r="CG71" s="79">
        <v>-3.5144157707691193E-2</v>
      </c>
      <c r="CH71" s="79">
        <v>-2.6436053216457367E-2</v>
      </c>
      <c r="CI71" s="79">
        <v>7.0092012174427509E-3</v>
      </c>
      <c r="CJ71" s="79">
        <v>1.0991116985678673E-2</v>
      </c>
      <c r="CK71" s="79">
        <v>-5.2499499171972275E-2</v>
      </c>
      <c r="CL71" s="79">
        <v>-7.9678945243358612E-2</v>
      </c>
      <c r="CM71" s="79">
        <v>-8.2250930368900299E-2</v>
      </c>
      <c r="CN71" s="79">
        <v>-0.10855375975370407</v>
      </c>
      <c r="CO71" s="79">
        <v>-0.15305663645267487</v>
      </c>
      <c r="CP71" s="79">
        <v>-0.13258782029151917</v>
      </c>
      <c r="CQ71" s="79">
        <v>-8.428703248500824E-2</v>
      </c>
      <c r="CR71" s="79">
        <v>-6.5777599811553955E-2</v>
      </c>
      <c r="CS71" s="79">
        <v>-7.4417665600776672E-2</v>
      </c>
      <c r="CT71" s="79">
        <v>-5.3938444703817368E-2</v>
      </c>
      <c r="CU71" s="79">
        <v>-4.6424198895692825E-2</v>
      </c>
      <c r="CV71" s="79">
        <v>-8.343081921339035E-2</v>
      </c>
      <c r="CW71" s="79">
        <v>-0.10149864852428436</v>
      </c>
      <c r="CX71" s="79">
        <v>-3.0211158096790314E-2</v>
      </c>
      <c r="CY71" s="79">
        <v>-3.1976327300071716E-2</v>
      </c>
      <c r="CZ71" s="79">
        <v>-7.8762084245681763E-2</v>
      </c>
      <c r="DA71" s="79">
        <v>-4.6018566936254501E-2</v>
      </c>
      <c r="DB71" s="79">
        <v>-5.584852397441864E-2</v>
      </c>
      <c r="DC71" s="79">
        <v>-5.3747564554214478E-2</v>
      </c>
      <c r="DD71" s="79">
        <v>-3.8145359605550766E-2</v>
      </c>
      <c r="DE71" s="79">
        <v>-1.8754972144961357E-2</v>
      </c>
      <c r="DF71" s="79">
        <v>-9.6641844138503075E-3</v>
      </c>
      <c r="DG71" s="79">
        <v>2.5876004248857498E-2</v>
      </c>
      <c r="DH71" s="79">
        <v>3.1433094292879105E-2</v>
      </c>
      <c r="DI71" s="79">
        <v>-3.1346157193183899E-2</v>
      </c>
      <c r="DJ71" s="79">
        <v>-5.7215385138988495E-2</v>
      </c>
      <c r="DK71" s="79">
        <v>-5.9372745454311371E-2</v>
      </c>
      <c r="DL71" s="79">
        <v>-8.3719253540039063E-2</v>
      </c>
      <c r="DM71" s="79">
        <v>-0.12695030868053436</v>
      </c>
      <c r="DN71" s="79">
        <v>-0.10657867789268494</v>
      </c>
      <c r="DO71" s="79">
        <v>-5.7311885058879852E-2</v>
      </c>
      <c r="DP71" s="79">
        <v>-3.742571547627449E-2</v>
      </c>
      <c r="DQ71" s="79">
        <v>-4.48017418384552E-2</v>
      </c>
      <c r="DR71" s="79">
        <v>-2.4244805797934532E-2</v>
      </c>
      <c r="DS71" s="79">
        <v>-1.713944599032402E-2</v>
      </c>
      <c r="DT71" s="79">
        <v>-5.3764849901199341E-2</v>
      </c>
      <c r="DU71" s="79">
        <v>-6.8280637264251709E-2</v>
      </c>
      <c r="DV71" s="79">
        <v>3.2131841871887445E-3</v>
      </c>
      <c r="DW71" s="79">
        <v>2.0537964883260429E-4</v>
      </c>
      <c r="DX71" s="79">
        <v>-5.2153486758470535E-2</v>
      </c>
      <c r="DY71" s="79">
        <v>-1.2047012336552143E-2</v>
      </c>
      <c r="DZ71" s="79">
        <v>-2.8350275009870529E-2</v>
      </c>
      <c r="EA71" s="79">
        <v>-2.9123684391379356E-2</v>
      </c>
      <c r="EB71" s="79">
        <v>-1.3242391869425774E-2</v>
      </c>
      <c r="EC71" s="79">
        <v>4.9084071069955826E-3</v>
      </c>
      <c r="ED71" s="79">
        <v>1.4551730826497078E-2</v>
      </c>
      <c r="EE71" s="79">
        <v>5.3116671741008759E-2</v>
      </c>
      <c r="EF71" s="79">
        <v>6.0948066413402557E-2</v>
      </c>
      <c r="EG71" s="79">
        <v>-8.0409238580614328E-4</v>
      </c>
      <c r="EH71" s="79">
        <v>-2.4781569838523865E-2</v>
      </c>
      <c r="EI71" s="79">
        <v>-2.634027786552906E-2</v>
      </c>
      <c r="EJ71" s="79">
        <v>-4.7862175852060318E-2</v>
      </c>
      <c r="EK71" s="79">
        <v>-8.9256897568702698E-2</v>
      </c>
      <c r="EL71" s="79">
        <v>-6.9025605916976929E-2</v>
      </c>
      <c r="EM71" s="79">
        <v>-1.8364060670137405E-2</v>
      </c>
      <c r="EN71" s="79">
        <v>3.5098986700177193E-3</v>
      </c>
      <c r="EO71" s="79">
        <v>-2.0410527940839529E-3</v>
      </c>
      <c r="EP71" s="79">
        <v>1.8628092482686043E-2</v>
      </c>
      <c r="EQ71" s="79">
        <v>2.5143086910247803E-2</v>
      </c>
      <c r="ER71" s="79">
        <v>-1.0931904427707195E-2</v>
      </c>
      <c r="ES71" s="79">
        <v>-2.0319107919931412E-2</v>
      </c>
      <c r="ET71" s="79">
        <v>5.1472626626491547E-2</v>
      </c>
      <c r="EU71" s="79">
        <v>4.667065292596817E-2</v>
      </c>
      <c r="EV71" s="79">
        <v>-1.3734894804656506E-2</v>
      </c>
      <c r="EW71" s="79">
        <v>60.108646392822266</v>
      </c>
      <c r="EX71" s="79">
        <v>59.515060424804688</v>
      </c>
      <c r="EY71" s="79">
        <v>59.073638916015625</v>
      </c>
      <c r="EZ71" s="79">
        <v>58.696876525878906</v>
      </c>
      <c r="FA71" s="79">
        <v>58.395088195800781</v>
      </c>
      <c r="FB71" s="79">
        <v>58.151023864746094</v>
      </c>
      <c r="FC71" s="79">
        <v>58.005970001220703</v>
      </c>
      <c r="FD71" s="79">
        <v>59.163238525390625</v>
      </c>
      <c r="FE71" s="79">
        <v>61.277397155761719</v>
      </c>
      <c r="FF71" s="79">
        <v>63.818641662597656</v>
      </c>
      <c r="FG71" s="79">
        <v>66.98016357421875</v>
      </c>
      <c r="FH71" s="79">
        <v>70.159500122070313</v>
      </c>
      <c r="FI71" s="79">
        <v>72.886184692382813</v>
      </c>
      <c r="FJ71" s="79">
        <v>74.798721313476563</v>
      </c>
      <c r="FK71" s="79">
        <v>76.279388427734375</v>
      </c>
      <c r="FL71" s="79">
        <v>76.880523681640625</v>
      </c>
      <c r="FM71" s="79">
        <v>76.268722534179688</v>
      </c>
      <c r="FN71" s="79">
        <v>74.772628784179688</v>
      </c>
      <c r="FO71" s="79">
        <v>72.198867797851563</v>
      </c>
      <c r="FP71" s="79">
        <v>68.932029724121094</v>
      </c>
      <c r="FQ71" s="79">
        <v>65.207923889160156</v>
      </c>
      <c r="FR71" s="79">
        <v>62.906913757324219</v>
      </c>
      <c r="FS71" s="79">
        <v>61.488975524902344</v>
      </c>
      <c r="FT71" s="79">
        <v>60.625293731689453</v>
      </c>
      <c r="FU71" s="79">
        <v>3.0458437278866768E-2</v>
      </c>
      <c r="FV71" s="79">
        <v>4.6849735081195831E-2</v>
      </c>
      <c r="FW71" s="79">
        <v>2.9379447922110558E-2</v>
      </c>
      <c r="FX71" s="79">
        <v>0</v>
      </c>
      <c r="FY71" s="79">
        <v>360.7391357421875</v>
      </c>
      <c r="FZ71" s="79">
        <v>1</v>
      </c>
      <c r="GA71" s="41"/>
      <c r="GB71" s="34"/>
      <c r="GC71" s="34"/>
    </row>
    <row r="72" spans="1:185" x14ac:dyDescent="0.2">
      <c r="A72" t="s">
        <v>186</v>
      </c>
      <c r="B72" t="s">
        <v>236</v>
      </c>
      <c r="C72" t="s">
        <v>2</v>
      </c>
      <c r="D72" t="s">
        <v>202</v>
      </c>
      <c r="E72" t="s">
        <v>208</v>
      </c>
      <c r="F72" t="s">
        <v>179</v>
      </c>
      <c r="G72" t="s">
        <v>1</v>
      </c>
      <c r="H72" s="79">
        <v>141</v>
      </c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  <c r="BV72" s="79"/>
      <c r="BW72" s="79"/>
      <c r="BX72" s="79"/>
      <c r="BY72" s="79"/>
      <c r="BZ72" s="79"/>
      <c r="CA72" s="79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9"/>
      <c r="CP72" s="79"/>
      <c r="CQ72" s="79"/>
      <c r="CR72" s="79"/>
      <c r="CS72" s="79"/>
      <c r="CT72" s="79"/>
      <c r="CU72" s="79"/>
      <c r="CV72" s="79"/>
      <c r="CW72" s="79"/>
      <c r="CX72" s="79"/>
      <c r="CY72" s="79"/>
      <c r="CZ72" s="79"/>
      <c r="DA72" s="79"/>
      <c r="DB72" s="79"/>
      <c r="DC72" s="79"/>
      <c r="DD72" s="79"/>
      <c r="DE72" s="79"/>
      <c r="DF72" s="79"/>
      <c r="DG72" s="79"/>
      <c r="DH72" s="79"/>
      <c r="DI72" s="79"/>
      <c r="DJ72" s="79"/>
      <c r="DK72" s="79"/>
      <c r="DL72" s="79"/>
      <c r="DM72" s="79"/>
      <c r="DN72" s="79"/>
      <c r="DO72" s="79"/>
      <c r="DP72" s="79"/>
      <c r="DQ72" s="79"/>
      <c r="DR72" s="79"/>
      <c r="DS72" s="79"/>
      <c r="DT72" s="79"/>
      <c r="DU72" s="79"/>
      <c r="DV72" s="79"/>
      <c r="DW72" s="79"/>
      <c r="DX72" s="79"/>
      <c r="DY72" s="79"/>
      <c r="DZ72" s="79"/>
      <c r="EA72" s="79"/>
      <c r="EB72" s="79"/>
      <c r="EC72" s="79"/>
      <c r="ED72" s="79"/>
      <c r="EE72" s="79"/>
      <c r="EF72" s="79"/>
      <c r="EG72" s="79"/>
      <c r="EH72" s="79"/>
      <c r="EI72" s="79"/>
      <c r="EJ72" s="79"/>
      <c r="EK72" s="79"/>
      <c r="EL72" s="79"/>
      <c r="EM72" s="79"/>
      <c r="EN72" s="79"/>
      <c r="EO72" s="79"/>
      <c r="EP72" s="79"/>
      <c r="EQ72" s="79"/>
      <c r="ER72" s="79"/>
      <c r="ES72" s="79"/>
      <c r="ET72" s="79"/>
      <c r="EU72" s="79"/>
      <c r="EV72" s="79"/>
      <c r="EW72" s="79"/>
      <c r="EX72" s="79"/>
      <c r="EY72" s="79"/>
      <c r="EZ72" s="79"/>
      <c r="FA72" s="79"/>
      <c r="FB72" s="79"/>
      <c r="FC72" s="79"/>
      <c r="FD72" s="79"/>
      <c r="FE72" s="79"/>
      <c r="FF72" s="79"/>
      <c r="FG72" s="79"/>
      <c r="FH72" s="79"/>
      <c r="FI72" s="79"/>
      <c r="FJ72" s="79"/>
      <c r="FK72" s="79"/>
      <c r="FL72" s="79"/>
      <c r="FM72" s="79"/>
      <c r="FN72" s="79"/>
      <c r="FO72" s="79"/>
      <c r="FP72" s="79"/>
      <c r="FQ72" s="79"/>
      <c r="FR72" s="79"/>
      <c r="FS72" s="79"/>
      <c r="FT72" s="79"/>
      <c r="FU72" s="79"/>
      <c r="FV72" s="79"/>
      <c r="FW72" s="79"/>
      <c r="FX72" s="79">
        <v>0</v>
      </c>
      <c r="FY72" s="79">
        <v>10</v>
      </c>
      <c r="FZ72" s="79">
        <v>0</v>
      </c>
      <c r="GA72" s="41"/>
      <c r="GB72" s="34"/>
      <c r="GC72" s="34"/>
    </row>
    <row r="73" spans="1:185" x14ac:dyDescent="0.2">
      <c r="A73" t="s">
        <v>186</v>
      </c>
      <c r="B73" t="s">
        <v>236</v>
      </c>
      <c r="C73" t="s">
        <v>2</v>
      </c>
      <c r="D73" t="s">
        <v>202</v>
      </c>
      <c r="E73" t="s">
        <v>208</v>
      </c>
      <c r="F73" t="s">
        <v>180</v>
      </c>
      <c r="G73" t="s">
        <v>1</v>
      </c>
      <c r="H73" s="79">
        <v>47</v>
      </c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  <c r="EO73" s="79"/>
      <c r="EP73" s="79"/>
      <c r="EQ73" s="79"/>
      <c r="ER73" s="79"/>
      <c r="ES73" s="79"/>
      <c r="ET73" s="79"/>
      <c r="EU73" s="79"/>
      <c r="EV73" s="79"/>
      <c r="EW73" s="79"/>
      <c r="EX73" s="79"/>
      <c r="EY73" s="79"/>
      <c r="EZ73" s="79"/>
      <c r="FA73" s="79"/>
      <c r="FB73" s="79"/>
      <c r="FC73" s="79"/>
      <c r="FD73" s="79"/>
      <c r="FE73" s="79"/>
      <c r="FF73" s="79"/>
      <c r="FG73" s="79"/>
      <c r="FH73" s="79"/>
      <c r="FI73" s="79"/>
      <c r="FJ73" s="79"/>
      <c r="FK73" s="79"/>
      <c r="FL73" s="79"/>
      <c r="FM73" s="79"/>
      <c r="FN73" s="79"/>
      <c r="FO73" s="79"/>
      <c r="FP73" s="79"/>
      <c r="FQ73" s="79"/>
      <c r="FR73" s="79"/>
      <c r="FS73" s="79"/>
      <c r="FT73" s="79"/>
      <c r="FU73" s="79"/>
      <c r="FV73" s="79"/>
      <c r="FW73" s="79"/>
      <c r="FX73" s="79">
        <v>0</v>
      </c>
      <c r="FY73" s="79">
        <v>8</v>
      </c>
      <c r="FZ73" s="79">
        <v>0</v>
      </c>
      <c r="GA73" s="41"/>
      <c r="GB73" s="34"/>
      <c r="GC73" s="34"/>
    </row>
    <row r="74" spans="1:185" x14ac:dyDescent="0.2">
      <c r="A74" t="s">
        <v>186</v>
      </c>
      <c r="B74" t="s">
        <v>236</v>
      </c>
      <c r="C74" t="s">
        <v>2</v>
      </c>
      <c r="D74" t="s">
        <v>202</v>
      </c>
      <c r="E74" t="s">
        <v>208</v>
      </c>
      <c r="F74" t="s">
        <v>181</v>
      </c>
      <c r="G74" t="s">
        <v>1</v>
      </c>
      <c r="H74" s="79">
        <v>45</v>
      </c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79"/>
      <c r="BU74" s="79"/>
      <c r="BV74" s="79"/>
      <c r="BW74" s="79"/>
      <c r="BX74" s="79"/>
      <c r="BY74" s="79"/>
      <c r="BZ74" s="79"/>
      <c r="CA74" s="79"/>
      <c r="CB74" s="79"/>
      <c r="CC74" s="79"/>
      <c r="CD74" s="79"/>
      <c r="CE74" s="79"/>
      <c r="CF74" s="79"/>
      <c r="CG74" s="79"/>
      <c r="CH74" s="79"/>
      <c r="CI74" s="79"/>
      <c r="CJ74" s="79"/>
      <c r="CK74" s="79"/>
      <c r="CL74" s="79"/>
      <c r="CM74" s="79"/>
      <c r="CN74" s="79"/>
      <c r="CO74" s="79"/>
      <c r="CP74" s="79"/>
      <c r="CQ74" s="79"/>
      <c r="CR74" s="79"/>
      <c r="CS74" s="79"/>
      <c r="CT74" s="79"/>
      <c r="CU74" s="79"/>
      <c r="CV74" s="79"/>
      <c r="CW74" s="79"/>
      <c r="CX74" s="79"/>
      <c r="CY74" s="79"/>
      <c r="CZ74" s="79"/>
      <c r="DA74" s="79"/>
      <c r="DB74" s="79"/>
      <c r="DC74" s="79"/>
      <c r="DD74" s="79"/>
      <c r="DE74" s="79"/>
      <c r="DF74" s="79"/>
      <c r="DG74" s="79"/>
      <c r="DH74" s="79"/>
      <c r="DI74" s="79"/>
      <c r="DJ74" s="79"/>
      <c r="DK74" s="79"/>
      <c r="DL74" s="79"/>
      <c r="DM74" s="79"/>
      <c r="DN74" s="79"/>
      <c r="DO74" s="79"/>
      <c r="DP74" s="79"/>
      <c r="DQ74" s="79"/>
      <c r="DR74" s="79"/>
      <c r="DS74" s="79"/>
      <c r="DT74" s="79"/>
      <c r="DU74" s="79"/>
      <c r="DV74" s="79"/>
      <c r="DW74" s="79"/>
      <c r="DX74" s="79"/>
      <c r="DY74" s="79"/>
      <c r="DZ74" s="79"/>
      <c r="EA74" s="79"/>
      <c r="EB74" s="79"/>
      <c r="EC74" s="79"/>
      <c r="ED74" s="79"/>
      <c r="EE74" s="79"/>
      <c r="EF74" s="79"/>
      <c r="EG74" s="79"/>
      <c r="EH74" s="79"/>
      <c r="EI74" s="79"/>
      <c r="EJ74" s="79"/>
      <c r="EK74" s="79"/>
      <c r="EL74" s="79"/>
      <c r="EM74" s="79"/>
      <c r="EN74" s="79"/>
      <c r="EO74" s="79"/>
      <c r="EP74" s="79"/>
      <c r="EQ74" s="79"/>
      <c r="ER74" s="79"/>
      <c r="ES74" s="79"/>
      <c r="ET74" s="79"/>
      <c r="EU74" s="79"/>
      <c r="EV74" s="79"/>
      <c r="EW74" s="79"/>
      <c r="EX74" s="79"/>
      <c r="EY74" s="79"/>
      <c r="EZ74" s="79"/>
      <c r="FA74" s="79"/>
      <c r="FB74" s="79"/>
      <c r="FC74" s="79"/>
      <c r="FD74" s="79"/>
      <c r="FE74" s="79"/>
      <c r="FF74" s="79"/>
      <c r="FG74" s="79"/>
      <c r="FH74" s="79"/>
      <c r="FI74" s="79"/>
      <c r="FJ74" s="79"/>
      <c r="FK74" s="79"/>
      <c r="FL74" s="79"/>
      <c r="FM74" s="79"/>
      <c r="FN74" s="79"/>
      <c r="FO74" s="79"/>
      <c r="FP74" s="79"/>
      <c r="FQ74" s="79"/>
      <c r="FR74" s="79"/>
      <c r="FS74" s="79"/>
      <c r="FT74" s="79"/>
      <c r="FU74" s="79"/>
      <c r="FV74" s="79"/>
      <c r="FW74" s="79"/>
      <c r="FX74" s="79">
        <v>0</v>
      </c>
      <c r="FY74" s="79">
        <v>3</v>
      </c>
      <c r="FZ74" s="79">
        <v>0</v>
      </c>
      <c r="GA74" s="41"/>
      <c r="GB74" s="34"/>
      <c r="GC74" s="34"/>
    </row>
    <row r="75" spans="1:185" x14ac:dyDescent="0.2">
      <c r="A75" t="s">
        <v>186</v>
      </c>
      <c r="B75" t="s">
        <v>236</v>
      </c>
      <c r="C75" t="s">
        <v>2</v>
      </c>
      <c r="D75" t="s">
        <v>202</v>
      </c>
      <c r="E75" t="s">
        <v>208</v>
      </c>
      <c r="F75" t="s">
        <v>182</v>
      </c>
      <c r="G75" t="s">
        <v>1</v>
      </c>
      <c r="H75" s="79">
        <v>287</v>
      </c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  <c r="BP75" s="79"/>
      <c r="BQ75" s="79"/>
      <c r="BR75" s="79"/>
      <c r="BS75" s="79"/>
      <c r="BT75" s="79"/>
      <c r="BU75" s="79"/>
      <c r="BV75" s="79"/>
      <c r="BW75" s="79"/>
      <c r="BX75" s="79"/>
      <c r="BY75" s="79"/>
      <c r="BZ75" s="79"/>
      <c r="CA75" s="79"/>
      <c r="CB75" s="79"/>
      <c r="CC75" s="79"/>
      <c r="CD75" s="79"/>
      <c r="CE75" s="79"/>
      <c r="CF75" s="79"/>
      <c r="CG75" s="79"/>
      <c r="CH75" s="79"/>
      <c r="CI75" s="79"/>
      <c r="CJ75" s="79"/>
      <c r="CK75" s="79"/>
      <c r="CL75" s="79"/>
      <c r="CM75" s="79"/>
      <c r="CN75" s="79"/>
      <c r="CO75" s="79"/>
      <c r="CP75" s="79"/>
      <c r="CQ75" s="79"/>
      <c r="CR75" s="79"/>
      <c r="CS75" s="79"/>
      <c r="CT75" s="79"/>
      <c r="CU75" s="79"/>
      <c r="CV75" s="79"/>
      <c r="CW75" s="79"/>
      <c r="CX75" s="79"/>
      <c r="CY75" s="79"/>
      <c r="CZ75" s="79"/>
      <c r="DA75" s="79"/>
      <c r="DB75" s="79"/>
      <c r="DC75" s="79"/>
      <c r="DD75" s="79"/>
      <c r="DE75" s="79"/>
      <c r="DF75" s="79"/>
      <c r="DG75" s="79"/>
      <c r="DH75" s="79"/>
      <c r="DI75" s="79"/>
      <c r="DJ75" s="79"/>
      <c r="DK75" s="79"/>
      <c r="DL75" s="79"/>
      <c r="DM75" s="79"/>
      <c r="DN75" s="79"/>
      <c r="DO75" s="79"/>
      <c r="DP75" s="79"/>
      <c r="DQ75" s="79"/>
      <c r="DR75" s="79"/>
      <c r="DS75" s="79"/>
      <c r="DT75" s="79"/>
      <c r="DU75" s="79"/>
      <c r="DV75" s="79"/>
      <c r="DW75" s="79"/>
      <c r="DX75" s="79"/>
      <c r="DY75" s="79"/>
      <c r="DZ75" s="79"/>
      <c r="EA75" s="79"/>
      <c r="EB75" s="79"/>
      <c r="EC75" s="79"/>
      <c r="ED75" s="79"/>
      <c r="EE75" s="79"/>
      <c r="EF75" s="79"/>
      <c r="EG75" s="79"/>
      <c r="EH75" s="79"/>
      <c r="EI75" s="79"/>
      <c r="EJ75" s="79"/>
      <c r="EK75" s="79"/>
      <c r="EL75" s="79"/>
      <c r="EM75" s="79"/>
      <c r="EN75" s="79"/>
      <c r="EO75" s="79"/>
      <c r="EP75" s="79"/>
      <c r="EQ75" s="79"/>
      <c r="ER75" s="79"/>
      <c r="ES75" s="79"/>
      <c r="ET75" s="79"/>
      <c r="EU75" s="79"/>
      <c r="EV75" s="79"/>
      <c r="EW75" s="79"/>
      <c r="EX75" s="79"/>
      <c r="EY75" s="79"/>
      <c r="EZ75" s="79"/>
      <c r="FA75" s="79"/>
      <c r="FB75" s="79"/>
      <c r="FC75" s="79"/>
      <c r="FD75" s="79"/>
      <c r="FE75" s="79"/>
      <c r="FF75" s="79"/>
      <c r="FG75" s="79"/>
      <c r="FH75" s="79"/>
      <c r="FI75" s="79"/>
      <c r="FJ75" s="79"/>
      <c r="FK75" s="79"/>
      <c r="FL75" s="79"/>
      <c r="FM75" s="79"/>
      <c r="FN75" s="79"/>
      <c r="FO75" s="79"/>
      <c r="FP75" s="79"/>
      <c r="FQ75" s="79"/>
      <c r="FR75" s="79"/>
      <c r="FS75" s="79"/>
      <c r="FT75" s="79"/>
      <c r="FU75" s="79"/>
      <c r="FV75" s="79"/>
      <c r="FW75" s="79"/>
      <c r="FX75" s="79">
        <v>0</v>
      </c>
      <c r="FY75" s="79">
        <v>37.782608032226563</v>
      </c>
      <c r="FZ75" s="79">
        <v>0</v>
      </c>
      <c r="GA75" s="41"/>
      <c r="GB75" s="34"/>
      <c r="GC75" s="34"/>
    </row>
    <row r="76" spans="1:185" x14ac:dyDescent="0.2">
      <c r="A76" t="s">
        <v>186</v>
      </c>
      <c r="B76" t="s">
        <v>236</v>
      </c>
      <c r="C76" t="s">
        <v>2</v>
      </c>
      <c r="D76" t="s">
        <v>202</v>
      </c>
      <c r="E76" t="s">
        <v>208</v>
      </c>
      <c r="F76" t="s">
        <v>183</v>
      </c>
      <c r="G76" t="s">
        <v>1</v>
      </c>
      <c r="H76" s="79">
        <v>440</v>
      </c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  <c r="BX76" s="79"/>
      <c r="BY76" s="79"/>
      <c r="BZ76" s="79"/>
      <c r="CA76" s="79"/>
      <c r="CB76" s="79"/>
      <c r="CC76" s="79"/>
      <c r="CD76" s="79"/>
      <c r="CE76" s="79"/>
      <c r="CF76" s="79"/>
      <c r="CG76" s="79"/>
      <c r="CH76" s="79"/>
      <c r="CI76" s="79"/>
      <c r="CJ76" s="79"/>
      <c r="CK76" s="79"/>
      <c r="CL76" s="79"/>
      <c r="CM76" s="79"/>
      <c r="CN76" s="79"/>
      <c r="CO76" s="79"/>
      <c r="CP76" s="79"/>
      <c r="CQ76" s="79"/>
      <c r="CR76" s="79"/>
      <c r="CS76" s="79"/>
      <c r="CT76" s="79"/>
      <c r="CU76" s="79"/>
      <c r="CV76" s="79"/>
      <c r="CW76" s="79"/>
      <c r="CX76" s="79"/>
      <c r="CY76" s="79"/>
      <c r="CZ76" s="79"/>
      <c r="DA76" s="79"/>
      <c r="DB76" s="79"/>
      <c r="DC76" s="79"/>
      <c r="DD76" s="79"/>
      <c r="DE76" s="79"/>
      <c r="DF76" s="79"/>
      <c r="DG76" s="79"/>
      <c r="DH76" s="79"/>
      <c r="DI76" s="79"/>
      <c r="DJ76" s="79"/>
      <c r="DK76" s="79"/>
      <c r="DL76" s="79"/>
      <c r="DM76" s="79"/>
      <c r="DN76" s="79"/>
      <c r="DO76" s="79"/>
      <c r="DP76" s="79"/>
      <c r="DQ76" s="79"/>
      <c r="DR76" s="79"/>
      <c r="DS76" s="79"/>
      <c r="DT76" s="79"/>
      <c r="DU76" s="79"/>
      <c r="DV76" s="79"/>
      <c r="DW76" s="79"/>
      <c r="DX76" s="79"/>
      <c r="DY76" s="79"/>
      <c r="DZ76" s="79"/>
      <c r="EA76" s="79"/>
      <c r="EB76" s="79"/>
      <c r="EC76" s="79"/>
      <c r="ED76" s="79"/>
      <c r="EE76" s="79"/>
      <c r="EF76" s="79"/>
      <c r="EG76" s="79"/>
      <c r="EH76" s="79"/>
      <c r="EI76" s="79"/>
      <c r="EJ76" s="79"/>
      <c r="EK76" s="79"/>
      <c r="EL76" s="79"/>
      <c r="EM76" s="79"/>
      <c r="EN76" s="79"/>
      <c r="EO76" s="79"/>
      <c r="EP76" s="79"/>
      <c r="EQ76" s="79"/>
      <c r="ER76" s="79"/>
      <c r="ES76" s="79"/>
      <c r="ET76" s="79"/>
      <c r="EU76" s="79"/>
      <c r="EV76" s="79"/>
      <c r="EW76" s="79"/>
      <c r="EX76" s="79"/>
      <c r="EY76" s="79"/>
      <c r="EZ76" s="79"/>
      <c r="FA76" s="79"/>
      <c r="FB76" s="79"/>
      <c r="FC76" s="79"/>
      <c r="FD76" s="79"/>
      <c r="FE76" s="79"/>
      <c r="FF76" s="79"/>
      <c r="FG76" s="79"/>
      <c r="FH76" s="79"/>
      <c r="FI76" s="79"/>
      <c r="FJ76" s="79"/>
      <c r="FK76" s="79"/>
      <c r="FL76" s="79"/>
      <c r="FM76" s="79"/>
      <c r="FN76" s="79"/>
      <c r="FO76" s="79"/>
      <c r="FP76" s="79"/>
      <c r="FQ76" s="79"/>
      <c r="FR76" s="79"/>
      <c r="FS76" s="79"/>
      <c r="FT76" s="79"/>
      <c r="FU76" s="79"/>
      <c r="FV76" s="79"/>
      <c r="FW76" s="79"/>
      <c r="FX76" s="79">
        <v>0</v>
      </c>
      <c r="FY76" s="79">
        <v>35.391304016113281</v>
      </c>
      <c r="FZ76" s="79">
        <v>0</v>
      </c>
      <c r="GA76" s="41"/>
      <c r="GB76" s="34"/>
      <c r="GC76" s="34"/>
    </row>
    <row r="77" spans="1:185" x14ac:dyDescent="0.2">
      <c r="A77" t="s">
        <v>186</v>
      </c>
      <c r="B77" t="s">
        <v>236</v>
      </c>
      <c r="C77" t="s">
        <v>2</v>
      </c>
      <c r="D77" t="s">
        <v>202</v>
      </c>
      <c r="E77" t="s">
        <v>208</v>
      </c>
      <c r="F77" t="s">
        <v>184</v>
      </c>
      <c r="G77" t="s">
        <v>1</v>
      </c>
      <c r="H77" s="79">
        <v>213</v>
      </c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  <c r="BV77" s="79"/>
      <c r="BW77" s="79"/>
      <c r="BX77" s="79"/>
      <c r="BY77" s="79"/>
      <c r="BZ77" s="79"/>
      <c r="CA77" s="79"/>
      <c r="CB77" s="79"/>
      <c r="CC77" s="79"/>
      <c r="CD77" s="79"/>
      <c r="CE77" s="79"/>
      <c r="CF77" s="79"/>
      <c r="CG77" s="79"/>
      <c r="CH77" s="79"/>
      <c r="CI77" s="79"/>
      <c r="CJ77" s="79"/>
      <c r="CK77" s="79"/>
      <c r="CL77" s="79"/>
      <c r="CM77" s="79"/>
      <c r="CN77" s="79"/>
      <c r="CO77" s="79"/>
      <c r="CP77" s="79"/>
      <c r="CQ77" s="79"/>
      <c r="CR77" s="79"/>
      <c r="CS77" s="79"/>
      <c r="CT77" s="79"/>
      <c r="CU77" s="79"/>
      <c r="CV77" s="79"/>
      <c r="CW77" s="79"/>
      <c r="CX77" s="79"/>
      <c r="CY77" s="79"/>
      <c r="CZ77" s="79"/>
      <c r="DA77" s="79"/>
      <c r="DB77" s="79"/>
      <c r="DC77" s="79"/>
      <c r="DD77" s="79"/>
      <c r="DE77" s="79"/>
      <c r="DF77" s="79"/>
      <c r="DG77" s="79"/>
      <c r="DH77" s="79"/>
      <c r="DI77" s="79"/>
      <c r="DJ77" s="79"/>
      <c r="DK77" s="79"/>
      <c r="DL77" s="79"/>
      <c r="DM77" s="79"/>
      <c r="DN77" s="79"/>
      <c r="DO77" s="79"/>
      <c r="DP77" s="79"/>
      <c r="DQ77" s="79"/>
      <c r="DR77" s="79"/>
      <c r="DS77" s="79"/>
      <c r="DT77" s="79"/>
      <c r="DU77" s="79"/>
      <c r="DV77" s="79"/>
      <c r="DW77" s="79"/>
      <c r="DX77" s="79"/>
      <c r="DY77" s="79"/>
      <c r="DZ77" s="79"/>
      <c r="EA77" s="79"/>
      <c r="EB77" s="79"/>
      <c r="EC77" s="79"/>
      <c r="ED77" s="79"/>
      <c r="EE77" s="79"/>
      <c r="EF77" s="79"/>
      <c r="EG77" s="79"/>
      <c r="EH77" s="79"/>
      <c r="EI77" s="79"/>
      <c r="EJ77" s="79"/>
      <c r="EK77" s="79"/>
      <c r="EL77" s="79"/>
      <c r="EM77" s="79"/>
      <c r="EN77" s="79"/>
      <c r="EO77" s="79"/>
      <c r="EP77" s="79"/>
      <c r="EQ77" s="79"/>
      <c r="ER77" s="79"/>
      <c r="ES77" s="79"/>
      <c r="ET77" s="79"/>
      <c r="EU77" s="79"/>
      <c r="EV77" s="79"/>
      <c r="EW77" s="79"/>
      <c r="EX77" s="79"/>
      <c r="EY77" s="79"/>
      <c r="EZ77" s="79"/>
      <c r="FA77" s="79"/>
      <c r="FB77" s="79"/>
      <c r="FC77" s="79"/>
      <c r="FD77" s="79"/>
      <c r="FE77" s="79"/>
      <c r="FF77" s="79"/>
      <c r="FG77" s="79"/>
      <c r="FH77" s="79"/>
      <c r="FI77" s="79"/>
      <c r="FJ77" s="79"/>
      <c r="FK77" s="79"/>
      <c r="FL77" s="79"/>
      <c r="FM77" s="79"/>
      <c r="FN77" s="79"/>
      <c r="FO77" s="79"/>
      <c r="FP77" s="79"/>
      <c r="FQ77" s="79"/>
      <c r="FR77" s="79"/>
      <c r="FS77" s="79"/>
      <c r="FT77" s="79"/>
      <c r="FU77" s="79"/>
      <c r="FV77" s="79"/>
      <c r="FW77" s="79"/>
      <c r="FX77" s="79">
        <v>0</v>
      </c>
      <c r="FY77" s="79">
        <v>17.217391967773438</v>
      </c>
      <c r="FZ77" s="79">
        <v>0</v>
      </c>
      <c r="GA77" s="41"/>
      <c r="GB77" s="34"/>
      <c r="GC77" s="34"/>
    </row>
    <row r="78" spans="1:185" x14ac:dyDescent="0.2">
      <c r="A78" t="s">
        <v>186</v>
      </c>
      <c r="B78" t="s">
        <v>236</v>
      </c>
      <c r="C78" t="s">
        <v>2</v>
      </c>
      <c r="D78" t="s">
        <v>202</v>
      </c>
      <c r="E78" t="s">
        <v>208</v>
      </c>
      <c r="F78" t="s">
        <v>185</v>
      </c>
      <c r="G78" t="s">
        <v>1</v>
      </c>
      <c r="H78" s="79">
        <v>69</v>
      </c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  <c r="BV78" s="79"/>
      <c r="BW78" s="79"/>
      <c r="BX78" s="79"/>
      <c r="BY78" s="79"/>
      <c r="BZ78" s="79"/>
      <c r="CA78" s="79"/>
      <c r="CB78" s="79"/>
      <c r="CC78" s="79"/>
      <c r="CD78" s="79"/>
      <c r="CE78" s="79"/>
      <c r="CF78" s="79"/>
      <c r="CG78" s="79"/>
      <c r="CH78" s="79"/>
      <c r="CI78" s="79"/>
      <c r="CJ78" s="79"/>
      <c r="CK78" s="79"/>
      <c r="CL78" s="79"/>
      <c r="CM78" s="79"/>
      <c r="CN78" s="79"/>
      <c r="CO78" s="79"/>
      <c r="CP78" s="79"/>
      <c r="CQ78" s="79"/>
      <c r="CR78" s="79"/>
      <c r="CS78" s="79"/>
      <c r="CT78" s="79"/>
      <c r="CU78" s="79"/>
      <c r="CV78" s="79"/>
      <c r="CW78" s="79"/>
      <c r="CX78" s="79"/>
      <c r="CY78" s="79"/>
      <c r="CZ78" s="79"/>
      <c r="DA78" s="79"/>
      <c r="DB78" s="79"/>
      <c r="DC78" s="79"/>
      <c r="DD78" s="79"/>
      <c r="DE78" s="79"/>
      <c r="DF78" s="79"/>
      <c r="DG78" s="79"/>
      <c r="DH78" s="79"/>
      <c r="DI78" s="79"/>
      <c r="DJ78" s="79"/>
      <c r="DK78" s="79"/>
      <c r="DL78" s="79"/>
      <c r="DM78" s="79"/>
      <c r="DN78" s="79"/>
      <c r="DO78" s="79"/>
      <c r="DP78" s="79"/>
      <c r="DQ78" s="79"/>
      <c r="DR78" s="79"/>
      <c r="DS78" s="79"/>
      <c r="DT78" s="79"/>
      <c r="DU78" s="79"/>
      <c r="DV78" s="79"/>
      <c r="DW78" s="79"/>
      <c r="DX78" s="79"/>
      <c r="DY78" s="79"/>
      <c r="DZ78" s="79"/>
      <c r="EA78" s="79"/>
      <c r="EB78" s="79"/>
      <c r="EC78" s="79"/>
      <c r="ED78" s="79"/>
      <c r="EE78" s="79"/>
      <c r="EF78" s="79"/>
      <c r="EG78" s="79"/>
      <c r="EH78" s="79"/>
      <c r="EI78" s="79"/>
      <c r="EJ78" s="79"/>
      <c r="EK78" s="79"/>
      <c r="EL78" s="79"/>
      <c r="EM78" s="79"/>
      <c r="EN78" s="79"/>
      <c r="EO78" s="79"/>
      <c r="EP78" s="79"/>
      <c r="EQ78" s="79"/>
      <c r="ER78" s="79"/>
      <c r="ES78" s="79"/>
      <c r="ET78" s="79"/>
      <c r="EU78" s="79"/>
      <c r="EV78" s="79"/>
      <c r="EW78" s="79"/>
      <c r="EX78" s="79"/>
      <c r="EY78" s="79"/>
      <c r="EZ78" s="79"/>
      <c r="FA78" s="79"/>
      <c r="FB78" s="79"/>
      <c r="FC78" s="79"/>
      <c r="FD78" s="79"/>
      <c r="FE78" s="79"/>
      <c r="FF78" s="79"/>
      <c r="FG78" s="79"/>
      <c r="FH78" s="79"/>
      <c r="FI78" s="79"/>
      <c r="FJ78" s="79"/>
      <c r="FK78" s="79"/>
      <c r="FL78" s="79"/>
      <c r="FM78" s="79"/>
      <c r="FN78" s="79"/>
      <c r="FO78" s="79"/>
      <c r="FP78" s="79"/>
      <c r="FQ78" s="79"/>
      <c r="FR78" s="79"/>
      <c r="FS78" s="79"/>
      <c r="FT78" s="79"/>
      <c r="FU78" s="79"/>
      <c r="FV78" s="79"/>
      <c r="FW78" s="79"/>
      <c r="FX78" s="79">
        <v>0</v>
      </c>
      <c r="FY78" s="79">
        <v>4</v>
      </c>
      <c r="FZ78" s="79">
        <v>0</v>
      </c>
      <c r="GA78" s="41"/>
      <c r="GB78" s="34"/>
      <c r="GC78" s="34"/>
    </row>
    <row r="79" spans="1:185" x14ac:dyDescent="0.2">
      <c r="A79" t="s">
        <v>186</v>
      </c>
      <c r="B79" t="s">
        <v>236</v>
      </c>
      <c r="C79" t="s">
        <v>2</v>
      </c>
      <c r="D79" t="s">
        <v>202</v>
      </c>
      <c r="E79" t="s">
        <v>209</v>
      </c>
      <c r="F79" t="s">
        <v>1</v>
      </c>
      <c r="G79" t="s">
        <v>198</v>
      </c>
      <c r="H79" s="79">
        <v>2830</v>
      </c>
      <c r="I79" s="79">
        <v>1.18175208568573</v>
      </c>
      <c r="J79" s="79">
        <v>1.0045609474182129</v>
      </c>
      <c r="K79" s="79">
        <v>0.89983701705932617</v>
      </c>
      <c r="L79" s="79">
        <v>0.83347028493881226</v>
      </c>
      <c r="M79" s="79">
        <v>0.8344871997833252</v>
      </c>
      <c r="N79" s="79">
        <v>0.95330560207366943</v>
      </c>
      <c r="O79" s="79">
        <v>1.0986858606338501</v>
      </c>
      <c r="P79" s="79">
        <v>1.1772708892822266</v>
      </c>
      <c r="Q79" s="79">
        <v>1.2269366979598999</v>
      </c>
      <c r="R79" s="79">
        <v>1.3074162006378174</v>
      </c>
      <c r="S79" s="79">
        <v>1.3706647157669067</v>
      </c>
      <c r="T79" s="79">
        <v>1.4772347211837769</v>
      </c>
      <c r="U79" s="79">
        <v>1.5817797183990479</v>
      </c>
      <c r="V79" s="79">
        <v>1.6175163984298706</v>
      </c>
      <c r="W79" s="79">
        <v>1.6852227449417114</v>
      </c>
      <c r="X79" s="79">
        <v>1.7786941528320313</v>
      </c>
      <c r="Y79" s="79">
        <v>1.9332312345504761</v>
      </c>
      <c r="Z79" s="79">
        <v>2.1385939121246338</v>
      </c>
      <c r="AA79" s="79">
        <v>2.206186056137085</v>
      </c>
      <c r="AB79" s="79">
        <v>2.2192585468292236</v>
      </c>
      <c r="AC79" s="79">
        <v>2.2301409244537354</v>
      </c>
      <c r="AD79" s="79">
        <v>2.0944781303405762</v>
      </c>
      <c r="AE79" s="79">
        <v>1.7431076765060425</v>
      </c>
      <c r="AF79" s="79">
        <v>1.4214032888412476</v>
      </c>
      <c r="AG79" s="79">
        <v>-0.32127106189727783</v>
      </c>
      <c r="AH79" s="79">
        <v>-0.30075269937515259</v>
      </c>
      <c r="AI79" s="79">
        <v>-0.23610350489616394</v>
      </c>
      <c r="AJ79" s="79">
        <v>-0.21166975796222687</v>
      </c>
      <c r="AK79" s="79">
        <v>-0.17786714434623718</v>
      </c>
      <c r="AL79" s="79">
        <v>-9.3799762427806854E-2</v>
      </c>
      <c r="AM79" s="79">
        <v>-1.6327092424035072E-2</v>
      </c>
      <c r="AN79" s="79">
        <v>-5.195733904838562E-2</v>
      </c>
      <c r="AO79" s="79">
        <v>-9.6379145979881287E-2</v>
      </c>
      <c r="AP79" s="79">
        <v>-0.10020639002323151</v>
      </c>
      <c r="AQ79" s="79">
        <v>-0.11045820266008377</v>
      </c>
      <c r="AR79" s="79">
        <v>-0.12104954570531845</v>
      </c>
      <c r="AS79" s="79">
        <v>-9.9810086190700531E-2</v>
      </c>
      <c r="AT79" s="79">
        <v>-0.1077224388718605</v>
      </c>
      <c r="AU79" s="79">
        <v>-7.0808224380016327E-2</v>
      </c>
      <c r="AV79" s="79">
        <v>-2.9251115396618843E-2</v>
      </c>
      <c r="AW79" s="79">
        <v>-5.5026825517416E-2</v>
      </c>
      <c r="AX79" s="79">
        <v>-6.5860874019563198E-3</v>
      </c>
      <c r="AY79" s="79">
        <v>-1.8399933353066444E-2</v>
      </c>
      <c r="AZ79" s="79">
        <v>-5.2939243614673615E-2</v>
      </c>
      <c r="BA79" s="79">
        <v>-0.12163989990949631</v>
      </c>
      <c r="BB79" s="79">
        <v>-9.9204443395137787E-2</v>
      </c>
      <c r="BC79" s="79">
        <v>-0.16841530799865723</v>
      </c>
      <c r="BD79" s="79">
        <v>-0.22015054523944855</v>
      </c>
      <c r="BE79" s="79">
        <v>-0.24833476543426514</v>
      </c>
      <c r="BF79" s="79">
        <v>-0.23292998969554901</v>
      </c>
      <c r="BG79" s="79">
        <v>-0.18023301661014557</v>
      </c>
      <c r="BH79" s="79">
        <v>-0.15844249725341797</v>
      </c>
      <c r="BI79" s="79">
        <v>-0.12738671898841858</v>
      </c>
      <c r="BJ79" s="79">
        <v>-4.9225322902202606E-2</v>
      </c>
      <c r="BK79" s="79">
        <v>2.5338485836982727E-2</v>
      </c>
      <c r="BL79" s="79">
        <v>-7.1319155395030975E-3</v>
      </c>
      <c r="BM79" s="79">
        <v>-5.9199977666139603E-2</v>
      </c>
      <c r="BN79" s="79">
        <v>-6.2473602592945099E-2</v>
      </c>
      <c r="BO79" s="79">
        <v>-6.9385431706905365E-2</v>
      </c>
      <c r="BP79" s="79">
        <v>-7.5514428317546844E-2</v>
      </c>
      <c r="BQ79" s="79">
        <v>-4.8454795032739639E-2</v>
      </c>
      <c r="BR79" s="79">
        <v>-5.3621280938386917E-2</v>
      </c>
      <c r="BS79" s="79">
        <v>-1.3558766804635525E-2</v>
      </c>
      <c r="BT79" s="79">
        <v>3.0583666637539864E-2</v>
      </c>
      <c r="BU79" s="79">
        <v>7.2232307866215706E-3</v>
      </c>
      <c r="BV79" s="79">
        <v>5.7800456881523132E-2</v>
      </c>
      <c r="BW79" s="79">
        <v>6.2834657728672028E-2</v>
      </c>
      <c r="BX79" s="79">
        <v>3.8091745227575302E-2</v>
      </c>
      <c r="BY79" s="79">
        <v>-2.0032539963722229E-2</v>
      </c>
      <c r="BZ79" s="79">
        <v>7.3943380266427994E-3</v>
      </c>
      <c r="CA79" s="79">
        <v>-8.0977492034435272E-2</v>
      </c>
      <c r="CB79" s="79">
        <v>-0.14931552112102509</v>
      </c>
      <c r="CC79" s="79">
        <v>-0.1978193074464798</v>
      </c>
      <c r="CD79" s="79">
        <v>-0.1859561949968338</v>
      </c>
      <c r="CE79" s="79">
        <v>-0.14153729379177094</v>
      </c>
      <c r="CF79" s="79">
        <v>-0.12157747149467468</v>
      </c>
      <c r="CG79" s="79">
        <v>-9.242413192987442E-2</v>
      </c>
      <c r="CH79" s="79">
        <v>-1.8353201448917389E-2</v>
      </c>
      <c r="CI79" s="79">
        <v>5.4195940494537354E-2</v>
      </c>
      <c r="CJ79" s="79">
        <v>2.3914037272334099E-2</v>
      </c>
      <c r="CK79" s="79">
        <v>-3.3449802547693253E-2</v>
      </c>
      <c r="CL79" s="79">
        <v>-3.6339990794658661E-2</v>
      </c>
      <c r="CM79" s="79">
        <v>-4.0938559919595718E-2</v>
      </c>
      <c r="CN79" s="79">
        <v>-4.3976951390504837E-2</v>
      </c>
      <c r="CO79" s="79">
        <v>-1.2886276468634605E-2</v>
      </c>
      <c r="CP79" s="79">
        <v>-1.6150984913110733E-2</v>
      </c>
      <c r="CQ79" s="79">
        <v>2.6092030107975006E-2</v>
      </c>
      <c r="CR79" s="79">
        <v>7.2025053203105927E-2</v>
      </c>
      <c r="CS79" s="79">
        <v>5.0337430089712143E-2</v>
      </c>
      <c r="CT79" s="79">
        <v>0.10239437967538834</v>
      </c>
      <c r="CU79" s="79">
        <v>0.11909749358892441</v>
      </c>
      <c r="CV79" s="79">
        <v>0.10113953053951263</v>
      </c>
      <c r="CW79" s="79">
        <v>5.0340410321950912E-2</v>
      </c>
      <c r="CX79" s="79">
        <v>8.1224329769611359E-2</v>
      </c>
      <c r="CY79" s="79">
        <v>-2.0418323576450348E-2</v>
      </c>
      <c r="CZ79" s="79">
        <v>-0.10025539249181747</v>
      </c>
      <c r="DA79" s="79">
        <v>-0.14730384945869446</v>
      </c>
      <c r="DB79" s="79">
        <v>-0.13898240029811859</v>
      </c>
      <c r="DC79" s="79">
        <v>-0.1028415635228157</v>
      </c>
      <c r="DD79" s="79">
        <v>-8.47124382853508E-2</v>
      </c>
      <c r="DE79" s="79">
        <v>-5.7461544871330261E-2</v>
      </c>
      <c r="DF79" s="79">
        <v>1.2518920004367828E-2</v>
      </c>
      <c r="DG79" s="79">
        <v>8.305339515209198E-2</v>
      </c>
      <c r="DH79" s="79">
        <v>5.4959990084171295E-2</v>
      </c>
      <c r="DI79" s="79">
        <v>-7.6996260322630405E-3</v>
      </c>
      <c r="DJ79" s="79">
        <v>-1.0206378065049648E-2</v>
      </c>
      <c r="DK79" s="79">
        <v>-1.2491686269640923E-2</v>
      </c>
      <c r="DL79" s="79">
        <v>-1.2439471669495106E-2</v>
      </c>
      <c r="DM79" s="79">
        <v>2.2682242095470428E-2</v>
      </c>
      <c r="DN79" s="79">
        <v>2.1319311112165451E-2</v>
      </c>
      <c r="DO79" s="79">
        <v>6.5742827951908112E-2</v>
      </c>
      <c r="DP79" s="79">
        <v>0.11346644163131714</v>
      </c>
      <c r="DQ79" s="79">
        <v>9.3451626598834991E-2</v>
      </c>
      <c r="DR79" s="79">
        <v>0.14698830246925354</v>
      </c>
      <c r="DS79" s="79">
        <v>0.17536032199859619</v>
      </c>
      <c r="DT79" s="79">
        <v>0.16418731212615967</v>
      </c>
      <c r="DU79" s="79">
        <v>0.12071336060762405</v>
      </c>
      <c r="DV79" s="79">
        <v>0.15505431592464447</v>
      </c>
      <c r="DW79" s="79">
        <v>4.0140841156244278E-2</v>
      </c>
      <c r="DX79" s="79">
        <v>-5.119527131319046E-2</v>
      </c>
      <c r="DY79" s="79">
        <v>-7.4367545545101166E-2</v>
      </c>
      <c r="DZ79" s="79">
        <v>-7.1159698069095612E-2</v>
      </c>
      <c r="EA79" s="79">
        <v>-4.6971078962087631E-2</v>
      </c>
      <c r="EB79" s="79">
        <v>-3.1485185027122498E-2</v>
      </c>
      <c r="EC79" s="79">
        <v>-6.9811218418180943E-3</v>
      </c>
      <c r="ED79" s="79">
        <v>5.7093359529972076E-2</v>
      </c>
      <c r="EE79" s="79">
        <v>0.12471897155046463</v>
      </c>
      <c r="EF79" s="79">
        <v>9.9785417318344116E-2</v>
      </c>
      <c r="EG79" s="79">
        <v>2.9479539021849632E-2</v>
      </c>
      <c r="EH79" s="79">
        <v>2.7526408433914185E-2</v>
      </c>
      <c r="EI79" s="79">
        <v>2.8581080958247185E-2</v>
      </c>
      <c r="EJ79" s="79">
        <v>3.3095639199018478E-2</v>
      </c>
      <c r="EK79" s="79">
        <v>7.4037536978721619E-2</v>
      </c>
      <c r="EL79" s="79">
        <v>7.5420469045639038E-2</v>
      </c>
      <c r="EM79" s="79">
        <v>0.12299228459596634</v>
      </c>
      <c r="EN79" s="79">
        <v>0.17330121994018555</v>
      </c>
      <c r="EO79" s="79">
        <v>0.15570168197154999</v>
      </c>
      <c r="EP79" s="79">
        <v>0.21137484908103943</v>
      </c>
      <c r="EQ79" s="79">
        <v>0.25659492611885071</v>
      </c>
      <c r="ER79" s="79">
        <v>0.25521829724311829</v>
      </c>
      <c r="ES79" s="79">
        <v>0.22232072055339813</v>
      </c>
      <c r="ET79" s="79">
        <v>0.26165309548377991</v>
      </c>
      <c r="EU79" s="79">
        <v>0.12757866084575653</v>
      </c>
      <c r="EV79" s="79">
        <v>1.96397565305233E-2</v>
      </c>
      <c r="EW79" s="79">
        <v>66.038825988769531</v>
      </c>
      <c r="EX79" s="79">
        <v>65.266326904296875</v>
      </c>
      <c r="EY79" s="79">
        <v>64.357032775878906</v>
      </c>
      <c r="EZ79" s="79">
        <v>63.703086853027344</v>
      </c>
      <c r="FA79" s="79">
        <v>63.014392852783203</v>
      </c>
      <c r="FB79" s="79">
        <v>62.856952667236328</v>
      </c>
      <c r="FC79" s="79">
        <v>62.079235076904297</v>
      </c>
      <c r="FD79" s="79">
        <v>62.862861633300781</v>
      </c>
      <c r="FE79" s="79">
        <v>65.755462646484375</v>
      </c>
      <c r="FF79" s="79">
        <v>69.333793640136719</v>
      </c>
      <c r="FG79" s="79">
        <v>73.082496643066406</v>
      </c>
      <c r="FH79" s="79">
        <v>76.663932800292969</v>
      </c>
      <c r="FI79" s="79">
        <v>80.256462097167969</v>
      </c>
      <c r="FJ79" s="79">
        <v>83.196533203125</v>
      </c>
      <c r="FK79" s="79">
        <v>84.755302429199219</v>
      </c>
      <c r="FL79" s="79">
        <v>85.207817077636719</v>
      </c>
      <c r="FM79" s="79">
        <v>84.92083740234375</v>
      </c>
      <c r="FN79" s="79">
        <v>83.0208740234375</v>
      </c>
      <c r="FO79" s="79">
        <v>80.135124206542969</v>
      </c>
      <c r="FP79" s="79">
        <v>76.435966491699219</v>
      </c>
      <c r="FQ79" s="79">
        <v>72.224868774414063</v>
      </c>
      <c r="FR79" s="79">
        <v>69.602195739746094</v>
      </c>
      <c r="FS79" s="79">
        <v>68.070426940917969</v>
      </c>
      <c r="FT79" s="79">
        <v>66.871803283691406</v>
      </c>
      <c r="FU79" s="79">
        <v>4.61578369140625E-2</v>
      </c>
      <c r="FV79" s="79">
        <v>7.6232649385929108E-2</v>
      </c>
      <c r="FW79" s="79">
        <v>4.435352236032486E-2</v>
      </c>
      <c r="FX79" s="79">
        <v>0</v>
      </c>
      <c r="FY79" s="79">
        <v>289.9761962890625</v>
      </c>
      <c r="FZ79" s="79">
        <v>1</v>
      </c>
      <c r="GA79" s="41"/>
      <c r="GB79" s="34"/>
      <c r="GC79" s="34"/>
    </row>
    <row r="80" spans="1:185" x14ac:dyDescent="0.2">
      <c r="A80" t="s">
        <v>186</v>
      </c>
      <c r="B80" t="s">
        <v>236</v>
      </c>
      <c r="C80" t="s">
        <v>2</v>
      </c>
      <c r="D80" t="s">
        <v>202</v>
      </c>
      <c r="E80" t="s">
        <v>209</v>
      </c>
      <c r="F80" t="s">
        <v>1</v>
      </c>
      <c r="G80" t="s">
        <v>200</v>
      </c>
      <c r="H80" s="79">
        <v>729</v>
      </c>
      <c r="I80" s="79">
        <v>0.46433925628662109</v>
      </c>
      <c r="J80" s="79">
        <v>0.42111283540725708</v>
      </c>
      <c r="K80" s="79">
        <v>0.38396668434143066</v>
      </c>
      <c r="L80" s="79">
        <v>0.36256784200668335</v>
      </c>
      <c r="M80" s="79">
        <v>0.35172399878501892</v>
      </c>
      <c r="N80" s="79">
        <v>0.34799575805664063</v>
      </c>
      <c r="O80" s="79">
        <v>0.37826046347618103</v>
      </c>
      <c r="P80" s="79">
        <v>0.41236311197280884</v>
      </c>
      <c r="Q80" s="79">
        <v>0.44421499967575073</v>
      </c>
      <c r="R80" s="79">
        <v>0.46228483319282532</v>
      </c>
      <c r="S80" s="79">
        <v>0.48371985554695129</v>
      </c>
      <c r="T80" s="79">
        <v>0.51324117183685303</v>
      </c>
      <c r="U80" s="79">
        <v>0.56200414896011353</v>
      </c>
      <c r="V80" s="79">
        <v>0.61353415250778198</v>
      </c>
      <c r="W80" s="79">
        <v>0.63913619518280029</v>
      </c>
      <c r="X80" s="79">
        <v>0.66022521257400513</v>
      </c>
      <c r="Y80" s="79">
        <v>0.69961035251617432</v>
      </c>
      <c r="Z80" s="79">
        <v>0.7305452823638916</v>
      </c>
      <c r="AA80" s="79">
        <v>0.73768013715744019</v>
      </c>
      <c r="AB80" s="79">
        <v>0.72680455446243286</v>
      </c>
      <c r="AC80" s="79">
        <v>0.71311932802200317</v>
      </c>
      <c r="AD80" s="79">
        <v>0.67894500494003296</v>
      </c>
      <c r="AE80" s="79">
        <v>0.60956013202667236</v>
      </c>
      <c r="AF80" s="79">
        <v>0.52655512094497681</v>
      </c>
      <c r="AG80" s="79">
        <v>-2.889108844101429E-2</v>
      </c>
      <c r="AH80" s="79">
        <v>-1.2754559516906738E-2</v>
      </c>
      <c r="AI80" s="79">
        <v>-1.2836943380534649E-2</v>
      </c>
      <c r="AJ80" s="79">
        <v>-1.3382495380938053E-2</v>
      </c>
      <c r="AK80" s="79">
        <v>-1.6317764297127724E-2</v>
      </c>
      <c r="AL80" s="79">
        <v>-2.4786274880170822E-2</v>
      </c>
      <c r="AM80" s="79">
        <v>-2.5547923520207405E-2</v>
      </c>
      <c r="AN80" s="79">
        <v>-1.3133201282471418E-3</v>
      </c>
      <c r="AO80" s="79">
        <v>1.9855458289384842E-2</v>
      </c>
      <c r="AP80" s="79">
        <v>1.0721796425059438E-3</v>
      </c>
      <c r="AQ80" s="79">
        <v>-2.3302415385842323E-2</v>
      </c>
      <c r="AR80" s="79">
        <v>-5.0987478345632553E-2</v>
      </c>
      <c r="AS80" s="79">
        <v>-5.7399377226829529E-2</v>
      </c>
      <c r="AT80" s="79">
        <v>-3.5601630806922913E-2</v>
      </c>
      <c r="AU80" s="79">
        <v>-3.7559755146503448E-2</v>
      </c>
      <c r="AV80" s="79">
        <v>-4.2986568063497543E-2</v>
      </c>
      <c r="AW80" s="79">
        <v>-4.7625269740819931E-2</v>
      </c>
      <c r="AX80" s="79">
        <v>-5.2924968302249908E-2</v>
      </c>
      <c r="AY80" s="79">
        <v>-6.3669763505458832E-2</v>
      </c>
      <c r="AZ80" s="79">
        <v>-4.6524554491043091E-2</v>
      </c>
      <c r="BA80" s="79">
        <v>-6.7772679030895233E-2</v>
      </c>
      <c r="BB80" s="79">
        <v>-6.8656258285045624E-2</v>
      </c>
      <c r="BC80" s="79">
        <v>-6.5782919526100159E-2</v>
      </c>
      <c r="BD80" s="79">
        <v>-4.8384383320808411E-2</v>
      </c>
      <c r="BE80" s="79">
        <v>-5.9391435934230685E-4</v>
      </c>
      <c r="BF80" s="79">
        <v>1.3995659537613392E-2</v>
      </c>
      <c r="BG80" s="79">
        <v>1.3461694121360779E-2</v>
      </c>
      <c r="BH80" s="79">
        <v>1.2666651979088783E-2</v>
      </c>
      <c r="BI80" s="79">
        <v>1.0278517380356789E-2</v>
      </c>
      <c r="BJ80" s="79">
        <v>6.729189190082252E-4</v>
      </c>
      <c r="BK80" s="79">
        <v>1.8139451276510954E-3</v>
      </c>
      <c r="BL80" s="79">
        <v>2.4463975802063942E-2</v>
      </c>
      <c r="BM80" s="79">
        <v>4.5751560479402542E-2</v>
      </c>
      <c r="BN80" s="79">
        <v>2.7475368231534958E-2</v>
      </c>
      <c r="BO80" s="79">
        <v>5.6793573312461376E-3</v>
      </c>
      <c r="BP80" s="79">
        <v>-1.6213929280638695E-2</v>
      </c>
      <c r="BQ80" s="79">
        <v>-2.3038890212774277E-2</v>
      </c>
      <c r="BR80" s="79">
        <v>3.9918438415043056E-4</v>
      </c>
      <c r="BS80" s="79">
        <v>-4.66490862891078E-3</v>
      </c>
      <c r="BT80" s="79">
        <v>-8.8176010176539421E-3</v>
      </c>
      <c r="BU80" s="79">
        <v>-1.1982801370322704E-2</v>
      </c>
      <c r="BV80" s="79">
        <v>-1.9772991538047791E-2</v>
      </c>
      <c r="BW80" s="79">
        <v>-3.2088775187730789E-2</v>
      </c>
      <c r="BX80" s="79">
        <v>-1.4062069356441498E-2</v>
      </c>
      <c r="BY80" s="79">
        <v>-3.329559788107872E-2</v>
      </c>
      <c r="BZ80" s="79">
        <v>-3.3542893826961517E-2</v>
      </c>
      <c r="CA80" s="79">
        <v>-3.295111283659935E-2</v>
      </c>
      <c r="CB80" s="79">
        <v>-1.8414692953228951E-2</v>
      </c>
      <c r="CC80" s="79">
        <v>1.9004622474312782E-2</v>
      </c>
      <c r="CD80" s="79">
        <v>3.2522778958082199E-2</v>
      </c>
      <c r="CE80" s="79">
        <v>3.1676050275564194E-2</v>
      </c>
      <c r="CF80" s="79">
        <v>3.0708212405443192E-2</v>
      </c>
      <c r="CG80" s="79">
        <v>2.869901992380619E-2</v>
      </c>
      <c r="CH80" s="79">
        <v>1.8305879086256027E-2</v>
      </c>
      <c r="CI80" s="79">
        <v>2.0764691755175591E-2</v>
      </c>
      <c r="CJ80" s="79">
        <v>4.2317252606153488E-2</v>
      </c>
      <c r="CK80" s="79">
        <v>6.3687123358249664E-2</v>
      </c>
      <c r="CL80" s="79">
        <v>4.5762136578559875E-2</v>
      </c>
      <c r="CM80" s="79">
        <v>2.5752045214176178E-2</v>
      </c>
      <c r="CN80" s="79">
        <v>7.8701246529817581E-3</v>
      </c>
      <c r="CO80" s="79">
        <v>7.5907824793830514E-4</v>
      </c>
      <c r="CP80" s="79">
        <v>2.5333238765597343E-2</v>
      </c>
      <c r="CQ80" s="79">
        <v>1.8117962405085564E-2</v>
      </c>
      <c r="CR80" s="79">
        <v>1.4847722835838795E-2</v>
      </c>
      <c r="CS80" s="79">
        <v>1.270306296646595E-2</v>
      </c>
      <c r="CT80" s="79">
        <v>3.1879651360213757E-3</v>
      </c>
      <c r="CU80" s="79">
        <v>-1.0215882211923599E-2</v>
      </c>
      <c r="CV80" s="79">
        <v>8.4213484078645706E-3</v>
      </c>
      <c r="CW80" s="79">
        <v>-9.4168726354837418E-3</v>
      </c>
      <c r="CX80" s="79">
        <v>-9.2234816402196884E-3</v>
      </c>
      <c r="CY80" s="79">
        <v>-1.0211902670562267E-2</v>
      </c>
      <c r="CZ80" s="79">
        <v>2.3422215599566698E-3</v>
      </c>
      <c r="DA80" s="79">
        <v>3.8603160530328751E-2</v>
      </c>
      <c r="DB80" s="79">
        <v>5.1049899309873581E-2</v>
      </c>
      <c r="DC80" s="79">
        <v>4.9890406429767609E-2</v>
      </c>
      <c r="DD80" s="79">
        <v>4.8749770969152451E-2</v>
      </c>
      <c r="DE80" s="79">
        <v>4.7119524329900742E-2</v>
      </c>
      <c r="DF80" s="79">
        <v>3.5938840359449387E-2</v>
      </c>
      <c r="DG80" s="79">
        <v>3.9715439081192017E-2</v>
      </c>
      <c r="DH80" s="79">
        <v>6.0170527547597885E-2</v>
      </c>
      <c r="DI80" s="79">
        <v>8.1622682511806488E-2</v>
      </c>
      <c r="DJ80" s="79">
        <v>6.4048901200294495E-2</v>
      </c>
      <c r="DK80" s="79">
        <v>4.5824732631444931E-2</v>
      </c>
      <c r="DL80" s="79">
        <v>3.195418044924736E-2</v>
      </c>
      <c r="DM80" s="79">
        <v>2.4557046592235565E-2</v>
      </c>
      <c r="DN80" s="79">
        <v>5.0267294049263E-2</v>
      </c>
      <c r="DO80" s="79">
        <v>4.0900833904743195E-2</v>
      </c>
      <c r="DP80" s="79">
        <v>3.8513045758008957E-2</v>
      </c>
      <c r="DQ80" s="79">
        <v>3.7388928234577179E-2</v>
      </c>
      <c r="DR80" s="79">
        <v>2.6148922741413116E-2</v>
      </c>
      <c r="DS80" s="79">
        <v>1.165701262652874E-2</v>
      </c>
      <c r="DT80" s="79">
        <v>3.0904766172170639E-2</v>
      </c>
      <c r="DU80" s="79">
        <v>1.4461850747466087E-2</v>
      </c>
      <c r="DV80" s="79">
        <v>1.5095929615199566E-2</v>
      </c>
      <c r="DW80" s="79">
        <v>1.2527307495474815E-2</v>
      </c>
      <c r="DX80" s="79">
        <v>2.3099135607481003E-2</v>
      </c>
      <c r="DY80" s="79">
        <v>6.6900335252285004E-2</v>
      </c>
      <c r="DZ80" s="79">
        <v>7.7800117433071136E-2</v>
      </c>
      <c r="EA80" s="79">
        <v>7.6189041137695313E-2</v>
      </c>
      <c r="EB80" s="79">
        <v>7.4798919260501862E-2</v>
      </c>
      <c r="EC80" s="79">
        <v>7.3715806007385254E-2</v>
      </c>
      <c r="ED80" s="79">
        <v>6.1398033052682877E-2</v>
      </c>
      <c r="EE80" s="79">
        <v>6.7077308893203735E-2</v>
      </c>
      <c r="EF80" s="79">
        <v>8.5947826504707336E-2</v>
      </c>
      <c r="EG80" s="79">
        <v>0.10751878470182419</v>
      </c>
      <c r="EH80" s="79">
        <v>9.0452089905738831E-2</v>
      </c>
      <c r="EI80" s="79">
        <v>7.480650395154953E-2</v>
      </c>
      <c r="EJ80" s="79">
        <v>6.6727727651596069E-2</v>
      </c>
      <c r="EK80" s="79">
        <v>5.8917533606290817E-2</v>
      </c>
      <c r="EL80" s="79">
        <v>8.6268104612827301E-2</v>
      </c>
      <c r="EM80" s="79">
        <v>7.3795683681964874E-2</v>
      </c>
      <c r="EN80" s="79">
        <v>7.2682015597820282E-2</v>
      </c>
      <c r="EO80" s="79">
        <v>7.3031395673751831E-2</v>
      </c>
      <c r="EP80" s="79">
        <v>5.9300895780324936E-2</v>
      </c>
      <c r="EQ80" s="79">
        <v>4.3237999081611633E-2</v>
      </c>
      <c r="ER80" s="79">
        <v>6.3367247581481934E-2</v>
      </c>
      <c r="ES80" s="79">
        <v>4.893893375992775E-2</v>
      </c>
      <c r="ET80" s="79">
        <v>5.0209298729896545E-2</v>
      </c>
      <c r="EU80" s="79">
        <v>4.5359116047620773E-2</v>
      </c>
      <c r="EV80" s="79">
        <v>5.3068824112415314E-2</v>
      </c>
      <c r="EW80" s="79">
        <v>71.58380126953125</v>
      </c>
      <c r="EX80" s="79">
        <v>70.449874877929688</v>
      </c>
      <c r="EY80" s="79">
        <v>69.196990966796875</v>
      </c>
      <c r="EZ80" s="79">
        <v>68.377365112304688</v>
      </c>
      <c r="FA80" s="79">
        <v>67.492141723632813</v>
      </c>
      <c r="FB80" s="79">
        <v>66.745414733886719</v>
      </c>
      <c r="FC80" s="79">
        <v>66.067665100097656</v>
      </c>
      <c r="FD80" s="79">
        <v>66.375381469726563</v>
      </c>
      <c r="FE80" s="79">
        <v>69.384368896484375</v>
      </c>
      <c r="FF80" s="79">
        <v>73.056228637695313</v>
      </c>
      <c r="FG80" s="79">
        <v>76.934158325195313</v>
      </c>
      <c r="FH80" s="79">
        <v>80.599617004394531</v>
      </c>
      <c r="FI80" s="79">
        <v>83.758628845214844</v>
      </c>
      <c r="FJ80" s="79">
        <v>86.544486999511719</v>
      </c>
      <c r="FK80" s="79">
        <v>88.610435485839844</v>
      </c>
      <c r="FL80" s="79">
        <v>90.173698425292969</v>
      </c>
      <c r="FM80" s="79">
        <v>90.128402709960938</v>
      </c>
      <c r="FN80" s="79">
        <v>88.712806701660156</v>
      </c>
      <c r="FO80" s="79">
        <v>86.547721862792969</v>
      </c>
      <c r="FP80" s="79">
        <v>83.013504028320313</v>
      </c>
      <c r="FQ80" s="79">
        <v>79.147201538085938</v>
      </c>
      <c r="FR80" s="79">
        <v>76.481834411621094</v>
      </c>
      <c r="FS80" s="79">
        <v>74.584793090820313</v>
      </c>
      <c r="FT80" s="79">
        <v>72.739448547363281</v>
      </c>
      <c r="FU80" s="79">
        <v>3.3249732106924057E-2</v>
      </c>
      <c r="FV80" s="79">
        <v>3.9902109652757645E-2</v>
      </c>
      <c r="FW80" s="79">
        <v>3.3008862286806107E-2</v>
      </c>
      <c r="FX80" s="79">
        <v>0</v>
      </c>
      <c r="FY80" s="79">
        <v>152.95237731933594</v>
      </c>
      <c r="FZ80" s="79">
        <v>1</v>
      </c>
      <c r="GA80" s="41"/>
      <c r="GB80" s="34"/>
      <c r="GC80" s="34"/>
    </row>
    <row r="81" spans="1:185" x14ac:dyDescent="0.2">
      <c r="A81" t="s">
        <v>186</v>
      </c>
      <c r="B81" t="s">
        <v>236</v>
      </c>
      <c r="C81" t="s">
        <v>2</v>
      </c>
      <c r="D81" t="s">
        <v>202</v>
      </c>
      <c r="E81" t="s">
        <v>209</v>
      </c>
      <c r="F81" t="s">
        <v>1</v>
      </c>
      <c r="G81" t="s">
        <v>1</v>
      </c>
      <c r="H81" s="79">
        <v>3559</v>
      </c>
      <c r="I81" s="79">
        <v>1.6460913419723511</v>
      </c>
      <c r="J81" s="79">
        <v>1.4256737232208252</v>
      </c>
      <c r="K81" s="79">
        <v>1.2838037014007568</v>
      </c>
      <c r="L81" s="79">
        <v>1.1960381269454956</v>
      </c>
      <c r="M81" s="79">
        <v>1.1862112283706665</v>
      </c>
      <c r="N81" s="79">
        <v>1.3013013601303101</v>
      </c>
      <c r="O81" s="79">
        <v>1.4769463539123535</v>
      </c>
      <c r="P81" s="79">
        <v>1.5896340608596802</v>
      </c>
      <c r="Q81" s="79">
        <v>1.6711516380310059</v>
      </c>
      <c r="R81" s="79">
        <v>1.7697010040283203</v>
      </c>
      <c r="S81" s="79">
        <v>1.8543845415115356</v>
      </c>
      <c r="T81" s="79">
        <v>1.9904758930206299</v>
      </c>
      <c r="U81" s="79">
        <v>2.1437838077545166</v>
      </c>
      <c r="V81" s="79">
        <v>2.2310504913330078</v>
      </c>
      <c r="W81" s="79">
        <v>2.3243589401245117</v>
      </c>
      <c r="X81" s="79">
        <v>2.4389193058013916</v>
      </c>
      <c r="Y81" s="79">
        <v>2.6328415870666504</v>
      </c>
      <c r="Z81" s="79">
        <v>2.8691391944885254</v>
      </c>
      <c r="AA81" s="79">
        <v>2.9438662528991699</v>
      </c>
      <c r="AB81" s="79">
        <v>2.9460630416870117</v>
      </c>
      <c r="AC81" s="79">
        <v>2.9432604312896729</v>
      </c>
      <c r="AD81" s="79">
        <v>2.7734231948852539</v>
      </c>
      <c r="AE81" s="79">
        <v>2.3526678085327148</v>
      </c>
      <c r="AF81" s="79">
        <v>1.9479584693908691</v>
      </c>
      <c r="AG81" s="79">
        <v>-0.31123197078704834</v>
      </c>
      <c r="AH81" s="79">
        <v>-0.27683630585670471</v>
      </c>
      <c r="AI81" s="79">
        <v>-0.21438002586364746</v>
      </c>
      <c r="AJ81" s="79">
        <v>-0.19117185473442078</v>
      </c>
      <c r="AK81" s="79">
        <v>-0.16030159592628479</v>
      </c>
      <c r="AL81" s="79">
        <v>-8.693297952413559E-2</v>
      </c>
      <c r="AM81" s="79">
        <v>-9.4097200781106949E-3</v>
      </c>
      <c r="AN81" s="79">
        <v>-2.1290667355060577E-2</v>
      </c>
      <c r="AO81" s="79">
        <v>-4.6452425420284271E-2</v>
      </c>
      <c r="AP81" s="79">
        <v>-6.8527258932590485E-2</v>
      </c>
      <c r="AQ81" s="79">
        <v>-0.10027071088552475</v>
      </c>
      <c r="AR81" s="79">
        <v>-0.13308311998844147</v>
      </c>
      <c r="AS81" s="79">
        <v>-0.11671283096075058</v>
      </c>
      <c r="AT81" s="79">
        <v>-0.10081042349338531</v>
      </c>
      <c r="AU81" s="79">
        <v>-6.7547187209129333E-2</v>
      </c>
      <c r="AV81" s="79">
        <v>-2.9753414914011955E-2</v>
      </c>
      <c r="AW81" s="79">
        <v>-5.8372575789690018E-2</v>
      </c>
      <c r="AX81" s="79">
        <v>-1.6995802521705627E-2</v>
      </c>
      <c r="AY81" s="79">
        <v>-3.8640789687633514E-2</v>
      </c>
      <c r="AZ81" s="79">
        <v>-5.4021887481212616E-2</v>
      </c>
      <c r="BA81" s="79">
        <v>-0.14068765938282013</v>
      </c>
      <c r="BB81" s="79">
        <v>-0.11796440929174423</v>
      </c>
      <c r="BC81" s="79">
        <v>-0.18871642649173737</v>
      </c>
      <c r="BD81" s="79">
        <v>-0.22809778153896332</v>
      </c>
      <c r="BE81" s="79">
        <v>-0.23299875855445862</v>
      </c>
      <c r="BF81" s="79">
        <v>-0.2039288729429245</v>
      </c>
      <c r="BG81" s="79">
        <v>-0.15262947976589203</v>
      </c>
      <c r="BH81" s="79">
        <v>-0.13191226124763489</v>
      </c>
      <c r="BI81" s="79">
        <v>-0.10324342548847198</v>
      </c>
      <c r="BJ81" s="79">
        <v>-3.5600230097770691E-2</v>
      </c>
      <c r="BK81" s="79">
        <v>4.0436968207359314E-2</v>
      </c>
      <c r="BL81" s="79">
        <v>3.0418012291193008E-2</v>
      </c>
      <c r="BM81" s="79">
        <v>-1.1435010237619281E-3</v>
      </c>
      <c r="BN81" s="79">
        <v>-2.2474119439721107E-2</v>
      </c>
      <c r="BO81" s="79">
        <v>-5.000227689743042E-2</v>
      </c>
      <c r="BP81" s="79">
        <v>-7.5788736343383789E-2</v>
      </c>
      <c r="BQ81" s="79">
        <v>-5.4922793060541153E-2</v>
      </c>
      <c r="BR81" s="79">
        <v>-3.5825859755277634E-2</v>
      </c>
      <c r="BS81" s="79">
        <v>-1.5201409114524722E-3</v>
      </c>
      <c r="BT81" s="79">
        <v>3.9150282740592957E-2</v>
      </c>
      <c r="BU81" s="79">
        <v>1.3359250500798225E-2</v>
      </c>
      <c r="BV81" s="79">
        <v>5.5424362421035767E-2</v>
      </c>
      <c r="BW81" s="79">
        <v>4.8516642302274704E-2</v>
      </c>
      <c r="BX81" s="79">
        <v>4.2624134570360184E-2</v>
      </c>
      <c r="BY81" s="79">
        <v>-3.3390291035175323E-2</v>
      </c>
      <c r="BZ81" s="79">
        <v>-5.7313954457640648E-3</v>
      </c>
      <c r="CA81" s="79">
        <v>-9.5317818224430084E-2</v>
      </c>
      <c r="CB81" s="79">
        <v>-0.15118366479873657</v>
      </c>
      <c r="CC81" s="79">
        <v>-0.17881467938423157</v>
      </c>
      <c r="CD81" s="79">
        <v>-0.1534334123134613</v>
      </c>
      <c r="CE81" s="79">
        <v>-0.10986124724149704</v>
      </c>
      <c r="CF81" s="79">
        <v>-9.0869255363941193E-2</v>
      </c>
      <c r="CG81" s="79">
        <v>-6.3725106418132782E-2</v>
      </c>
      <c r="CH81" s="79">
        <v>-4.7323192120529711E-5</v>
      </c>
      <c r="CI81" s="79">
        <v>7.4960634112358093E-2</v>
      </c>
      <c r="CJ81" s="79">
        <v>6.6231288015842438E-2</v>
      </c>
      <c r="CK81" s="79">
        <v>3.0237320810556412E-2</v>
      </c>
      <c r="CL81" s="79">
        <v>9.4221429899334908E-3</v>
      </c>
      <c r="CM81" s="79">
        <v>-1.518651470541954E-2</v>
      </c>
      <c r="CN81" s="79">
        <v>-3.610682487487793E-2</v>
      </c>
      <c r="CO81" s="79">
        <v>-1.2127197347581387E-2</v>
      </c>
      <c r="CP81" s="79">
        <v>9.1822529211640358E-3</v>
      </c>
      <c r="CQ81" s="79">
        <v>4.4209990650415421E-2</v>
      </c>
      <c r="CR81" s="79">
        <v>8.6872771382331848E-2</v>
      </c>
      <c r="CS81" s="79">
        <v>6.3040494918823242E-2</v>
      </c>
      <c r="CT81" s="79">
        <v>0.1055823490023613</v>
      </c>
      <c r="CU81" s="79">
        <v>0.10888161510229111</v>
      </c>
      <c r="CV81" s="79">
        <v>0.10956087708473206</v>
      </c>
      <c r="CW81" s="79">
        <v>4.092353954911232E-2</v>
      </c>
      <c r="CX81" s="79">
        <v>7.2000846266746521E-2</v>
      </c>
      <c r="CY81" s="79">
        <v>-3.0630225315690041E-2</v>
      </c>
      <c r="CZ81" s="79">
        <v>-9.7913168370723724E-2</v>
      </c>
      <c r="DA81" s="79">
        <v>-0.12463060021400452</v>
      </c>
      <c r="DB81" s="79">
        <v>-0.10293795168399811</v>
      </c>
      <c r="DC81" s="79">
        <v>-6.7093007266521454E-2</v>
      </c>
      <c r="DD81" s="79">
        <v>-4.9826245754957199E-2</v>
      </c>
      <c r="DE81" s="79">
        <v>-2.4206789210438728E-2</v>
      </c>
      <c r="DF81" s="79">
        <v>3.5505585372447968E-2</v>
      </c>
      <c r="DG81" s="79">
        <v>0.10948430001735687</v>
      </c>
      <c r="DH81" s="79">
        <v>0.10204456001520157</v>
      </c>
      <c r="DI81" s="79">
        <v>6.1618141829967499E-2</v>
      </c>
      <c r="DJ81" s="79">
        <v>4.1318405419588089E-2</v>
      </c>
      <c r="DK81" s="79">
        <v>1.9629249349236488E-2</v>
      </c>
      <c r="DL81" s="79">
        <v>3.5750889219343662E-3</v>
      </c>
      <c r="DM81" s="79">
        <v>3.0668396502733231E-2</v>
      </c>
      <c r="DN81" s="79">
        <v>5.4190367460250854E-2</v>
      </c>
      <c r="DO81" s="79">
        <v>8.994012326002121E-2</v>
      </c>
      <c r="DP81" s="79">
        <v>0.13459526002407074</v>
      </c>
      <c r="DQ81" s="79">
        <v>0.11272174119949341</v>
      </c>
      <c r="DR81" s="79">
        <v>0.15574033558368683</v>
      </c>
      <c r="DS81" s="79">
        <v>0.16924658417701721</v>
      </c>
      <c r="DT81" s="79">
        <v>0.17649762332439423</v>
      </c>
      <c r="DU81" s="79">
        <v>0.11523737013339996</v>
      </c>
      <c r="DV81" s="79">
        <v>0.14973308145999908</v>
      </c>
      <c r="DW81" s="79">
        <v>3.4057363867759705E-2</v>
      </c>
      <c r="DX81" s="79">
        <v>-4.4642679393291473E-2</v>
      </c>
      <c r="DY81" s="79">
        <v>-4.6397395431995392E-2</v>
      </c>
      <c r="DZ81" s="79">
        <v>-3.0030520632863045E-2</v>
      </c>
      <c r="EA81" s="79">
        <v>-5.3424662910401821E-3</v>
      </c>
      <c r="EB81" s="79">
        <v>9.4333384186029434E-3</v>
      </c>
      <c r="EC81" s="79">
        <v>3.2851386815309525E-2</v>
      </c>
      <c r="ED81" s="79">
        <v>8.6838334798812866E-2</v>
      </c>
      <c r="EE81" s="79">
        <v>0.15933099389076233</v>
      </c>
      <c r="EF81" s="79">
        <v>0.15375325083732605</v>
      </c>
      <c r="EG81" s="79">
        <v>0.10692706704139709</v>
      </c>
      <c r="EH81" s="79">
        <v>8.7371543049812317E-2</v>
      </c>
      <c r="EI81" s="79">
        <v>6.9897681474685669E-2</v>
      </c>
      <c r="EJ81" s="79">
        <v>6.0869470238685608E-2</v>
      </c>
      <c r="EK81" s="79">
        <v>9.2458434402942657E-2</v>
      </c>
      <c r="EL81" s="79">
        <v>0.11917493492364883</v>
      </c>
      <c r="EM81" s="79">
        <v>0.15596717596054077</v>
      </c>
      <c r="EN81" s="79">
        <v>0.2034989595413208</v>
      </c>
      <c r="EO81" s="79">
        <v>0.1844535619020462</v>
      </c>
      <c r="EP81" s="79">
        <v>0.22816050052642822</v>
      </c>
      <c r="EQ81" s="79">
        <v>0.25640401244163513</v>
      </c>
      <c r="ER81" s="79">
        <v>0.27314364910125732</v>
      </c>
      <c r="ES81" s="79">
        <v>0.22253474593162537</v>
      </c>
      <c r="ET81" s="79">
        <v>0.26196610927581787</v>
      </c>
      <c r="EU81" s="79">
        <v>0.12745596468448639</v>
      </c>
      <c r="EV81" s="79">
        <v>3.2271448522806168E-2</v>
      </c>
      <c r="EW81" s="79">
        <v>67.391975402832031</v>
      </c>
      <c r="EX81" s="79">
        <v>66.541908264160156</v>
      </c>
      <c r="EY81" s="79">
        <v>65.580474853515625</v>
      </c>
      <c r="EZ81" s="79">
        <v>64.908462524414063</v>
      </c>
      <c r="FA81" s="79">
        <v>64.171592712402344</v>
      </c>
      <c r="FB81" s="79">
        <v>63.842071533203125</v>
      </c>
      <c r="FC81" s="79">
        <v>63.096256256103516</v>
      </c>
      <c r="FD81" s="79">
        <v>63.716079711914063</v>
      </c>
      <c r="FE81" s="79">
        <v>66.597007751464844</v>
      </c>
      <c r="FF81" s="79">
        <v>70.214607238769531</v>
      </c>
      <c r="FG81" s="79">
        <v>74.025993347167969</v>
      </c>
      <c r="FH81" s="79">
        <v>77.645378112792969</v>
      </c>
      <c r="FI81" s="79">
        <v>81.168174743652344</v>
      </c>
      <c r="FJ81" s="79">
        <v>84.082847595214844</v>
      </c>
      <c r="FK81" s="79">
        <v>85.805282592773438</v>
      </c>
      <c r="FL81" s="79">
        <v>86.570404052734375</v>
      </c>
      <c r="FM81" s="79">
        <v>86.312820434570313</v>
      </c>
      <c r="FN81" s="79">
        <v>84.518966674804688</v>
      </c>
      <c r="FO81" s="79">
        <v>81.826828002929688</v>
      </c>
      <c r="FP81" s="79">
        <v>78.101821899414063</v>
      </c>
      <c r="FQ81" s="79">
        <v>73.94818115234375</v>
      </c>
      <c r="FR81" s="79">
        <v>71.354736328125</v>
      </c>
      <c r="FS81" s="79">
        <v>69.764472961425781</v>
      </c>
      <c r="FT81" s="79">
        <v>68.375267028808594</v>
      </c>
      <c r="FU81" s="79">
        <v>5.6886646896600723E-2</v>
      </c>
      <c r="FV81" s="79">
        <v>8.6044147610664368E-2</v>
      </c>
      <c r="FW81" s="79">
        <v>5.5288512259721756E-2</v>
      </c>
      <c r="FX81" s="79">
        <v>0</v>
      </c>
      <c r="FY81" s="79">
        <v>442.92855834960938</v>
      </c>
      <c r="FZ81" s="79">
        <v>1</v>
      </c>
      <c r="GA81" s="41"/>
      <c r="GB81" s="34"/>
      <c r="GC81" s="34"/>
    </row>
    <row r="82" spans="1:185" x14ac:dyDescent="0.2">
      <c r="A82" t="s">
        <v>186</v>
      </c>
      <c r="B82" t="s">
        <v>236</v>
      </c>
      <c r="C82" t="s">
        <v>2</v>
      </c>
      <c r="D82" t="s">
        <v>202</v>
      </c>
      <c r="E82" t="s">
        <v>209</v>
      </c>
      <c r="F82" t="s">
        <v>178</v>
      </c>
      <c r="G82" t="s">
        <v>1</v>
      </c>
      <c r="H82" s="79">
        <v>2470</v>
      </c>
      <c r="I82" s="79">
        <v>0.91457647085189819</v>
      </c>
      <c r="J82" s="79">
        <v>0.80966919660568237</v>
      </c>
      <c r="K82" s="79">
        <v>0.72090983390808105</v>
      </c>
      <c r="L82" s="79">
        <v>0.67047631740570068</v>
      </c>
      <c r="M82" s="79">
        <v>0.67308342456817627</v>
      </c>
      <c r="N82" s="79">
        <v>0.71029645204544067</v>
      </c>
      <c r="O82" s="79">
        <v>0.76492065191268921</v>
      </c>
      <c r="P82" s="79">
        <v>0.9177849292755127</v>
      </c>
      <c r="Q82" s="79">
        <v>1.001250147819519</v>
      </c>
      <c r="R82" s="79">
        <v>1.0586369037628174</v>
      </c>
      <c r="S82" s="79">
        <v>1.0880793333053589</v>
      </c>
      <c r="T82" s="79">
        <v>1.1620444059371948</v>
      </c>
      <c r="U82" s="79">
        <v>1.2300097942352295</v>
      </c>
      <c r="V82" s="79">
        <v>1.2363767623901367</v>
      </c>
      <c r="W82" s="79">
        <v>1.2814418077468872</v>
      </c>
      <c r="X82" s="79">
        <v>1.3705987930297852</v>
      </c>
      <c r="Y82" s="79">
        <v>1.4459917545318604</v>
      </c>
      <c r="Z82" s="79">
        <v>1.5356518030166626</v>
      </c>
      <c r="AA82" s="79">
        <v>1.5758311748504639</v>
      </c>
      <c r="AB82" s="79">
        <v>1.5855453014373779</v>
      </c>
      <c r="AC82" s="79">
        <v>1.5915169715881348</v>
      </c>
      <c r="AD82" s="79">
        <v>1.4855996370315552</v>
      </c>
      <c r="AE82" s="79">
        <v>1.2689741849899292</v>
      </c>
      <c r="AF82" s="79">
        <v>1.0587834119796753</v>
      </c>
      <c r="AG82" s="79">
        <v>-0.15454517304897308</v>
      </c>
      <c r="AH82" s="79">
        <v>-9.1687552630901337E-2</v>
      </c>
      <c r="AI82" s="79">
        <v>-7.6260015368461609E-2</v>
      </c>
      <c r="AJ82" s="79">
        <v>-8.3356708288192749E-2</v>
      </c>
      <c r="AK82" s="79">
        <v>-7.3544830083847046E-2</v>
      </c>
      <c r="AL82" s="79">
        <v>-4.8637803643941879E-2</v>
      </c>
      <c r="AM82" s="79">
        <v>-5.8313667774200439E-2</v>
      </c>
      <c r="AN82" s="79">
        <v>-5.9329111129045486E-2</v>
      </c>
      <c r="AO82" s="79">
        <v>-0.10217335820198059</v>
      </c>
      <c r="AP82" s="79">
        <v>-9.2382431030273438E-2</v>
      </c>
      <c r="AQ82" s="79">
        <v>-0.11753120273351669</v>
      </c>
      <c r="AR82" s="79">
        <v>-0.13799996674060822</v>
      </c>
      <c r="AS82" s="79">
        <v>-0.12552638351917267</v>
      </c>
      <c r="AT82" s="79">
        <v>-0.13611955940723419</v>
      </c>
      <c r="AU82" s="79">
        <v>-5.9105727821588516E-2</v>
      </c>
      <c r="AV82" s="79">
        <v>-3.4484904259443283E-2</v>
      </c>
      <c r="AW82" s="79">
        <v>-3.7620935589075089E-2</v>
      </c>
      <c r="AX82" s="79">
        <v>-7.3706738650798798E-2</v>
      </c>
      <c r="AY82" s="79">
        <v>-8.3798699080944061E-2</v>
      </c>
      <c r="AZ82" s="79">
        <v>-0.1107742115855217</v>
      </c>
      <c r="BA82" s="79">
        <v>-0.18622212111949921</v>
      </c>
      <c r="BB82" s="79">
        <v>-0.2181539386510849</v>
      </c>
      <c r="BC82" s="79">
        <v>-0.23978859186172485</v>
      </c>
      <c r="BD82" s="79">
        <v>-0.21024003624916077</v>
      </c>
      <c r="BE82" s="79">
        <v>-0.11740355938673019</v>
      </c>
      <c r="BF82" s="79">
        <v>-6.4069218933582306E-2</v>
      </c>
      <c r="BG82" s="79">
        <v>-5.2262436598539352E-2</v>
      </c>
      <c r="BH82" s="79">
        <v>-6.1663016676902771E-2</v>
      </c>
      <c r="BI82" s="79">
        <v>-5.2141617983579636E-2</v>
      </c>
      <c r="BJ82" s="79">
        <v>-2.7227742597460747E-2</v>
      </c>
      <c r="BK82" s="79">
        <v>-3.1882204115390778E-2</v>
      </c>
      <c r="BL82" s="79">
        <v>-3.1272672116756439E-2</v>
      </c>
      <c r="BM82" s="79">
        <v>-7.1836091578006744E-2</v>
      </c>
      <c r="BN82" s="79">
        <v>-6.253388524055481E-2</v>
      </c>
      <c r="BO82" s="79">
        <v>-8.5076294839382172E-2</v>
      </c>
      <c r="BP82" s="79">
        <v>-0.10183822363615036</v>
      </c>
      <c r="BQ82" s="79">
        <v>-8.7053835391998291E-2</v>
      </c>
      <c r="BR82" s="79">
        <v>-9.7589284181594849E-2</v>
      </c>
      <c r="BS82" s="79">
        <v>-2.0090995356440544E-2</v>
      </c>
      <c r="BT82" s="79">
        <v>8.1266108900308609E-3</v>
      </c>
      <c r="BU82" s="79">
        <v>7.7619543299078941E-3</v>
      </c>
      <c r="BV82" s="79">
        <v>-2.79228575527668E-2</v>
      </c>
      <c r="BW82" s="79">
        <v>-3.9776347577571869E-2</v>
      </c>
      <c r="BX82" s="79">
        <v>-7.1167729794979095E-2</v>
      </c>
      <c r="BY82" s="79">
        <v>-0.14434990286827087</v>
      </c>
      <c r="BZ82" s="79">
        <v>-0.17286333441734314</v>
      </c>
      <c r="CA82" s="79">
        <v>-0.19423128664493561</v>
      </c>
      <c r="CB82" s="79">
        <v>-0.1675984263420105</v>
      </c>
      <c r="CC82" s="79">
        <v>-9.1679394245147705E-2</v>
      </c>
      <c r="CD82" s="79">
        <v>-4.4940851628780365E-2</v>
      </c>
      <c r="CE82" s="79">
        <v>-3.5641789436340332E-2</v>
      </c>
      <c r="CF82" s="79">
        <v>-4.6638034284114838E-2</v>
      </c>
      <c r="CG82" s="79">
        <v>-3.7317823618650436E-2</v>
      </c>
      <c r="CH82" s="79">
        <v>-1.2399200350046158E-2</v>
      </c>
      <c r="CI82" s="79">
        <v>-1.3575850985944271E-2</v>
      </c>
      <c r="CJ82" s="79">
        <v>-1.1840866878628731E-2</v>
      </c>
      <c r="CK82" s="79">
        <v>-5.0824593752622604E-2</v>
      </c>
      <c r="CL82" s="79">
        <v>-4.1860874742269516E-2</v>
      </c>
      <c r="CM82" s="79">
        <v>-6.2598124146461487E-2</v>
      </c>
      <c r="CN82" s="79">
        <v>-7.6792702078819275E-2</v>
      </c>
      <c r="CO82" s="79">
        <v>-6.0407869517803192E-2</v>
      </c>
      <c r="CP82" s="79">
        <v>-7.090333104133606E-2</v>
      </c>
      <c r="CQ82" s="79">
        <v>6.9304886274039745E-3</v>
      </c>
      <c r="CR82" s="79">
        <v>3.7639215588569641E-2</v>
      </c>
      <c r="CS82" s="79">
        <v>3.9194006472826004E-2</v>
      </c>
      <c r="CT82" s="79">
        <v>3.7869205698370934E-3</v>
      </c>
      <c r="CU82" s="79">
        <v>-9.2866029590368271E-3</v>
      </c>
      <c r="CV82" s="79">
        <v>-4.3736405670642853E-2</v>
      </c>
      <c r="CW82" s="79">
        <v>-0.11534932255744934</v>
      </c>
      <c r="CX82" s="79">
        <v>-0.14149519801139832</v>
      </c>
      <c r="CY82" s="79">
        <v>-0.16267843544483185</v>
      </c>
      <c r="CZ82" s="79">
        <v>-0.13806498050689697</v>
      </c>
      <c r="DA82" s="79">
        <v>-6.5955229103565216E-2</v>
      </c>
      <c r="DB82" s="79">
        <v>-2.5812480598688126E-2</v>
      </c>
      <c r="DC82" s="79">
        <v>-1.9021142274141312E-2</v>
      </c>
      <c r="DD82" s="79">
        <v>-3.1613051891326904E-2</v>
      </c>
      <c r="DE82" s="79">
        <v>-2.2494027391076088E-2</v>
      </c>
      <c r="DF82" s="79">
        <v>2.4293421301990747E-3</v>
      </c>
      <c r="DG82" s="79">
        <v>4.7305012121796608E-3</v>
      </c>
      <c r="DH82" s="79">
        <v>7.5909378938376904E-3</v>
      </c>
      <c r="DI82" s="79">
        <v>-2.9813095927238464E-2</v>
      </c>
      <c r="DJ82" s="79">
        <v>-2.1187862381339073E-2</v>
      </c>
      <c r="DK82" s="79">
        <v>-4.0119953453540802E-2</v>
      </c>
      <c r="DL82" s="79">
        <v>-5.1747184246778488E-2</v>
      </c>
      <c r="DM82" s="79">
        <v>-3.3761899918317795E-2</v>
      </c>
      <c r="DN82" s="79">
        <v>-4.4217377901077271E-2</v>
      </c>
      <c r="DO82" s="79">
        <v>3.3951971679925919E-2</v>
      </c>
      <c r="DP82" s="79">
        <v>6.7151822149753571E-2</v>
      </c>
      <c r="DQ82" s="79">
        <v>7.0626057684421539E-2</v>
      </c>
      <c r="DR82" s="79">
        <v>3.5496700555086136E-2</v>
      </c>
      <c r="DS82" s="79">
        <v>2.1203143522143364E-2</v>
      </c>
      <c r="DT82" s="79">
        <v>-1.6305079683661461E-2</v>
      </c>
      <c r="DU82" s="79">
        <v>-8.6348749697208405E-2</v>
      </c>
      <c r="DV82" s="79">
        <v>-0.11012706160545349</v>
      </c>
      <c r="DW82" s="79">
        <v>-0.13112558424472809</v>
      </c>
      <c r="DX82" s="79">
        <v>-0.10853153467178345</v>
      </c>
      <c r="DY82" s="79">
        <v>-2.8813613578677177E-2</v>
      </c>
      <c r="DZ82" s="79">
        <v>1.8058482091873884E-3</v>
      </c>
      <c r="EA82" s="79">
        <v>4.9764346331357956E-3</v>
      </c>
      <c r="EB82" s="79">
        <v>-9.9193602800369263E-3</v>
      </c>
      <c r="EC82" s="79">
        <v>-1.0908206459134817E-3</v>
      </c>
      <c r="ED82" s="79">
        <v>2.3839402943849564E-2</v>
      </c>
      <c r="EE82" s="79">
        <v>3.1161965802311897E-2</v>
      </c>
      <c r="EF82" s="79">
        <v>3.5647377371788025E-2</v>
      </c>
      <c r="EG82" s="79">
        <v>5.2417075494304299E-4</v>
      </c>
      <c r="EH82" s="79">
        <v>8.6606824770569801E-3</v>
      </c>
      <c r="EI82" s="79">
        <v>-7.6650427654385567E-3</v>
      </c>
      <c r="EJ82" s="79">
        <v>-1.5585430897772312E-2</v>
      </c>
      <c r="EK82" s="79">
        <v>4.7106440179049969E-3</v>
      </c>
      <c r="EL82" s="79">
        <v>-5.6870961561799049E-3</v>
      </c>
      <c r="EM82" s="79">
        <v>7.2966702282428741E-2</v>
      </c>
      <c r="EN82" s="79">
        <v>0.10976333171129227</v>
      </c>
      <c r="EO82" s="79">
        <v>0.1160089522600174</v>
      </c>
      <c r="EP82" s="79">
        <v>8.1280581653118134E-2</v>
      </c>
      <c r="EQ82" s="79">
        <v>6.5225496888160706E-2</v>
      </c>
      <c r="ER82" s="79">
        <v>2.3301398381590843E-2</v>
      </c>
      <c r="ES82" s="79">
        <v>-4.4476520270109177E-2</v>
      </c>
      <c r="ET82" s="79">
        <v>-6.4836457371711731E-2</v>
      </c>
      <c r="EU82" s="79">
        <v>-8.5568279027938843E-2</v>
      </c>
      <c r="EV82" s="79">
        <v>-6.5889924764633179E-2</v>
      </c>
      <c r="EW82" s="79">
        <v>64.932334899902344</v>
      </c>
      <c r="EX82" s="79">
        <v>64.229667663574219</v>
      </c>
      <c r="EY82" s="79">
        <v>63.50634765625</v>
      </c>
      <c r="EZ82" s="79">
        <v>63.074306488037109</v>
      </c>
      <c r="FA82" s="79">
        <v>62.555992126464844</v>
      </c>
      <c r="FB82" s="79">
        <v>62.378589630126953</v>
      </c>
      <c r="FC82" s="79">
        <v>61.895755767822266</v>
      </c>
      <c r="FD82" s="79">
        <v>62.875938415527344</v>
      </c>
      <c r="FE82" s="79">
        <v>65.154396057128906</v>
      </c>
      <c r="FF82" s="79">
        <v>68.20587158203125</v>
      </c>
      <c r="FG82" s="79">
        <v>71.4288330078125</v>
      </c>
      <c r="FH82" s="79">
        <v>74.730430603027344</v>
      </c>
      <c r="FI82" s="79">
        <v>78.08477783203125</v>
      </c>
      <c r="FJ82" s="79">
        <v>80.836997985839844</v>
      </c>
      <c r="FK82" s="79">
        <v>82.129676818847656</v>
      </c>
      <c r="FL82" s="79">
        <v>82.714439392089844</v>
      </c>
      <c r="FM82" s="79">
        <v>81.898269653320313</v>
      </c>
      <c r="FN82" s="79">
        <v>80.021102905273438</v>
      </c>
      <c r="FO82" s="79">
        <v>77.042068481445313</v>
      </c>
      <c r="FP82" s="79">
        <v>73.519996643066406</v>
      </c>
      <c r="FQ82" s="79">
        <v>70.143165588378906</v>
      </c>
      <c r="FR82" s="79">
        <v>68.344894409179688</v>
      </c>
      <c r="FS82" s="79">
        <v>66.997711181640625</v>
      </c>
      <c r="FT82" s="79">
        <v>65.849594116210938</v>
      </c>
      <c r="FU82" s="79">
        <v>2.9881373047828674E-2</v>
      </c>
      <c r="FV82" s="79">
        <v>4.9052998423576355E-2</v>
      </c>
      <c r="FW82" s="79">
        <v>2.9064632952213287E-2</v>
      </c>
      <c r="FX82" s="79">
        <v>0</v>
      </c>
      <c r="FY82" s="79">
        <v>331.85714721679688</v>
      </c>
      <c r="FZ82" s="79">
        <v>1</v>
      </c>
      <c r="GA82" s="41"/>
      <c r="GB82" s="34"/>
      <c r="GC82" s="34"/>
    </row>
    <row r="83" spans="1:185" x14ac:dyDescent="0.2">
      <c r="A83" t="s">
        <v>186</v>
      </c>
      <c r="B83" t="s">
        <v>236</v>
      </c>
      <c r="C83" t="s">
        <v>2</v>
      </c>
      <c r="D83" t="s">
        <v>202</v>
      </c>
      <c r="E83" t="s">
        <v>209</v>
      </c>
      <c r="F83" t="s">
        <v>179</v>
      </c>
      <c r="G83" t="s">
        <v>1</v>
      </c>
      <c r="H83" s="79">
        <v>126</v>
      </c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  <c r="BH83" s="79"/>
      <c r="BI83" s="79"/>
      <c r="BJ83" s="79"/>
      <c r="BK83" s="79"/>
      <c r="BL83" s="79"/>
      <c r="BM83" s="79"/>
      <c r="BN83" s="79"/>
      <c r="BO83" s="79"/>
      <c r="BP83" s="79"/>
      <c r="BQ83" s="79"/>
      <c r="BR83" s="79"/>
      <c r="BS83" s="79"/>
      <c r="BT83" s="79"/>
      <c r="BU83" s="79"/>
      <c r="BV83" s="79"/>
      <c r="BW83" s="79"/>
      <c r="BX83" s="79"/>
      <c r="BY83" s="79"/>
      <c r="BZ83" s="79"/>
      <c r="CA83" s="79"/>
      <c r="CB83" s="79"/>
      <c r="CC83" s="79"/>
      <c r="CD83" s="79"/>
      <c r="CE83" s="79"/>
      <c r="CF83" s="79"/>
      <c r="CG83" s="79"/>
      <c r="CH83" s="79"/>
      <c r="CI83" s="79"/>
      <c r="CJ83" s="79"/>
      <c r="CK83" s="79"/>
      <c r="CL83" s="79"/>
      <c r="CM83" s="79"/>
      <c r="CN83" s="79"/>
      <c r="CO83" s="79"/>
      <c r="CP83" s="79"/>
      <c r="CQ83" s="79"/>
      <c r="CR83" s="79"/>
      <c r="CS83" s="79"/>
      <c r="CT83" s="79"/>
      <c r="CU83" s="79"/>
      <c r="CV83" s="79"/>
      <c r="CW83" s="79"/>
      <c r="CX83" s="79"/>
      <c r="CY83" s="79"/>
      <c r="CZ83" s="79"/>
      <c r="DA83" s="79"/>
      <c r="DB83" s="79"/>
      <c r="DC83" s="79"/>
      <c r="DD83" s="79"/>
      <c r="DE83" s="79"/>
      <c r="DF83" s="79"/>
      <c r="DG83" s="79"/>
      <c r="DH83" s="79"/>
      <c r="DI83" s="79"/>
      <c r="DJ83" s="79"/>
      <c r="DK83" s="79"/>
      <c r="DL83" s="79"/>
      <c r="DM83" s="79"/>
      <c r="DN83" s="79"/>
      <c r="DO83" s="79"/>
      <c r="DP83" s="79"/>
      <c r="DQ83" s="79"/>
      <c r="DR83" s="79"/>
      <c r="DS83" s="79"/>
      <c r="DT83" s="79"/>
      <c r="DU83" s="79"/>
      <c r="DV83" s="79"/>
      <c r="DW83" s="79"/>
      <c r="DX83" s="79"/>
      <c r="DY83" s="79"/>
      <c r="DZ83" s="79"/>
      <c r="EA83" s="79"/>
      <c r="EB83" s="79"/>
      <c r="EC83" s="79"/>
      <c r="ED83" s="79"/>
      <c r="EE83" s="79"/>
      <c r="EF83" s="79"/>
      <c r="EG83" s="79"/>
      <c r="EH83" s="79"/>
      <c r="EI83" s="79"/>
      <c r="EJ83" s="79"/>
      <c r="EK83" s="79"/>
      <c r="EL83" s="79"/>
      <c r="EM83" s="79"/>
      <c r="EN83" s="79"/>
      <c r="EO83" s="79"/>
      <c r="EP83" s="79"/>
      <c r="EQ83" s="79"/>
      <c r="ER83" s="79"/>
      <c r="ES83" s="79"/>
      <c r="ET83" s="79"/>
      <c r="EU83" s="79"/>
      <c r="EV83" s="79"/>
      <c r="EW83" s="79"/>
      <c r="EX83" s="79"/>
      <c r="EY83" s="79"/>
      <c r="EZ83" s="79"/>
      <c r="FA83" s="79"/>
      <c r="FB83" s="79"/>
      <c r="FC83" s="79"/>
      <c r="FD83" s="79"/>
      <c r="FE83" s="79"/>
      <c r="FF83" s="79"/>
      <c r="FG83" s="79"/>
      <c r="FH83" s="79"/>
      <c r="FI83" s="79"/>
      <c r="FJ83" s="79"/>
      <c r="FK83" s="79"/>
      <c r="FL83" s="79"/>
      <c r="FM83" s="79"/>
      <c r="FN83" s="79"/>
      <c r="FO83" s="79"/>
      <c r="FP83" s="79"/>
      <c r="FQ83" s="79"/>
      <c r="FR83" s="79"/>
      <c r="FS83" s="79"/>
      <c r="FT83" s="79"/>
      <c r="FU83" s="79"/>
      <c r="FV83" s="79"/>
      <c r="FW83" s="79"/>
      <c r="FX83" s="79">
        <v>0</v>
      </c>
      <c r="FY83" s="79">
        <v>9.5</v>
      </c>
      <c r="FZ83" s="79">
        <v>0</v>
      </c>
      <c r="GA83" s="41"/>
      <c r="GB83" s="34"/>
      <c r="GC83" s="34"/>
    </row>
    <row r="84" spans="1:185" x14ac:dyDescent="0.2">
      <c r="A84" t="s">
        <v>186</v>
      </c>
      <c r="B84" t="s">
        <v>236</v>
      </c>
      <c r="C84" t="s">
        <v>2</v>
      </c>
      <c r="D84" t="s">
        <v>202</v>
      </c>
      <c r="E84" t="s">
        <v>209</v>
      </c>
      <c r="F84" t="s">
        <v>180</v>
      </c>
      <c r="G84" t="s">
        <v>1</v>
      </c>
      <c r="H84" s="79">
        <v>42</v>
      </c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79"/>
      <c r="AT84" s="79"/>
      <c r="AU84" s="79"/>
      <c r="AV84" s="79"/>
      <c r="AW84" s="79"/>
      <c r="AX84" s="79"/>
      <c r="AY84" s="79"/>
      <c r="AZ84" s="79"/>
      <c r="BA84" s="79"/>
      <c r="BB84" s="79"/>
      <c r="BC84" s="79"/>
      <c r="BD84" s="79"/>
      <c r="BE84" s="79"/>
      <c r="BF84" s="79"/>
      <c r="BG84" s="79"/>
      <c r="BH84" s="79"/>
      <c r="BI84" s="79"/>
      <c r="BJ84" s="79"/>
      <c r="BK84" s="79"/>
      <c r="BL84" s="79"/>
      <c r="BM84" s="79"/>
      <c r="BN84" s="79"/>
      <c r="BO84" s="79"/>
      <c r="BP84" s="79"/>
      <c r="BQ84" s="79"/>
      <c r="BR84" s="79"/>
      <c r="BS84" s="79"/>
      <c r="BT84" s="79"/>
      <c r="BU84" s="79"/>
      <c r="BV84" s="79"/>
      <c r="BW84" s="79"/>
      <c r="BX84" s="79"/>
      <c r="BY84" s="79"/>
      <c r="BZ84" s="79"/>
      <c r="CA84" s="79"/>
      <c r="CB84" s="79"/>
      <c r="CC84" s="79"/>
      <c r="CD84" s="79"/>
      <c r="CE84" s="79"/>
      <c r="CF84" s="79"/>
      <c r="CG84" s="79"/>
      <c r="CH84" s="79"/>
      <c r="CI84" s="79"/>
      <c r="CJ84" s="79"/>
      <c r="CK84" s="79"/>
      <c r="CL84" s="79"/>
      <c r="CM84" s="79"/>
      <c r="CN84" s="79"/>
      <c r="CO84" s="79"/>
      <c r="CP84" s="79"/>
      <c r="CQ84" s="79"/>
      <c r="CR84" s="79"/>
      <c r="CS84" s="79"/>
      <c r="CT84" s="79"/>
      <c r="CU84" s="79"/>
      <c r="CV84" s="79"/>
      <c r="CW84" s="79"/>
      <c r="CX84" s="79"/>
      <c r="CY84" s="79"/>
      <c r="CZ84" s="79"/>
      <c r="DA84" s="79"/>
      <c r="DB84" s="79"/>
      <c r="DC84" s="79"/>
      <c r="DD84" s="79"/>
      <c r="DE84" s="79"/>
      <c r="DF84" s="79"/>
      <c r="DG84" s="79"/>
      <c r="DH84" s="79"/>
      <c r="DI84" s="79"/>
      <c r="DJ84" s="79"/>
      <c r="DK84" s="79"/>
      <c r="DL84" s="79"/>
      <c r="DM84" s="79"/>
      <c r="DN84" s="79"/>
      <c r="DO84" s="79"/>
      <c r="DP84" s="79"/>
      <c r="DQ84" s="79"/>
      <c r="DR84" s="79"/>
      <c r="DS84" s="79"/>
      <c r="DT84" s="79"/>
      <c r="DU84" s="79"/>
      <c r="DV84" s="79"/>
      <c r="DW84" s="79"/>
      <c r="DX84" s="79"/>
      <c r="DY84" s="79"/>
      <c r="DZ84" s="79"/>
      <c r="EA84" s="79"/>
      <c r="EB84" s="79"/>
      <c r="EC84" s="79"/>
      <c r="ED84" s="79"/>
      <c r="EE84" s="79"/>
      <c r="EF84" s="79"/>
      <c r="EG84" s="79"/>
      <c r="EH84" s="79"/>
      <c r="EI84" s="79"/>
      <c r="EJ84" s="79"/>
      <c r="EK84" s="79"/>
      <c r="EL84" s="79"/>
      <c r="EM84" s="79"/>
      <c r="EN84" s="79"/>
      <c r="EO84" s="79"/>
      <c r="EP84" s="79"/>
      <c r="EQ84" s="79"/>
      <c r="ER84" s="79"/>
      <c r="ES84" s="79"/>
      <c r="ET84" s="79"/>
      <c r="EU84" s="79"/>
      <c r="EV84" s="79"/>
      <c r="EW84" s="79"/>
      <c r="EX84" s="79"/>
      <c r="EY84" s="79"/>
      <c r="EZ84" s="79"/>
      <c r="FA84" s="79"/>
      <c r="FB84" s="79"/>
      <c r="FC84" s="79"/>
      <c r="FD84" s="79"/>
      <c r="FE84" s="79"/>
      <c r="FF84" s="79"/>
      <c r="FG84" s="79"/>
      <c r="FH84" s="79"/>
      <c r="FI84" s="79"/>
      <c r="FJ84" s="79"/>
      <c r="FK84" s="79"/>
      <c r="FL84" s="79"/>
      <c r="FM84" s="79"/>
      <c r="FN84" s="79"/>
      <c r="FO84" s="79"/>
      <c r="FP84" s="79"/>
      <c r="FQ84" s="79"/>
      <c r="FR84" s="79"/>
      <c r="FS84" s="79"/>
      <c r="FT84" s="79"/>
      <c r="FU84" s="79"/>
      <c r="FV84" s="79"/>
      <c r="FW84" s="79"/>
      <c r="FX84" s="79">
        <v>0</v>
      </c>
      <c r="FY84" s="79">
        <v>8</v>
      </c>
      <c r="FZ84" s="79">
        <v>0</v>
      </c>
      <c r="GA84" s="41"/>
      <c r="GB84" s="34"/>
      <c r="GC84" s="34"/>
    </row>
    <row r="85" spans="1:185" x14ac:dyDescent="0.2">
      <c r="A85" t="s">
        <v>186</v>
      </c>
      <c r="B85" t="s">
        <v>236</v>
      </c>
      <c r="C85" t="s">
        <v>2</v>
      </c>
      <c r="D85" t="s">
        <v>202</v>
      </c>
      <c r="E85" t="s">
        <v>209</v>
      </c>
      <c r="F85" t="s">
        <v>181</v>
      </c>
      <c r="G85" t="s">
        <v>1</v>
      </c>
      <c r="H85" s="79">
        <v>42</v>
      </c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  <c r="BO85" s="79"/>
      <c r="BP85" s="79"/>
      <c r="BQ85" s="79"/>
      <c r="BR85" s="79"/>
      <c r="BS85" s="79"/>
      <c r="BT85" s="79"/>
      <c r="BU85" s="79"/>
      <c r="BV85" s="79"/>
      <c r="BW85" s="79"/>
      <c r="BX85" s="79"/>
      <c r="BY85" s="79"/>
      <c r="BZ85" s="79"/>
      <c r="CA85" s="79"/>
      <c r="CB85" s="79"/>
      <c r="CC85" s="79"/>
      <c r="CD85" s="79"/>
      <c r="CE85" s="79"/>
      <c r="CF85" s="79"/>
      <c r="CG85" s="79"/>
      <c r="CH85" s="79"/>
      <c r="CI85" s="79"/>
      <c r="CJ85" s="79"/>
      <c r="CK85" s="79"/>
      <c r="CL85" s="79"/>
      <c r="CM85" s="79"/>
      <c r="CN85" s="79"/>
      <c r="CO85" s="79"/>
      <c r="CP85" s="79"/>
      <c r="CQ85" s="79"/>
      <c r="CR85" s="79"/>
      <c r="CS85" s="79"/>
      <c r="CT85" s="79"/>
      <c r="CU85" s="79"/>
      <c r="CV85" s="79"/>
      <c r="CW85" s="79"/>
      <c r="CX85" s="79"/>
      <c r="CY85" s="79"/>
      <c r="CZ85" s="79"/>
      <c r="DA85" s="79"/>
      <c r="DB85" s="79"/>
      <c r="DC85" s="79"/>
      <c r="DD85" s="79"/>
      <c r="DE85" s="79"/>
      <c r="DF85" s="79"/>
      <c r="DG85" s="79"/>
      <c r="DH85" s="79"/>
      <c r="DI85" s="79"/>
      <c r="DJ85" s="79"/>
      <c r="DK85" s="79"/>
      <c r="DL85" s="79"/>
      <c r="DM85" s="79"/>
      <c r="DN85" s="79"/>
      <c r="DO85" s="79"/>
      <c r="DP85" s="79"/>
      <c r="DQ85" s="79"/>
      <c r="DR85" s="79"/>
      <c r="DS85" s="79"/>
      <c r="DT85" s="79"/>
      <c r="DU85" s="79"/>
      <c r="DV85" s="79"/>
      <c r="DW85" s="79"/>
      <c r="DX85" s="79"/>
      <c r="DY85" s="79"/>
      <c r="DZ85" s="79"/>
      <c r="EA85" s="79"/>
      <c r="EB85" s="79"/>
      <c r="EC85" s="79"/>
      <c r="ED85" s="79"/>
      <c r="EE85" s="79"/>
      <c r="EF85" s="79"/>
      <c r="EG85" s="79"/>
      <c r="EH85" s="79"/>
      <c r="EI85" s="79"/>
      <c r="EJ85" s="79"/>
      <c r="EK85" s="79"/>
      <c r="EL85" s="79"/>
      <c r="EM85" s="79"/>
      <c r="EN85" s="79"/>
      <c r="EO85" s="79"/>
      <c r="EP85" s="79"/>
      <c r="EQ85" s="79"/>
      <c r="ER85" s="79"/>
      <c r="ES85" s="79"/>
      <c r="ET85" s="79"/>
      <c r="EU85" s="79"/>
      <c r="EV85" s="79"/>
      <c r="EW85" s="79"/>
      <c r="EX85" s="79"/>
      <c r="EY85" s="79"/>
      <c r="EZ85" s="79"/>
      <c r="FA85" s="79"/>
      <c r="FB85" s="79"/>
      <c r="FC85" s="79"/>
      <c r="FD85" s="79"/>
      <c r="FE85" s="79"/>
      <c r="FF85" s="79"/>
      <c r="FG85" s="79"/>
      <c r="FH85" s="79"/>
      <c r="FI85" s="79"/>
      <c r="FJ85" s="79"/>
      <c r="FK85" s="79"/>
      <c r="FL85" s="79"/>
      <c r="FM85" s="79"/>
      <c r="FN85" s="79"/>
      <c r="FO85" s="79"/>
      <c r="FP85" s="79"/>
      <c r="FQ85" s="79"/>
      <c r="FR85" s="79"/>
      <c r="FS85" s="79"/>
      <c r="FT85" s="79"/>
      <c r="FU85" s="79"/>
      <c r="FV85" s="79"/>
      <c r="FW85" s="79"/>
      <c r="FX85" s="79">
        <v>0</v>
      </c>
      <c r="FY85" s="79">
        <v>3</v>
      </c>
      <c r="FZ85" s="79">
        <v>0</v>
      </c>
      <c r="GA85" s="41"/>
      <c r="GB85" s="34"/>
      <c r="GC85" s="34"/>
    </row>
    <row r="86" spans="1:185" x14ac:dyDescent="0.2">
      <c r="A86" t="s">
        <v>186</v>
      </c>
      <c r="B86" t="s">
        <v>236</v>
      </c>
      <c r="C86" t="s">
        <v>2</v>
      </c>
      <c r="D86" t="s">
        <v>202</v>
      </c>
      <c r="E86" t="s">
        <v>209</v>
      </c>
      <c r="F86" t="s">
        <v>182</v>
      </c>
      <c r="G86" t="s">
        <v>1</v>
      </c>
      <c r="H86" s="79">
        <v>259</v>
      </c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R86" s="79"/>
      <c r="AS86" s="79"/>
      <c r="AT86" s="79"/>
      <c r="AU86" s="79"/>
      <c r="AV86" s="79"/>
      <c r="AW86" s="79"/>
      <c r="AX86" s="79"/>
      <c r="AY86" s="79"/>
      <c r="AZ86" s="79"/>
      <c r="BA86" s="79"/>
      <c r="BB86" s="79"/>
      <c r="BC86" s="79"/>
      <c r="BD86" s="79"/>
      <c r="BE86" s="79"/>
      <c r="BF86" s="79"/>
      <c r="BG86" s="79"/>
      <c r="BH86" s="79"/>
      <c r="BI86" s="79"/>
      <c r="BJ86" s="79"/>
      <c r="BK86" s="79"/>
      <c r="BL86" s="79"/>
      <c r="BM86" s="79"/>
      <c r="BN86" s="79"/>
      <c r="BO86" s="79"/>
      <c r="BP86" s="79"/>
      <c r="BQ86" s="79"/>
      <c r="BR86" s="79"/>
      <c r="BS86" s="79"/>
      <c r="BT86" s="79"/>
      <c r="BU86" s="79"/>
      <c r="BV86" s="79"/>
      <c r="BW86" s="79"/>
      <c r="BX86" s="79"/>
      <c r="BY86" s="79"/>
      <c r="BZ86" s="79"/>
      <c r="CA86" s="79"/>
      <c r="CB86" s="79"/>
      <c r="CC86" s="79"/>
      <c r="CD86" s="79"/>
      <c r="CE86" s="79"/>
      <c r="CF86" s="79"/>
      <c r="CG86" s="79"/>
      <c r="CH86" s="79"/>
      <c r="CI86" s="79"/>
      <c r="CJ86" s="79"/>
      <c r="CK86" s="79"/>
      <c r="CL86" s="79"/>
      <c r="CM86" s="79"/>
      <c r="CN86" s="79"/>
      <c r="CO86" s="79"/>
      <c r="CP86" s="79"/>
      <c r="CQ86" s="79"/>
      <c r="CR86" s="79"/>
      <c r="CS86" s="79"/>
      <c r="CT86" s="79"/>
      <c r="CU86" s="79"/>
      <c r="CV86" s="79"/>
      <c r="CW86" s="79"/>
      <c r="CX86" s="79"/>
      <c r="CY86" s="79"/>
      <c r="CZ86" s="79"/>
      <c r="DA86" s="79"/>
      <c r="DB86" s="79"/>
      <c r="DC86" s="79"/>
      <c r="DD86" s="79"/>
      <c r="DE86" s="79"/>
      <c r="DF86" s="79"/>
      <c r="DG86" s="79"/>
      <c r="DH86" s="79"/>
      <c r="DI86" s="79"/>
      <c r="DJ86" s="79"/>
      <c r="DK86" s="79"/>
      <c r="DL86" s="79"/>
      <c r="DM86" s="79"/>
      <c r="DN86" s="79"/>
      <c r="DO86" s="79"/>
      <c r="DP86" s="79"/>
      <c r="DQ86" s="79"/>
      <c r="DR86" s="79"/>
      <c r="DS86" s="79"/>
      <c r="DT86" s="79"/>
      <c r="DU86" s="79"/>
      <c r="DV86" s="79"/>
      <c r="DW86" s="79"/>
      <c r="DX86" s="79"/>
      <c r="DY86" s="79"/>
      <c r="DZ86" s="79"/>
      <c r="EA86" s="79"/>
      <c r="EB86" s="79"/>
      <c r="EC86" s="79"/>
      <c r="ED86" s="79"/>
      <c r="EE86" s="79"/>
      <c r="EF86" s="79"/>
      <c r="EG86" s="79"/>
      <c r="EH86" s="79"/>
      <c r="EI86" s="79"/>
      <c r="EJ86" s="79"/>
      <c r="EK86" s="79"/>
      <c r="EL86" s="79"/>
      <c r="EM86" s="79"/>
      <c r="EN86" s="79"/>
      <c r="EO86" s="79"/>
      <c r="EP86" s="79"/>
      <c r="EQ86" s="79"/>
      <c r="ER86" s="79"/>
      <c r="ES86" s="79"/>
      <c r="ET86" s="79"/>
      <c r="EU86" s="79"/>
      <c r="EV86" s="79"/>
      <c r="EW86" s="79"/>
      <c r="EX86" s="79"/>
      <c r="EY86" s="79"/>
      <c r="EZ86" s="79"/>
      <c r="FA86" s="79"/>
      <c r="FB86" s="79"/>
      <c r="FC86" s="79"/>
      <c r="FD86" s="79"/>
      <c r="FE86" s="79"/>
      <c r="FF86" s="79"/>
      <c r="FG86" s="79"/>
      <c r="FH86" s="79"/>
      <c r="FI86" s="79"/>
      <c r="FJ86" s="79"/>
      <c r="FK86" s="79"/>
      <c r="FL86" s="79"/>
      <c r="FM86" s="79"/>
      <c r="FN86" s="79"/>
      <c r="FO86" s="79"/>
      <c r="FP86" s="79"/>
      <c r="FQ86" s="79"/>
      <c r="FR86" s="79"/>
      <c r="FS86" s="79"/>
      <c r="FT86" s="79"/>
      <c r="FU86" s="79"/>
      <c r="FV86" s="79"/>
      <c r="FW86" s="79"/>
      <c r="FX86" s="79">
        <v>0</v>
      </c>
      <c r="FY86" s="79">
        <v>35.714286804199219</v>
      </c>
      <c r="FZ86" s="79">
        <v>0</v>
      </c>
      <c r="GA86" s="41"/>
      <c r="GB86" s="34"/>
      <c r="GC86" s="34"/>
    </row>
    <row r="87" spans="1:185" x14ac:dyDescent="0.2">
      <c r="A87" t="s">
        <v>186</v>
      </c>
      <c r="B87" t="s">
        <v>236</v>
      </c>
      <c r="C87" t="s">
        <v>2</v>
      </c>
      <c r="D87" t="s">
        <v>202</v>
      </c>
      <c r="E87" t="s">
        <v>209</v>
      </c>
      <c r="F87" t="s">
        <v>183</v>
      </c>
      <c r="G87" t="s">
        <v>1</v>
      </c>
      <c r="H87" s="79">
        <v>389</v>
      </c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  <c r="BI87" s="79"/>
      <c r="BJ87" s="79"/>
      <c r="BK87" s="79"/>
      <c r="BL87" s="79"/>
      <c r="BM87" s="79"/>
      <c r="BN87" s="79"/>
      <c r="BO87" s="79"/>
      <c r="BP87" s="79"/>
      <c r="BQ87" s="79"/>
      <c r="BR87" s="79"/>
      <c r="BS87" s="79"/>
      <c r="BT87" s="79"/>
      <c r="BU87" s="79"/>
      <c r="BV87" s="79"/>
      <c r="BW87" s="79"/>
      <c r="BX87" s="79"/>
      <c r="BY87" s="79"/>
      <c r="BZ87" s="79"/>
      <c r="CA87" s="79"/>
      <c r="CB87" s="79"/>
      <c r="CC87" s="79"/>
      <c r="CD87" s="79"/>
      <c r="CE87" s="79"/>
      <c r="CF87" s="79"/>
      <c r="CG87" s="79"/>
      <c r="CH87" s="79"/>
      <c r="CI87" s="79"/>
      <c r="CJ87" s="79"/>
      <c r="CK87" s="79"/>
      <c r="CL87" s="79"/>
      <c r="CM87" s="79"/>
      <c r="CN87" s="79"/>
      <c r="CO87" s="79"/>
      <c r="CP87" s="79"/>
      <c r="CQ87" s="79"/>
      <c r="CR87" s="79"/>
      <c r="CS87" s="79"/>
      <c r="CT87" s="79"/>
      <c r="CU87" s="79"/>
      <c r="CV87" s="79"/>
      <c r="CW87" s="79"/>
      <c r="CX87" s="79"/>
      <c r="CY87" s="79"/>
      <c r="CZ87" s="79"/>
      <c r="DA87" s="79"/>
      <c r="DB87" s="79"/>
      <c r="DC87" s="79"/>
      <c r="DD87" s="79"/>
      <c r="DE87" s="79"/>
      <c r="DF87" s="79"/>
      <c r="DG87" s="79"/>
      <c r="DH87" s="79"/>
      <c r="DI87" s="79"/>
      <c r="DJ87" s="79"/>
      <c r="DK87" s="79"/>
      <c r="DL87" s="79"/>
      <c r="DM87" s="79"/>
      <c r="DN87" s="79"/>
      <c r="DO87" s="79"/>
      <c r="DP87" s="79"/>
      <c r="DQ87" s="79"/>
      <c r="DR87" s="79"/>
      <c r="DS87" s="79"/>
      <c r="DT87" s="79"/>
      <c r="DU87" s="79"/>
      <c r="DV87" s="79"/>
      <c r="DW87" s="79"/>
      <c r="DX87" s="79"/>
      <c r="DY87" s="79"/>
      <c r="DZ87" s="79"/>
      <c r="EA87" s="79"/>
      <c r="EB87" s="79"/>
      <c r="EC87" s="79"/>
      <c r="ED87" s="79"/>
      <c r="EE87" s="79"/>
      <c r="EF87" s="79"/>
      <c r="EG87" s="79"/>
      <c r="EH87" s="79"/>
      <c r="EI87" s="79"/>
      <c r="EJ87" s="79"/>
      <c r="EK87" s="79"/>
      <c r="EL87" s="79"/>
      <c r="EM87" s="79"/>
      <c r="EN87" s="79"/>
      <c r="EO87" s="79"/>
      <c r="EP87" s="79"/>
      <c r="EQ87" s="79"/>
      <c r="ER87" s="79"/>
      <c r="ES87" s="79"/>
      <c r="ET87" s="79"/>
      <c r="EU87" s="79"/>
      <c r="EV87" s="79"/>
      <c r="EW87" s="79"/>
      <c r="EX87" s="79"/>
      <c r="EY87" s="79"/>
      <c r="EZ87" s="79"/>
      <c r="FA87" s="79"/>
      <c r="FB87" s="79"/>
      <c r="FC87" s="79"/>
      <c r="FD87" s="79"/>
      <c r="FE87" s="79"/>
      <c r="FF87" s="79"/>
      <c r="FG87" s="79"/>
      <c r="FH87" s="79"/>
      <c r="FI87" s="79"/>
      <c r="FJ87" s="79"/>
      <c r="FK87" s="79"/>
      <c r="FL87" s="79"/>
      <c r="FM87" s="79"/>
      <c r="FN87" s="79"/>
      <c r="FO87" s="79"/>
      <c r="FP87" s="79"/>
      <c r="FQ87" s="79"/>
      <c r="FR87" s="79"/>
      <c r="FS87" s="79"/>
      <c r="FT87" s="79"/>
      <c r="FU87" s="79"/>
      <c r="FV87" s="79"/>
      <c r="FW87" s="79"/>
      <c r="FX87" s="79">
        <v>0</v>
      </c>
      <c r="FY87" s="79">
        <v>34</v>
      </c>
      <c r="FZ87" s="79">
        <v>0</v>
      </c>
      <c r="GA87" s="41"/>
      <c r="GB87" s="34"/>
      <c r="GC87" s="34"/>
    </row>
    <row r="88" spans="1:185" x14ac:dyDescent="0.2">
      <c r="A88" t="s">
        <v>186</v>
      </c>
      <c r="B88" t="s">
        <v>236</v>
      </c>
      <c r="C88" t="s">
        <v>2</v>
      </c>
      <c r="D88" t="s">
        <v>202</v>
      </c>
      <c r="E88" t="s">
        <v>209</v>
      </c>
      <c r="F88" t="s">
        <v>184</v>
      </c>
      <c r="G88" t="s">
        <v>1</v>
      </c>
      <c r="H88" s="79">
        <v>174</v>
      </c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R88" s="79"/>
      <c r="AS88" s="79"/>
      <c r="AT88" s="79"/>
      <c r="AU88" s="79"/>
      <c r="AV88" s="79"/>
      <c r="AW88" s="79"/>
      <c r="AX88" s="79"/>
      <c r="AY88" s="79"/>
      <c r="AZ88" s="79"/>
      <c r="BA88" s="79"/>
      <c r="BB88" s="79"/>
      <c r="BC88" s="79"/>
      <c r="BD88" s="79"/>
      <c r="BE88" s="79"/>
      <c r="BF88" s="79"/>
      <c r="BG88" s="79"/>
      <c r="BH88" s="79"/>
      <c r="BI88" s="79"/>
      <c r="BJ88" s="79"/>
      <c r="BK88" s="79"/>
      <c r="BL88" s="79"/>
      <c r="BM88" s="79"/>
      <c r="BN88" s="79"/>
      <c r="BO88" s="79"/>
      <c r="BP88" s="79"/>
      <c r="BQ88" s="79"/>
      <c r="BR88" s="79"/>
      <c r="BS88" s="79"/>
      <c r="BT88" s="79"/>
      <c r="BU88" s="79"/>
      <c r="BV88" s="79"/>
      <c r="BW88" s="79"/>
      <c r="BX88" s="79"/>
      <c r="BY88" s="79"/>
      <c r="BZ88" s="79"/>
      <c r="CA88" s="79"/>
      <c r="CB88" s="79"/>
      <c r="CC88" s="79"/>
      <c r="CD88" s="79"/>
      <c r="CE88" s="79"/>
      <c r="CF88" s="79"/>
      <c r="CG88" s="79"/>
      <c r="CH88" s="79"/>
      <c r="CI88" s="79"/>
      <c r="CJ88" s="79"/>
      <c r="CK88" s="79"/>
      <c r="CL88" s="79"/>
      <c r="CM88" s="79"/>
      <c r="CN88" s="79"/>
      <c r="CO88" s="79"/>
      <c r="CP88" s="79"/>
      <c r="CQ88" s="79"/>
      <c r="CR88" s="79"/>
      <c r="CS88" s="79"/>
      <c r="CT88" s="79"/>
      <c r="CU88" s="79"/>
      <c r="CV88" s="79"/>
      <c r="CW88" s="79"/>
      <c r="CX88" s="79"/>
      <c r="CY88" s="79"/>
      <c r="CZ88" s="79"/>
      <c r="DA88" s="79"/>
      <c r="DB88" s="79"/>
      <c r="DC88" s="79"/>
      <c r="DD88" s="79"/>
      <c r="DE88" s="79"/>
      <c r="DF88" s="79"/>
      <c r="DG88" s="79"/>
      <c r="DH88" s="79"/>
      <c r="DI88" s="79"/>
      <c r="DJ88" s="79"/>
      <c r="DK88" s="79"/>
      <c r="DL88" s="79"/>
      <c r="DM88" s="79"/>
      <c r="DN88" s="79"/>
      <c r="DO88" s="79"/>
      <c r="DP88" s="79"/>
      <c r="DQ88" s="79"/>
      <c r="DR88" s="79"/>
      <c r="DS88" s="79"/>
      <c r="DT88" s="79"/>
      <c r="DU88" s="79"/>
      <c r="DV88" s="79"/>
      <c r="DW88" s="79"/>
      <c r="DX88" s="79"/>
      <c r="DY88" s="79"/>
      <c r="DZ88" s="79"/>
      <c r="EA88" s="79"/>
      <c r="EB88" s="79"/>
      <c r="EC88" s="79"/>
      <c r="ED88" s="79"/>
      <c r="EE88" s="79"/>
      <c r="EF88" s="79"/>
      <c r="EG88" s="79"/>
      <c r="EH88" s="79"/>
      <c r="EI88" s="79"/>
      <c r="EJ88" s="79"/>
      <c r="EK88" s="79"/>
      <c r="EL88" s="79"/>
      <c r="EM88" s="79"/>
      <c r="EN88" s="79"/>
      <c r="EO88" s="79"/>
      <c r="EP88" s="79"/>
      <c r="EQ88" s="79"/>
      <c r="ER88" s="79"/>
      <c r="ES88" s="79"/>
      <c r="ET88" s="79"/>
      <c r="EU88" s="79"/>
      <c r="EV88" s="79"/>
      <c r="EW88" s="79"/>
      <c r="EX88" s="79"/>
      <c r="EY88" s="79"/>
      <c r="EZ88" s="79"/>
      <c r="FA88" s="79"/>
      <c r="FB88" s="79"/>
      <c r="FC88" s="79"/>
      <c r="FD88" s="79"/>
      <c r="FE88" s="79"/>
      <c r="FF88" s="79"/>
      <c r="FG88" s="79"/>
      <c r="FH88" s="79"/>
      <c r="FI88" s="79"/>
      <c r="FJ88" s="79"/>
      <c r="FK88" s="79"/>
      <c r="FL88" s="79"/>
      <c r="FM88" s="79"/>
      <c r="FN88" s="79"/>
      <c r="FO88" s="79"/>
      <c r="FP88" s="79"/>
      <c r="FQ88" s="79"/>
      <c r="FR88" s="79"/>
      <c r="FS88" s="79"/>
      <c r="FT88" s="79"/>
      <c r="FU88" s="79"/>
      <c r="FV88" s="79"/>
      <c r="FW88" s="79"/>
      <c r="FX88" s="79">
        <v>0</v>
      </c>
      <c r="FY88" s="79">
        <v>16.857143402099609</v>
      </c>
      <c r="FZ88" s="79">
        <v>0</v>
      </c>
      <c r="GA88" s="41"/>
      <c r="GB88" s="34"/>
      <c r="GC88" s="34"/>
    </row>
    <row r="89" spans="1:185" x14ac:dyDescent="0.2">
      <c r="A89" t="s">
        <v>186</v>
      </c>
      <c r="B89" t="s">
        <v>236</v>
      </c>
      <c r="C89" t="s">
        <v>2</v>
      </c>
      <c r="D89" t="s">
        <v>202</v>
      </c>
      <c r="E89" t="s">
        <v>209</v>
      </c>
      <c r="F89" t="s">
        <v>185</v>
      </c>
      <c r="G89" t="s">
        <v>1</v>
      </c>
      <c r="H89" s="79">
        <v>57</v>
      </c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79"/>
      <c r="AZ89" s="79"/>
      <c r="BA89" s="79"/>
      <c r="BB89" s="79"/>
      <c r="BC89" s="79"/>
      <c r="BD89" s="79"/>
      <c r="BE89" s="79"/>
      <c r="BF89" s="79"/>
      <c r="BG89" s="79"/>
      <c r="BH89" s="79"/>
      <c r="BI89" s="79"/>
      <c r="BJ89" s="79"/>
      <c r="BK89" s="79"/>
      <c r="BL89" s="79"/>
      <c r="BM89" s="79"/>
      <c r="BN89" s="79"/>
      <c r="BO89" s="79"/>
      <c r="BP89" s="79"/>
      <c r="BQ89" s="79"/>
      <c r="BR89" s="79"/>
      <c r="BS89" s="79"/>
      <c r="BT89" s="79"/>
      <c r="BU89" s="79"/>
      <c r="BV89" s="79"/>
      <c r="BW89" s="79"/>
      <c r="BX89" s="79"/>
      <c r="BY89" s="79"/>
      <c r="BZ89" s="79"/>
      <c r="CA89" s="79"/>
      <c r="CB89" s="79"/>
      <c r="CC89" s="79"/>
      <c r="CD89" s="79"/>
      <c r="CE89" s="79"/>
      <c r="CF89" s="79"/>
      <c r="CG89" s="79"/>
      <c r="CH89" s="79"/>
      <c r="CI89" s="79"/>
      <c r="CJ89" s="79"/>
      <c r="CK89" s="79"/>
      <c r="CL89" s="79"/>
      <c r="CM89" s="79"/>
      <c r="CN89" s="79"/>
      <c r="CO89" s="79"/>
      <c r="CP89" s="79"/>
      <c r="CQ89" s="79"/>
      <c r="CR89" s="79"/>
      <c r="CS89" s="79"/>
      <c r="CT89" s="79"/>
      <c r="CU89" s="79"/>
      <c r="CV89" s="79"/>
      <c r="CW89" s="79"/>
      <c r="CX89" s="79"/>
      <c r="CY89" s="79"/>
      <c r="CZ89" s="79"/>
      <c r="DA89" s="79"/>
      <c r="DB89" s="79"/>
      <c r="DC89" s="79"/>
      <c r="DD89" s="79"/>
      <c r="DE89" s="79"/>
      <c r="DF89" s="79"/>
      <c r="DG89" s="79"/>
      <c r="DH89" s="79"/>
      <c r="DI89" s="79"/>
      <c r="DJ89" s="79"/>
      <c r="DK89" s="79"/>
      <c r="DL89" s="79"/>
      <c r="DM89" s="79"/>
      <c r="DN89" s="79"/>
      <c r="DO89" s="79"/>
      <c r="DP89" s="79"/>
      <c r="DQ89" s="79"/>
      <c r="DR89" s="79"/>
      <c r="DS89" s="79"/>
      <c r="DT89" s="79"/>
      <c r="DU89" s="79"/>
      <c r="DV89" s="79"/>
      <c r="DW89" s="79"/>
      <c r="DX89" s="79"/>
      <c r="DY89" s="79"/>
      <c r="DZ89" s="79"/>
      <c r="EA89" s="79"/>
      <c r="EB89" s="79"/>
      <c r="EC89" s="79"/>
      <c r="ED89" s="79"/>
      <c r="EE89" s="79"/>
      <c r="EF89" s="79"/>
      <c r="EG89" s="79"/>
      <c r="EH89" s="79"/>
      <c r="EI89" s="79"/>
      <c r="EJ89" s="79"/>
      <c r="EK89" s="79"/>
      <c r="EL89" s="79"/>
      <c r="EM89" s="79"/>
      <c r="EN89" s="79"/>
      <c r="EO89" s="79"/>
      <c r="EP89" s="79"/>
      <c r="EQ89" s="79"/>
      <c r="ER89" s="79"/>
      <c r="ES89" s="79"/>
      <c r="ET89" s="79"/>
      <c r="EU89" s="79"/>
      <c r="EV89" s="79"/>
      <c r="EW89" s="79"/>
      <c r="EX89" s="79"/>
      <c r="EY89" s="79"/>
      <c r="EZ89" s="79"/>
      <c r="FA89" s="79"/>
      <c r="FB89" s="79"/>
      <c r="FC89" s="79"/>
      <c r="FD89" s="79"/>
      <c r="FE89" s="79"/>
      <c r="FF89" s="79"/>
      <c r="FG89" s="79"/>
      <c r="FH89" s="79"/>
      <c r="FI89" s="79"/>
      <c r="FJ89" s="79"/>
      <c r="FK89" s="79"/>
      <c r="FL89" s="79"/>
      <c r="FM89" s="79"/>
      <c r="FN89" s="79"/>
      <c r="FO89" s="79"/>
      <c r="FP89" s="79"/>
      <c r="FQ89" s="79"/>
      <c r="FR89" s="79"/>
      <c r="FS89" s="79"/>
      <c r="FT89" s="79"/>
      <c r="FU89" s="79"/>
      <c r="FV89" s="79"/>
      <c r="FW89" s="79"/>
      <c r="FX89" s="79">
        <v>0</v>
      </c>
      <c r="FY89" s="79">
        <v>4</v>
      </c>
      <c r="FZ89" s="79">
        <v>0</v>
      </c>
      <c r="GA89" s="41"/>
      <c r="GB89" s="34"/>
      <c r="GC89" s="34"/>
    </row>
    <row r="90" spans="1:185" x14ac:dyDescent="0.2">
      <c r="A90" t="s">
        <v>186</v>
      </c>
      <c r="B90" t="s">
        <v>236</v>
      </c>
      <c r="C90" t="s">
        <v>2</v>
      </c>
      <c r="D90" t="s">
        <v>202</v>
      </c>
      <c r="E90" t="s">
        <v>210</v>
      </c>
      <c r="F90" t="s">
        <v>1</v>
      </c>
      <c r="G90" t="s">
        <v>198</v>
      </c>
      <c r="H90" s="79">
        <v>2603</v>
      </c>
      <c r="I90" s="79">
        <v>1.0409185886383057</v>
      </c>
      <c r="J90" s="79">
        <v>0.89613175392150879</v>
      </c>
      <c r="K90" s="79">
        <v>0.81779581308364868</v>
      </c>
      <c r="L90" s="79">
        <v>0.77434903383255005</v>
      </c>
      <c r="M90" s="79">
        <v>0.75624102354049683</v>
      </c>
      <c r="N90" s="79">
        <v>0.79457861185073853</v>
      </c>
      <c r="O90" s="79">
        <v>0.93481892347335815</v>
      </c>
      <c r="P90" s="79">
        <v>1.0562229156494141</v>
      </c>
      <c r="Q90" s="79">
        <v>1.1243259906768799</v>
      </c>
      <c r="R90" s="79">
        <v>1.183067798614502</v>
      </c>
      <c r="S90" s="79">
        <v>1.2184221744537354</v>
      </c>
      <c r="T90" s="79">
        <v>1.2547727823257446</v>
      </c>
      <c r="U90" s="79">
        <v>1.3370025157928467</v>
      </c>
      <c r="V90" s="79">
        <v>1.2558484077453613</v>
      </c>
      <c r="W90" s="79">
        <v>1.2505168914794922</v>
      </c>
      <c r="X90" s="79">
        <v>1.3027379512786865</v>
      </c>
      <c r="Y90" s="79">
        <v>1.4135512113571167</v>
      </c>
      <c r="Z90" s="79">
        <v>1.5879973173141479</v>
      </c>
      <c r="AA90" s="79">
        <v>1.6718904972076416</v>
      </c>
      <c r="AB90" s="79">
        <v>1.7940269708633423</v>
      </c>
      <c r="AC90" s="79">
        <v>1.8440183401107788</v>
      </c>
      <c r="AD90" s="79">
        <v>1.7006019353866577</v>
      </c>
      <c r="AE90" s="79">
        <v>1.4335224628448486</v>
      </c>
      <c r="AF90" s="79">
        <v>1.2052698135375977</v>
      </c>
      <c r="AG90" s="79">
        <v>-8.6221978068351746E-2</v>
      </c>
      <c r="AH90" s="79">
        <v>-9.8172701895236969E-2</v>
      </c>
      <c r="AI90" s="79">
        <v>-6.9845713675022125E-2</v>
      </c>
      <c r="AJ90" s="79">
        <v>-7.3375202715396881E-2</v>
      </c>
      <c r="AK90" s="79">
        <v>-5.0365772098302841E-2</v>
      </c>
      <c r="AL90" s="79">
        <v>-3.6367222666740417E-2</v>
      </c>
      <c r="AM90" s="79">
        <v>1.0552695952355862E-2</v>
      </c>
      <c r="AN90" s="79">
        <v>1.1957159265875816E-2</v>
      </c>
      <c r="AO90" s="79">
        <v>-7.1186654269695282E-2</v>
      </c>
      <c r="AP90" s="79">
        <v>-7.8561596572399139E-2</v>
      </c>
      <c r="AQ90" s="79">
        <v>-8.2894407212734222E-2</v>
      </c>
      <c r="AR90" s="79">
        <v>-0.12623043358325958</v>
      </c>
      <c r="AS90" s="79">
        <v>-6.515377014875412E-2</v>
      </c>
      <c r="AT90" s="79">
        <v>-3.5444065928459167E-2</v>
      </c>
      <c r="AU90" s="79">
        <v>-2.4552872404456139E-2</v>
      </c>
      <c r="AV90" s="79">
        <v>-1.404985599219799E-2</v>
      </c>
      <c r="AW90" s="79">
        <v>-2.5069162249565125E-2</v>
      </c>
      <c r="AX90" s="79">
        <v>2.1582648158073425E-2</v>
      </c>
      <c r="AY90" s="79">
        <v>1.0242220014333725E-3</v>
      </c>
      <c r="AZ90" s="79">
        <v>3.3735157921910286E-4</v>
      </c>
      <c r="BA90" s="79">
        <v>-1.1566570959985256E-2</v>
      </c>
      <c r="BB90" s="79">
        <v>-7.216310128569603E-3</v>
      </c>
      <c r="BC90" s="79">
        <v>-3.8072414696216583E-2</v>
      </c>
      <c r="BD90" s="79">
        <v>-5.840480700135231E-2</v>
      </c>
      <c r="BE90" s="79">
        <v>-3.5903822630643845E-2</v>
      </c>
      <c r="BF90" s="79">
        <v>-5.2165336906909943E-2</v>
      </c>
      <c r="BG90" s="79">
        <v>-2.8995078057050705E-2</v>
      </c>
      <c r="BH90" s="79">
        <v>-2.9815847054123878E-2</v>
      </c>
      <c r="BI90" s="79">
        <v>-1.0040034539997578E-2</v>
      </c>
      <c r="BJ90" s="79">
        <v>2.0049423910677433E-3</v>
      </c>
      <c r="BK90" s="79">
        <v>4.9914851784706116E-2</v>
      </c>
      <c r="BL90" s="79">
        <v>5.3054999560117722E-2</v>
      </c>
      <c r="BM90" s="79">
        <v>-3.1196210533380508E-2</v>
      </c>
      <c r="BN90" s="79">
        <v>-3.5571660846471786E-2</v>
      </c>
      <c r="BO90" s="79">
        <v>-3.7067826837301254E-2</v>
      </c>
      <c r="BP90" s="79">
        <v>-7.8838266432285309E-2</v>
      </c>
      <c r="BQ90" s="79">
        <v>-1.2546047568321228E-2</v>
      </c>
      <c r="BR90" s="79">
        <v>1.1166372336447239E-2</v>
      </c>
      <c r="BS90" s="79">
        <v>2.1131142973899841E-2</v>
      </c>
      <c r="BT90" s="79">
        <v>2.8510557487607002E-2</v>
      </c>
      <c r="BU90" s="79">
        <v>2.3956775665283203E-2</v>
      </c>
      <c r="BV90" s="79">
        <v>7.2951041162014008E-2</v>
      </c>
      <c r="BW90" s="79">
        <v>5.1817316561937332E-2</v>
      </c>
      <c r="BX90" s="79">
        <v>6.9988273084163666E-2</v>
      </c>
      <c r="BY90" s="79">
        <v>7.6612219214439392E-2</v>
      </c>
      <c r="BZ90" s="79">
        <v>7.8205354511737823E-2</v>
      </c>
      <c r="CA90" s="79">
        <v>3.4802850335836411E-2</v>
      </c>
      <c r="CB90" s="79">
        <v>4.7521195374429226E-3</v>
      </c>
      <c r="CC90" s="79">
        <v>-1.0536252520978451E-3</v>
      </c>
      <c r="CD90" s="79">
        <v>-2.0300779491662979E-2</v>
      </c>
      <c r="CE90" s="79">
        <v>-7.0205325027927756E-4</v>
      </c>
      <c r="CF90" s="79">
        <v>3.5322920302860439E-4</v>
      </c>
      <c r="CG90" s="79">
        <v>1.7889447510242462E-2</v>
      </c>
      <c r="CH90" s="79">
        <v>2.8581386432051659E-2</v>
      </c>
      <c r="CI90" s="79">
        <v>7.7176958322525024E-2</v>
      </c>
      <c r="CJ90" s="79">
        <v>8.1519238650798798E-2</v>
      </c>
      <c r="CK90" s="79">
        <v>-3.4989514388144016E-3</v>
      </c>
      <c r="CL90" s="79">
        <v>-5.7969619520008564E-3</v>
      </c>
      <c r="CM90" s="79">
        <v>-5.3284820169210434E-3</v>
      </c>
      <c r="CN90" s="79">
        <v>-4.6014595776796341E-2</v>
      </c>
      <c r="CO90" s="79">
        <v>2.3889902979135513E-2</v>
      </c>
      <c r="CP90" s="79">
        <v>4.3448619544506073E-2</v>
      </c>
      <c r="CQ90" s="79">
        <v>5.2771754562854767E-2</v>
      </c>
      <c r="CR90" s="79">
        <v>5.7987771928310394E-2</v>
      </c>
      <c r="CS90" s="79">
        <v>5.7911992073059082E-2</v>
      </c>
      <c r="CT90" s="79">
        <v>0.10852862894535065</v>
      </c>
      <c r="CU90" s="79">
        <v>8.6996458470821381E-2</v>
      </c>
      <c r="CV90" s="79">
        <v>0.11822828650474548</v>
      </c>
      <c r="CW90" s="79">
        <v>0.13768458366394043</v>
      </c>
      <c r="CX90" s="79">
        <v>0.13736814260482788</v>
      </c>
      <c r="CY90" s="79">
        <v>8.5276037454605103E-2</v>
      </c>
      <c r="CZ90" s="79">
        <v>4.8494413495063782E-2</v>
      </c>
      <c r="DA90" s="79">
        <v>3.379657119512558E-2</v>
      </c>
      <c r="DB90" s="79">
        <v>1.1563779786229134E-2</v>
      </c>
      <c r="DC90" s="79">
        <v>2.7590971440076828E-2</v>
      </c>
      <c r="DD90" s="79">
        <v>3.0522305518388748E-2</v>
      </c>
      <c r="DE90" s="79">
        <v>4.5818928629159927E-2</v>
      </c>
      <c r="DF90" s="79">
        <v>5.5157829076051712E-2</v>
      </c>
      <c r="DG90" s="79">
        <v>0.10443906486034393</v>
      </c>
      <c r="DH90" s="79">
        <v>0.10998347401618958</v>
      </c>
      <c r="DI90" s="79">
        <v>2.419830858707428E-2</v>
      </c>
      <c r="DJ90" s="79">
        <v>2.3977736011147499E-2</v>
      </c>
      <c r="DK90" s="79">
        <v>2.6410864666104317E-2</v>
      </c>
      <c r="DL90" s="79">
        <v>-1.3190925121307373E-2</v>
      </c>
      <c r="DM90" s="79">
        <v>6.0325853526592255E-2</v>
      </c>
      <c r="DN90" s="79">
        <v>7.5730867683887482E-2</v>
      </c>
      <c r="DO90" s="79">
        <v>8.4412366151809692E-2</v>
      </c>
      <c r="DP90" s="79">
        <v>8.7464988231658936E-2</v>
      </c>
      <c r="DQ90" s="79">
        <v>9.1867208480834961E-2</v>
      </c>
      <c r="DR90" s="79">
        <v>0.14410622417926788</v>
      </c>
      <c r="DS90" s="79">
        <v>0.12217560410499573</v>
      </c>
      <c r="DT90" s="79">
        <v>0.1664683073759079</v>
      </c>
      <c r="DU90" s="79">
        <v>0.19875694811344147</v>
      </c>
      <c r="DV90" s="79">
        <v>0.19653092324733734</v>
      </c>
      <c r="DW90" s="79">
        <v>0.1357492208480835</v>
      </c>
      <c r="DX90" s="79">
        <v>9.2236705124378204E-2</v>
      </c>
      <c r="DY90" s="79">
        <v>8.4114722907543182E-2</v>
      </c>
      <c r="DZ90" s="79">
        <v>5.7571142911911011E-2</v>
      </c>
      <c r="EA90" s="79">
        <v>6.8441607058048248E-2</v>
      </c>
      <c r="EB90" s="79">
        <v>7.4081659317016602E-2</v>
      </c>
      <c r="EC90" s="79">
        <v>8.6144663393497467E-2</v>
      </c>
      <c r="ED90" s="79">
        <v>9.3529991805553436E-2</v>
      </c>
      <c r="EE90" s="79">
        <v>0.14380122721195221</v>
      </c>
      <c r="EF90" s="79">
        <v>0.15108132362365723</v>
      </c>
      <c r="EG90" s="79">
        <v>6.4188748598098755E-2</v>
      </c>
      <c r="EH90" s="79">
        <v>6.6967673599720001E-2</v>
      </c>
      <c r="EI90" s="79">
        <v>7.2237439453601837E-2</v>
      </c>
      <c r="EJ90" s="79">
        <v>3.4201242029666901E-2</v>
      </c>
      <c r="EK90" s="79">
        <v>0.11293357610702515</v>
      </c>
      <c r="EL90" s="79">
        <v>0.12234130501747131</v>
      </c>
      <c r="EM90" s="79">
        <v>0.13009637594223022</v>
      </c>
      <c r="EN90" s="79">
        <v>0.13002540171146393</v>
      </c>
      <c r="EO90" s="79">
        <v>0.14089314639568329</v>
      </c>
      <c r="EP90" s="79">
        <v>0.19547460973262787</v>
      </c>
      <c r="EQ90" s="79">
        <v>0.17296870052814484</v>
      </c>
      <c r="ER90" s="79">
        <v>0.23611922562122345</v>
      </c>
      <c r="ES90" s="79">
        <v>0.28693574666976929</v>
      </c>
      <c r="ET90" s="79">
        <v>0.28195258975028992</v>
      </c>
      <c r="EU90" s="79">
        <v>0.20862449705600739</v>
      </c>
      <c r="EV90" s="79">
        <v>0.15539363026618958</v>
      </c>
      <c r="EW90" s="79">
        <v>60.796463012695313</v>
      </c>
      <c r="EX90" s="79">
        <v>59.753387451171875</v>
      </c>
      <c r="EY90" s="79">
        <v>58.444858551025391</v>
      </c>
      <c r="EZ90" s="79">
        <v>56.947105407714844</v>
      </c>
      <c r="FA90" s="79">
        <v>55.533073425292969</v>
      </c>
      <c r="FB90" s="79">
        <v>54.271514892578125</v>
      </c>
      <c r="FC90" s="79">
        <v>53.341453552246094</v>
      </c>
      <c r="FD90" s="79">
        <v>54.173088073730469</v>
      </c>
      <c r="FE90" s="79">
        <v>55.888671875</v>
      </c>
      <c r="FF90" s="79">
        <v>60.403484344482422</v>
      </c>
      <c r="FG90" s="79">
        <v>65.995735168457031</v>
      </c>
      <c r="FH90" s="79">
        <v>69.457977294921875</v>
      </c>
      <c r="FI90" s="79">
        <v>72.855178833007813</v>
      </c>
      <c r="FJ90" s="79">
        <v>75.372352600097656</v>
      </c>
      <c r="FK90" s="79">
        <v>77.34429931640625</v>
      </c>
      <c r="FL90" s="79">
        <v>78.51580810546875</v>
      </c>
      <c r="FM90" s="79">
        <v>78.080894470214844</v>
      </c>
      <c r="FN90" s="79">
        <v>75.461906433105469</v>
      </c>
      <c r="FO90" s="79">
        <v>71.305191040039063</v>
      </c>
      <c r="FP90" s="79">
        <v>67.456527709960938</v>
      </c>
      <c r="FQ90" s="79">
        <v>64.231681823730469</v>
      </c>
      <c r="FR90" s="79">
        <v>61.998912811279297</v>
      </c>
      <c r="FS90" s="79">
        <v>61.315937042236328</v>
      </c>
      <c r="FT90" s="79">
        <v>60.737472534179688</v>
      </c>
      <c r="FU90" s="79">
        <v>4.4165540486574173E-2</v>
      </c>
      <c r="FV90" s="79">
        <v>5.3064074367284775E-2</v>
      </c>
      <c r="FW90" s="79">
        <v>4.4929191470146179E-2</v>
      </c>
      <c r="FX90" s="79">
        <v>0</v>
      </c>
      <c r="FY90" s="79">
        <v>269.42855834960938</v>
      </c>
      <c r="FZ90" s="79">
        <v>1</v>
      </c>
      <c r="GA90" s="41"/>
      <c r="GB90" s="34"/>
      <c r="GC90" s="34"/>
    </row>
    <row r="91" spans="1:185" x14ac:dyDescent="0.2">
      <c r="A91" t="s">
        <v>186</v>
      </c>
      <c r="B91" t="s">
        <v>236</v>
      </c>
      <c r="C91" t="s">
        <v>2</v>
      </c>
      <c r="D91" t="s">
        <v>202</v>
      </c>
      <c r="E91" t="s">
        <v>210</v>
      </c>
      <c r="F91" t="s">
        <v>1</v>
      </c>
      <c r="G91" t="s">
        <v>200</v>
      </c>
      <c r="H91" s="79">
        <v>697</v>
      </c>
      <c r="I91" s="79">
        <v>0.44334313273429871</v>
      </c>
      <c r="J91" s="79">
        <v>0.39850670099258423</v>
      </c>
      <c r="K91" s="79">
        <v>0.37906596064567566</v>
      </c>
      <c r="L91" s="79">
        <v>0.35789656639099121</v>
      </c>
      <c r="M91" s="79">
        <v>0.35998275876045227</v>
      </c>
      <c r="N91" s="79">
        <v>0.36141678690910339</v>
      </c>
      <c r="O91" s="79">
        <v>0.36361151933670044</v>
      </c>
      <c r="P91" s="79">
        <v>0.35150659084320068</v>
      </c>
      <c r="Q91" s="79">
        <v>0.36846339702606201</v>
      </c>
      <c r="R91" s="79">
        <v>0.41165444254875183</v>
      </c>
      <c r="S91" s="79">
        <v>0.39610841870307922</v>
      </c>
      <c r="T91" s="79">
        <v>0.41590899229049683</v>
      </c>
      <c r="U91" s="79">
        <v>0.45901307463645935</v>
      </c>
      <c r="V91" s="79">
        <v>0.49422678351402283</v>
      </c>
      <c r="W91" s="79">
        <v>0.50170236825942993</v>
      </c>
      <c r="X91" s="79">
        <v>0.5037500262260437</v>
      </c>
      <c r="Y91" s="79">
        <v>0.55372375249862671</v>
      </c>
      <c r="Z91" s="79">
        <v>0.58944952487945557</v>
      </c>
      <c r="AA91" s="79">
        <v>0.64255058765411377</v>
      </c>
      <c r="AB91" s="79">
        <v>0.67023682594299316</v>
      </c>
      <c r="AC91" s="79">
        <v>0.65346443653106689</v>
      </c>
      <c r="AD91" s="79">
        <v>0.5971606969833374</v>
      </c>
      <c r="AE91" s="79">
        <v>0.55052447319030762</v>
      </c>
      <c r="AF91" s="79">
        <v>0.47817656397819519</v>
      </c>
      <c r="AG91" s="79">
        <v>4.3813195079565048E-3</v>
      </c>
      <c r="AH91" s="79">
        <v>3.0986419878900051E-3</v>
      </c>
      <c r="AI91" s="79">
        <v>1.2674367986619473E-2</v>
      </c>
      <c r="AJ91" s="79">
        <v>8.5160527378320694E-3</v>
      </c>
      <c r="AK91" s="79">
        <v>1.2117658741772175E-2</v>
      </c>
      <c r="AL91" s="79">
        <v>2.6021222583949566E-3</v>
      </c>
      <c r="AM91" s="79">
        <v>-1.0394623503088951E-2</v>
      </c>
      <c r="AN91" s="79">
        <v>9.3451084103435278E-4</v>
      </c>
      <c r="AO91" s="79">
        <v>1.4030290767550468E-2</v>
      </c>
      <c r="AP91" s="79">
        <v>2.8869647532701492E-2</v>
      </c>
      <c r="AQ91" s="79">
        <v>-2.3615313693881035E-2</v>
      </c>
      <c r="AR91" s="79">
        <v>-3.5106640309095383E-2</v>
      </c>
      <c r="AS91" s="79">
        <v>-2.0003145560622215E-2</v>
      </c>
      <c r="AT91" s="79">
        <v>-1.9264522939920425E-2</v>
      </c>
      <c r="AU91" s="79">
        <v>-1.5470010228455067E-2</v>
      </c>
      <c r="AV91" s="79">
        <v>-2.6902208104729652E-2</v>
      </c>
      <c r="AW91" s="79">
        <v>-3.2625582069158554E-2</v>
      </c>
      <c r="AX91" s="79">
        <v>-2.2683849558234215E-2</v>
      </c>
      <c r="AY91" s="79">
        <v>-1.3609612360596657E-2</v>
      </c>
      <c r="AZ91" s="79">
        <v>-1.4071843586862087E-2</v>
      </c>
      <c r="BA91" s="79">
        <v>-2.2149672731757164E-2</v>
      </c>
      <c r="BB91" s="79">
        <v>-4.5466721057891846E-2</v>
      </c>
      <c r="BC91" s="79">
        <v>-1.8077289685606956E-2</v>
      </c>
      <c r="BD91" s="79">
        <v>-2.0562427118420601E-2</v>
      </c>
      <c r="BE91" s="79">
        <v>5.3315587341785431E-2</v>
      </c>
      <c r="BF91" s="79">
        <v>5.1686033606529236E-2</v>
      </c>
      <c r="BG91" s="79">
        <v>6.1168499290943146E-2</v>
      </c>
      <c r="BH91" s="79">
        <v>5.7028293609619141E-2</v>
      </c>
      <c r="BI91" s="79">
        <v>6.153467670083046E-2</v>
      </c>
      <c r="BJ91" s="79">
        <v>5.0880301743745804E-2</v>
      </c>
      <c r="BK91" s="79">
        <v>3.0223092064261436E-2</v>
      </c>
      <c r="BL91" s="79">
        <v>1.8540684133768082E-2</v>
      </c>
      <c r="BM91" s="79">
        <v>2.7615530416369438E-2</v>
      </c>
      <c r="BN91" s="79">
        <v>4.5401647686958313E-2</v>
      </c>
      <c r="BO91" s="79">
        <v>-5.6075840257108212E-3</v>
      </c>
      <c r="BP91" s="79">
        <v>-1.3493599370121956E-2</v>
      </c>
      <c r="BQ91" s="79">
        <v>6.083895917981863E-3</v>
      </c>
      <c r="BR91" s="79">
        <v>1.1209586635231972E-2</v>
      </c>
      <c r="BS91" s="79">
        <v>1.3265850022435188E-2</v>
      </c>
      <c r="BT91" s="79">
        <v>8.5396086797118187E-4</v>
      </c>
      <c r="BU91" s="79">
        <v>-3.3225908409804106E-3</v>
      </c>
      <c r="BV91" s="79">
        <v>5.8311894536018372E-3</v>
      </c>
      <c r="BW91" s="79">
        <v>2.7533663436770439E-2</v>
      </c>
      <c r="BX91" s="79">
        <v>3.7407722324132919E-2</v>
      </c>
      <c r="BY91" s="79">
        <v>2.8935037553310394E-2</v>
      </c>
      <c r="BZ91" s="79">
        <v>4.8433966003358364E-3</v>
      </c>
      <c r="CA91" s="79">
        <v>3.0520984902977943E-2</v>
      </c>
      <c r="CB91" s="79">
        <v>2.8464483097195625E-2</v>
      </c>
      <c r="CC91" s="79">
        <v>8.7207309901714325E-2</v>
      </c>
      <c r="CD91" s="79">
        <v>8.5337512195110321E-2</v>
      </c>
      <c r="CE91" s="79">
        <v>9.4755388796329498E-2</v>
      </c>
      <c r="CF91" s="79">
        <v>9.0627722442150116E-2</v>
      </c>
      <c r="CG91" s="79">
        <v>9.5760755240917206E-2</v>
      </c>
      <c r="CH91" s="79">
        <v>8.4317624568939209E-2</v>
      </c>
      <c r="CI91" s="79">
        <v>5.8354798704385757E-2</v>
      </c>
      <c r="CJ91" s="79">
        <v>3.0734667554497719E-2</v>
      </c>
      <c r="CK91" s="79">
        <v>3.7024624645709991E-2</v>
      </c>
      <c r="CL91" s="79">
        <v>5.6851662695407867E-2</v>
      </c>
      <c r="CM91" s="79">
        <v>6.8645146675407887E-3</v>
      </c>
      <c r="CN91" s="79">
        <v>1.4755260199308395E-3</v>
      </c>
      <c r="CO91" s="79">
        <v>2.4151701480150223E-2</v>
      </c>
      <c r="CP91" s="79">
        <v>3.2315861433744431E-2</v>
      </c>
      <c r="CQ91" s="79">
        <v>3.3168219029903412E-2</v>
      </c>
      <c r="CR91" s="79">
        <v>2.0077798515558243E-2</v>
      </c>
      <c r="CS91" s="79">
        <v>1.6972571611404419E-2</v>
      </c>
      <c r="CT91" s="79">
        <v>2.5580618530511856E-2</v>
      </c>
      <c r="CU91" s="79">
        <v>5.6029371917247772E-2</v>
      </c>
      <c r="CV91" s="79">
        <v>7.3062315583229065E-2</v>
      </c>
      <c r="CW91" s="79">
        <v>6.4316153526306152E-2</v>
      </c>
      <c r="CX91" s="79">
        <v>3.9688032120466232E-2</v>
      </c>
      <c r="CY91" s="79">
        <v>6.4180001616477966E-2</v>
      </c>
      <c r="CZ91" s="79">
        <v>6.2420371919870377E-2</v>
      </c>
      <c r="DA91" s="79">
        <v>0.12109903246164322</v>
      </c>
      <c r="DB91" s="79">
        <v>0.11898899078369141</v>
      </c>
      <c r="DC91" s="79">
        <v>0.12834227085113525</v>
      </c>
      <c r="DD91" s="79">
        <v>0.12422715127468109</v>
      </c>
      <c r="DE91" s="79">
        <v>0.12998683750629425</v>
      </c>
      <c r="DF91" s="79">
        <v>0.11775494366884232</v>
      </c>
      <c r="DG91" s="79">
        <v>8.6486503481864929E-2</v>
      </c>
      <c r="DH91" s="79">
        <v>4.2928650975227356E-2</v>
      </c>
      <c r="DI91" s="79">
        <v>4.6433720737695694E-2</v>
      </c>
      <c r="DJ91" s="79">
        <v>6.8301677703857422E-2</v>
      </c>
      <c r="DK91" s="79">
        <v>1.9336612895131111E-2</v>
      </c>
      <c r="DL91" s="79">
        <v>1.6444651409983635E-2</v>
      </c>
      <c r="DM91" s="79">
        <v>4.2219508439302444E-2</v>
      </c>
      <c r="DN91" s="79">
        <v>5.3422138094902039E-2</v>
      </c>
      <c r="DO91" s="79">
        <v>5.3070589900016785E-2</v>
      </c>
      <c r="DP91" s="79">
        <v>3.9301637560129166E-2</v>
      </c>
      <c r="DQ91" s="79">
        <v>3.7267733365297318E-2</v>
      </c>
      <c r="DR91" s="79">
        <v>4.5330047607421875E-2</v>
      </c>
      <c r="DS91" s="79">
        <v>8.4525078535079956E-2</v>
      </c>
      <c r="DT91" s="79">
        <v>0.10871690511703491</v>
      </c>
      <c r="DU91" s="79">
        <v>9.969726949930191E-2</v>
      </c>
      <c r="DV91" s="79">
        <v>7.4532665312290192E-2</v>
      </c>
      <c r="DW91" s="79">
        <v>9.7839020192623138E-2</v>
      </c>
      <c r="DX91" s="79">
        <v>9.6376262605190277E-2</v>
      </c>
      <c r="DY91" s="79">
        <v>0.17003330588340759</v>
      </c>
      <c r="DZ91" s="79">
        <v>0.1675763875246048</v>
      </c>
      <c r="EA91" s="79">
        <v>0.17683641612529755</v>
      </c>
      <c r="EB91" s="79">
        <v>0.17273938655853271</v>
      </c>
      <c r="EC91" s="79">
        <v>0.17940385639667511</v>
      </c>
      <c r="ED91" s="79">
        <v>0.16603313386440277</v>
      </c>
      <c r="EE91" s="79">
        <v>0.12710422277450562</v>
      </c>
      <c r="EF91" s="79">
        <v>6.0534823685884476E-2</v>
      </c>
      <c r="EG91" s="79">
        <v>6.0018956661224365E-2</v>
      </c>
      <c r="EH91" s="79">
        <v>8.4833674132823944E-2</v>
      </c>
      <c r="EI91" s="79">
        <v>3.7344343960285187E-2</v>
      </c>
      <c r="EJ91" s="79">
        <v>3.8057692348957062E-2</v>
      </c>
      <c r="EK91" s="79">
        <v>6.830655038356781E-2</v>
      </c>
      <c r="EL91" s="79">
        <v>8.3896242082118988E-2</v>
      </c>
      <c r="EM91" s="79">
        <v>8.1806451082229614E-2</v>
      </c>
      <c r="EN91" s="79">
        <v>6.7057803273200989E-2</v>
      </c>
      <c r="EO91" s="79">
        <v>6.6570721566677094E-2</v>
      </c>
      <c r="EP91" s="79">
        <v>7.3845088481903076E-2</v>
      </c>
      <c r="EQ91" s="79">
        <v>0.12566836178302765</v>
      </c>
      <c r="ER91" s="79">
        <v>0.16019646823406219</v>
      </c>
      <c r="ES91" s="79">
        <v>0.15078197419643402</v>
      </c>
      <c r="ET91" s="79">
        <v>0.12484278529882431</v>
      </c>
      <c r="EU91" s="79">
        <v>0.14643728733062744</v>
      </c>
      <c r="EV91" s="79">
        <v>0.1454031765460968</v>
      </c>
      <c r="EW91" s="79">
        <v>66.501998901367188</v>
      </c>
      <c r="EX91" s="79">
        <v>65.352890014648438</v>
      </c>
      <c r="EY91" s="79">
        <v>64.050895690917969</v>
      </c>
      <c r="EZ91" s="79">
        <v>62.883216857910156</v>
      </c>
      <c r="FA91" s="79">
        <v>61.401966094970703</v>
      </c>
      <c r="FB91" s="79">
        <v>59.607425689697266</v>
      </c>
      <c r="FC91" s="79">
        <v>59.045314788818359</v>
      </c>
      <c r="FD91" s="79">
        <v>58.887321472167969</v>
      </c>
      <c r="FE91" s="79">
        <v>60.504436492919922</v>
      </c>
      <c r="FF91" s="79">
        <v>64.747825622558594</v>
      </c>
      <c r="FG91" s="79">
        <v>69.425498962402344</v>
      </c>
      <c r="FH91" s="79">
        <v>73.087333679199219</v>
      </c>
      <c r="FI91" s="79">
        <v>76.342765808105469</v>
      </c>
      <c r="FJ91" s="79">
        <v>79.681388854980469</v>
      </c>
      <c r="FK91" s="79">
        <v>82.305267333984375</v>
      </c>
      <c r="FL91" s="79">
        <v>83.344383239746094</v>
      </c>
      <c r="FM91" s="79">
        <v>83.444717407226563</v>
      </c>
      <c r="FN91" s="79">
        <v>81.531524658203125</v>
      </c>
      <c r="FO91" s="79">
        <v>79.121475219726563</v>
      </c>
      <c r="FP91" s="79">
        <v>75.583763122558594</v>
      </c>
      <c r="FQ91" s="79">
        <v>72.592803955078125</v>
      </c>
      <c r="FR91" s="79">
        <v>70.496726989746094</v>
      </c>
      <c r="FS91" s="79">
        <v>68.607582092285156</v>
      </c>
      <c r="FT91" s="79">
        <v>67.189369201660156</v>
      </c>
      <c r="FU91" s="79">
        <v>4.1108455508947372E-2</v>
      </c>
      <c r="FV91" s="79">
        <v>4.024985060095787E-2</v>
      </c>
      <c r="FW91" s="79">
        <v>4.2425431311130524E-2</v>
      </c>
      <c r="FX91" s="79">
        <v>0</v>
      </c>
      <c r="FY91" s="79">
        <v>142.23809814453125</v>
      </c>
      <c r="FZ91" s="79">
        <v>1</v>
      </c>
      <c r="GA91" s="41"/>
      <c r="GB91" s="34"/>
      <c r="GC91" s="34"/>
    </row>
    <row r="92" spans="1:185" x14ac:dyDescent="0.2">
      <c r="A92" t="s">
        <v>186</v>
      </c>
      <c r="B92" t="s">
        <v>236</v>
      </c>
      <c r="C92" t="s">
        <v>2</v>
      </c>
      <c r="D92" t="s">
        <v>202</v>
      </c>
      <c r="E92" t="s">
        <v>210</v>
      </c>
      <c r="F92" t="s">
        <v>1</v>
      </c>
      <c r="G92" t="s">
        <v>1</v>
      </c>
      <c r="H92" s="79">
        <v>3300</v>
      </c>
      <c r="I92" s="79">
        <v>1.4842616319656372</v>
      </c>
      <c r="J92" s="79">
        <v>1.2946385145187378</v>
      </c>
      <c r="K92" s="79">
        <v>1.196861743927002</v>
      </c>
      <c r="L92" s="79">
        <v>1.132245659828186</v>
      </c>
      <c r="M92" s="79">
        <v>1.1162238121032715</v>
      </c>
      <c r="N92" s="79">
        <v>1.1559953689575195</v>
      </c>
      <c r="O92" s="79">
        <v>1.2984304428100586</v>
      </c>
      <c r="P92" s="79">
        <v>1.4077295064926147</v>
      </c>
      <c r="Q92" s="79">
        <v>1.4927893877029419</v>
      </c>
      <c r="R92" s="79">
        <v>1.5947222709655762</v>
      </c>
      <c r="S92" s="79">
        <v>1.6145305633544922</v>
      </c>
      <c r="T92" s="79">
        <v>1.6706818342208862</v>
      </c>
      <c r="U92" s="79">
        <v>1.7960156202316284</v>
      </c>
      <c r="V92" s="79">
        <v>1.7500752210617065</v>
      </c>
      <c r="W92" s="79">
        <v>1.7522192001342773</v>
      </c>
      <c r="X92" s="79">
        <v>1.8064879179000854</v>
      </c>
      <c r="Y92" s="79">
        <v>1.9672750234603882</v>
      </c>
      <c r="Z92" s="79">
        <v>2.1774468421936035</v>
      </c>
      <c r="AA92" s="79">
        <v>2.3144412040710449</v>
      </c>
      <c r="AB92" s="79">
        <v>2.464263916015625</v>
      </c>
      <c r="AC92" s="79">
        <v>2.4974827766418457</v>
      </c>
      <c r="AD92" s="79">
        <v>2.2977626323699951</v>
      </c>
      <c r="AE92" s="79">
        <v>1.9840469360351563</v>
      </c>
      <c r="AF92" s="79">
        <v>1.6834464073181152</v>
      </c>
      <c r="AG92" s="79">
        <v>-3.2647795975208282E-2</v>
      </c>
      <c r="AH92" s="79">
        <v>-4.8220790922641754E-2</v>
      </c>
      <c r="AI92" s="79">
        <v>-1.3269259594380856E-2</v>
      </c>
      <c r="AJ92" s="79">
        <v>-1.937396451830864E-2</v>
      </c>
      <c r="AK92" s="79">
        <v>5.6921443901956081E-3</v>
      </c>
      <c r="AL92" s="79">
        <v>8.516327477991581E-3</v>
      </c>
      <c r="AM92" s="79">
        <v>3.9796307682991028E-2</v>
      </c>
      <c r="AN92" s="79">
        <v>3.6577414721250534E-2</v>
      </c>
      <c r="AO92" s="79">
        <v>-3.7961140275001526E-2</v>
      </c>
      <c r="AP92" s="79">
        <v>-2.6904808357357979E-2</v>
      </c>
      <c r="AQ92" s="79">
        <v>-8.1803590059280396E-2</v>
      </c>
      <c r="AR92" s="79">
        <v>-0.13270275294780731</v>
      </c>
      <c r="AS92" s="79">
        <v>-5.1348671317100525E-2</v>
      </c>
      <c r="AT92" s="79">
        <v>-1.8493626266717911E-2</v>
      </c>
      <c r="AU92" s="79">
        <v>-5.409768782556057E-3</v>
      </c>
      <c r="AV92" s="79">
        <v>-7.9375701025128365E-3</v>
      </c>
      <c r="AW92" s="79">
        <v>-2.1789366379380226E-2</v>
      </c>
      <c r="AX92" s="79">
        <v>3.4665480256080627E-2</v>
      </c>
      <c r="AY92" s="79">
        <v>3.2387621700763702E-2</v>
      </c>
      <c r="AZ92" s="79">
        <v>4.4693760573863983E-2</v>
      </c>
      <c r="BA92" s="79">
        <v>2.9512327164411545E-2</v>
      </c>
      <c r="BB92" s="79">
        <v>9.2586921527981758E-3</v>
      </c>
      <c r="BC92" s="79">
        <v>1.195785473100841E-3</v>
      </c>
      <c r="BD92" s="79">
        <v>-2.4412916973233223E-2</v>
      </c>
      <c r="BE92" s="79">
        <v>3.7541080266237259E-2</v>
      </c>
      <c r="BF92" s="79">
        <v>1.8692674115300179E-2</v>
      </c>
      <c r="BG92" s="79">
        <v>5.0137799233198166E-2</v>
      </c>
      <c r="BH92" s="79">
        <v>4.5824617147445679E-2</v>
      </c>
      <c r="BI92" s="79">
        <v>6.9474637508392334E-2</v>
      </c>
      <c r="BJ92" s="79">
        <v>7.0186465978622437E-2</v>
      </c>
      <c r="BK92" s="79">
        <v>9.6357583999633789E-2</v>
      </c>
      <c r="BL92" s="79">
        <v>8.1287704408168793E-2</v>
      </c>
      <c r="BM92" s="79">
        <v>4.2738472111523151E-3</v>
      </c>
      <c r="BN92" s="79">
        <v>1.9154302775859833E-2</v>
      </c>
      <c r="BO92" s="79">
        <v>-3.256586566567421E-2</v>
      </c>
      <c r="BP92" s="79">
        <v>-8.0614939332008362E-2</v>
      </c>
      <c r="BQ92" s="79">
        <v>7.3719099164009094E-3</v>
      </c>
      <c r="BR92" s="79">
        <v>3.7194829434156418E-2</v>
      </c>
      <c r="BS92" s="79">
        <v>4.8560399562120438E-2</v>
      </c>
      <c r="BT92" s="79">
        <v>4.2873784899711609E-2</v>
      </c>
      <c r="BU92" s="79">
        <v>3.5326376557350159E-2</v>
      </c>
      <c r="BV92" s="79">
        <v>9.3417659401893616E-2</v>
      </c>
      <c r="BW92" s="79">
        <v>9.7753569483757019E-2</v>
      </c>
      <c r="BX92" s="79">
        <v>0.13130436837673187</v>
      </c>
      <c r="BY92" s="79">
        <v>0.13141986727714539</v>
      </c>
      <c r="BZ92" s="79">
        <v>0.1083948090672493</v>
      </c>
      <c r="CA92" s="79">
        <v>8.8789142668247223E-2</v>
      </c>
      <c r="CB92" s="79">
        <v>5.5539790540933609E-2</v>
      </c>
      <c r="CC92" s="79">
        <v>8.6153686046600342E-2</v>
      </c>
      <c r="CD92" s="79">
        <v>6.503673642873764E-2</v>
      </c>
      <c r="CE92" s="79">
        <v>9.405333548784256E-2</v>
      </c>
      <c r="CF92" s="79">
        <v>9.0980954468250275E-2</v>
      </c>
      <c r="CG92" s="79">
        <v>0.11365020275115967</v>
      </c>
      <c r="CH92" s="79">
        <v>0.11289901286363602</v>
      </c>
      <c r="CI92" s="79">
        <v>0.13553175330162048</v>
      </c>
      <c r="CJ92" s="79">
        <v>0.11225391179323196</v>
      </c>
      <c r="CK92" s="79">
        <v>3.3525671809911728E-2</v>
      </c>
      <c r="CL92" s="79">
        <v>5.1054701209068298E-2</v>
      </c>
      <c r="CM92" s="79">
        <v>1.5360326506197453E-3</v>
      </c>
      <c r="CN92" s="79">
        <v>-4.4539071619510651E-2</v>
      </c>
      <c r="CO92" s="79">
        <v>4.8041604459285736E-2</v>
      </c>
      <c r="CP92" s="79">
        <v>7.5764484703540802E-2</v>
      </c>
      <c r="CQ92" s="79">
        <v>8.5939973592758179E-2</v>
      </c>
      <c r="CR92" s="79">
        <v>7.8065574169158936E-2</v>
      </c>
      <c r="CS92" s="79">
        <v>7.4884563684463501E-2</v>
      </c>
      <c r="CT92" s="79">
        <v>0.1341092437505722</v>
      </c>
      <c r="CU92" s="79">
        <v>0.14302583038806915</v>
      </c>
      <c r="CV92" s="79">
        <v>0.19129060208797455</v>
      </c>
      <c r="CW92" s="79">
        <v>0.20200072228908539</v>
      </c>
      <c r="CX92" s="79">
        <v>0.17705617845058441</v>
      </c>
      <c r="CY92" s="79">
        <v>0.14945603907108307</v>
      </c>
      <c r="CZ92" s="79">
        <v>0.11091478914022446</v>
      </c>
      <c r="DA92" s="79">
        <v>0.13476629555225372</v>
      </c>
      <c r="DB92" s="79">
        <v>0.11138080060482025</v>
      </c>
      <c r="DC92" s="79">
        <v>0.13796886801719666</v>
      </c>
      <c r="DD92" s="79">
        <v>0.13613729178905487</v>
      </c>
      <c r="DE92" s="79">
        <v>0.157825767993927</v>
      </c>
      <c r="DF92" s="79">
        <v>0.1556115597486496</v>
      </c>
      <c r="DG92" s="79">
        <v>0.17470592260360718</v>
      </c>
      <c r="DH92" s="79">
        <v>0.14322012662887573</v>
      </c>
      <c r="DI92" s="79">
        <v>6.2777496874332428E-2</v>
      </c>
      <c r="DJ92" s="79">
        <v>8.2955099642276764E-2</v>
      </c>
      <c r="DK92" s="79">
        <v>3.5637930035591125E-2</v>
      </c>
      <c r="DL92" s="79">
        <v>-8.4632067009806633E-3</v>
      </c>
      <c r="DM92" s="79">
        <v>8.8711299002170563E-2</v>
      </c>
      <c r="DN92" s="79">
        <v>0.11433413624763489</v>
      </c>
      <c r="DO92" s="79">
        <v>0.12331955134868622</v>
      </c>
      <c r="DP92" s="79">
        <v>0.11325736343860626</v>
      </c>
      <c r="DQ92" s="79">
        <v>0.11444275081157684</v>
      </c>
      <c r="DR92" s="79">
        <v>0.17480082809925079</v>
      </c>
      <c r="DS92" s="79">
        <v>0.18829809129238129</v>
      </c>
      <c r="DT92" s="79">
        <v>0.25127685070037842</v>
      </c>
      <c r="DU92" s="79">
        <v>0.27258157730102539</v>
      </c>
      <c r="DV92" s="79">
        <v>0.24571755528450012</v>
      </c>
      <c r="DW92" s="79">
        <v>0.21012292802333832</v>
      </c>
      <c r="DX92" s="79">
        <v>0.1662897914648056</v>
      </c>
      <c r="DY92" s="79">
        <v>0.20495517551898956</v>
      </c>
      <c r="DZ92" s="79">
        <v>0.17829427123069763</v>
      </c>
      <c r="EA92" s="79">
        <v>0.20137593150138855</v>
      </c>
      <c r="EB92" s="79">
        <v>0.20133587718009949</v>
      </c>
      <c r="EC92" s="79">
        <v>0.22160826623439789</v>
      </c>
      <c r="ED92" s="79">
        <v>0.21728169918060303</v>
      </c>
      <c r="EE92" s="79">
        <v>0.23126719892024994</v>
      </c>
      <c r="EF92" s="79">
        <v>0.1879304051399231</v>
      </c>
      <c r="EG92" s="79">
        <v>0.10501248389482498</v>
      </c>
      <c r="EH92" s="79">
        <v>0.12901420891284943</v>
      </c>
      <c r="EI92" s="79">
        <v>8.4875650703907013E-2</v>
      </c>
      <c r="EJ92" s="79">
        <v>4.3624613434076309E-2</v>
      </c>
      <c r="EK92" s="79">
        <v>0.147431880235672</v>
      </c>
      <c r="EL92" s="79">
        <v>0.17002259194850922</v>
      </c>
      <c r="EM92" s="79">
        <v>0.17728970944881439</v>
      </c>
      <c r="EN92" s="79">
        <v>0.16406871378421783</v>
      </c>
      <c r="EO92" s="79">
        <v>0.17155849933624268</v>
      </c>
      <c r="EP92" s="79">
        <v>0.23355300724506378</v>
      </c>
      <c r="EQ92" s="79">
        <v>0.2536640465259552</v>
      </c>
      <c r="ER92" s="79">
        <v>0.33788743615150452</v>
      </c>
      <c r="ES92" s="79">
        <v>0.37448912858963013</v>
      </c>
      <c r="ET92" s="79">
        <v>0.34485366940498352</v>
      </c>
      <c r="EU92" s="79">
        <v>0.29771628975868225</v>
      </c>
      <c r="EV92" s="79">
        <v>0.24624249339103699</v>
      </c>
      <c r="EW92" s="79">
        <v>62.24981689453125</v>
      </c>
      <c r="EX92" s="79">
        <v>61.179534912109375</v>
      </c>
      <c r="EY92" s="79">
        <v>59.890129089355469</v>
      </c>
      <c r="EZ92" s="79">
        <v>58.470767974853516</v>
      </c>
      <c r="FA92" s="79">
        <v>57.079784393310547</v>
      </c>
      <c r="FB92" s="79">
        <v>55.689002990722656</v>
      </c>
      <c r="FC92" s="79">
        <v>54.838695526123047</v>
      </c>
      <c r="FD92" s="79">
        <v>55.340373992919922</v>
      </c>
      <c r="FE92" s="79">
        <v>56.937038421630859</v>
      </c>
      <c r="FF92" s="79">
        <v>61.402004241943359</v>
      </c>
      <c r="FG92" s="79">
        <v>66.823394775390625</v>
      </c>
      <c r="FH92" s="79">
        <v>70.334907531738281</v>
      </c>
      <c r="FI92" s="79">
        <v>73.722824096679688</v>
      </c>
      <c r="FJ92" s="79">
        <v>76.561134338378906</v>
      </c>
      <c r="FK92" s="79">
        <v>78.7392578125</v>
      </c>
      <c r="FL92" s="79">
        <v>79.867012023925781</v>
      </c>
      <c r="FM92" s="79">
        <v>79.602272033691406</v>
      </c>
      <c r="FN92" s="79">
        <v>77.136848449707031</v>
      </c>
      <c r="FO92" s="79">
        <v>73.416450500488281</v>
      </c>
      <c r="FP92" s="79">
        <v>69.591781616210938</v>
      </c>
      <c r="FQ92" s="79">
        <v>66.377609252929688</v>
      </c>
      <c r="FR92" s="79">
        <v>64.232742309570313</v>
      </c>
      <c r="FS92" s="79">
        <v>63.248931884765625</v>
      </c>
      <c r="FT92" s="79">
        <v>62.443264007568359</v>
      </c>
      <c r="FU92" s="79">
        <v>6.0336556285619736E-2</v>
      </c>
      <c r="FV92" s="79">
        <v>6.6602148115634918E-2</v>
      </c>
      <c r="FW92" s="79">
        <v>6.1794411391019821E-2</v>
      </c>
      <c r="FX92" s="79">
        <v>0</v>
      </c>
      <c r="FY92" s="79">
        <v>411.66665649414063</v>
      </c>
      <c r="FZ92" s="79">
        <v>1</v>
      </c>
      <c r="GA92" s="41"/>
      <c r="GB92" s="34"/>
      <c r="GC92" s="34"/>
    </row>
    <row r="93" spans="1:185" x14ac:dyDescent="0.2">
      <c r="A93" t="s">
        <v>186</v>
      </c>
      <c r="B93" t="s">
        <v>236</v>
      </c>
      <c r="C93" t="s">
        <v>2</v>
      </c>
      <c r="D93" t="s">
        <v>202</v>
      </c>
      <c r="E93" t="s">
        <v>210</v>
      </c>
      <c r="F93" t="s">
        <v>178</v>
      </c>
      <c r="G93" t="s">
        <v>1</v>
      </c>
      <c r="H93" s="79">
        <v>2286</v>
      </c>
      <c r="I93" s="79">
        <v>0.82198822498321533</v>
      </c>
      <c r="J93" s="79">
        <v>0.72796958684921265</v>
      </c>
      <c r="K93" s="79">
        <v>0.65360307693481445</v>
      </c>
      <c r="L93" s="79">
        <v>0.62417399883270264</v>
      </c>
      <c r="M93" s="79">
        <v>0.61301690340042114</v>
      </c>
      <c r="N93" s="79">
        <v>0.64571911096572876</v>
      </c>
      <c r="O93" s="79">
        <v>0.71846050024032593</v>
      </c>
      <c r="P93" s="79">
        <v>0.85701900720596313</v>
      </c>
      <c r="Q93" s="79">
        <v>0.94506794214248657</v>
      </c>
      <c r="R93" s="79">
        <v>0.9866025447845459</v>
      </c>
      <c r="S93" s="79">
        <v>0.99244052171707153</v>
      </c>
      <c r="T93" s="79">
        <v>1.0007394552230835</v>
      </c>
      <c r="U93" s="79">
        <v>1.0728919506072998</v>
      </c>
      <c r="V93" s="79">
        <v>0.99166381359100342</v>
      </c>
      <c r="W93" s="79">
        <v>0.99729049205780029</v>
      </c>
      <c r="X93" s="79">
        <v>1.0498864650726318</v>
      </c>
      <c r="Y93" s="79">
        <v>1.1214520931243896</v>
      </c>
      <c r="Z93" s="79">
        <v>1.2312911748886108</v>
      </c>
      <c r="AA93" s="79">
        <v>1.2812784910202026</v>
      </c>
      <c r="AB93" s="79">
        <v>1.3714789152145386</v>
      </c>
      <c r="AC93" s="79">
        <v>1.4031661748886108</v>
      </c>
      <c r="AD93" s="79">
        <v>1.28350830078125</v>
      </c>
      <c r="AE93" s="79">
        <v>1.1153678894042969</v>
      </c>
      <c r="AF93" s="79">
        <v>0.94339859485626221</v>
      </c>
      <c r="AG93" s="79">
        <v>-5.7571921497583389E-2</v>
      </c>
      <c r="AH93" s="79">
        <v>-3.8114197552204132E-2</v>
      </c>
      <c r="AI93" s="79">
        <v>-3.904632106423378E-2</v>
      </c>
      <c r="AJ93" s="79">
        <v>-2.9015656560659409E-2</v>
      </c>
      <c r="AK93" s="79">
        <v>-2.4264035746455193E-2</v>
      </c>
      <c r="AL93" s="79">
        <v>-2.3587867617607117E-2</v>
      </c>
      <c r="AM93" s="79">
        <v>-2.5465125218033791E-2</v>
      </c>
      <c r="AN93" s="79">
        <v>-1.1376534588634968E-2</v>
      </c>
      <c r="AO93" s="79">
        <v>-6.2377333641052246E-2</v>
      </c>
      <c r="AP93" s="79">
        <v>-6.4525194466114044E-2</v>
      </c>
      <c r="AQ93" s="79">
        <v>-0.10720467567443848</v>
      </c>
      <c r="AR93" s="79">
        <v>-0.18118973076343536</v>
      </c>
      <c r="AS93" s="79">
        <v>-0.12467518448829651</v>
      </c>
      <c r="AT93" s="79">
        <v>-0.10357037931680679</v>
      </c>
      <c r="AU93" s="79">
        <v>-7.1354806423187256E-2</v>
      </c>
      <c r="AV93" s="79">
        <v>-3.4716222435235977E-2</v>
      </c>
      <c r="AW93" s="79">
        <v>-5.4159946739673615E-2</v>
      </c>
      <c r="AX93" s="79">
        <v>-5.0257649272680283E-2</v>
      </c>
      <c r="AY93" s="79">
        <v>-9.4067208468914032E-2</v>
      </c>
      <c r="AZ93" s="79">
        <v>-9.5346122980117798E-2</v>
      </c>
      <c r="BA93" s="79">
        <v>-9.446331113576889E-2</v>
      </c>
      <c r="BB93" s="79">
        <v>-0.12095022201538086</v>
      </c>
      <c r="BC93" s="79">
        <v>-0.10218284279108047</v>
      </c>
      <c r="BD93" s="79">
        <v>-9.0701214969158173E-2</v>
      </c>
      <c r="BE93" s="79">
        <v>-2.8927801176905632E-2</v>
      </c>
      <c r="BF93" s="79">
        <v>-1.5766235068440437E-2</v>
      </c>
      <c r="BG93" s="79">
        <v>-1.7833730205893517E-2</v>
      </c>
      <c r="BH93" s="79">
        <v>-9.3505633994936943E-3</v>
      </c>
      <c r="BI93" s="79">
        <v>-6.4363954588770866E-3</v>
      </c>
      <c r="BJ93" s="79">
        <v>-4.6530617401003838E-3</v>
      </c>
      <c r="BK93" s="79">
        <v>-1.7673849361017346E-3</v>
      </c>
      <c r="BL93" s="79">
        <v>1.4566578902304173E-2</v>
      </c>
      <c r="BM93" s="79">
        <v>-3.4522715955972672E-2</v>
      </c>
      <c r="BN93" s="79">
        <v>-3.6986887454986572E-2</v>
      </c>
      <c r="BO93" s="79">
        <v>-7.5604334473609924E-2</v>
      </c>
      <c r="BP93" s="79">
        <v>-0.14724227786064148</v>
      </c>
      <c r="BQ93" s="79">
        <v>-8.7444141507148743E-2</v>
      </c>
      <c r="BR93" s="79">
        <v>-7.4131034314632416E-2</v>
      </c>
      <c r="BS93" s="79">
        <v>-4.2757812887430191E-2</v>
      </c>
      <c r="BT93" s="79">
        <v>-5.4792040027678013E-3</v>
      </c>
      <c r="BU93" s="79">
        <v>-2.080930769443512E-2</v>
      </c>
      <c r="BV93" s="79">
        <v>-1.5018561854958534E-2</v>
      </c>
      <c r="BW93" s="79">
        <v>-5.8559983968734741E-2</v>
      </c>
      <c r="BX93" s="79">
        <v>-6.0418169945478439E-2</v>
      </c>
      <c r="BY93" s="79">
        <v>-5.732424184679985E-2</v>
      </c>
      <c r="BZ93" s="79">
        <v>-8.5012353956699371E-2</v>
      </c>
      <c r="CA93" s="79">
        <v>-6.8789131939411163E-2</v>
      </c>
      <c r="CB93" s="79">
        <v>-5.6313786655664444E-2</v>
      </c>
      <c r="CC93" s="79">
        <v>-9.0889688581228256E-3</v>
      </c>
      <c r="CD93" s="79">
        <v>-2.8810263029299676E-4</v>
      </c>
      <c r="CE93" s="79">
        <v>-3.1419568695127964E-3</v>
      </c>
      <c r="CF93" s="79">
        <v>4.2694211006164551E-3</v>
      </c>
      <c r="CG93" s="79">
        <v>5.910973995923996E-3</v>
      </c>
      <c r="CH93" s="79">
        <v>8.4611261263489723E-3</v>
      </c>
      <c r="CI93" s="79">
        <v>1.4645597897469997E-2</v>
      </c>
      <c r="CJ93" s="79">
        <v>3.2534699887037277E-2</v>
      </c>
      <c r="CK93" s="79">
        <v>-1.5230694785714149E-2</v>
      </c>
      <c r="CL93" s="79">
        <v>-1.7913935706019402E-2</v>
      </c>
      <c r="CM93" s="79">
        <v>-5.3718037903308868E-2</v>
      </c>
      <c r="CN93" s="79">
        <v>-0.1237303763628006</v>
      </c>
      <c r="CO93" s="79">
        <v>-6.1658039689064026E-2</v>
      </c>
      <c r="CP93" s="79">
        <v>-5.3741440176963806E-2</v>
      </c>
      <c r="CQ93" s="79">
        <v>-2.2951619699597359E-2</v>
      </c>
      <c r="CR93" s="79">
        <v>1.4770264737308025E-2</v>
      </c>
      <c r="CS93" s="79">
        <v>2.2892446722835302E-3</v>
      </c>
      <c r="CT93" s="79">
        <v>9.387921541929245E-3</v>
      </c>
      <c r="CU93" s="79">
        <v>-3.3967785537242889E-2</v>
      </c>
      <c r="CV93" s="79">
        <v>-3.6227177828550339E-2</v>
      </c>
      <c r="CW93" s="79">
        <v>-3.1601838767528534E-2</v>
      </c>
      <c r="CX93" s="79">
        <v>-6.0121893882751465E-2</v>
      </c>
      <c r="CY93" s="79">
        <v>-4.5660749077796936E-2</v>
      </c>
      <c r="CZ93" s="79">
        <v>-3.2497160136699677E-2</v>
      </c>
      <c r="DA93" s="79">
        <v>1.0749862529337406E-2</v>
      </c>
      <c r="DB93" s="79">
        <v>1.5190029516816139E-2</v>
      </c>
      <c r="DC93" s="79">
        <v>1.1549817398190498E-2</v>
      </c>
      <c r="DD93" s="79">
        <v>1.788940466940403E-2</v>
      </c>
      <c r="DE93" s="79">
        <v>1.8258344382047653E-2</v>
      </c>
      <c r="DF93" s="79">
        <v>2.1575314924120903E-2</v>
      </c>
      <c r="DG93" s="79">
        <v>3.1058581545948982E-2</v>
      </c>
      <c r="DH93" s="79">
        <v>5.0502821803092957E-2</v>
      </c>
      <c r="DI93" s="79">
        <v>4.0613282471895218E-3</v>
      </c>
      <c r="DJ93" s="79">
        <v>1.1590149952098727E-3</v>
      </c>
      <c r="DK93" s="79">
        <v>-3.1831741333007813E-2</v>
      </c>
      <c r="DL93" s="79">
        <v>-0.10021847486495972</v>
      </c>
      <c r="DM93" s="79">
        <v>-3.5871937870979309E-2</v>
      </c>
      <c r="DN93" s="79">
        <v>-3.3351842314004898E-2</v>
      </c>
      <c r="DO93" s="79">
        <v>-3.1454281415790319E-3</v>
      </c>
      <c r="DP93" s="79">
        <v>3.5019733011722565E-2</v>
      </c>
      <c r="DQ93" s="79">
        <v>2.5387795642018318E-2</v>
      </c>
      <c r="DR93" s="79">
        <v>3.3794406801462173E-2</v>
      </c>
      <c r="DS93" s="79">
        <v>-9.3755880370736122E-3</v>
      </c>
      <c r="DT93" s="79">
        <v>-1.2036184780299664E-2</v>
      </c>
      <c r="DU93" s="79">
        <v>-5.8794352225959301E-3</v>
      </c>
      <c r="DV93" s="79">
        <v>-3.5231433808803558E-2</v>
      </c>
      <c r="DW93" s="79">
        <v>-2.253236435353756E-2</v>
      </c>
      <c r="DX93" s="79">
        <v>-8.6805326864123344E-3</v>
      </c>
      <c r="DY93" s="79">
        <v>3.9393983781337738E-2</v>
      </c>
      <c r="DZ93" s="79">
        <v>3.7537995725870132E-2</v>
      </c>
      <c r="EA93" s="79">
        <v>3.2762404531240463E-2</v>
      </c>
      <c r="EB93" s="79">
        <v>3.7554498761892319E-2</v>
      </c>
      <c r="EC93" s="79">
        <v>3.6085985600948334E-2</v>
      </c>
      <c r="ED93" s="79">
        <v>4.0510118007659912E-2</v>
      </c>
      <c r="EE93" s="79">
        <v>5.4756321012973785E-2</v>
      </c>
      <c r="EF93" s="79">
        <v>7.6445937156677246E-2</v>
      </c>
      <c r="EG93" s="79">
        <v>3.1915944069623947E-2</v>
      </c>
      <c r="EH93" s="79">
        <v>2.869732677936554E-2</v>
      </c>
      <c r="EI93" s="79">
        <v>-2.3140305711422116E-4</v>
      </c>
      <c r="EJ93" s="79">
        <v>-6.6271021962165833E-2</v>
      </c>
      <c r="EK93" s="79">
        <v>1.3591019669547677E-3</v>
      </c>
      <c r="EL93" s="79">
        <v>-3.9125038310885429E-3</v>
      </c>
      <c r="EM93" s="79">
        <v>2.5451567023992538E-2</v>
      </c>
      <c r="EN93" s="79">
        <v>6.4256750047206879E-2</v>
      </c>
      <c r="EO93" s="79">
        <v>5.8738436549901962E-2</v>
      </c>
      <c r="EP93" s="79">
        <v>6.9033488631248474E-2</v>
      </c>
      <c r="EQ93" s="79">
        <v>2.6131637394428253E-2</v>
      </c>
      <c r="ER93" s="79">
        <v>2.289176732301712E-2</v>
      </c>
      <c r="ES93" s="79">
        <v>3.1259629875421524E-2</v>
      </c>
      <c r="ET93" s="79">
        <v>7.0643372600898147E-4</v>
      </c>
      <c r="EU93" s="79">
        <v>1.0861347429454327E-2</v>
      </c>
      <c r="EV93" s="79">
        <v>2.570689283311367E-2</v>
      </c>
      <c r="EW93" s="79">
        <v>60.781284332275391</v>
      </c>
      <c r="EX93" s="79">
        <v>59.703433990478516</v>
      </c>
      <c r="EY93" s="79">
        <v>58.396034240722656</v>
      </c>
      <c r="EZ93" s="79">
        <v>56.995662689208984</v>
      </c>
      <c r="FA93" s="79">
        <v>55.341102600097656</v>
      </c>
      <c r="FB93" s="79">
        <v>53.77850341796875</v>
      </c>
      <c r="FC93" s="79">
        <v>53.707656860351563</v>
      </c>
      <c r="FD93" s="79">
        <v>53.536834716796875</v>
      </c>
      <c r="FE93" s="79">
        <v>54.832412719726563</v>
      </c>
      <c r="FF93" s="79">
        <v>59.608776092529297</v>
      </c>
      <c r="FG93" s="79">
        <v>64.9605712890625</v>
      </c>
      <c r="FH93" s="79">
        <v>67.833381652832031</v>
      </c>
      <c r="FI93" s="79">
        <v>71.042465209960938</v>
      </c>
      <c r="FJ93" s="79">
        <v>73.557518005371094</v>
      </c>
      <c r="FK93" s="79">
        <v>75.215103149414063</v>
      </c>
      <c r="FL93" s="79">
        <v>76.131370544433594</v>
      </c>
      <c r="FM93" s="79">
        <v>75.755271911621094</v>
      </c>
      <c r="FN93" s="79">
        <v>73.016433715820313</v>
      </c>
      <c r="FO93" s="79">
        <v>69.382408142089844</v>
      </c>
      <c r="FP93" s="79">
        <v>66.461051940917969</v>
      </c>
      <c r="FQ93" s="79">
        <v>64.263595581054688</v>
      </c>
      <c r="FR93" s="79">
        <v>62.028759002685547</v>
      </c>
      <c r="FS93" s="79">
        <v>61.344242095947266</v>
      </c>
      <c r="FT93" s="79">
        <v>60.947013854980469</v>
      </c>
      <c r="FU93" s="79">
        <v>2.3834707215428352E-2</v>
      </c>
      <c r="FV93" s="79">
        <v>3.7044867873191833E-2</v>
      </c>
      <c r="FW93" s="79">
        <v>2.2688591852784157E-2</v>
      </c>
      <c r="FX93" s="79">
        <v>0</v>
      </c>
      <c r="FY93" s="79">
        <v>308.5238037109375</v>
      </c>
      <c r="FZ93" s="79">
        <v>1</v>
      </c>
      <c r="GA93" s="41"/>
      <c r="GB93" s="34"/>
      <c r="GC93" s="34"/>
    </row>
    <row r="94" spans="1:185" x14ac:dyDescent="0.2">
      <c r="A94" t="s">
        <v>186</v>
      </c>
      <c r="B94" t="s">
        <v>236</v>
      </c>
      <c r="C94" t="s">
        <v>2</v>
      </c>
      <c r="D94" t="s">
        <v>202</v>
      </c>
      <c r="E94" t="s">
        <v>210</v>
      </c>
      <c r="F94" t="s">
        <v>179</v>
      </c>
      <c r="G94" t="s">
        <v>1</v>
      </c>
      <c r="H94" s="79">
        <v>115</v>
      </c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79"/>
      <c r="AZ94" s="79"/>
      <c r="BA94" s="79"/>
      <c r="BB94" s="79"/>
      <c r="BC94" s="79"/>
      <c r="BD94" s="79"/>
      <c r="BE94" s="79"/>
      <c r="BF94" s="79"/>
      <c r="BG94" s="79"/>
      <c r="BH94" s="79"/>
      <c r="BI94" s="79"/>
      <c r="BJ94" s="79"/>
      <c r="BK94" s="79"/>
      <c r="BL94" s="79"/>
      <c r="BM94" s="79"/>
      <c r="BN94" s="79"/>
      <c r="BO94" s="79"/>
      <c r="BP94" s="79"/>
      <c r="BQ94" s="79"/>
      <c r="BR94" s="79"/>
      <c r="BS94" s="79"/>
      <c r="BT94" s="79"/>
      <c r="BU94" s="79"/>
      <c r="BV94" s="79"/>
      <c r="BW94" s="79"/>
      <c r="BX94" s="79"/>
      <c r="BY94" s="79"/>
      <c r="BZ94" s="79"/>
      <c r="CA94" s="79"/>
      <c r="CB94" s="79"/>
      <c r="CC94" s="79"/>
      <c r="CD94" s="79"/>
      <c r="CE94" s="79"/>
      <c r="CF94" s="79"/>
      <c r="CG94" s="79"/>
      <c r="CH94" s="79"/>
      <c r="CI94" s="79"/>
      <c r="CJ94" s="79"/>
      <c r="CK94" s="79"/>
      <c r="CL94" s="79"/>
      <c r="CM94" s="79"/>
      <c r="CN94" s="79"/>
      <c r="CO94" s="79"/>
      <c r="CP94" s="79"/>
      <c r="CQ94" s="79"/>
      <c r="CR94" s="79"/>
      <c r="CS94" s="79"/>
      <c r="CT94" s="79"/>
      <c r="CU94" s="79"/>
      <c r="CV94" s="79"/>
      <c r="CW94" s="79"/>
      <c r="CX94" s="79"/>
      <c r="CY94" s="79"/>
      <c r="CZ94" s="79"/>
      <c r="DA94" s="79"/>
      <c r="DB94" s="79"/>
      <c r="DC94" s="79"/>
      <c r="DD94" s="79"/>
      <c r="DE94" s="79"/>
      <c r="DF94" s="79"/>
      <c r="DG94" s="79"/>
      <c r="DH94" s="79"/>
      <c r="DI94" s="79"/>
      <c r="DJ94" s="79"/>
      <c r="DK94" s="79"/>
      <c r="DL94" s="79"/>
      <c r="DM94" s="79"/>
      <c r="DN94" s="79"/>
      <c r="DO94" s="79"/>
      <c r="DP94" s="79"/>
      <c r="DQ94" s="79"/>
      <c r="DR94" s="79"/>
      <c r="DS94" s="79"/>
      <c r="DT94" s="79"/>
      <c r="DU94" s="79"/>
      <c r="DV94" s="79"/>
      <c r="DW94" s="79"/>
      <c r="DX94" s="79"/>
      <c r="DY94" s="79"/>
      <c r="DZ94" s="79"/>
      <c r="EA94" s="79"/>
      <c r="EB94" s="79"/>
      <c r="EC94" s="79"/>
      <c r="ED94" s="79"/>
      <c r="EE94" s="79"/>
      <c r="EF94" s="79"/>
      <c r="EG94" s="79"/>
      <c r="EH94" s="79"/>
      <c r="EI94" s="79"/>
      <c r="EJ94" s="79"/>
      <c r="EK94" s="79"/>
      <c r="EL94" s="79"/>
      <c r="EM94" s="79"/>
      <c r="EN94" s="79"/>
      <c r="EO94" s="79"/>
      <c r="EP94" s="79"/>
      <c r="EQ94" s="79"/>
      <c r="ER94" s="79"/>
      <c r="ES94" s="79"/>
      <c r="ET94" s="79"/>
      <c r="EU94" s="79"/>
      <c r="EV94" s="79"/>
      <c r="EW94" s="79"/>
      <c r="EX94" s="79"/>
      <c r="EY94" s="79"/>
      <c r="EZ94" s="79"/>
      <c r="FA94" s="79"/>
      <c r="FB94" s="79"/>
      <c r="FC94" s="79"/>
      <c r="FD94" s="79"/>
      <c r="FE94" s="79"/>
      <c r="FF94" s="79"/>
      <c r="FG94" s="79"/>
      <c r="FH94" s="79"/>
      <c r="FI94" s="79"/>
      <c r="FJ94" s="79"/>
      <c r="FK94" s="79"/>
      <c r="FL94" s="79"/>
      <c r="FM94" s="79"/>
      <c r="FN94" s="79"/>
      <c r="FO94" s="79"/>
      <c r="FP94" s="79"/>
      <c r="FQ94" s="79"/>
      <c r="FR94" s="79"/>
      <c r="FS94" s="79"/>
      <c r="FT94" s="79"/>
      <c r="FU94" s="79"/>
      <c r="FV94" s="79"/>
      <c r="FW94" s="79"/>
      <c r="FX94" s="79">
        <v>0</v>
      </c>
      <c r="FY94" s="79">
        <v>7.3809523582458496</v>
      </c>
      <c r="FZ94" s="79">
        <v>0</v>
      </c>
      <c r="GA94" s="41"/>
      <c r="GB94" s="34"/>
      <c r="GC94" s="34"/>
    </row>
    <row r="95" spans="1:185" x14ac:dyDescent="0.2">
      <c r="A95" t="s">
        <v>186</v>
      </c>
      <c r="B95" t="s">
        <v>236</v>
      </c>
      <c r="C95" t="s">
        <v>2</v>
      </c>
      <c r="D95" t="s">
        <v>202</v>
      </c>
      <c r="E95" t="s">
        <v>210</v>
      </c>
      <c r="F95" t="s">
        <v>180</v>
      </c>
      <c r="G95" t="s">
        <v>1</v>
      </c>
      <c r="H95" s="79">
        <v>40</v>
      </c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  <c r="BO95" s="79"/>
      <c r="BP95" s="79"/>
      <c r="BQ95" s="79"/>
      <c r="BR95" s="79"/>
      <c r="BS95" s="79"/>
      <c r="BT95" s="79"/>
      <c r="BU95" s="79"/>
      <c r="BV95" s="79"/>
      <c r="BW95" s="79"/>
      <c r="BX95" s="79"/>
      <c r="BY95" s="79"/>
      <c r="BZ95" s="79"/>
      <c r="CA95" s="79"/>
      <c r="CB95" s="79"/>
      <c r="CC95" s="79"/>
      <c r="CD95" s="79"/>
      <c r="CE95" s="79"/>
      <c r="CF95" s="79"/>
      <c r="CG95" s="79"/>
      <c r="CH95" s="79"/>
      <c r="CI95" s="79"/>
      <c r="CJ95" s="79"/>
      <c r="CK95" s="79"/>
      <c r="CL95" s="79"/>
      <c r="CM95" s="79"/>
      <c r="CN95" s="79"/>
      <c r="CO95" s="79"/>
      <c r="CP95" s="79"/>
      <c r="CQ95" s="79"/>
      <c r="CR95" s="79"/>
      <c r="CS95" s="79"/>
      <c r="CT95" s="79"/>
      <c r="CU95" s="79"/>
      <c r="CV95" s="79"/>
      <c r="CW95" s="79"/>
      <c r="CX95" s="79"/>
      <c r="CY95" s="79"/>
      <c r="CZ95" s="79"/>
      <c r="DA95" s="79"/>
      <c r="DB95" s="79"/>
      <c r="DC95" s="79"/>
      <c r="DD95" s="79"/>
      <c r="DE95" s="79"/>
      <c r="DF95" s="79"/>
      <c r="DG95" s="79"/>
      <c r="DH95" s="79"/>
      <c r="DI95" s="79"/>
      <c r="DJ95" s="79"/>
      <c r="DK95" s="79"/>
      <c r="DL95" s="79"/>
      <c r="DM95" s="79"/>
      <c r="DN95" s="79"/>
      <c r="DO95" s="79"/>
      <c r="DP95" s="79"/>
      <c r="DQ95" s="79"/>
      <c r="DR95" s="79"/>
      <c r="DS95" s="79"/>
      <c r="DT95" s="79"/>
      <c r="DU95" s="79"/>
      <c r="DV95" s="79"/>
      <c r="DW95" s="79"/>
      <c r="DX95" s="79"/>
      <c r="DY95" s="79"/>
      <c r="DZ95" s="79"/>
      <c r="EA95" s="79"/>
      <c r="EB95" s="79"/>
      <c r="EC95" s="79"/>
      <c r="ED95" s="79"/>
      <c r="EE95" s="79"/>
      <c r="EF95" s="79"/>
      <c r="EG95" s="79"/>
      <c r="EH95" s="79"/>
      <c r="EI95" s="79"/>
      <c r="EJ95" s="79"/>
      <c r="EK95" s="79"/>
      <c r="EL95" s="79"/>
      <c r="EM95" s="79"/>
      <c r="EN95" s="79"/>
      <c r="EO95" s="79"/>
      <c r="EP95" s="79"/>
      <c r="EQ95" s="79"/>
      <c r="ER95" s="79"/>
      <c r="ES95" s="79"/>
      <c r="ET95" s="79"/>
      <c r="EU95" s="79"/>
      <c r="EV95" s="79"/>
      <c r="EW95" s="79"/>
      <c r="EX95" s="79"/>
      <c r="EY95" s="79"/>
      <c r="EZ95" s="79"/>
      <c r="FA95" s="79"/>
      <c r="FB95" s="79"/>
      <c r="FC95" s="79"/>
      <c r="FD95" s="79"/>
      <c r="FE95" s="79"/>
      <c r="FF95" s="79"/>
      <c r="FG95" s="79"/>
      <c r="FH95" s="79"/>
      <c r="FI95" s="79"/>
      <c r="FJ95" s="79"/>
      <c r="FK95" s="79"/>
      <c r="FL95" s="79"/>
      <c r="FM95" s="79"/>
      <c r="FN95" s="79"/>
      <c r="FO95" s="79"/>
      <c r="FP95" s="79"/>
      <c r="FQ95" s="79"/>
      <c r="FR95" s="79"/>
      <c r="FS95" s="79"/>
      <c r="FT95" s="79"/>
      <c r="FU95" s="79"/>
      <c r="FV95" s="79"/>
      <c r="FW95" s="79"/>
      <c r="FX95" s="79">
        <v>0</v>
      </c>
      <c r="FY95" s="79">
        <v>7.1428570747375488</v>
      </c>
      <c r="FZ95" s="79">
        <v>0</v>
      </c>
      <c r="GA95" s="41"/>
      <c r="GB95" s="34"/>
      <c r="GC95" s="34"/>
    </row>
    <row r="96" spans="1:185" x14ac:dyDescent="0.2">
      <c r="A96" t="s">
        <v>186</v>
      </c>
      <c r="B96" t="s">
        <v>236</v>
      </c>
      <c r="C96" t="s">
        <v>2</v>
      </c>
      <c r="D96" t="s">
        <v>202</v>
      </c>
      <c r="E96" t="s">
        <v>210</v>
      </c>
      <c r="F96" t="s">
        <v>181</v>
      </c>
      <c r="G96" t="s">
        <v>1</v>
      </c>
      <c r="H96" s="79">
        <v>38</v>
      </c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79"/>
      <c r="AQ96" s="79"/>
      <c r="AR96" s="79"/>
      <c r="AS96" s="79"/>
      <c r="AT96" s="79"/>
      <c r="AU96" s="79"/>
      <c r="AV96" s="79"/>
      <c r="AW96" s="79"/>
      <c r="AX96" s="79"/>
      <c r="AY96" s="79"/>
      <c r="AZ96" s="79"/>
      <c r="BA96" s="79"/>
      <c r="BB96" s="79"/>
      <c r="BC96" s="79"/>
      <c r="BD96" s="79"/>
      <c r="BE96" s="79"/>
      <c r="BF96" s="79"/>
      <c r="BG96" s="79"/>
      <c r="BH96" s="79"/>
      <c r="BI96" s="79"/>
      <c r="BJ96" s="79"/>
      <c r="BK96" s="79"/>
      <c r="BL96" s="79"/>
      <c r="BM96" s="79"/>
      <c r="BN96" s="79"/>
      <c r="BO96" s="79"/>
      <c r="BP96" s="79"/>
      <c r="BQ96" s="79"/>
      <c r="BR96" s="79"/>
      <c r="BS96" s="79"/>
      <c r="BT96" s="79"/>
      <c r="BU96" s="79"/>
      <c r="BV96" s="79"/>
      <c r="BW96" s="79"/>
      <c r="BX96" s="79"/>
      <c r="BY96" s="79"/>
      <c r="BZ96" s="79"/>
      <c r="CA96" s="79"/>
      <c r="CB96" s="79"/>
      <c r="CC96" s="79"/>
      <c r="CD96" s="79"/>
      <c r="CE96" s="79"/>
      <c r="CF96" s="79"/>
      <c r="CG96" s="79"/>
      <c r="CH96" s="79"/>
      <c r="CI96" s="79"/>
      <c r="CJ96" s="79"/>
      <c r="CK96" s="79"/>
      <c r="CL96" s="79"/>
      <c r="CM96" s="79"/>
      <c r="CN96" s="79"/>
      <c r="CO96" s="79"/>
      <c r="CP96" s="79"/>
      <c r="CQ96" s="79"/>
      <c r="CR96" s="79"/>
      <c r="CS96" s="79"/>
      <c r="CT96" s="79"/>
      <c r="CU96" s="79"/>
      <c r="CV96" s="79"/>
      <c r="CW96" s="79"/>
      <c r="CX96" s="79"/>
      <c r="CY96" s="79"/>
      <c r="CZ96" s="79"/>
      <c r="DA96" s="79"/>
      <c r="DB96" s="79"/>
      <c r="DC96" s="79"/>
      <c r="DD96" s="79"/>
      <c r="DE96" s="79"/>
      <c r="DF96" s="79"/>
      <c r="DG96" s="79"/>
      <c r="DH96" s="79"/>
      <c r="DI96" s="79"/>
      <c r="DJ96" s="79"/>
      <c r="DK96" s="79"/>
      <c r="DL96" s="79"/>
      <c r="DM96" s="79"/>
      <c r="DN96" s="79"/>
      <c r="DO96" s="79"/>
      <c r="DP96" s="79"/>
      <c r="DQ96" s="79"/>
      <c r="DR96" s="79"/>
      <c r="DS96" s="79"/>
      <c r="DT96" s="79"/>
      <c r="DU96" s="79"/>
      <c r="DV96" s="79"/>
      <c r="DW96" s="79"/>
      <c r="DX96" s="79"/>
      <c r="DY96" s="79"/>
      <c r="DZ96" s="79"/>
      <c r="EA96" s="79"/>
      <c r="EB96" s="79"/>
      <c r="EC96" s="79"/>
      <c r="ED96" s="79"/>
      <c r="EE96" s="79"/>
      <c r="EF96" s="79"/>
      <c r="EG96" s="79"/>
      <c r="EH96" s="79"/>
      <c r="EI96" s="79"/>
      <c r="EJ96" s="79"/>
      <c r="EK96" s="79"/>
      <c r="EL96" s="79"/>
      <c r="EM96" s="79"/>
      <c r="EN96" s="79"/>
      <c r="EO96" s="79"/>
      <c r="EP96" s="79"/>
      <c r="EQ96" s="79"/>
      <c r="ER96" s="79"/>
      <c r="ES96" s="79"/>
      <c r="ET96" s="79"/>
      <c r="EU96" s="79"/>
      <c r="EV96" s="79"/>
      <c r="EW96" s="79"/>
      <c r="EX96" s="79"/>
      <c r="EY96" s="79"/>
      <c r="EZ96" s="79"/>
      <c r="FA96" s="79"/>
      <c r="FB96" s="79"/>
      <c r="FC96" s="79"/>
      <c r="FD96" s="79"/>
      <c r="FE96" s="79"/>
      <c r="FF96" s="79"/>
      <c r="FG96" s="79"/>
      <c r="FH96" s="79"/>
      <c r="FI96" s="79"/>
      <c r="FJ96" s="79"/>
      <c r="FK96" s="79"/>
      <c r="FL96" s="79"/>
      <c r="FM96" s="79"/>
      <c r="FN96" s="79"/>
      <c r="FO96" s="79"/>
      <c r="FP96" s="79"/>
      <c r="FQ96" s="79"/>
      <c r="FR96" s="79"/>
      <c r="FS96" s="79"/>
      <c r="FT96" s="79"/>
      <c r="FU96" s="79"/>
      <c r="FV96" s="79"/>
      <c r="FW96" s="79"/>
      <c r="FX96" s="79">
        <v>0</v>
      </c>
      <c r="FY96" s="79">
        <v>3</v>
      </c>
      <c r="FZ96" s="79">
        <v>0</v>
      </c>
      <c r="GA96" s="41"/>
      <c r="GB96" s="34"/>
      <c r="GC96" s="34"/>
    </row>
    <row r="97" spans="1:185" x14ac:dyDescent="0.2">
      <c r="A97" t="s">
        <v>186</v>
      </c>
      <c r="B97" t="s">
        <v>236</v>
      </c>
      <c r="C97" t="s">
        <v>2</v>
      </c>
      <c r="D97" t="s">
        <v>202</v>
      </c>
      <c r="E97" t="s">
        <v>210</v>
      </c>
      <c r="F97" t="s">
        <v>182</v>
      </c>
      <c r="G97" t="s">
        <v>1</v>
      </c>
      <c r="H97" s="79">
        <v>242</v>
      </c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Q97" s="79"/>
      <c r="AR97" s="79"/>
      <c r="AS97" s="79"/>
      <c r="AT97" s="79"/>
      <c r="AU97" s="79"/>
      <c r="AV97" s="79"/>
      <c r="AW97" s="79"/>
      <c r="AX97" s="79"/>
      <c r="AY97" s="79"/>
      <c r="AZ97" s="79"/>
      <c r="BA97" s="79"/>
      <c r="BB97" s="79"/>
      <c r="BC97" s="79"/>
      <c r="BD97" s="79"/>
      <c r="BE97" s="79"/>
      <c r="BF97" s="79"/>
      <c r="BG97" s="79"/>
      <c r="BH97" s="79"/>
      <c r="BI97" s="79"/>
      <c r="BJ97" s="79"/>
      <c r="BK97" s="79"/>
      <c r="BL97" s="79"/>
      <c r="BM97" s="79"/>
      <c r="BN97" s="79"/>
      <c r="BO97" s="79"/>
      <c r="BP97" s="79"/>
      <c r="BQ97" s="79"/>
      <c r="BR97" s="79"/>
      <c r="BS97" s="79"/>
      <c r="BT97" s="79"/>
      <c r="BU97" s="79"/>
      <c r="BV97" s="79"/>
      <c r="BW97" s="79"/>
      <c r="BX97" s="79"/>
      <c r="BY97" s="79"/>
      <c r="BZ97" s="79"/>
      <c r="CA97" s="79"/>
      <c r="CB97" s="79"/>
      <c r="CC97" s="79"/>
      <c r="CD97" s="79"/>
      <c r="CE97" s="79"/>
      <c r="CF97" s="79"/>
      <c r="CG97" s="79"/>
      <c r="CH97" s="79"/>
      <c r="CI97" s="79"/>
      <c r="CJ97" s="79"/>
      <c r="CK97" s="79"/>
      <c r="CL97" s="79"/>
      <c r="CM97" s="79"/>
      <c r="CN97" s="79"/>
      <c r="CO97" s="79"/>
      <c r="CP97" s="79"/>
      <c r="CQ97" s="79"/>
      <c r="CR97" s="79"/>
      <c r="CS97" s="79"/>
      <c r="CT97" s="79"/>
      <c r="CU97" s="79"/>
      <c r="CV97" s="79"/>
      <c r="CW97" s="79"/>
      <c r="CX97" s="79"/>
      <c r="CY97" s="79"/>
      <c r="CZ97" s="79"/>
      <c r="DA97" s="79"/>
      <c r="DB97" s="79"/>
      <c r="DC97" s="79"/>
      <c r="DD97" s="79"/>
      <c r="DE97" s="79"/>
      <c r="DF97" s="79"/>
      <c r="DG97" s="79"/>
      <c r="DH97" s="79"/>
      <c r="DI97" s="79"/>
      <c r="DJ97" s="79"/>
      <c r="DK97" s="79"/>
      <c r="DL97" s="79"/>
      <c r="DM97" s="79"/>
      <c r="DN97" s="79"/>
      <c r="DO97" s="79"/>
      <c r="DP97" s="79"/>
      <c r="DQ97" s="79"/>
      <c r="DR97" s="79"/>
      <c r="DS97" s="79"/>
      <c r="DT97" s="79"/>
      <c r="DU97" s="79"/>
      <c r="DV97" s="79"/>
      <c r="DW97" s="79"/>
      <c r="DX97" s="79"/>
      <c r="DY97" s="79"/>
      <c r="DZ97" s="79"/>
      <c r="EA97" s="79"/>
      <c r="EB97" s="79"/>
      <c r="EC97" s="79"/>
      <c r="ED97" s="79"/>
      <c r="EE97" s="79"/>
      <c r="EF97" s="79"/>
      <c r="EG97" s="79"/>
      <c r="EH97" s="79"/>
      <c r="EI97" s="79"/>
      <c r="EJ97" s="79"/>
      <c r="EK97" s="79"/>
      <c r="EL97" s="79"/>
      <c r="EM97" s="79"/>
      <c r="EN97" s="79"/>
      <c r="EO97" s="79"/>
      <c r="EP97" s="79"/>
      <c r="EQ97" s="79"/>
      <c r="ER97" s="79"/>
      <c r="ES97" s="79"/>
      <c r="ET97" s="79"/>
      <c r="EU97" s="79"/>
      <c r="EV97" s="79"/>
      <c r="EW97" s="79"/>
      <c r="EX97" s="79"/>
      <c r="EY97" s="79"/>
      <c r="EZ97" s="79"/>
      <c r="FA97" s="79"/>
      <c r="FB97" s="79"/>
      <c r="FC97" s="79"/>
      <c r="FD97" s="79"/>
      <c r="FE97" s="79"/>
      <c r="FF97" s="79"/>
      <c r="FG97" s="79"/>
      <c r="FH97" s="79"/>
      <c r="FI97" s="79"/>
      <c r="FJ97" s="79"/>
      <c r="FK97" s="79"/>
      <c r="FL97" s="79"/>
      <c r="FM97" s="79"/>
      <c r="FN97" s="79"/>
      <c r="FO97" s="79"/>
      <c r="FP97" s="79"/>
      <c r="FQ97" s="79"/>
      <c r="FR97" s="79"/>
      <c r="FS97" s="79"/>
      <c r="FT97" s="79"/>
      <c r="FU97" s="79"/>
      <c r="FV97" s="79"/>
      <c r="FW97" s="79"/>
      <c r="FX97" s="79">
        <v>0</v>
      </c>
      <c r="FY97" s="79">
        <v>34</v>
      </c>
      <c r="FZ97" s="79">
        <v>0</v>
      </c>
      <c r="GA97" s="41"/>
      <c r="GB97" s="34"/>
      <c r="GC97" s="34"/>
    </row>
    <row r="98" spans="1:185" x14ac:dyDescent="0.2">
      <c r="A98" t="s">
        <v>186</v>
      </c>
      <c r="B98" t="s">
        <v>236</v>
      </c>
      <c r="C98" t="s">
        <v>2</v>
      </c>
      <c r="D98" t="s">
        <v>202</v>
      </c>
      <c r="E98" t="s">
        <v>210</v>
      </c>
      <c r="F98" t="s">
        <v>183</v>
      </c>
      <c r="G98" t="s">
        <v>1</v>
      </c>
      <c r="H98" s="79">
        <v>364</v>
      </c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/>
      <c r="AG98" s="79"/>
      <c r="AH98" s="79"/>
      <c r="AI98" s="79"/>
      <c r="AJ98" s="79"/>
      <c r="AK98" s="79"/>
      <c r="AL98" s="79"/>
      <c r="AM98" s="79"/>
      <c r="AN98" s="79"/>
      <c r="AO98" s="79"/>
      <c r="AP98" s="79"/>
      <c r="AQ98" s="79"/>
      <c r="AR98" s="79"/>
      <c r="AS98" s="79"/>
      <c r="AT98" s="79"/>
      <c r="AU98" s="79"/>
      <c r="AV98" s="79"/>
      <c r="AW98" s="79"/>
      <c r="AX98" s="79"/>
      <c r="AY98" s="79"/>
      <c r="AZ98" s="79"/>
      <c r="BA98" s="79"/>
      <c r="BB98" s="79"/>
      <c r="BC98" s="79"/>
      <c r="BD98" s="79"/>
      <c r="BE98" s="79"/>
      <c r="BF98" s="79"/>
      <c r="BG98" s="79"/>
      <c r="BH98" s="79"/>
      <c r="BI98" s="79"/>
      <c r="BJ98" s="79"/>
      <c r="BK98" s="79"/>
      <c r="BL98" s="79"/>
      <c r="BM98" s="79"/>
      <c r="BN98" s="79"/>
      <c r="BO98" s="79"/>
      <c r="BP98" s="79"/>
      <c r="BQ98" s="79"/>
      <c r="BR98" s="79"/>
      <c r="BS98" s="79"/>
      <c r="BT98" s="79"/>
      <c r="BU98" s="79"/>
      <c r="BV98" s="79"/>
      <c r="BW98" s="79"/>
      <c r="BX98" s="79"/>
      <c r="BY98" s="79"/>
      <c r="BZ98" s="79"/>
      <c r="CA98" s="79"/>
      <c r="CB98" s="79"/>
      <c r="CC98" s="79"/>
      <c r="CD98" s="79"/>
      <c r="CE98" s="79"/>
      <c r="CF98" s="79"/>
      <c r="CG98" s="79"/>
      <c r="CH98" s="79"/>
      <c r="CI98" s="79"/>
      <c r="CJ98" s="79"/>
      <c r="CK98" s="79"/>
      <c r="CL98" s="79"/>
      <c r="CM98" s="79"/>
      <c r="CN98" s="79"/>
      <c r="CO98" s="79"/>
      <c r="CP98" s="79"/>
      <c r="CQ98" s="79"/>
      <c r="CR98" s="79"/>
      <c r="CS98" s="79"/>
      <c r="CT98" s="79"/>
      <c r="CU98" s="79"/>
      <c r="CV98" s="79"/>
      <c r="CW98" s="79"/>
      <c r="CX98" s="79"/>
      <c r="CY98" s="79"/>
      <c r="CZ98" s="79"/>
      <c r="DA98" s="79"/>
      <c r="DB98" s="79"/>
      <c r="DC98" s="79"/>
      <c r="DD98" s="79"/>
      <c r="DE98" s="79"/>
      <c r="DF98" s="79"/>
      <c r="DG98" s="79"/>
      <c r="DH98" s="79"/>
      <c r="DI98" s="79"/>
      <c r="DJ98" s="79"/>
      <c r="DK98" s="79"/>
      <c r="DL98" s="79"/>
      <c r="DM98" s="79"/>
      <c r="DN98" s="79"/>
      <c r="DO98" s="79"/>
      <c r="DP98" s="79"/>
      <c r="DQ98" s="79"/>
      <c r="DR98" s="79"/>
      <c r="DS98" s="79"/>
      <c r="DT98" s="79"/>
      <c r="DU98" s="79"/>
      <c r="DV98" s="79"/>
      <c r="DW98" s="79"/>
      <c r="DX98" s="79"/>
      <c r="DY98" s="79"/>
      <c r="DZ98" s="79"/>
      <c r="EA98" s="79"/>
      <c r="EB98" s="79"/>
      <c r="EC98" s="79"/>
      <c r="ED98" s="79"/>
      <c r="EE98" s="79"/>
      <c r="EF98" s="79"/>
      <c r="EG98" s="79"/>
      <c r="EH98" s="79"/>
      <c r="EI98" s="79"/>
      <c r="EJ98" s="79"/>
      <c r="EK98" s="79"/>
      <c r="EL98" s="79"/>
      <c r="EM98" s="79"/>
      <c r="EN98" s="79"/>
      <c r="EO98" s="79"/>
      <c r="EP98" s="79"/>
      <c r="EQ98" s="79"/>
      <c r="ER98" s="79"/>
      <c r="ES98" s="79"/>
      <c r="ET98" s="79"/>
      <c r="EU98" s="79"/>
      <c r="EV98" s="79"/>
      <c r="EW98" s="79"/>
      <c r="EX98" s="79"/>
      <c r="EY98" s="79"/>
      <c r="EZ98" s="79"/>
      <c r="FA98" s="79"/>
      <c r="FB98" s="79"/>
      <c r="FC98" s="79"/>
      <c r="FD98" s="79"/>
      <c r="FE98" s="79"/>
      <c r="FF98" s="79"/>
      <c r="FG98" s="79"/>
      <c r="FH98" s="79"/>
      <c r="FI98" s="79"/>
      <c r="FJ98" s="79"/>
      <c r="FK98" s="79"/>
      <c r="FL98" s="79"/>
      <c r="FM98" s="79"/>
      <c r="FN98" s="79"/>
      <c r="FO98" s="79"/>
      <c r="FP98" s="79"/>
      <c r="FQ98" s="79"/>
      <c r="FR98" s="79"/>
      <c r="FS98" s="79"/>
      <c r="FT98" s="79"/>
      <c r="FU98" s="79"/>
      <c r="FV98" s="79"/>
      <c r="FW98" s="79"/>
      <c r="FX98" s="79">
        <v>0</v>
      </c>
      <c r="FY98" s="79">
        <v>31.619047164916992</v>
      </c>
      <c r="FZ98" s="79">
        <v>0</v>
      </c>
      <c r="GA98" s="41"/>
      <c r="GB98" s="34"/>
      <c r="GC98" s="34"/>
    </row>
    <row r="99" spans="1:185" x14ac:dyDescent="0.2">
      <c r="A99" t="s">
        <v>186</v>
      </c>
      <c r="B99" t="s">
        <v>236</v>
      </c>
      <c r="C99" t="s">
        <v>2</v>
      </c>
      <c r="D99" t="s">
        <v>202</v>
      </c>
      <c r="E99" t="s">
        <v>210</v>
      </c>
      <c r="F99" t="s">
        <v>184</v>
      </c>
      <c r="G99" t="s">
        <v>1</v>
      </c>
      <c r="H99" s="79">
        <v>161</v>
      </c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79"/>
      <c r="AN99" s="79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79"/>
      <c r="AZ99" s="79"/>
      <c r="BA99" s="79"/>
      <c r="BB99" s="79"/>
      <c r="BC99" s="79"/>
      <c r="BD99" s="79"/>
      <c r="BE99" s="79"/>
      <c r="BF99" s="79"/>
      <c r="BG99" s="79"/>
      <c r="BH99" s="79"/>
      <c r="BI99" s="79"/>
      <c r="BJ99" s="79"/>
      <c r="BK99" s="79"/>
      <c r="BL99" s="79"/>
      <c r="BM99" s="79"/>
      <c r="BN99" s="79"/>
      <c r="BO99" s="79"/>
      <c r="BP99" s="79"/>
      <c r="BQ99" s="79"/>
      <c r="BR99" s="79"/>
      <c r="BS99" s="79"/>
      <c r="BT99" s="79"/>
      <c r="BU99" s="79"/>
      <c r="BV99" s="79"/>
      <c r="BW99" s="79"/>
      <c r="BX99" s="79"/>
      <c r="BY99" s="79"/>
      <c r="BZ99" s="79"/>
      <c r="CA99" s="79"/>
      <c r="CB99" s="79"/>
      <c r="CC99" s="79"/>
      <c r="CD99" s="79"/>
      <c r="CE99" s="79"/>
      <c r="CF99" s="79"/>
      <c r="CG99" s="79"/>
      <c r="CH99" s="79"/>
      <c r="CI99" s="79"/>
      <c r="CJ99" s="79"/>
      <c r="CK99" s="79"/>
      <c r="CL99" s="79"/>
      <c r="CM99" s="79"/>
      <c r="CN99" s="79"/>
      <c r="CO99" s="79"/>
      <c r="CP99" s="79"/>
      <c r="CQ99" s="79"/>
      <c r="CR99" s="79"/>
      <c r="CS99" s="79"/>
      <c r="CT99" s="79"/>
      <c r="CU99" s="79"/>
      <c r="CV99" s="79"/>
      <c r="CW99" s="79"/>
      <c r="CX99" s="79"/>
      <c r="CY99" s="79"/>
      <c r="CZ99" s="79"/>
      <c r="DA99" s="79"/>
      <c r="DB99" s="79"/>
      <c r="DC99" s="79"/>
      <c r="DD99" s="79"/>
      <c r="DE99" s="79"/>
      <c r="DF99" s="79"/>
      <c r="DG99" s="79"/>
      <c r="DH99" s="79"/>
      <c r="DI99" s="79"/>
      <c r="DJ99" s="79"/>
      <c r="DK99" s="79"/>
      <c r="DL99" s="79"/>
      <c r="DM99" s="79"/>
      <c r="DN99" s="79"/>
      <c r="DO99" s="79"/>
      <c r="DP99" s="79"/>
      <c r="DQ99" s="79"/>
      <c r="DR99" s="79"/>
      <c r="DS99" s="79"/>
      <c r="DT99" s="79"/>
      <c r="DU99" s="79"/>
      <c r="DV99" s="79"/>
      <c r="DW99" s="79"/>
      <c r="DX99" s="79"/>
      <c r="DY99" s="79"/>
      <c r="DZ99" s="79"/>
      <c r="EA99" s="79"/>
      <c r="EB99" s="79"/>
      <c r="EC99" s="79"/>
      <c r="ED99" s="79"/>
      <c r="EE99" s="79"/>
      <c r="EF99" s="79"/>
      <c r="EG99" s="79"/>
      <c r="EH99" s="79"/>
      <c r="EI99" s="79"/>
      <c r="EJ99" s="79"/>
      <c r="EK99" s="79"/>
      <c r="EL99" s="79"/>
      <c r="EM99" s="79"/>
      <c r="EN99" s="79"/>
      <c r="EO99" s="79"/>
      <c r="EP99" s="79"/>
      <c r="EQ99" s="79"/>
      <c r="ER99" s="79"/>
      <c r="ES99" s="79"/>
      <c r="ET99" s="79"/>
      <c r="EU99" s="79"/>
      <c r="EV99" s="79"/>
      <c r="EW99" s="79"/>
      <c r="EX99" s="79"/>
      <c r="EY99" s="79"/>
      <c r="EZ99" s="79"/>
      <c r="FA99" s="79"/>
      <c r="FB99" s="79"/>
      <c r="FC99" s="79"/>
      <c r="FD99" s="79"/>
      <c r="FE99" s="79"/>
      <c r="FF99" s="79"/>
      <c r="FG99" s="79"/>
      <c r="FH99" s="79"/>
      <c r="FI99" s="79"/>
      <c r="FJ99" s="79"/>
      <c r="FK99" s="79"/>
      <c r="FL99" s="79"/>
      <c r="FM99" s="79"/>
      <c r="FN99" s="79"/>
      <c r="FO99" s="79"/>
      <c r="FP99" s="79"/>
      <c r="FQ99" s="79"/>
      <c r="FR99" s="79"/>
      <c r="FS99" s="79"/>
      <c r="FT99" s="79"/>
      <c r="FU99" s="79"/>
      <c r="FV99" s="79"/>
      <c r="FW99" s="79"/>
      <c r="FX99" s="79">
        <v>0</v>
      </c>
      <c r="FY99" s="79">
        <v>16</v>
      </c>
      <c r="FZ99" s="79">
        <v>0</v>
      </c>
      <c r="GA99" s="41"/>
      <c r="GB99" s="34"/>
      <c r="GC99" s="34"/>
    </row>
    <row r="100" spans="1:185" x14ac:dyDescent="0.2">
      <c r="A100" t="s">
        <v>186</v>
      </c>
      <c r="B100" t="s">
        <v>236</v>
      </c>
      <c r="C100" t="s">
        <v>2</v>
      </c>
      <c r="D100" t="s">
        <v>202</v>
      </c>
      <c r="E100" t="s">
        <v>210</v>
      </c>
      <c r="F100" t="s">
        <v>185</v>
      </c>
      <c r="G100" t="s">
        <v>1</v>
      </c>
      <c r="H100" s="79">
        <v>54</v>
      </c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79"/>
      <c r="AZ100" s="79"/>
      <c r="BA100" s="79"/>
      <c r="BB100" s="79"/>
      <c r="BC100" s="79"/>
      <c r="BD100" s="79"/>
      <c r="BE100" s="79"/>
      <c r="BF100" s="79"/>
      <c r="BG100" s="79"/>
      <c r="BH100" s="79"/>
      <c r="BI100" s="79"/>
      <c r="BJ100" s="79"/>
      <c r="BK100" s="79"/>
      <c r="BL100" s="79"/>
      <c r="BM100" s="79"/>
      <c r="BN100" s="79"/>
      <c r="BO100" s="79"/>
      <c r="BP100" s="79"/>
      <c r="BQ100" s="79"/>
      <c r="BR100" s="79"/>
      <c r="BS100" s="79"/>
      <c r="BT100" s="79"/>
      <c r="BU100" s="79"/>
      <c r="BV100" s="79"/>
      <c r="BW100" s="79"/>
      <c r="BX100" s="79"/>
      <c r="BY100" s="79"/>
      <c r="BZ100" s="79"/>
      <c r="CA100" s="79"/>
      <c r="CB100" s="79"/>
      <c r="CC100" s="79"/>
      <c r="CD100" s="79"/>
      <c r="CE100" s="79"/>
      <c r="CF100" s="79"/>
      <c r="CG100" s="79"/>
      <c r="CH100" s="79"/>
      <c r="CI100" s="79"/>
      <c r="CJ100" s="79"/>
      <c r="CK100" s="79"/>
      <c r="CL100" s="79"/>
      <c r="CM100" s="79"/>
      <c r="CN100" s="79"/>
      <c r="CO100" s="79"/>
      <c r="CP100" s="79"/>
      <c r="CQ100" s="79"/>
      <c r="CR100" s="79"/>
      <c r="CS100" s="79"/>
      <c r="CT100" s="79"/>
      <c r="CU100" s="79"/>
      <c r="CV100" s="79"/>
      <c r="CW100" s="79"/>
      <c r="CX100" s="79"/>
      <c r="CY100" s="79"/>
      <c r="CZ100" s="79"/>
      <c r="DA100" s="79"/>
      <c r="DB100" s="79"/>
      <c r="DC100" s="79"/>
      <c r="DD100" s="79"/>
      <c r="DE100" s="79"/>
      <c r="DF100" s="79"/>
      <c r="DG100" s="79"/>
      <c r="DH100" s="79"/>
      <c r="DI100" s="79"/>
      <c r="DJ100" s="79"/>
      <c r="DK100" s="79"/>
      <c r="DL100" s="79"/>
      <c r="DM100" s="79"/>
      <c r="DN100" s="79"/>
      <c r="DO100" s="79"/>
      <c r="DP100" s="79"/>
      <c r="DQ100" s="79"/>
      <c r="DR100" s="79"/>
      <c r="DS100" s="79"/>
      <c r="DT100" s="79"/>
      <c r="DU100" s="79"/>
      <c r="DV100" s="79"/>
      <c r="DW100" s="79"/>
      <c r="DX100" s="79"/>
      <c r="DY100" s="79"/>
      <c r="DZ100" s="79"/>
      <c r="EA100" s="79"/>
      <c r="EB100" s="79"/>
      <c r="EC100" s="79"/>
      <c r="ED100" s="79"/>
      <c r="EE100" s="79"/>
      <c r="EF100" s="79"/>
      <c r="EG100" s="79"/>
      <c r="EH100" s="79"/>
      <c r="EI100" s="79"/>
      <c r="EJ100" s="79"/>
      <c r="EK100" s="79"/>
      <c r="EL100" s="79"/>
      <c r="EM100" s="79"/>
      <c r="EN100" s="79"/>
      <c r="EO100" s="79"/>
      <c r="EP100" s="79"/>
      <c r="EQ100" s="79"/>
      <c r="ER100" s="79"/>
      <c r="ES100" s="79"/>
      <c r="ET100" s="79"/>
      <c r="EU100" s="79"/>
      <c r="EV100" s="79"/>
      <c r="EW100" s="79"/>
      <c r="EX100" s="79"/>
      <c r="EY100" s="79"/>
      <c r="EZ100" s="79"/>
      <c r="FA100" s="79"/>
      <c r="FB100" s="79"/>
      <c r="FC100" s="79"/>
      <c r="FD100" s="79"/>
      <c r="FE100" s="79"/>
      <c r="FF100" s="79"/>
      <c r="FG100" s="79"/>
      <c r="FH100" s="79"/>
      <c r="FI100" s="79"/>
      <c r="FJ100" s="79"/>
      <c r="FK100" s="79"/>
      <c r="FL100" s="79"/>
      <c r="FM100" s="79"/>
      <c r="FN100" s="79"/>
      <c r="FO100" s="79"/>
      <c r="FP100" s="79"/>
      <c r="FQ100" s="79"/>
      <c r="FR100" s="79"/>
      <c r="FS100" s="79"/>
      <c r="FT100" s="79"/>
      <c r="FU100" s="79"/>
      <c r="FV100" s="79"/>
      <c r="FW100" s="79"/>
      <c r="FX100" s="79">
        <v>0</v>
      </c>
      <c r="FY100" s="79">
        <v>4</v>
      </c>
      <c r="FZ100" s="79">
        <v>0</v>
      </c>
      <c r="GA100" s="41"/>
      <c r="GB100" s="34"/>
      <c r="GC100" s="34"/>
    </row>
    <row r="101" spans="1:185" x14ac:dyDescent="0.2">
      <c r="A101" t="s">
        <v>186</v>
      </c>
      <c r="B101" t="s">
        <v>236</v>
      </c>
      <c r="C101" t="s">
        <v>2</v>
      </c>
      <c r="D101" t="s">
        <v>202</v>
      </c>
      <c r="E101" t="s">
        <v>241</v>
      </c>
      <c r="F101" t="s">
        <v>1</v>
      </c>
      <c r="G101" t="s">
        <v>198</v>
      </c>
      <c r="H101" s="79">
        <v>1986</v>
      </c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  <c r="AJ101" s="79"/>
      <c r="AK101" s="79"/>
      <c r="AL101" s="79"/>
      <c r="AM101" s="79"/>
      <c r="AN101" s="79"/>
      <c r="AO101" s="79"/>
      <c r="AP101" s="79"/>
      <c r="AQ101" s="79"/>
      <c r="AR101" s="79"/>
      <c r="AS101" s="79"/>
      <c r="AT101" s="79"/>
      <c r="AU101" s="79"/>
      <c r="AV101" s="79"/>
      <c r="AW101" s="79"/>
      <c r="AX101" s="79"/>
      <c r="AY101" s="79"/>
      <c r="AZ101" s="79"/>
      <c r="BA101" s="79"/>
      <c r="BB101" s="79"/>
      <c r="BC101" s="79"/>
      <c r="BD101" s="79"/>
      <c r="BE101" s="79"/>
      <c r="BF101" s="79"/>
      <c r="BG101" s="79"/>
      <c r="BH101" s="79"/>
      <c r="BI101" s="79"/>
      <c r="BJ101" s="79"/>
      <c r="BK101" s="79"/>
      <c r="BL101" s="79"/>
      <c r="BM101" s="79"/>
      <c r="BN101" s="79"/>
      <c r="BO101" s="79"/>
      <c r="BP101" s="79"/>
      <c r="BQ101" s="79"/>
      <c r="BR101" s="79"/>
      <c r="BS101" s="79"/>
      <c r="BT101" s="79"/>
      <c r="BU101" s="79"/>
      <c r="BV101" s="79"/>
      <c r="BW101" s="79"/>
      <c r="BX101" s="79"/>
      <c r="BY101" s="79"/>
      <c r="BZ101" s="79"/>
      <c r="CA101" s="79"/>
      <c r="CB101" s="79"/>
      <c r="CC101" s="79"/>
      <c r="CD101" s="79"/>
      <c r="CE101" s="79"/>
      <c r="CF101" s="79"/>
      <c r="CG101" s="79"/>
      <c r="CH101" s="79"/>
      <c r="CI101" s="79"/>
      <c r="CJ101" s="79"/>
      <c r="CK101" s="79"/>
      <c r="CL101" s="79"/>
      <c r="CM101" s="79"/>
      <c r="CN101" s="79"/>
      <c r="CO101" s="79"/>
      <c r="CP101" s="79"/>
      <c r="CQ101" s="79"/>
      <c r="CR101" s="79"/>
      <c r="CS101" s="79"/>
      <c r="CT101" s="79"/>
      <c r="CU101" s="79"/>
      <c r="CV101" s="79"/>
      <c r="CW101" s="79"/>
      <c r="CX101" s="79"/>
      <c r="CY101" s="79"/>
      <c r="CZ101" s="79"/>
      <c r="DA101" s="79"/>
      <c r="DB101" s="79"/>
      <c r="DC101" s="79"/>
      <c r="DD101" s="79"/>
      <c r="DE101" s="79"/>
      <c r="DF101" s="79"/>
      <c r="DG101" s="79"/>
      <c r="DH101" s="79"/>
      <c r="DI101" s="79"/>
      <c r="DJ101" s="79"/>
      <c r="DK101" s="79"/>
      <c r="DL101" s="79"/>
      <c r="DM101" s="79"/>
      <c r="DN101" s="79"/>
      <c r="DO101" s="79"/>
      <c r="DP101" s="79"/>
      <c r="DQ101" s="79"/>
      <c r="DR101" s="79"/>
      <c r="DS101" s="79"/>
      <c r="DT101" s="79"/>
      <c r="DU101" s="79"/>
      <c r="DV101" s="79"/>
      <c r="DW101" s="79"/>
      <c r="DX101" s="79"/>
      <c r="DY101" s="79"/>
      <c r="DZ101" s="79"/>
      <c r="EA101" s="79"/>
      <c r="EB101" s="79"/>
      <c r="EC101" s="79"/>
      <c r="ED101" s="79"/>
      <c r="EE101" s="79"/>
      <c r="EF101" s="79"/>
      <c r="EG101" s="79"/>
      <c r="EH101" s="79"/>
      <c r="EI101" s="79"/>
      <c r="EJ101" s="79"/>
      <c r="EK101" s="79"/>
      <c r="EL101" s="79"/>
      <c r="EM101" s="79"/>
      <c r="EN101" s="79"/>
      <c r="EO101" s="79"/>
      <c r="EP101" s="79"/>
      <c r="EQ101" s="79"/>
      <c r="ER101" s="79"/>
      <c r="ES101" s="79"/>
      <c r="ET101" s="79"/>
      <c r="EU101" s="79"/>
      <c r="EV101" s="79"/>
      <c r="EW101" s="79"/>
      <c r="EX101" s="79"/>
      <c r="EY101" s="79"/>
      <c r="EZ101" s="79"/>
      <c r="FA101" s="79"/>
      <c r="FB101" s="79"/>
      <c r="FC101" s="79"/>
      <c r="FD101" s="79"/>
      <c r="FE101" s="79"/>
      <c r="FF101" s="79"/>
      <c r="FG101" s="79"/>
      <c r="FH101" s="79"/>
      <c r="FI101" s="79"/>
      <c r="FJ101" s="79"/>
      <c r="FK101" s="79"/>
      <c r="FL101" s="79"/>
      <c r="FM101" s="79"/>
      <c r="FN101" s="79"/>
      <c r="FO101" s="79"/>
      <c r="FP101" s="79"/>
      <c r="FQ101" s="79"/>
      <c r="FR101" s="79"/>
      <c r="FS101" s="79"/>
      <c r="FT101" s="79"/>
      <c r="FU101" s="79"/>
      <c r="FV101" s="79"/>
      <c r="FW101" s="79"/>
      <c r="FX101" s="79">
        <v>0</v>
      </c>
      <c r="FY101" s="79">
        <v>80.581016540527344</v>
      </c>
      <c r="FZ101" s="79">
        <v>0</v>
      </c>
      <c r="GA101" s="41"/>
      <c r="GB101" s="34"/>
      <c r="GC101" s="34"/>
    </row>
    <row r="102" spans="1:185" x14ac:dyDescent="0.2">
      <c r="A102" t="s">
        <v>186</v>
      </c>
      <c r="B102" t="s">
        <v>236</v>
      </c>
      <c r="C102" t="s">
        <v>2</v>
      </c>
      <c r="D102" t="s">
        <v>202</v>
      </c>
      <c r="E102" t="s">
        <v>241</v>
      </c>
      <c r="F102" t="s">
        <v>1</v>
      </c>
      <c r="G102" t="s">
        <v>200</v>
      </c>
      <c r="H102" s="79">
        <v>335</v>
      </c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  <c r="AJ102" s="79"/>
      <c r="AK102" s="79"/>
      <c r="AL102" s="79"/>
      <c r="AM102" s="79"/>
      <c r="AN102" s="79"/>
      <c r="AO102" s="79"/>
      <c r="AP102" s="79"/>
      <c r="AQ102" s="79"/>
      <c r="AR102" s="79"/>
      <c r="AS102" s="79"/>
      <c r="AT102" s="79"/>
      <c r="AU102" s="79"/>
      <c r="AV102" s="79"/>
      <c r="AW102" s="79"/>
      <c r="AX102" s="79"/>
      <c r="AY102" s="79"/>
      <c r="AZ102" s="79"/>
      <c r="BA102" s="79"/>
      <c r="BB102" s="79"/>
      <c r="BC102" s="79"/>
      <c r="BD102" s="79"/>
      <c r="BE102" s="79"/>
      <c r="BF102" s="79"/>
      <c r="BG102" s="79"/>
      <c r="BH102" s="79"/>
      <c r="BI102" s="79"/>
      <c r="BJ102" s="79"/>
      <c r="BK102" s="79"/>
      <c r="BL102" s="79"/>
      <c r="BM102" s="79"/>
      <c r="BN102" s="79"/>
      <c r="BO102" s="79"/>
      <c r="BP102" s="79"/>
      <c r="BQ102" s="79"/>
      <c r="BR102" s="79"/>
      <c r="BS102" s="79"/>
      <c r="BT102" s="79"/>
      <c r="BU102" s="79"/>
      <c r="BV102" s="79"/>
      <c r="BW102" s="79"/>
      <c r="BX102" s="79"/>
      <c r="BY102" s="79"/>
      <c r="BZ102" s="79"/>
      <c r="CA102" s="79"/>
      <c r="CB102" s="79"/>
      <c r="CC102" s="79"/>
      <c r="CD102" s="79"/>
      <c r="CE102" s="79"/>
      <c r="CF102" s="79"/>
      <c r="CG102" s="79"/>
      <c r="CH102" s="79"/>
      <c r="CI102" s="79"/>
      <c r="CJ102" s="79"/>
      <c r="CK102" s="79"/>
      <c r="CL102" s="79"/>
      <c r="CM102" s="79"/>
      <c r="CN102" s="79"/>
      <c r="CO102" s="79"/>
      <c r="CP102" s="79"/>
      <c r="CQ102" s="79"/>
      <c r="CR102" s="79"/>
      <c r="CS102" s="79"/>
      <c r="CT102" s="79"/>
      <c r="CU102" s="79"/>
      <c r="CV102" s="79"/>
      <c r="CW102" s="79"/>
      <c r="CX102" s="79"/>
      <c r="CY102" s="79"/>
      <c r="CZ102" s="79"/>
      <c r="DA102" s="79"/>
      <c r="DB102" s="79"/>
      <c r="DC102" s="79"/>
      <c r="DD102" s="79"/>
      <c r="DE102" s="79"/>
      <c r="DF102" s="79"/>
      <c r="DG102" s="79"/>
      <c r="DH102" s="79"/>
      <c r="DI102" s="79"/>
      <c r="DJ102" s="79"/>
      <c r="DK102" s="79"/>
      <c r="DL102" s="79"/>
      <c r="DM102" s="79"/>
      <c r="DN102" s="79"/>
      <c r="DO102" s="79"/>
      <c r="DP102" s="79"/>
      <c r="DQ102" s="79"/>
      <c r="DR102" s="79"/>
      <c r="DS102" s="79"/>
      <c r="DT102" s="79"/>
      <c r="DU102" s="79"/>
      <c r="DV102" s="79"/>
      <c r="DW102" s="79"/>
      <c r="DX102" s="79"/>
      <c r="DY102" s="79"/>
      <c r="DZ102" s="79"/>
      <c r="EA102" s="79"/>
      <c r="EB102" s="79"/>
      <c r="EC102" s="79"/>
      <c r="ED102" s="79"/>
      <c r="EE102" s="79"/>
      <c r="EF102" s="79"/>
      <c r="EG102" s="79"/>
      <c r="EH102" s="79"/>
      <c r="EI102" s="79"/>
      <c r="EJ102" s="79"/>
      <c r="EK102" s="79"/>
      <c r="EL102" s="79"/>
      <c r="EM102" s="79"/>
      <c r="EN102" s="79"/>
      <c r="EO102" s="79"/>
      <c r="EP102" s="79"/>
      <c r="EQ102" s="79"/>
      <c r="ER102" s="79"/>
      <c r="ES102" s="79"/>
      <c r="ET102" s="79"/>
      <c r="EU102" s="79"/>
      <c r="EV102" s="79"/>
      <c r="EW102" s="79"/>
      <c r="EX102" s="79"/>
      <c r="EY102" s="79"/>
      <c r="EZ102" s="79"/>
      <c r="FA102" s="79"/>
      <c r="FB102" s="79"/>
      <c r="FC102" s="79"/>
      <c r="FD102" s="79"/>
      <c r="FE102" s="79"/>
      <c r="FF102" s="79"/>
      <c r="FG102" s="79"/>
      <c r="FH102" s="79"/>
      <c r="FI102" s="79"/>
      <c r="FJ102" s="79"/>
      <c r="FK102" s="79"/>
      <c r="FL102" s="79"/>
      <c r="FM102" s="79"/>
      <c r="FN102" s="79"/>
      <c r="FO102" s="79"/>
      <c r="FP102" s="79"/>
      <c r="FQ102" s="79"/>
      <c r="FR102" s="79"/>
      <c r="FS102" s="79"/>
      <c r="FT102" s="79"/>
      <c r="FU102" s="79"/>
      <c r="FV102" s="79"/>
      <c r="FW102" s="79"/>
      <c r="FX102" s="79">
        <v>0</v>
      </c>
      <c r="FY102" s="79">
        <v>37.430259704589844</v>
      </c>
      <c r="FZ102" s="79">
        <v>0</v>
      </c>
      <c r="GA102" s="41"/>
      <c r="GB102" s="34"/>
      <c r="GC102" s="34"/>
    </row>
    <row r="103" spans="1:185" x14ac:dyDescent="0.2">
      <c r="A103" t="s">
        <v>186</v>
      </c>
      <c r="B103" t="s">
        <v>236</v>
      </c>
      <c r="C103" t="s">
        <v>2</v>
      </c>
      <c r="D103" t="s">
        <v>202</v>
      </c>
      <c r="E103" t="s">
        <v>241</v>
      </c>
      <c r="F103" t="s">
        <v>1</v>
      </c>
      <c r="G103" t="s">
        <v>1</v>
      </c>
      <c r="H103" s="79">
        <v>2321</v>
      </c>
      <c r="I103" s="79">
        <v>0.89848828315734863</v>
      </c>
      <c r="J103" s="79">
        <v>0.81355929374694824</v>
      </c>
      <c r="K103" s="79">
        <v>0.76415985822677612</v>
      </c>
      <c r="L103" s="79">
        <v>0.70218431949615479</v>
      </c>
      <c r="M103" s="79">
        <v>0.67091989517211914</v>
      </c>
      <c r="N103" s="79">
        <v>0.7363133430480957</v>
      </c>
      <c r="O103" s="79">
        <v>0.98145884275436401</v>
      </c>
      <c r="P103" s="79">
        <v>1.1101553440093994</v>
      </c>
      <c r="Q103" s="79">
        <v>1.0131536722183228</v>
      </c>
      <c r="R103" s="79">
        <v>0.9714198112487793</v>
      </c>
      <c r="S103" s="79">
        <v>0.94559115171432495</v>
      </c>
      <c r="T103" s="79">
        <v>0.90419644117355347</v>
      </c>
      <c r="U103" s="79">
        <v>0.88654989004135132</v>
      </c>
      <c r="V103" s="79">
        <v>0.82034438848495483</v>
      </c>
      <c r="W103" s="79">
        <v>0.80877590179443359</v>
      </c>
      <c r="X103" s="79">
        <v>0.82950073480606079</v>
      </c>
      <c r="Y103" s="79">
        <v>0.92651444673538208</v>
      </c>
      <c r="Z103" s="79">
        <v>1.1183018684387207</v>
      </c>
      <c r="AA103" s="79">
        <v>1.3899435997009277</v>
      </c>
      <c r="AB103" s="79">
        <v>1.559064507484436</v>
      </c>
      <c r="AC103" s="79">
        <v>1.5775147676467896</v>
      </c>
      <c r="AD103" s="79">
        <v>1.5154606103897095</v>
      </c>
      <c r="AE103" s="79">
        <v>1.2611650228500366</v>
      </c>
      <c r="AF103" s="79">
        <v>1.0516688823699951</v>
      </c>
      <c r="AG103" s="79">
        <v>-8.3761602640151978E-2</v>
      </c>
      <c r="AH103" s="79">
        <v>-8.7498292326927185E-2</v>
      </c>
      <c r="AI103" s="79">
        <v>-8.1907466053962708E-2</v>
      </c>
      <c r="AJ103" s="79">
        <v>-5.4754383862018585E-2</v>
      </c>
      <c r="AK103" s="79">
        <v>-5.8154162019491196E-2</v>
      </c>
      <c r="AL103" s="79">
        <v>-0.10103205591440201</v>
      </c>
      <c r="AM103" s="79">
        <v>-7.032245397567749E-2</v>
      </c>
      <c r="AN103" s="79">
        <v>-6.0074292123317719E-2</v>
      </c>
      <c r="AO103" s="79">
        <v>-3.0765847768634558E-3</v>
      </c>
      <c r="AP103" s="79">
        <v>9.2530855908989906E-3</v>
      </c>
      <c r="AQ103" s="79">
        <v>3.4125450998544693E-2</v>
      </c>
      <c r="AR103" s="79">
        <v>3.6035947501659393E-2</v>
      </c>
      <c r="AS103" s="79">
        <v>2.2866765037178993E-2</v>
      </c>
      <c r="AT103" s="79">
        <v>-1.6446493566036224E-2</v>
      </c>
      <c r="AU103" s="79">
        <v>-4.2934552766382694E-3</v>
      </c>
      <c r="AV103" s="79">
        <v>3.0579440295696259E-2</v>
      </c>
      <c r="AW103" s="79">
        <v>3.7786010652780533E-2</v>
      </c>
      <c r="AX103" s="79">
        <v>4.6867422759532928E-2</v>
      </c>
      <c r="AY103" s="79">
        <v>2.9021231457591057E-2</v>
      </c>
      <c r="AZ103" s="79">
        <v>1.5490677207708359E-2</v>
      </c>
      <c r="BA103" s="79">
        <v>-4.252605140209198E-2</v>
      </c>
      <c r="BB103" s="79">
        <v>-7.4039310216903687E-2</v>
      </c>
      <c r="BC103" s="79">
        <v>-5.40640689432621E-2</v>
      </c>
      <c r="BD103" s="79">
        <v>-5.1966100931167603E-2</v>
      </c>
      <c r="BE103" s="79">
        <v>-6.1411067843437195E-2</v>
      </c>
      <c r="BF103" s="79">
        <v>-6.4973987638950348E-2</v>
      </c>
      <c r="BG103" s="79">
        <v>-5.9851545840501785E-2</v>
      </c>
      <c r="BH103" s="79">
        <v>-3.2323583960533142E-2</v>
      </c>
      <c r="BI103" s="79">
        <v>-3.4158758819103241E-2</v>
      </c>
      <c r="BJ103" s="79">
        <v>-6.749175488948822E-2</v>
      </c>
      <c r="BK103" s="79">
        <v>-4.2251553386449814E-2</v>
      </c>
      <c r="BL103" s="79">
        <v>-3.3808380365371704E-2</v>
      </c>
      <c r="BM103" s="79">
        <v>1.9395885989069939E-2</v>
      </c>
      <c r="BN103" s="79">
        <v>3.1563755124807358E-2</v>
      </c>
      <c r="BO103" s="79">
        <v>5.693352222442627E-2</v>
      </c>
      <c r="BP103" s="79">
        <v>5.9053454548120499E-2</v>
      </c>
      <c r="BQ103" s="79">
        <v>4.5055653899908066E-2</v>
      </c>
      <c r="BR103" s="79">
        <v>3.9497674442827702E-3</v>
      </c>
      <c r="BS103" s="79">
        <v>1.4699157327413559E-2</v>
      </c>
      <c r="BT103" s="79">
        <v>5.0123732537031174E-2</v>
      </c>
      <c r="BU103" s="79">
        <v>6.0090523213148117E-2</v>
      </c>
      <c r="BV103" s="79">
        <v>7.072632759809494E-2</v>
      </c>
      <c r="BW103" s="79">
        <v>5.4839059710502625E-2</v>
      </c>
      <c r="BX103" s="79">
        <v>4.0864627808332443E-2</v>
      </c>
      <c r="BY103" s="79">
        <v>-1.618407666683197E-2</v>
      </c>
      <c r="BZ103" s="79">
        <v>-4.5076880604028702E-2</v>
      </c>
      <c r="CA103" s="79">
        <v>-2.5384299457073212E-2</v>
      </c>
      <c r="CB103" s="79">
        <v>-2.7341486886143684E-2</v>
      </c>
      <c r="CC103" s="79">
        <v>-4.5931156724691391E-2</v>
      </c>
      <c r="CD103" s="79">
        <v>-4.9373719841241837E-2</v>
      </c>
      <c r="CE103" s="79">
        <v>-4.4575687497854233E-2</v>
      </c>
      <c r="CF103" s="79">
        <v>-1.6788080334663391E-2</v>
      </c>
      <c r="CG103" s="79">
        <v>-1.753961481153965E-2</v>
      </c>
      <c r="CH103" s="79">
        <v>-4.426184669137001E-2</v>
      </c>
      <c r="CI103" s="79">
        <v>-2.280973456799984E-2</v>
      </c>
      <c r="CJ103" s="79">
        <v>-1.5616688877344131E-2</v>
      </c>
      <c r="CK103" s="79">
        <v>3.4960251301527023E-2</v>
      </c>
      <c r="CL103" s="79">
        <v>4.701605811715126E-2</v>
      </c>
      <c r="CM103" s="79">
        <v>7.2730325162410736E-2</v>
      </c>
      <c r="CN103" s="79">
        <v>7.4995309114456177E-2</v>
      </c>
      <c r="CO103" s="79">
        <v>6.0423608869314194E-2</v>
      </c>
      <c r="CP103" s="79">
        <v>1.8076155334711075E-2</v>
      </c>
      <c r="CQ103" s="79">
        <v>2.7853382751345634E-2</v>
      </c>
      <c r="CR103" s="79">
        <v>6.3660047948360443E-2</v>
      </c>
      <c r="CS103" s="79">
        <v>7.5538560748100281E-2</v>
      </c>
      <c r="CT103" s="79">
        <v>8.7250925600528717E-2</v>
      </c>
      <c r="CU103" s="79">
        <v>7.272040843963623E-2</v>
      </c>
      <c r="CV103" s="79">
        <v>5.8438550680875778E-2</v>
      </c>
      <c r="CW103" s="79">
        <v>2.0602946169674397E-3</v>
      </c>
      <c r="CX103" s="79">
        <v>-2.5017589330673218E-2</v>
      </c>
      <c r="CY103" s="79">
        <v>-5.5207759141921997E-3</v>
      </c>
      <c r="CZ103" s="79">
        <v>-1.0286553762853146E-2</v>
      </c>
      <c r="DA103" s="79">
        <v>-3.0451245605945587E-2</v>
      </c>
      <c r="DB103" s="79">
        <v>-3.3773455768823624E-2</v>
      </c>
      <c r="DC103" s="79">
        <v>-2.9299827292561531E-2</v>
      </c>
      <c r="DD103" s="79">
        <v>-1.2525760103017092E-3</v>
      </c>
      <c r="DE103" s="79">
        <v>-9.2047062935307622E-4</v>
      </c>
      <c r="DF103" s="79">
        <v>-2.1031938493251801E-2</v>
      </c>
      <c r="DG103" s="79">
        <v>-3.3679164480417967E-3</v>
      </c>
      <c r="DH103" s="79">
        <v>2.5750019121915102E-3</v>
      </c>
      <c r="DI103" s="79">
        <v>5.0524614751338959E-2</v>
      </c>
      <c r="DJ103" s="79">
        <v>6.2468361109495163E-2</v>
      </c>
      <c r="DK103" s="79">
        <v>8.8527128100395203E-2</v>
      </c>
      <c r="DL103" s="79">
        <v>9.0937167406082153E-2</v>
      </c>
      <c r="DM103" s="79">
        <v>7.579156756401062E-2</v>
      </c>
      <c r="DN103" s="79">
        <v>3.2202541828155518E-2</v>
      </c>
      <c r="DO103" s="79">
        <v>4.100760817527771E-2</v>
      </c>
      <c r="DP103" s="79">
        <v>7.7196367084980011E-2</v>
      </c>
      <c r="DQ103" s="79">
        <v>9.0986594557762146E-2</v>
      </c>
      <c r="DR103" s="79">
        <v>0.10377552360296249</v>
      </c>
      <c r="DS103" s="79">
        <v>9.0601757168769836E-2</v>
      </c>
      <c r="DT103" s="79">
        <v>7.6012469828128815E-2</v>
      </c>
      <c r="DU103" s="79">
        <v>2.0304664969444275E-2</v>
      </c>
      <c r="DV103" s="79">
        <v>-4.9582975916564465E-3</v>
      </c>
      <c r="DW103" s="79">
        <v>1.4342746697366238E-2</v>
      </c>
      <c r="DX103" s="79">
        <v>6.7683788947761059E-3</v>
      </c>
      <c r="DY103" s="79">
        <v>-8.1007145345211029E-3</v>
      </c>
      <c r="DZ103" s="79">
        <v>-1.1249150149524212E-2</v>
      </c>
      <c r="EA103" s="79">
        <v>-7.2439117357134819E-3</v>
      </c>
      <c r="EB103" s="79">
        <v>2.1178225055336952E-2</v>
      </c>
      <c r="EC103" s="79">
        <v>2.3074934259057045E-2</v>
      </c>
      <c r="ED103" s="79">
        <v>1.2508361600339413E-2</v>
      </c>
      <c r="EE103" s="79">
        <v>2.4702981114387512E-2</v>
      </c>
      <c r="EF103" s="79">
        <v>2.8840914368629456E-2</v>
      </c>
      <c r="EG103" s="79">
        <v>7.2997085750102997E-2</v>
      </c>
      <c r="EH103" s="79">
        <v>8.4779031574726105E-2</v>
      </c>
      <c r="EI103" s="79">
        <v>0.11133520305156708</v>
      </c>
      <c r="EJ103" s="79">
        <v>0.11395467072725296</v>
      </c>
      <c r="EK103" s="79">
        <v>9.7980454564094543E-2</v>
      </c>
      <c r="EL103" s="79">
        <v>5.2598804235458374E-2</v>
      </c>
      <c r="EM103" s="79">
        <v>6.00002221763134E-2</v>
      </c>
      <c r="EN103" s="79">
        <v>9.6740655601024628E-2</v>
      </c>
      <c r="EO103" s="79">
        <v>0.11329110711812973</v>
      </c>
      <c r="EP103" s="79">
        <v>0.12763442099094391</v>
      </c>
      <c r="EQ103" s="79">
        <v>0.11641958355903625</v>
      </c>
      <c r="ER103" s="79">
        <v>0.1013864204287529</v>
      </c>
      <c r="ES103" s="79">
        <v>4.6646639704704285E-2</v>
      </c>
      <c r="ET103" s="79">
        <v>2.40041334182024E-2</v>
      </c>
      <c r="EU103" s="79">
        <v>4.3022517114877701E-2</v>
      </c>
      <c r="EV103" s="79">
        <v>3.1392991542816162E-2</v>
      </c>
      <c r="EW103" s="79">
        <v>57.452812194824219</v>
      </c>
      <c r="EX103" s="79">
        <v>56.544742584228516</v>
      </c>
      <c r="EY103" s="79">
        <v>55.38702392578125</v>
      </c>
      <c r="EZ103" s="79">
        <v>54.340053558349609</v>
      </c>
      <c r="FA103" s="79">
        <v>53.073589324951172</v>
      </c>
      <c r="FB103" s="79">
        <v>52.277633666992188</v>
      </c>
      <c r="FC103" s="79">
        <v>51.614032745361328</v>
      </c>
      <c r="FD103" s="79">
        <v>51.560703277587891</v>
      </c>
      <c r="FE103" s="79">
        <v>53.333465576171875</v>
      </c>
      <c r="FF103" s="79">
        <v>59.222621917724609</v>
      </c>
      <c r="FG103" s="79">
        <v>64.240592956542969</v>
      </c>
      <c r="FH103" s="79">
        <v>67.717781066894531</v>
      </c>
      <c r="FI103" s="79">
        <v>71.296501159667969</v>
      </c>
      <c r="FJ103" s="79">
        <v>73.793876647949219</v>
      </c>
      <c r="FK103" s="79">
        <v>75.530242919921875</v>
      </c>
      <c r="FL103" s="79">
        <v>76.660980224609375</v>
      </c>
      <c r="FM103" s="79">
        <v>76.7637939453125</v>
      </c>
      <c r="FN103" s="79">
        <v>74.702201843261719</v>
      </c>
      <c r="FO103" s="79">
        <v>70.064102172851563</v>
      </c>
      <c r="FP103" s="79">
        <v>66.268341064453125</v>
      </c>
      <c r="FQ103" s="79">
        <v>63.442352294921875</v>
      </c>
      <c r="FR103" s="79">
        <v>60.963615417480469</v>
      </c>
      <c r="FS103" s="79">
        <v>59.137866973876953</v>
      </c>
      <c r="FT103" s="79">
        <v>58.140060424804688</v>
      </c>
      <c r="FU103" s="79">
        <v>2.1895207464694977E-2</v>
      </c>
      <c r="FV103" s="79">
        <v>2.6676807552576065E-2</v>
      </c>
      <c r="FW103" s="79">
        <v>2.2251639515161514E-2</v>
      </c>
      <c r="FX103" s="79">
        <v>0</v>
      </c>
      <c r="FY103" s="79">
        <v>118.01127624511719</v>
      </c>
      <c r="FZ103" s="79">
        <v>1</v>
      </c>
      <c r="GA103" s="41"/>
      <c r="GB103" s="34"/>
      <c r="GC103" s="34"/>
    </row>
    <row r="104" spans="1:185" x14ac:dyDescent="0.2">
      <c r="A104" t="s">
        <v>186</v>
      </c>
      <c r="B104" t="s">
        <v>236</v>
      </c>
      <c r="C104" t="s">
        <v>2</v>
      </c>
      <c r="D104" t="s">
        <v>202</v>
      </c>
      <c r="E104" t="s">
        <v>241</v>
      </c>
      <c r="F104" t="s">
        <v>178</v>
      </c>
      <c r="G104" t="s">
        <v>1</v>
      </c>
      <c r="H104" s="79">
        <v>1557</v>
      </c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  <c r="AF104" s="79"/>
      <c r="AG104" s="79"/>
      <c r="AH104" s="79"/>
      <c r="AI104" s="79"/>
      <c r="AJ104" s="79"/>
      <c r="AK104" s="79"/>
      <c r="AL104" s="79"/>
      <c r="AM104" s="79"/>
      <c r="AN104" s="79"/>
      <c r="AO104" s="79"/>
      <c r="AP104" s="79"/>
      <c r="AQ104" s="79"/>
      <c r="AR104" s="79"/>
      <c r="AS104" s="79"/>
      <c r="AT104" s="79"/>
      <c r="AU104" s="79"/>
      <c r="AV104" s="79"/>
      <c r="AW104" s="79"/>
      <c r="AX104" s="79"/>
      <c r="AY104" s="79"/>
      <c r="AZ104" s="79"/>
      <c r="BA104" s="79"/>
      <c r="BB104" s="79"/>
      <c r="BC104" s="79"/>
      <c r="BD104" s="79"/>
      <c r="BE104" s="79"/>
      <c r="BF104" s="79"/>
      <c r="BG104" s="79"/>
      <c r="BH104" s="79"/>
      <c r="BI104" s="79"/>
      <c r="BJ104" s="79"/>
      <c r="BK104" s="79"/>
      <c r="BL104" s="79"/>
      <c r="BM104" s="79"/>
      <c r="BN104" s="79"/>
      <c r="BO104" s="79"/>
      <c r="BP104" s="79"/>
      <c r="BQ104" s="79"/>
      <c r="BR104" s="79"/>
      <c r="BS104" s="79"/>
      <c r="BT104" s="79"/>
      <c r="BU104" s="79"/>
      <c r="BV104" s="79"/>
      <c r="BW104" s="79"/>
      <c r="BX104" s="79"/>
      <c r="BY104" s="79"/>
      <c r="BZ104" s="79"/>
      <c r="CA104" s="79"/>
      <c r="CB104" s="79"/>
      <c r="CC104" s="79"/>
      <c r="CD104" s="79"/>
      <c r="CE104" s="79"/>
      <c r="CF104" s="79"/>
      <c r="CG104" s="79"/>
      <c r="CH104" s="79"/>
      <c r="CI104" s="79"/>
      <c r="CJ104" s="79"/>
      <c r="CK104" s="79"/>
      <c r="CL104" s="79"/>
      <c r="CM104" s="79"/>
      <c r="CN104" s="79"/>
      <c r="CO104" s="79"/>
      <c r="CP104" s="79"/>
      <c r="CQ104" s="79"/>
      <c r="CR104" s="79"/>
      <c r="CS104" s="79"/>
      <c r="CT104" s="79"/>
      <c r="CU104" s="79"/>
      <c r="CV104" s="79"/>
      <c r="CW104" s="79"/>
      <c r="CX104" s="79"/>
      <c r="CY104" s="79"/>
      <c r="CZ104" s="79"/>
      <c r="DA104" s="79"/>
      <c r="DB104" s="79"/>
      <c r="DC104" s="79"/>
      <c r="DD104" s="79"/>
      <c r="DE104" s="79"/>
      <c r="DF104" s="79"/>
      <c r="DG104" s="79"/>
      <c r="DH104" s="79"/>
      <c r="DI104" s="79"/>
      <c r="DJ104" s="79"/>
      <c r="DK104" s="79"/>
      <c r="DL104" s="79"/>
      <c r="DM104" s="79"/>
      <c r="DN104" s="79"/>
      <c r="DO104" s="79"/>
      <c r="DP104" s="79"/>
      <c r="DQ104" s="79"/>
      <c r="DR104" s="79"/>
      <c r="DS104" s="79"/>
      <c r="DT104" s="79"/>
      <c r="DU104" s="79"/>
      <c r="DV104" s="79"/>
      <c r="DW104" s="79"/>
      <c r="DX104" s="79"/>
      <c r="DY104" s="79"/>
      <c r="DZ104" s="79"/>
      <c r="EA104" s="79"/>
      <c r="EB104" s="79"/>
      <c r="EC104" s="79"/>
      <c r="ED104" s="79"/>
      <c r="EE104" s="79"/>
      <c r="EF104" s="79"/>
      <c r="EG104" s="79"/>
      <c r="EH104" s="79"/>
      <c r="EI104" s="79"/>
      <c r="EJ104" s="79"/>
      <c r="EK104" s="79"/>
      <c r="EL104" s="79"/>
      <c r="EM104" s="79"/>
      <c r="EN104" s="79"/>
      <c r="EO104" s="79"/>
      <c r="EP104" s="79"/>
      <c r="EQ104" s="79"/>
      <c r="ER104" s="79"/>
      <c r="ES104" s="79"/>
      <c r="ET104" s="79"/>
      <c r="EU104" s="79"/>
      <c r="EV104" s="79"/>
      <c r="EW104" s="79"/>
      <c r="EX104" s="79"/>
      <c r="EY104" s="79"/>
      <c r="EZ104" s="79"/>
      <c r="FA104" s="79"/>
      <c r="FB104" s="79"/>
      <c r="FC104" s="79"/>
      <c r="FD104" s="79"/>
      <c r="FE104" s="79"/>
      <c r="FF104" s="79"/>
      <c r="FG104" s="79"/>
      <c r="FH104" s="79"/>
      <c r="FI104" s="79"/>
      <c r="FJ104" s="79"/>
      <c r="FK104" s="79"/>
      <c r="FL104" s="79"/>
      <c r="FM104" s="79"/>
      <c r="FN104" s="79"/>
      <c r="FO104" s="79"/>
      <c r="FP104" s="79"/>
      <c r="FQ104" s="79"/>
      <c r="FR104" s="79"/>
      <c r="FS104" s="79"/>
      <c r="FT104" s="79"/>
      <c r="FU104" s="79"/>
      <c r="FV104" s="79"/>
      <c r="FW104" s="79"/>
      <c r="FX104" s="79">
        <v>0</v>
      </c>
      <c r="FY104" s="79">
        <v>80.662055969238281</v>
      </c>
      <c r="FZ104" s="79">
        <v>0</v>
      </c>
      <c r="GA104" s="41"/>
      <c r="GB104" s="34"/>
      <c r="GC104" s="34"/>
    </row>
    <row r="105" spans="1:185" x14ac:dyDescent="0.2">
      <c r="A105" t="s">
        <v>186</v>
      </c>
      <c r="B105" t="s">
        <v>236</v>
      </c>
      <c r="C105" t="s">
        <v>2</v>
      </c>
      <c r="D105" t="s">
        <v>202</v>
      </c>
      <c r="E105" t="s">
        <v>241</v>
      </c>
      <c r="F105" t="s">
        <v>179</v>
      </c>
      <c r="G105" t="s">
        <v>1</v>
      </c>
      <c r="H105" s="79">
        <v>85</v>
      </c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79"/>
      <c r="AZ105" s="79"/>
      <c r="BA105" s="79"/>
      <c r="BB105" s="79"/>
      <c r="BC105" s="79"/>
      <c r="BD105" s="79"/>
      <c r="BE105" s="79"/>
      <c r="BF105" s="79"/>
      <c r="BG105" s="79"/>
      <c r="BH105" s="79"/>
      <c r="BI105" s="79"/>
      <c r="BJ105" s="79"/>
      <c r="BK105" s="79"/>
      <c r="BL105" s="79"/>
      <c r="BM105" s="79"/>
      <c r="BN105" s="79"/>
      <c r="BO105" s="79"/>
      <c r="BP105" s="79"/>
      <c r="BQ105" s="79"/>
      <c r="BR105" s="79"/>
      <c r="BS105" s="79"/>
      <c r="BT105" s="79"/>
      <c r="BU105" s="79"/>
      <c r="BV105" s="79"/>
      <c r="BW105" s="79"/>
      <c r="BX105" s="79"/>
      <c r="BY105" s="79"/>
      <c r="BZ105" s="79"/>
      <c r="CA105" s="79"/>
      <c r="CB105" s="79"/>
      <c r="CC105" s="79"/>
      <c r="CD105" s="79"/>
      <c r="CE105" s="79"/>
      <c r="CF105" s="79"/>
      <c r="CG105" s="79"/>
      <c r="CH105" s="79"/>
      <c r="CI105" s="79"/>
      <c r="CJ105" s="79"/>
      <c r="CK105" s="79"/>
      <c r="CL105" s="79"/>
      <c r="CM105" s="79"/>
      <c r="CN105" s="79"/>
      <c r="CO105" s="79"/>
      <c r="CP105" s="79"/>
      <c r="CQ105" s="79"/>
      <c r="CR105" s="79"/>
      <c r="CS105" s="79"/>
      <c r="CT105" s="79"/>
      <c r="CU105" s="79"/>
      <c r="CV105" s="79"/>
      <c r="CW105" s="79"/>
      <c r="CX105" s="79"/>
      <c r="CY105" s="79"/>
      <c r="CZ105" s="79"/>
      <c r="DA105" s="79"/>
      <c r="DB105" s="79"/>
      <c r="DC105" s="79"/>
      <c r="DD105" s="79"/>
      <c r="DE105" s="79"/>
      <c r="DF105" s="79"/>
      <c r="DG105" s="79"/>
      <c r="DH105" s="79"/>
      <c r="DI105" s="79"/>
      <c r="DJ105" s="79"/>
      <c r="DK105" s="79"/>
      <c r="DL105" s="79"/>
      <c r="DM105" s="79"/>
      <c r="DN105" s="79"/>
      <c r="DO105" s="79"/>
      <c r="DP105" s="79"/>
      <c r="DQ105" s="79"/>
      <c r="DR105" s="79"/>
      <c r="DS105" s="79"/>
      <c r="DT105" s="79"/>
      <c r="DU105" s="79"/>
      <c r="DV105" s="79"/>
      <c r="DW105" s="79"/>
      <c r="DX105" s="79"/>
      <c r="DY105" s="79"/>
      <c r="DZ105" s="79"/>
      <c r="EA105" s="79"/>
      <c r="EB105" s="79"/>
      <c r="EC105" s="79"/>
      <c r="ED105" s="79"/>
      <c r="EE105" s="79"/>
      <c r="EF105" s="79"/>
      <c r="EG105" s="79"/>
      <c r="EH105" s="79"/>
      <c r="EI105" s="79"/>
      <c r="EJ105" s="79"/>
      <c r="EK105" s="79"/>
      <c r="EL105" s="79"/>
      <c r="EM105" s="79"/>
      <c r="EN105" s="79"/>
      <c r="EO105" s="79"/>
      <c r="EP105" s="79"/>
      <c r="EQ105" s="79"/>
      <c r="ER105" s="79"/>
      <c r="ES105" s="79"/>
      <c r="ET105" s="79"/>
      <c r="EU105" s="79"/>
      <c r="EV105" s="79"/>
      <c r="EW105" s="79"/>
      <c r="EX105" s="79"/>
      <c r="EY105" s="79"/>
      <c r="EZ105" s="79"/>
      <c r="FA105" s="79"/>
      <c r="FB105" s="79"/>
      <c r="FC105" s="79"/>
      <c r="FD105" s="79"/>
      <c r="FE105" s="79"/>
      <c r="FF105" s="79"/>
      <c r="FG105" s="79"/>
      <c r="FH105" s="79"/>
      <c r="FI105" s="79"/>
      <c r="FJ105" s="79"/>
      <c r="FK105" s="79"/>
      <c r="FL105" s="79"/>
      <c r="FM105" s="79"/>
      <c r="FN105" s="79"/>
      <c r="FO105" s="79"/>
      <c r="FP105" s="79"/>
      <c r="FQ105" s="79"/>
      <c r="FR105" s="79"/>
      <c r="FS105" s="79"/>
      <c r="FT105" s="79"/>
      <c r="FU105" s="79"/>
      <c r="FV105" s="79"/>
      <c r="FW105" s="79"/>
      <c r="FX105" s="79">
        <v>0</v>
      </c>
      <c r="FY105" s="79">
        <v>2.1739130020141602</v>
      </c>
      <c r="FZ105" s="79">
        <v>0</v>
      </c>
      <c r="GA105" s="41"/>
      <c r="GB105" s="34"/>
      <c r="GC105" s="34"/>
    </row>
    <row r="106" spans="1:185" x14ac:dyDescent="0.2">
      <c r="A106" t="s">
        <v>186</v>
      </c>
      <c r="B106" t="s">
        <v>236</v>
      </c>
      <c r="C106" t="s">
        <v>2</v>
      </c>
      <c r="D106" t="s">
        <v>202</v>
      </c>
      <c r="E106" t="s">
        <v>241</v>
      </c>
      <c r="F106" t="s">
        <v>180</v>
      </c>
      <c r="G106" t="s">
        <v>1</v>
      </c>
      <c r="H106" s="79">
        <v>19</v>
      </c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Q106" s="79"/>
      <c r="AR106" s="79"/>
      <c r="AS106" s="79"/>
      <c r="AT106" s="79"/>
      <c r="AU106" s="79"/>
      <c r="AV106" s="79"/>
      <c r="AW106" s="79"/>
      <c r="AX106" s="79"/>
      <c r="AY106" s="79"/>
      <c r="AZ106" s="79"/>
      <c r="BA106" s="79"/>
      <c r="BB106" s="79"/>
      <c r="BC106" s="79"/>
      <c r="BD106" s="79"/>
      <c r="BE106" s="79"/>
      <c r="BF106" s="79"/>
      <c r="BG106" s="79"/>
      <c r="BH106" s="79"/>
      <c r="BI106" s="79"/>
      <c r="BJ106" s="79"/>
      <c r="BK106" s="79"/>
      <c r="BL106" s="79"/>
      <c r="BM106" s="79"/>
      <c r="BN106" s="79"/>
      <c r="BO106" s="79"/>
      <c r="BP106" s="79"/>
      <c r="BQ106" s="79"/>
      <c r="BR106" s="79"/>
      <c r="BS106" s="79"/>
      <c r="BT106" s="79"/>
      <c r="BU106" s="79"/>
      <c r="BV106" s="79"/>
      <c r="BW106" s="79"/>
      <c r="BX106" s="79"/>
      <c r="BY106" s="79"/>
      <c r="BZ106" s="79"/>
      <c r="CA106" s="79"/>
      <c r="CB106" s="79"/>
      <c r="CC106" s="79"/>
      <c r="CD106" s="79"/>
      <c r="CE106" s="79"/>
      <c r="CF106" s="79"/>
      <c r="CG106" s="79"/>
      <c r="CH106" s="79"/>
      <c r="CI106" s="79"/>
      <c r="CJ106" s="79"/>
      <c r="CK106" s="79"/>
      <c r="CL106" s="79"/>
      <c r="CM106" s="79"/>
      <c r="CN106" s="79"/>
      <c r="CO106" s="79"/>
      <c r="CP106" s="79"/>
      <c r="CQ106" s="79"/>
      <c r="CR106" s="79"/>
      <c r="CS106" s="79"/>
      <c r="CT106" s="79"/>
      <c r="CU106" s="79"/>
      <c r="CV106" s="79"/>
      <c r="CW106" s="79"/>
      <c r="CX106" s="79"/>
      <c r="CY106" s="79"/>
      <c r="CZ106" s="79"/>
      <c r="DA106" s="79"/>
      <c r="DB106" s="79"/>
      <c r="DC106" s="79"/>
      <c r="DD106" s="79"/>
      <c r="DE106" s="79"/>
      <c r="DF106" s="79"/>
      <c r="DG106" s="79"/>
      <c r="DH106" s="79"/>
      <c r="DI106" s="79"/>
      <c r="DJ106" s="79"/>
      <c r="DK106" s="79"/>
      <c r="DL106" s="79"/>
      <c r="DM106" s="79"/>
      <c r="DN106" s="79"/>
      <c r="DO106" s="79"/>
      <c r="DP106" s="79"/>
      <c r="DQ106" s="79"/>
      <c r="DR106" s="79"/>
      <c r="DS106" s="79"/>
      <c r="DT106" s="79"/>
      <c r="DU106" s="79"/>
      <c r="DV106" s="79"/>
      <c r="DW106" s="79"/>
      <c r="DX106" s="79"/>
      <c r="DY106" s="79"/>
      <c r="DZ106" s="79"/>
      <c r="EA106" s="79"/>
      <c r="EB106" s="79"/>
      <c r="EC106" s="79"/>
      <c r="ED106" s="79"/>
      <c r="EE106" s="79"/>
      <c r="EF106" s="79"/>
      <c r="EG106" s="79"/>
      <c r="EH106" s="79"/>
      <c r="EI106" s="79"/>
      <c r="EJ106" s="79"/>
      <c r="EK106" s="79"/>
      <c r="EL106" s="79"/>
      <c r="EM106" s="79"/>
      <c r="EN106" s="79"/>
      <c r="EO106" s="79"/>
      <c r="EP106" s="79"/>
      <c r="EQ106" s="79"/>
      <c r="ER106" s="79"/>
      <c r="ES106" s="79"/>
      <c r="ET106" s="79"/>
      <c r="EU106" s="79"/>
      <c r="EV106" s="79"/>
      <c r="EW106" s="79"/>
      <c r="EX106" s="79"/>
      <c r="EY106" s="79"/>
      <c r="EZ106" s="79"/>
      <c r="FA106" s="79"/>
      <c r="FB106" s="79"/>
      <c r="FC106" s="79"/>
      <c r="FD106" s="79"/>
      <c r="FE106" s="79"/>
      <c r="FF106" s="79"/>
      <c r="FG106" s="79"/>
      <c r="FH106" s="79"/>
      <c r="FI106" s="79"/>
      <c r="FJ106" s="79"/>
      <c r="FK106" s="79"/>
      <c r="FL106" s="79"/>
      <c r="FM106" s="79"/>
      <c r="FN106" s="79"/>
      <c r="FO106" s="79"/>
      <c r="FP106" s="79"/>
      <c r="FQ106" s="79"/>
      <c r="FR106" s="79"/>
      <c r="FS106" s="79"/>
      <c r="FT106" s="79"/>
      <c r="FU106" s="79"/>
      <c r="FV106" s="79"/>
      <c r="FW106" s="79"/>
      <c r="FX106" s="79">
        <v>0</v>
      </c>
      <c r="FY106" s="79">
        <v>1.25</v>
      </c>
      <c r="FZ106" s="79">
        <v>0</v>
      </c>
      <c r="GA106" s="41"/>
      <c r="GB106" s="34"/>
      <c r="GC106" s="34"/>
    </row>
    <row r="107" spans="1:185" x14ac:dyDescent="0.2">
      <c r="A107" t="s">
        <v>186</v>
      </c>
      <c r="B107" t="s">
        <v>236</v>
      </c>
      <c r="C107" t="s">
        <v>2</v>
      </c>
      <c r="D107" t="s">
        <v>202</v>
      </c>
      <c r="E107" t="s">
        <v>241</v>
      </c>
      <c r="F107" t="s">
        <v>181</v>
      </c>
      <c r="G107" t="s">
        <v>1</v>
      </c>
      <c r="H107" s="79">
        <v>29</v>
      </c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R107" s="79"/>
      <c r="AS107" s="79"/>
      <c r="AT107" s="79"/>
      <c r="AU107" s="79"/>
      <c r="AV107" s="79"/>
      <c r="AW107" s="79"/>
      <c r="AX107" s="79"/>
      <c r="AY107" s="79"/>
      <c r="AZ107" s="79"/>
      <c r="BA107" s="79"/>
      <c r="BB107" s="79"/>
      <c r="BC107" s="79"/>
      <c r="BD107" s="79"/>
      <c r="BE107" s="79"/>
      <c r="BF107" s="79"/>
      <c r="BG107" s="79"/>
      <c r="BH107" s="79"/>
      <c r="BI107" s="79"/>
      <c r="BJ107" s="79"/>
      <c r="BK107" s="79"/>
      <c r="BL107" s="79"/>
      <c r="BM107" s="79"/>
      <c r="BN107" s="79"/>
      <c r="BO107" s="79"/>
      <c r="BP107" s="79"/>
      <c r="BQ107" s="79"/>
      <c r="BR107" s="79"/>
      <c r="BS107" s="79"/>
      <c r="BT107" s="79"/>
      <c r="BU107" s="79"/>
      <c r="BV107" s="79"/>
      <c r="BW107" s="79"/>
      <c r="BX107" s="79"/>
      <c r="BY107" s="79"/>
      <c r="BZ107" s="79"/>
      <c r="CA107" s="79"/>
      <c r="CB107" s="79"/>
      <c r="CC107" s="79"/>
      <c r="CD107" s="79"/>
      <c r="CE107" s="79"/>
      <c r="CF107" s="79"/>
      <c r="CG107" s="79"/>
      <c r="CH107" s="79"/>
      <c r="CI107" s="79"/>
      <c r="CJ107" s="79"/>
      <c r="CK107" s="79"/>
      <c r="CL107" s="79"/>
      <c r="CM107" s="79"/>
      <c r="CN107" s="79"/>
      <c r="CO107" s="79"/>
      <c r="CP107" s="79"/>
      <c r="CQ107" s="79"/>
      <c r="CR107" s="79"/>
      <c r="CS107" s="79"/>
      <c r="CT107" s="79"/>
      <c r="CU107" s="79"/>
      <c r="CV107" s="79"/>
      <c r="CW107" s="79"/>
      <c r="CX107" s="79"/>
      <c r="CY107" s="79"/>
      <c r="CZ107" s="79"/>
      <c r="DA107" s="79"/>
      <c r="DB107" s="79"/>
      <c r="DC107" s="79"/>
      <c r="DD107" s="79"/>
      <c r="DE107" s="79"/>
      <c r="DF107" s="79"/>
      <c r="DG107" s="79"/>
      <c r="DH107" s="79"/>
      <c r="DI107" s="79"/>
      <c r="DJ107" s="79"/>
      <c r="DK107" s="79"/>
      <c r="DL107" s="79"/>
      <c r="DM107" s="79"/>
      <c r="DN107" s="79"/>
      <c r="DO107" s="79"/>
      <c r="DP107" s="79"/>
      <c r="DQ107" s="79"/>
      <c r="DR107" s="79"/>
      <c r="DS107" s="79"/>
      <c r="DT107" s="79"/>
      <c r="DU107" s="79"/>
      <c r="DV107" s="79"/>
      <c r="DW107" s="79"/>
      <c r="DX107" s="79"/>
      <c r="DY107" s="79"/>
      <c r="DZ107" s="79"/>
      <c r="EA107" s="79"/>
      <c r="EB107" s="79"/>
      <c r="EC107" s="79"/>
      <c r="ED107" s="79"/>
      <c r="EE107" s="79"/>
      <c r="EF107" s="79"/>
      <c r="EG107" s="79"/>
      <c r="EH107" s="79"/>
      <c r="EI107" s="79"/>
      <c r="EJ107" s="79"/>
      <c r="EK107" s="79"/>
      <c r="EL107" s="79"/>
      <c r="EM107" s="79"/>
      <c r="EN107" s="79"/>
      <c r="EO107" s="79"/>
      <c r="EP107" s="79"/>
      <c r="EQ107" s="79"/>
      <c r="ER107" s="79"/>
      <c r="ES107" s="79"/>
      <c r="ET107" s="79"/>
      <c r="EU107" s="79"/>
      <c r="EV107" s="79"/>
      <c r="EW107" s="79"/>
      <c r="EX107" s="79"/>
      <c r="EY107" s="79"/>
      <c r="EZ107" s="79"/>
      <c r="FA107" s="79"/>
      <c r="FB107" s="79"/>
      <c r="FC107" s="79"/>
      <c r="FD107" s="79"/>
      <c r="FE107" s="79"/>
      <c r="FF107" s="79"/>
      <c r="FG107" s="79"/>
      <c r="FH107" s="79"/>
      <c r="FI107" s="79"/>
      <c r="FJ107" s="79"/>
      <c r="FK107" s="79"/>
      <c r="FL107" s="79"/>
      <c r="FM107" s="79"/>
      <c r="FN107" s="79"/>
      <c r="FO107" s="79"/>
      <c r="FP107" s="79"/>
      <c r="FQ107" s="79"/>
      <c r="FR107" s="79"/>
      <c r="FS107" s="79"/>
      <c r="FT107" s="79"/>
      <c r="FU107" s="79"/>
      <c r="FV107" s="79"/>
      <c r="FW107" s="79"/>
      <c r="FX107" s="79">
        <v>0</v>
      </c>
      <c r="FY107" s="79">
        <v>1.6842105388641357</v>
      </c>
      <c r="FZ107" s="79">
        <v>0</v>
      </c>
      <c r="GA107" s="41"/>
      <c r="GB107" s="34"/>
      <c r="GC107" s="34"/>
    </row>
    <row r="108" spans="1:185" x14ac:dyDescent="0.2">
      <c r="A108" t="s">
        <v>186</v>
      </c>
      <c r="B108" t="s">
        <v>236</v>
      </c>
      <c r="C108" t="s">
        <v>2</v>
      </c>
      <c r="D108" t="s">
        <v>202</v>
      </c>
      <c r="E108" t="s">
        <v>241</v>
      </c>
      <c r="F108" t="s">
        <v>182</v>
      </c>
      <c r="G108" t="s">
        <v>1</v>
      </c>
      <c r="H108" s="79">
        <v>167</v>
      </c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R108" s="79"/>
      <c r="AS108" s="79"/>
      <c r="AT108" s="79"/>
      <c r="AU108" s="79"/>
      <c r="AV108" s="79"/>
      <c r="AW108" s="79"/>
      <c r="AX108" s="79"/>
      <c r="AY108" s="79"/>
      <c r="AZ108" s="79"/>
      <c r="BA108" s="79"/>
      <c r="BB108" s="79"/>
      <c r="BC108" s="79"/>
      <c r="BD108" s="79"/>
      <c r="BE108" s="79"/>
      <c r="BF108" s="79"/>
      <c r="BG108" s="79"/>
      <c r="BH108" s="79"/>
      <c r="BI108" s="79"/>
      <c r="BJ108" s="79"/>
      <c r="BK108" s="79"/>
      <c r="BL108" s="79"/>
      <c r="BM108" s="79"/>
      <c r="BN108" s="79"/>
      <c r="BO108" s="79"/>
      <c r="BP108" s="79"/>
      <c r="BQ108" s="79"/>
      <c r="BR108" s="79"/>
      <c r="BS108" s="79"/>
      <c r="BT108" s="79"/>
      <c r="BU108" s="79"/>
      <c r="BV108" s="79"/>
      <c r="BW108" s="79"/>
      <c r="BX108" s="79"/>
      <c r="BY108" s="79"/>
      <c r="BZ108" s="79"/>
      <c r="CA108" s="79"/>
      <c r="CB108" s="79"/>
      <c r="CC108" s="79"/>
      <c r="CD108" s="79"/>
      <c r="CE108" s="79"/>
      <c r="CF108" s="79"/>
      <c r="CG108" s="79"/>
      <c r="CH108" s="79"/>
      <c r="CI108" s="79"/>
      <c r="CJ108" s="79"/>
      <c r="CK108" s="79"/>
      <c r="CL108" s="79"/>
      <c r="CM108" s="79"/>
      <c r="CN108" s="79"/>
      <c r="CO108" s="79"/>
      <c r="CP108" s="79"/>
      <c r="CQ108" s="79"/>
      <c r="CR108" s="79"/>
      <c r="CS108" s="79"/>
      <c r="CT108" s="79"/>
      <c r="CU108" s="79"/>
      <c r="CV108" s="79"/>
      <c r="CW108" s="79"/>
      <c r="CX108" s="79"/>
      <c r="CY108" s="79"/>
      <c r="CZ108" s="79"/>
      <c r="DA108" s="79"/>
      <c r="DB108" s="79"/>
      <c r="DC108" s="79"/>
      <c r="DD108" s="79"/>
      <c r="DE108" s="79"/>
      <c r="DF108" s="79"/>
      <c r="DG108" s="79"/>
      <c r="DH108" s="79"/>
      <c r="DI108" s="79"/>
      <c r="DJ108" s="79"/>
      <c r="DK108" s="79"/>
      <c r="DL108" s="79"/>
      <c r="DM108" s="79"/>
      <c r="DN108" s="79"/>
      <c r="DO108" s="79"/>
      <c r="DP108" s="79"/>
      <c r="DQ108" s="79"/>
      <c r="DR108" s="79"/>
      <c r="DS108" s="79"/>
      <c r="DT108" s="79"/>
      <c r="DU108" s="79"/>
      <c r="DV108" s="79"/>
      <c r="DW108" s="79"/>
      <c r="DX108" s="79"/>
      <c r="DY108" s="79"/>
      <c r="DZ108" s="79"/>
      <c r="EA108" s="79"/>
      <c r="EB108" s="79"/>
      <c r="EC108" s="79"/>
      <c r="ED108" s="79"/>
      <c r="EE108" s="79"/>
      <c r="EF108" s="79"/>
      <c r="EG108" s="79"/>
      <c r="EH108" s="79"/>
      <c r="EI108" s="79"/>
      <c r="EJ108" s="79"/>
      <c r="EK108" s="79"/>
      <c r="EL108" s="79"/>
      <c r="EM108" s="79"/>
      <c r="EN108" s="79"/>
      <c r="EO108" s="79"/>
      <c r="EP108" s="79"/>
      <c r="EQ108" s="79"/>
      <c r="ER108" s="79"/>
      <c r="ES108" s="79"/>
      <c r="ET108" s="79"/>
      <c r="EU108" s="79"/>
      <c r="EV108" s="79"/>
      <c r="EW108" s="79"/>
      <c r="EX108" s="79"/>
      <c r="EY108" s="79"/>
      <c r="EZ108" s="79"/>
      <c r="FA108" s="79"/>
      <c r="FB108" s="79"/>
      <c r="FC108" s="79"/>
      <c r="FD108" s="79"/>
      <c r="FE108" s="79"/>
      <c r="FF108" s="79"/>
      <c r="FG108" s="79"/>
      <c r="FH108" s="79"/>
      <c r="FI108" s="79"/>
      <c r="FJ108" s="79"/>
      <c r="FK108" s="79"/>
      <c r="FL108" s="79"/>
      <c r="FM108" s="79"/>
      <c r="FN108" s="79"/>
      <c r="FO108" s="79"/>
      <c r="FP108" s="79"/>
      <c r="FQ108" s="79"/>
      <c r="FR108" s="79"/>
      <c r="FS108" s="79"/>
      <c r="FT108" s="79"/>
      <c r="FU108" s="79"/>
      <c r="FV108" s="79"/>
      <c r="FW108" s="79"/>
      <c r="FX108" s="79">
        <v>0</v>
      </c>
      <c r="FY108" s="79">
        <v>8.3043479919433594</v>
      </c>
      <c r="FZ108" s="79">
        <v>0</v>
      </c>
      <c r="GA108" s="41"/>
      <c r="GB108" s="34"/>
      <c r="GC108" s="34"/>
    </row>
    <row r="109" spans="1:185" x14ac:dyDescent="0.2">
      <c r="A109" t="s">
        <v>186</v>
      </c>
      <c r="B109" t="s">
        <v>236</v>
      </c>
      <c r="C109" t="s">
        <v>2</v>
      </c>
      <c r="D109" t="s">
        <v>202</v>
      </c>
      <c r="E109" t="s">
        <v>241</v>
      </c>
      <c r="F109" t="s">
        <v>183</v>
      </c>
      <c r="G109" t="s">
        <v>1</v>
      </c>
      <c r="H109" s="79">
        <v>302</v>
      </c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  <c r="AP109" s="79"/>
      <c r="AQ109" s="79"/>
      <c r="AR109" s="79"/>
      <c r="AS109" s="79"/>
      <c r="AT109" s="79"/>
      <c r="AU109" s="79"/>
      <c r="AV109" s="79"/>
      <c r="AW109" s="79"/>
      <c r="AX109" s="79"/>
      <c r="AY109" s="79"/>
      <c r="AZ109" s="79"/>
      <c r="BA109" s="79"/>
      <c r="BB109" s="79"/>
      <c r="BC109" s="79"/>
      <c r="BD109" s="79"/>
      <c r="BE109" s="79"/>
      <c r="BF109" s="79"/>
      <c r="BG109" s="79"/>
      <c r="BH109" s="79"/>
      <c r="BI109" s="79"/>
      <c r="BJ109" s="79"/>
      <c r="BK109" s="79"/>
      <c r="BL109" s="79"/>
      <c r="BM109" s="79"/>
      <c r="BN109" s="79"/>
      <c r="BO109" s="79"/>
      <c r="BP109" s="79"/>
      <c r="BQ109" s="79"/>
      <c r="BR109" s="79"/>
      <c r="BS109" s="79"/>
      <c r="BT109" s="79"/>
      <c r="BU109" s="79"/>
      <c r="BV109" s="79"/>
      <c r="BW109" s="79"/>
      <c r="BX109" s="79"/>
      <c r="BY109" s="79"/>
      <c r="BZ109" s="79"/>
      <c r="CA109" s="79"/>
      <c r="CB109" s="79"/>
      <c r="CC109" s="79"/>
      <c r="CD109" s="79"/>
      <c r="CE109" s="79"/>
      <c r="CF109" s="79"/>
      <c r="CG109" s="79"/>
      <c r="CH109" s="79"/>
      <c r="CI109" s="79"/>
      <c r="CJ109" s="79"/>
      <c r="CK109" s="79"/>
      <c r="CL109" s="79"/>
      <c r="CM109" s="79"/>
      <c r="CN109" s="79"/>
      <c r="CO109" s="79"/>
      <c r="CP109" s="79"/>
      <c r="CQ109" s="79"/>
      <c r="CR109" s="79"/>
      <c r="CS109" s="79"/>
      <c r="CT109" s="79"/>
      <c r="CU109" s="79"/>
      <c r="CV109" s="79"/>
      <c r="CW109" s="79"/>
      <c r="CX109" s="79"/>
      <c r="CY109" s="79"/>
      <c r="CZ109" s="79"/>
      <c r="DA109" s="79"/>
      <c r="DB109" s="79"/>
      <c r="DC109" s="79"/>
      <c r="DD109" s="79"/>
      <c r="DE109" s="79"/>
      <c r="DF109" s="79"/>
      <c r="DG109" s="79"/>
      <c r="DH109" s="79"/>
      <c r="DI109" s="79"/>
      <c r="DJ109" s="79"/>
      <c r="DK109" s="79"/>
      <c r="DL109" s="79"/>
      <c r="DM109" s="79"/>
      <c r="DN109" s="79"/>
      <c r="DO109" s="79"/>
      <c r="DP109" s="79"/>
      <c r="DQ109" s="79"/>
      <c r="DR109" s="79"/>
      <c r="DS109" s="79"/>
      <c r="DT109" s="79"/>
      <c r="DU109" s="79"/>
      <c r="DV109" s="79"/>
      <c r="DW109" s="79"/>
      <c r="DX109" s="79"/>
      <c r="DY109" s="79"/>
      <c r="DZ109" s="79"/>
      <c r="EA109" s="79"/>
      <c r="EB109" s="79"/>
      <c r="EC109" s="79"/>
      <c r="ED109" s="79"/>
      <c r="EE109" s="79"/>
      <c r="EF109" s="79"/>
      <c r="EG109" s="79"/>
      <c r="EH109" s="79"/>
      <c r="EI109" s="79"/>
      <c r="EJ109" s="79"/>
      <c r="EK109" s="79"/>
      <c r="EL109" s="79"/>
      <c r="EM109" s="79"/>
      <c r="EN109" s="79"/>
      <c r="EO109" s="79"/>
      <c r="EP109" s="79"/>
      <c r="EQ109" s="79"/>
      <c r="ER109" s="79"/>
      <c r="ES109" s="79"/>
      <c r="ET109" s="79"/>
      <c r="EU109" s="79"/>
      <c r="EV109" s="79"/>
      <c r="EW109" s="79"/>
      <c r="EX109" s="79"/>
      <c r="EY109" s="79"/>
      <c r="EZ109" s="79"/>
      <c r="FA109" s="79"/>
      <c r="FB109" s="79"/>
      <c r="FC109" s="79"/>
      <c r="FD109" s="79"/>
      <c r="FE109" s="79"/>
      <c r="FF109" s="79"/>
      <c r="FG109" s="79"/>
      <c r="FH109" s="79"/>
      <c r="FI109" s="79"/>
      <c r="FJ109" s="79"/>
      <c r="FK109" s="79"/>
      <c r="FL109" s="79"/>
      <c r="FM109" s="79"/>
      <c r="FN109" s="79"/>
      <c r="FO109" s="79"/>
      <c r="FP109" s="79"/>
      <c r="FQ109" s="79"/>
      <c r="FR109" s="79"/>
      <c r="FS109" s="79"/>
      <c r="FT109" s="79"/>
      <c r="FU109" s="79"/>
      <c r="FV109" s="79"/>
      <c r="FW109" s="79"/>
      <c r="FX109" s="79">
        <v>0</v>
      </c>
      <c r="FY109" s="79">
        <v>12.219461441040039</v>
      </c>
      <c r="FZ109" s="79">
        <v>0</v>
      </c>
      <c r="GA109" s="41"/>
      <c r="GB109" s="34"/>
      <c r="GC109" s="34"/>
    </row>
    <row r="110" spans="1:185" x14ac:dyDescent="0.2">
      <c r="A110" t="s">
        <v>186</v>
      </c>
      <c r="B110" t="s">
        <v>236</v>
      </c>
      <c r="C110" t="s">
        <v>2</v>
      </c>
      <c r="D110" t="s">
        <v>202</v>
      </c>
      <c r="E110" t="s">
        <v>241</v>
      </c>
      <c r="F110" t="s">
        <v>184</v>
      </c>
      <c r="G110" t="s">
        <v>1</v>
      </c>
      <c r="H110" s="79">
        <v>128</v>
      </c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Q110" s="79"/>
      <c r="AR110" s="79"/>
      <c r="AS110" s="79"/>
      <c r="AT110" s="79"/>
      <c r="AU110" s="79"/>
      <c r="AV110" s="79"/>
      <c r="AW110" s="79"/>
      <c r="AX110" s="79"/>
      <c r="AY110" s="79"/>
      <c r="AZ110" s="79"/>
      <c r="BA110" s="79"/>
      <c r="BB110" s="79"/>
      <c r="BC110" s="79"/>
      <c r="BD110" s="79"/>
      <c r="BE110" s="79"/>
      <c r="BF110" s="79"/>
      <c r="BG110" s="79"/>
      <c r="BH110" s="79"/>
      <c r="BI110" s="79"/>
      <c r="BJ110" s="79"/>
      <c r="BK110" s="79"/>
      <c r="BL110" s="79"/>
      <c r="BM110" s="79"/>
      <c r="BN110" s="79"/>
      <c r="BO110" s="79"/>
      <c r="BP110" s="79"/>
      <c r="BQ110" s="79"/>
      <c r="BR110" s="79"/>
      <c r="BS110" s="79"/>
      <c r="BT110" s="79"/>
      <c r="BU110" s="79"/>
      <c r="BV110" s="79"/>
      <c r="BW110" s="79"/>
      <c r="BX110" s="79"/>
      <c r="BY110" s="79"/>
      <c r="BZ110" s="79"/>
      <c r="CA110" s="79"/>
      <c r="CB110" s="79"/>
      <c r="CC110" s="79"/>
      <c r="CD110" s="79"/>
      <c r="CE110" s="79"/>
      <c r="CF110" s="79"/>
      <c r="CG110" s="79"/>
      <c r="CH110" s="79"/>
      <c r="CI110" s="79"/>
      <c r="CJ110" s="79"/>
      <c r="CK110" s="79"/>
      <c r="CL110" s="79"/>
      <c r="CM110" s="79"/>
      <c r="CN110" s="79"/>
      <c r="CO110" s="79"/>
      <c r="CP110" s="79"/>
      <c r="CQ110" s="79"/>
      <c r="CR110" s="79"/>
      <c r="CS110" s="79"/>
      <c r="CT110" s="79"/>
      <c r="CU110" s="79"/>
      <c r="CV110" s="79"/>
      <c r="CW110" s="79"/>
      <c r="CX110" s="79"/>
      <c r="CY110" s="79"/>
      <c r="CZ110" s="79"/>
      <c r="DA110" s="79"/>
      <c r="DB110" s="79"/>
      <c r="DC110" s="79"/>
      <c r="DD110" s="79"/>
      <c r="DE110" s="79"/>
      <c r="DF110" s="79"/>
      <c r="DG110" s="79"/>
      <c r="DH110" s="79"/>
      <c r="DI110" s="79"/>
      <c r="DJ110" s="79"/>
      <c r="DK110" s="79"/>
      <c r="DL110" s="79"/>
      <c r="DM110" s="79"/>
      <c r="DN110" s="79"/>
      <c r="DO110" s="79"/>
      <c r="DP110" s="79"/>
      <c r="DQ110" s="79"/>
      <c r="DR110" s="79"/>
      <c r="DS110" s="79"/>
      <c r="DT110" s="79"/>
      <c r="DU110" s="79"/>
      <c r="DV110" s="79"/>
      <c r="DW110" s="79"/>
      <c r="DX110" s="79"/>
      <c r="DY110" s="79"/>
      <c r="DZ110" s="79"/>
      <c r="EA110" s="79"/>
      <c r="EB110" s="79"/>
      <c r="EC110" s="79"/>
      <c r="ED110" s="79"/>
      <c r="EE110" s="79"/>
      <c r="EF110" s="79"/>
      <c r="EG110" s="79"/>
      <c r="EH110" s="79"/>
      <c r="EI110" s="79"/>
      <c r="EJ110" s="79"/>
      <c r="EK110" s="79"/>
      <c r="EL110" s="79"/>
      <c r="EM110" s="79"/>
      <c r="EN110" s="79"/>
      <c r="EO110" s="79"/>
      <c r="EP110" s="79"/>
      <c r="EQ110" s="79"/>
      <c r="ER110" s="79"/>
      <c r="ES110" s="79"/>
      <c r="ET110" s="79"/>
      <c r="EU110" s="79"/>
      <c r="EV110" s="79"/>
      <c r="EW110" s="79"/>
      <c r="EX110" s="79"/>
      <c r="EY110" s="79"/>
      <c r="EZ110" s="79"/>
      <c r="FA110" s="79"/>
      <c r="FB110" s="79"/>
      <c r="FC110" s="79"/>
      <c r="FD110" s="79"/>
      <c r="FE110" s="79"/>
      <c r="FF110" s="79"/>
      <c r="FG110" s="79"/>
      <c r="FH110" s="79"/>
      <c r="FI110" s="79"/>
      <c r="FJ110" s="79"/>
      <c r="FK110" s="79"/>
      <c r="FL110" s="79"/>
      <c r="FM110" s="79"/>
      <c r="FN110" s="79"/>
      <c r="FO110" s="79"/>
      <c r="FP110" s="79"/>
      <c r="FQ110" s="79"/>
      <c r="FR110" s="79"/>
      <c r="FS110" s="79"/>
      <c r="FT110" s="79"/>
      <c r="FU110" s="79"/>
      <c r="FV110" s="79"/>
      <c r="FW110" s="79"/>
      <c r="FX110" s="79">
        <v>0</v>
      </c>
      <c r="FY110" s="79">
        <v>7.9209485054016113</v>
      </c>
      <c r="FZ110" s="79">
        <v>0</v>
      </c>
      <c r="GA110" s="41"/>
      <c r="GB110" s="34"/>
      <c r="GC110" s="34"/>
    </row>
    <row r="111" spans="1:185" x14ac:dyDescent="0.2">
      <c r="A111" t="s">
        <v>186</v>
      </c>
      <c r="B111" t="s">
        <v>236</v>
      </c>
      <c r="C111" t="s">
        <v>2</v>
      </c>
      <c r="D111" t="s">
        <v>202</v>
      </c>
      <c r="E111" t="s">
        <v>241</v>
      </c>
      <c r="F111" t="s">
        <v>185</v>
      </c>
      <c r="G111" t="s">
        <v>1</v>
      </c>
      <c r="H111" s="79">
        <v>34</v>
      </c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R111" s="79"/>
      <c r="AS111" s="79"/>
      <c r="AT111" s="79"/>
      <c r="AU111" s="79"/>
      <c r="AV111" s="79"/>
      <c r="AW111" s="79"/>
      <c r="AX111" s="79"/>
      <c r="AY111" s="79"/>
      <c r="AZ111" s="79"/>
      <c r="BA111" s="79"/>
      <c r="BB111" s="79"/>
      <c r="BC111" s="79"/>
      <c r="BD111" s="79"/>
      <c r="BE111" s="79"/>
      <c r="BF111" s="79"/>
      <c r="BG111" s="79"/>
      <c r="BH111" s="79"/>
      <c r="BI111" s="79"/>
      <c r="BJ111" s="79"/>
      <c r="BK111" s="79"/>
      <c r="BL111" s="79"/>
      <c r="BM111" s="79"/>
      <c r="BN111" s="79"/>
      <c r="BO111" s="79"/>
      <c r="BP111" s="79"/>
      <c r="BQ111" s="79"/>
      <c r="BR111" s="79"/>
      <c r="BS111" s="79"/>
      <c r="BT111" s="79"/>
      <c r="BU111" s="79"/>
      <c r="BV111" s="79"/>
      <c r="BW111" s="79"/>
      <c r="BX111" s="79"/>
      <c r="BY111" s="79"/>
      <c r="BZ111" s="79"/>
      <c r="CA111" s="79"/>
      <c r="CB111" s="79"/>
      <c r="CC111" s="79"/>
      <c r="CD111" s="79"/>
      <c r="CE111" s="79"/>
      <c r="CF111" s="79"/>
      <c r="CG111" s="79"/>
      <c r="CH111" s="79"/>
      <c r="CI111" s="79"/>
      <c r="CJ111" s="79"/>
      <c r="CK111" s="79"/>
      <c r="CL111" s="79"/>
      <c r="CM111" s="79"/>
      <c r="CN111" s="79"/>
      <c r="CO111" s="79"/>
      <c r="CP111" s="79"/>
      <c r="CQ111" s="79"/>
      <c r="CR111" s="79"/>
      <c r="CS111" s="79"/>
      <c r="CT111" s="79"/>
      <c r="CU111" s="79"/>
      <c r="CV111" s="79"/>
      <c r="CW111" s="79"/>
      <c r="CX111" s="79"/>
      <c r="CY111" s="79"/>
      <c r="CZ111" s="79"/>
      <c r="DA111" s="79"/>
      <c r="DB111" s="79"/>
      <c r="DC111" s="79"/>
      <c r="DD111" s="79"/>
      <c r="DE111" s="79"/>
      <c r="DF111" s="79"/>
      <c r="DG111" s="79"/>
      <c r="DH111" s="79"/>
      <c r="DI111" s="79"/>
      <c r="DJ111" s="79"/>
      <c r="DK111" s="79"/>
      <c r="DL111" s="79"/>
      <c r="DM111" s="79"/>
      <c r="DN111" s="79"/>
      <c r="DO111" s="79"/>
      <c r="DP111" s="79"/>
      <c r="DQ111" s="79"/>
      <c r="DR111" s="79"/>
      <c r="DS111" s="79"/>
      <c r="DT111" s="79"/>
      <c r="DU111" s="79"/>
      <c r="DV111" s="79"/>
      <c r="DW111" s="79"/>
      <c r="DX111" s="79"/>
      <c r="DY111" s="79"/>
      <c r="DZ111" s="79"/>
      <c r="EA111" s="79"/>
      <c r="EB111" s="79"/>
      <c r="EC111" s="79"/>
      <c r="ED111" s="79"/>
      <c r="EE111" s="79"/>
      <c r="EF111" s="79"/>
      <c r="EG111" s="79"/>
      <c r="EH111" s="79"/>
      <c r="EI111" s="79"/>
      <c r="EJ111" s="79"/>
      <c r="EK111" s="79"/>
      <c r="EL111" s="79"/>
      <c r="EM111" s="79"/>
      <c r="EN111" s="79"/>
      <c r="EO111" s="79"/>
      <c r="EP111" s="79"/>
      <c r="EQ111" s="79"/>
      <c r="ER111" s="79"/>
      <c r="ES111" s="79"/>
      <c r="ET111" s="79"/>
      <c r="EU111" s="79"/>
      <c r="EV111" s="79"/>
      <c r="EW111" s="79"/>
      <c r="EX111" s="79"/>
      <c r="EY111" s="79"/>
      <c r="EZ111" s="79"/>
      <c r="FA111" s="79"/>
      <c r="FB111" s="79"/>
      <c r="FC111" s="79"/>
      <c r="FD111" s="79"/>
      <c r="FE111" s="79"/>
      <c r="FF111" s="79"/>
      <c r="FG111" s="79"/>
      <c r="FH111" s="79"/>
      <c r="FI111" s="79"/>
      <c r="FJ111" s="79"/>
      <c r="FK111" s="79"/>
      <c r="FL111" s="79"/>
      <c r="FM111" s="79"/>
      <c r="FN111" s="79"/>
      <c r="FO111" s="79"/>
      <c r="FP111" s="79"/>
      <c r="FQ111" s="79"/>
      <c r="FR111" s="79"/>
      <c r="FS111" s="79"/>
      <c r="FT111" s="79"/>
      <c r="FU111" s="79"/>
      <c r="FV111" s="79"/>
      <c r="FW111" s="79"/>
      <c r="FX111" s="79">
        <v>0</v>
      </c>
      <c r="FY111" s="79">
        <v>3.7963385581970215</v>
      </c>
      <c r="FZ111" s="79">
        <v>0</v>
      </c>
      <c r="GA111" s="41"/>
      <c r="GB111" s="34"/>
      <c r="GC111" s="34"/>
    </row>
    <row r="112" spans="1:185" x14ac:dyDescent="0.2">
      <c r="A112" t="s">
        <v>186</v>
      </c>
      <c r="B112" t="s">
        <v>236</v>
      </c>
      <c r="C112" t="s">
        <v>2</v>
      </c>
      <c r="D112" t="s">
        <v>202</v>
      </c>
      <c r="E112" t="s">
        <v>242</v>
      </c>
      <c r="F112" t="s">
        <v>1</v>
      </c>
      <c r="G112" t="s">
        <v>198</v>
      </c>
      <c r="H112" s="79">
        <v>2308</v>
      </c>
      <c r="I112" s="79">
        <v>0.9022706151008606</v>
      </c>
      <c r="J112" s="79">
        <v>0.80042517185211182</v>
      </c>
      <c r="K112" s="79">
        <v>0.75778055191040039</v>
      </c>
      <c r="L112" s="79">
        <v>0.75192099809646606</v>
      </c>
      <c r="M112" s="79">
        <v>0.78147280216217041</v>
      </c>
      <c r="N112" s="79">
        <v>0.85917621850967407</v>
      </c>
      <c r="O112" s="79">
        <v>1.0532426834106445</v>
      </c>
      <c r="P112" s="79">
        <v>1.2013070583343506</v>
      </c>
      <c r="Q112" s="79">
        <v>1.1202983856201172</v>
      </c>
      <c r="R112" s="79">
        <v>1.0700287818908691</v>
      </c>
      <c r="S112" s="79">
        <v>1.0675660371780396</v>
      </c>
      <c r="T112" s="79">
        <v>1.047004222869873</v>
      </c>
      <c r="U112" s="79">
        <v>1.0013242959976196</v>
      </c>
      <c r="V112" s="79">
        <v>0.91768777370452881</v>
      </c>
      <c r="W112" s="79">
        <v>0.89317929744720459</v>
      </c>
      <c r="X112" s="79">
        <v>0.94073367118835449</v>
      </c>
      <c r="Y112" s="79">
        <v>1.1100420951843262</v>
      </c>
      <c r="Z112" s="79">
        <v>1.3795816898345947</v>
      </c>
      <c r="AA112" s="79">
        <v>1.5122450590133667</v>
      </c>
      <c r="AB112" s="79">
        <v>1.5656061172485352</v>
      </c>
      <c r="AC112" s="79">
        <v>1.5723534822463989</v>
      </c>
      <c r="AD112" s="79">
        <v>1.4831211566925049</v>
      </c>
      <c r="AE112" s="79">
        <v>1.3113106489181519</v>
      </c>
      <c r="AF112" s="79">
        <v>1.0814645290374756</v>
      </c>
      <c r="AG112" s="79">
        <v>-0.10764636844396591</v>
      </c>
      <c r="AH112" s="79">
        <v>-0.10875482857227325</v>
      </c>
      <c r="AI112" s="79">
        <v>-0.10318462550640106</v>
      </c>
      <c r="AJ112" s="79">
        <v>-7.0224650204181671E-2</v>
      </c>
      <c r="AK112" s="79">
        <v>-7.1422450244426727E-2</v>
      </c>
      <c r="AL112" s="79">
        <v>-0.1047401949763298</v>
      </c>
      <c r="AM112" s="79">
        <v>-6.596037745475769E-2</v>
      </c>
      <c r="AN112" s="79">
        <v>-6.0330264270305634E-2</v>
      </c>
      <c r="AO112" s="79">
        <v>5.9226520534139127E-5</v>
      </c>
      <c r="AP112" s="79">
        <v>1.17119075730443E-2</v>
      </c>
      <c r="AQ112" s="79">
        <v>5.8711551129817963E-2</v>
      </c>
      <c r="AR112" s="79">
        <v>5.7459402829408646E-2</v>
      </c>
      <c r="AS112" s="79">
        <v>3.4925185143947601E-2</v>
      </c>
      <c r="AT112" s="79">
        <v>-5.7929372414946556E-3</v>
      </c>
      <c r="AU112" s="79">
        <v>9.0048946440219879E-3</v>
      </c>
      <c r="AV112" s="79">
        <v>4.6889740973711014E-2</v>
      </c>
      <c r="AW112" s="79">
        <v>5.2460078150033951E-2</v>
      </c>
      <c r="AX112" s="79">
        <v>6.3697077333927155E-2</v>
      </c>
      <c r="AY112" s="79">
        <v>4.2579378932714462E-2</v>
      </c>
      <c r="AZ112" s="79">
        <v>2.0522281527519226E-2</v>
      </c>
      <c r="BA112" s="79">
        <v>-4.397447407245636E-2</v>
      </c>
      <c r="BB112" s="79">
        <v>-8.1853277981281281E-2</v>
      </c>
      <c r="BC112" s="79">
        <v>-6.9593742489814758E-2</v>
      </c>
      <c r="BD112" s="79">
        <v>-6.3163012266159058E-2</v>
      </c>
      <c r="BE112" s="79">
        <v>-8.2613810896873474E-2</v>
      </c>
      <c r="BF112" s="79">
        <v>-8.3000689744949341E-2</v>
      </c>
      <c r="BG112" s="79">
        <v>-7.7797189354896545E-2</v>
      </c>
      <c r="BH112" s="79">
        <v>-4.449385404586792E-2</v>
      </c>
      <c r="BI112" s="79">
        <v>-4.4471152126789093E-2</v>
      </c>
      <c r="BJ112" s="79">
        <v>-7.0829823613166809E-2</v>
      </c>
      <c r="BK112" s="79">
        <v>-3.6124154925346375E-2</v>
      </c>
      <c r="BL112" s="79">
        <v>-3.242318332195282E-2</v>
      </c>
      <c r="BM112" s="79">
        <v>2.413623221218586E-2</v>
      </c>
      <c r="BN112" s="79">
        <v>3.552984818816185E-2</v>
      </c>
      <c r="BO112" s="79">
        <v>8.3323076367378235E-2</v>
      </c>
      <c r="BP112" s="79">
        <v>8.2632854580879211E-2</v>
      </c>
      <c r="BQ112" s="79">
        <v>5.9140011668205261E-2</v>
      </c>
      <c r="BR112" s="79">
        <v>1.6227062791585922E-2</v>
      </c>
      <c r="BS112" s="79">
        <v>2.9609717428684235E-2</v>
      </c>
      <c r="BT112" s="79">
        <v>6.8509310483932495E-2</v>
      </c>
      <c r="BU112" s="79">
        <v>7.7364884316921234E-2</v>
      </c>
      <c r="BV112" s="79">
        <v>8.9207254350185394E-2</v>
      </c>
      <c r="BW112" s="79">
        <v>7.0169925689697266E-2</v>
      </c>
      <c r="BX112" s="79">
        <v>4.8683259636163712E-2</v>
      </c>
      <c r="BY112" s="79">
        <v>-1.4667270705103874E-2</v>
      </c>
      <c r="BZ112" s="79">
        <v>-4.9497779458761215E-2</v>
      </c>
      <c r="CA112" s="79">
        <v>-3.7419393658638E-2</v>
      </c>
      <c r="CB112" s="79">
        <v>-3.5550959408283234E-2</v>
      </c>
      <c r="CC112" s="79">
        <v>-6.5276332199573517E-2</v>
      </c>
      <c r="CD112" s="79">
        <v>-6.5163455903530121E-2</v>
      </c>
      <c r="CE112" s="79">
        <v>-6.0213930904865265E-2</v>
      </c>
      <c r="CF112" s="79">
        <v>-2.6672786101698875E-2</v>
      </c>
      <c r="CG112" s="79">
        <v>-2.580476738512516E-2</v>
      </c>
      <c r="CH112" s="79">
        <v>-4.7343600541353226E-2</v>
      </c>
      <c r="CI112" s="79">
        <v>-1.5459677204489708E-2</v>
      </c>
      <c r="CJ112" s="79">
        <v>-1.3094821013510227E-2</v>
      </c>
      <c r="CK112" s="79">
        <v>4.0811892598867416E-2</v>
      </c>
      <c r="CL112" s="79">
        <v>5.2026081830263138E-2</v>
      </c>
      <c r="CM112" s="79">
        <v>0.10036893934011459</v>
      </c>
      <c r="CN112" s="79">
        <v>0.10006790608167648</v>
      </c>
      <c r="CO112" s="79">
        <v>7.5911127030849457E-2</v>
      </c>
      <c r="CP112" s="79">
        <v>3.1478047370910645E-2</v>
      </c>
      <c r="CQ112" s="79">
        <v>4.3880555778741837E-2</v>
      </c>
      <c r="CR112" s="79">
        <v>8.3482958376407623E-2</v>
      </c>
      <c r="CS112" s="79">
        <v>9.4613879919052124E-2</v>
      </c>
      <c r="CT112" s="79">
        <v>0.10687552392482758</v>
      </c>
      <c r="CU112" s="79">
        <v>8.9279055595397949E-2</v>
      </c>
      <c r="CV112" s="79">
        <v>6.8187467753887177E-2</v>
      </c>
      <c r="CW112" s="79">
        <v>5.6308098137378693E-3</v>
      </c>
      <c r="CX112" s="79">
        <v>-2.7088459581136703E-2</v>
      </c>
      <c r="CY112" s="79">
        <v>-1.5135534107685089E-2</v>
      </c>
      <c r="CZ112" s="79">
        <v>-1.642693392932415E-2</v>
      </c>
      <c r="DA112" s="79">
        <v>-4.7938857227563858E-2</v>
      </c>
      <c r="DB112" s="79">
        <v>-4.7326218336820602E-2</v>
      </c>
      <c r="DC112" s="79">
        <v>-4.2630672454833984E-2</v>
      </c>
      <c r="DD112" s="79">
        <v>-8.8517172262072563E-3</v>
      </c>
      <c r="DE112" s="79">
        <v>-7.1383826434612274E-3</v>
      </c>
      <c r="DF112" s="79">
        <v>-2.3857379332184792E-2</v>
      </c>
      <c r="DG112" s="79">
        <v>5.2048005163669586E-3</v>
      </c>
      <c r="DH112" s="79">
        <v>6.2335398979485035E-3</v>
      </c>
      <c r="DI112" s="79">
        <v>5.7487554848194122E-2</v>
      </c>
      <c r="DJ112" s="79">
        <v>6.8522311747074127E-2</v>
      </c>
      <c r="DK112" s="79">
        <v>0.11741480231285095</v>
      </c>
      <c r="DL112" s="79">
        <v>0.11750295758247375</v>
      </c>
      <c r="DM112" s="79">
        <v>9.2682242393493652E-2</v>
      </c>
      <c r="DN112" s="79">
        <v>4.6729031950235367E-2</v>
      </c>
      <c r="DO112" s="79">
        <v>5.8151394128799438E-2</v>
      </c>
      <c r="DP112" s="79">
        <v>9.8456606268882751E-2</v>
      </c>
      <c r="DQ112" s="79">
        <v>0.11186287552118301</v>
      </c>
      <c r="DR112" s="79">
        <v>0.12454379349946976</v>
      </c>
      <c r="DS112" s="79">
        <v>0.10838818550109863</v>
      </c>
      <c r="DT112" s="79">
        <v>8.7691672146320343E-2</v>
      </c>
      <c r="DU112" s="79">
        <v>2.5928890332579613E-2</v>
      </c>
      <c r="DV112" s="79">
        <v>-4.6791411004960537E-3</v>
      </c>
      <c r="DW112" s="79">
        <v>7.1483245119452477E-3</v>
      </c>
      <c r="DX112" s="79">
        <v>2.6970901526510715E-3</v>
      </c>
      <c r="DY112" s="79">
        <v>-2.2906295955181122E-2</v>
      </c>
      <c r="DZ112" s="79">
        <v>-2.1572081372141838E-2</v>
      </c>
      <c r="EA112" s="79">
        <v>-1.7243238165974617E-2</v>
      </c>
      <c r="EB112" s="79">
        <v>1.6879074275493622E-2</v>
      </c>
      <c r="EC112" s="79">
        <v>1.9812913611531258E-2</v>
      </c>
      <c r="ED112" s="79">
        <v>1.0052993893623352E-2</v>
      </c>
      <c r="EE112" s="79">
        <v>3.5041023045778275E-2</v>
      </c>
      <c r="EF112" s="79">
        <v>3.4140624105930328E-2</v>
      </c>
      <c r="EG112" s="79">
        <v>8.1564560532569885E-2</v>
      </c>
      <c r="EH112" s="79">
        <v>9.2340253293514252E-2</v>
      </c>
      <c r="EI112" s="79">
        <v>0.14202632009983063</v>
      </c>
      <c r="EJ112" s="79">
        <v>0.14267641305923462</v>
      </c>
      <c r="EK112" s="79">
        <v>0.11689706891775131</v>
      </c>
      <c r="EL112" s="79">
        <v>6.8749032914638519E-2</v>
      </c>
      <c r="EM112" s="79">
        <v>7.8756220638751984E-2</v>
      </c>
      <c r="EN112" s="79">
        <v>0.12007617205381393</v>
      </c>
      <c r="EO112" s="79">
        <v>0.1367676854133606</v>
      </c>
      <c r="EP112" s="79">
        <v>0.1500539630651474</v>
      </c>
      <c r="EQ112" s="79">
        <v>0.13597872853279114</v>
      </c>
      <c r="ER112" s="79">
        <v>0.11585265398025513</v>
      </c>
      <c r="ES112" s="79">
        <v>5.5236093699932098E-2</v>
      </c>
      <c r="ET112" s="79">
        <v>2.7676355093717575E-2</v>
      </c>
      <c r="EU112" s="79">
        <v>3.9322677999734879E-2</v>
      </c>
      <c r="EV112" s="79">
        <v>3.0309144407510757E-2</v>
      </c>
      <c r="EW112" s="79">
        <v>50.573783874511719</v>
      </c>
      <c r="EX112" s="79">
        <v>49.778675079345703</v>
      </c>
      <c r="EY112" s="79">
        <v>48.980918884277344</v>
      </c>
      <c r="EZ112" s="79">
        <v>48.533901214599609</v>
      </c>
      <c r="FA112" s="79">
        <v>47.949863433837891</v>
      </c>
      <c r="FB112" s="79">
        <v>47.692848205566406</v>
      </c>
      <c r="FC112" s="79">
        <v>47.460239410400391</v>
      </c>
      <c r="FD112" s="79">
        <v>47.747280120849609</v>
      </c>
      <c r="FE112" s="79">
        <v>50.676548004150391</v>
      </c>
      <c r="FF112" s="79">
        <v>54.565120697021484</v>
      </c>
      <c r="FG112" s="79">
        <v>57.721721649169922</v>
      </c>
      <c r="FH112" s="79">
        <v>60.480331420898438</v>
      </c>
      <c r="FI112" s="79">
        <v>62.186958312988281</v>
      </c>
      <c r="FJ112" s="79">
        <v>62.795501708984375</v>
      </c>
      <c r="FK112" s="79">
        <v>63.261898040771484</v>
      </c>
      <c r="FL112" s="79">
        <v>62.031276702880859</v>
      </c>
      <c r="FM112" s="79">
        <v>60.230480194091797</v>
      </c>
      <c r="FN112" s="79">
        <v>57.527557373046875</v>
      </c>
      <c r="FO112" s="79">
        <v>55.7314453125</v>
      </c>
      <c r="FP112" s="79">
        <v>54.193477630615234</v>
      </c>
      <c r="FQ112" s="79">
        <v>53.133869171142578</v>
      </c>
      <c r="FR112" s="79">
        <v>52.279285430908203</v>
      </c>
      <c r="FS112" s="79">
        <v>51.258438110351563</v>
      </c>
      <c r="FT112" s="79">
        <v>50.645992279052734</v>
      </c>
      <c r="FU112" s="79">
        <v>2.4226590991020203E-2</v>
      </c>
      <c r="FV112" s="79">
        <v>2.9300857335329056E-2</v>
      </c>
      <c r="FW112" s="79">
        <v>2.4718066677451134E-2</v>
      </c>
      <c r="FX112" s="79">
        <v>0</v>
      </c>
      <c r="FY112" s="79">
        <v>202.63157653808594</v>
      </c>
      <c r="FZ112" s="79">
        <v>1</v>
      </c>
      <c r="GA112" s="41"/>
      <c r="GB112" s="34"/>
      <c r="GC112" s="34"/>
    </row>
    <row r="113" spans="1:185" x14ac:dyDescent="0.2">
      <c r="A113" t="s">
        <v>186</v>
      </c>
      <c r="B113" t="s">
        <v>236</v>
      </c>
      <c r="C113" t="s">
        <v>2</v>
      </c>
      <c r="D113" t="s">
        <v>202</v>
      </c>
      <c r="E113" t="s">
        <v>242</v>
      </c>
      <c r="F113" t="s">
        <v>1</v>
      </c>
      <c r="G113" t="s">
        <v>200</v>
      </c>
      <c r="H113" s="79">
        <v>389</v>
      </c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Q113" s="79"/>
      <c r="AR113" s="79"/>
      <c r="AS113" s="79"/>
      <c r="AT113" s="79"/>
      <c r="AU113" s="79"/>
      <c r="AV113" s="79"/>
      <c r="AW113" s="79"/>
      <c r="AX113" s="79"/>
      <c r="AY113" s="79"/>
      <c r="AZ113" s="79"/>
      <c r="BA113" s="79"/>
      <c r="BB113" s="79"/>
      <c r="BC113" s="79"/>
      <c r="BD113" s="79"/>
      <c r="BE113" s="79"/>
      <c r="BF113" s="79"/>
      <c r="BG113" s="79"/>
      <c r="BH113" s="79"/>
      <c r="BI113" s="79"/>
      <c r="BJ113" s="79"/>
      <c r="BK113" s="79"/>
      <c r="BL113" s="79"/>
      <c r="BM113" s="79"/>
      <c r="BN113" s="79"/>
      <c r="BO113" s="79"/>
      <c r="BP113" s="79"/>
      <c r="BQ113" s="79"/>
      <c r="BR113" s="79"/>
      <c r="BS113" s="79"/>
      <c r="BT113" s="79"/>
      <c r="BU113" s="79"/>
      <c r="BV113" s="79"/>
      <c r="BW113" s="79"/>
      <c r="BX113" s="79"/>
      <c r="BY113" s="79"/>
      <c r="BZ113" s="79"/>
      <c r="CA113" s="79"/>
      <c r="CB113" s="79"/>
      <c r="CC113" s="79"/>
      <c r="CD113" s="79"/>
      <c r="CE113" s="79"/>
      <c r="CF113" s="79"/>
      <c r="CG113" s="79"/>
      <c r="CH113" s="79"/>
      <c r="CI113" s="79"/>
      <c r="CJ113" s="79"/>
      <c r="CK113" s="79"/>
      <c r="CL113" s="79"/>
      <c r="CM113" s="79"/>
      <c r="CN113" s="79"/>
      <c r="CO113" s="79"/>
      <c r="CP113" s="79"/>
      <c r="CQ113" s="79"/>
      <c r="CR113" s="79"/>
      <c r="CS113" s="79"/>
      <c r="CT113" s="79"/>
      <c r="CU113" s="79"/>
      <c r="CV113" s="79"/>
      <c r="CW113" s="79"/>
      <c r="CX113" s="79"/>
      <c r="CY113" s="79"/>
      <c r="CZ113" s="79"/>
      <c r="DA113" s="79"/>
      <c r="DB113" s="79"/>
      <c r="DC113" s="79"/>
      <c r="DD113" s="79"/>
      <c r="DE113" s="79"/>
      <c r="DF113" s="79"/>
      <c r="DG113" s="79"/>
      <c r="DH113" s="79"/>
      <c r="DI113" s="79"/>
      <c r="DJ113" s="79"/>
      <c r="DK113" s="79"/>
      <c r="DL113" s="79"/>
      <c r="DM113" s="79"/>
      <c r="DN113" s="79"/>
      <c r="DO113" s="79"/>
      <c r="DP113" s="79"/>
      <c r="DQ113" s="79"/>
      <c r="DR113" s="79"/>
      <c r="DS113" s="79"/>
      <c r="DT113" s="79"/>
      <c r="DU113" s="79"/>
      <c r="DV113" s="79"/>
      <c r="DW113" s="79"/>
      <c r="DX113" s="79"/>
      <c r="DY113" s="79"/>
      <c r="DZ113" s="79"/>
      <c r="EA113" s="79"/>
      <c r="EB113" s="79"/>
      <c r="EC113" s="79"/>
      <c r="ED113" s="79"/>
      <c r="EE113" s="79"/>
      <c r="EF113" s="79"/>
      <c r="EG113" s="79"/>
      <c r="EH113" s="79"/>
      <c r="EI113" s="79"/>
      <c r="EJ113" s="79"/>
      <c r="EK113" s="79"/>
      <c r="EL113" s="79"/>
      <c r="EM113" s="79"/>
      <c r="EN113" s="79"/>
      <c r="EO113" s="79"/>
      <c r="EP113" s="79"/>
      <c r="EQ113" s="79"/>
      <c r="ER113" s="79"/>
      <c r="ES113" s="79"/>
      <c r="ET113" s="79"/>
      <c r="EU113" s="79"/>
      <c r="EV113" s="79"/>
      <c r="EW113" s="79"/>
      <c r="EX113" s="79"/>
      <c r="EY113" s="79"/>
      <c r="EZ113" s="79"/>
      <c r="FA113" s="79"/>
      <c r="FB113" s="79"/>
      <c r="FC113" s="79"/>
      <c r="FD113" s="79"/>
      <c r="FE113" s="79"/>
      <c r="FF113" s="79"/>
      <c r="FG113" s="79"/>
      <c r="FH113" s="79"/>
      <c r="FI113" s="79"/>
      <c r="FJ113" s="79"/>
      <c r="FK113" s="79"/>
      <c r="FL113" s="79"/>
      <c r="FM113" s="79"/>
      <c r="FN113" s="79"/>
      <c r="FO113" s="79"/>
      <c r="FP113" s="79"/>
      <c r="FQ113" s="79"/>
      <c r="FR113" s="79"/>
      <c r="FS113" s="79"/>
      <c r="FT113" s="79"/>
      <c r="FU113" s="79"/>
      <c r="FV113" s="79"/>
      <c r="FW113" s="79"/>
      <c r="FX113" s="79">
        <v>0</v>
      </c>
      <c r="FY113" s="79">
        <v>90.368423461914063</v>
      </c>
      <c r="FZ113" s="79">
        <v>0</v>
      </c>
      <c r="GA113" s="41"/>
      <c r="GB113" s="34"/>
      <c r="GC113" s="34"/>
    </row>
    <row r="114" spans="1:185" x14ac:dyDescent="0.2">
      <c r="A114" t="s">
        <v>186</v>
      </c>
      <c r="B114" t="s">
        <v>236</v>
      </c>
      <c r="C114" t="s">
        <v>2</v>
      </c>
      <c r="D114" t="s">
        <v>202</v>
      </c>
      <c r="E114" t="s">
        <v>242</v>
      </c>
      <c r="F114" t="s">
        <v>1</v>
      </c>
      <c r="G114" t="s">
        <v>1</v>
      </c>
      <c r="H114" s="79">
        <v>2697</v>
      </c>
      <c r="I114" s="79">
        <v>1.1043381690979004</v>
      </c>
      <c r="J114" s="79">
        <v>0.98224198818206787</v>
      </c>
      <c r="K114" s="79">
        <v>0.92811810970306396</v>
      </c>
      <c r="L114" s="79">
        <v>0.92080456018447876</v>
      </c>
      <c r="M114" s="79">
        <v>0.95928776264190674</v>
      </c>
      <c r="N114" s="79">
        <v>1.0618982315063477</v>
      </c>
      <c r="O114" s="79">
        <v>1.2925342321395874</v>
      </c>
      <c r="P114" s="79">
        <v>1.4600092172622681</v>
      </c>
      <c r="Q114" s="79">
        <v>1.3677947521209717</v>
      </c>
      <c r="R114" s="79">
        <v>1.3070793151855469</v>
      </c>
      <c r="S114" s="79">
        <v>1.2796285152435303</v>
      </c>
      <c r="T114" s="79">
        <v>1.2546435594558716</v>
      </c>
      <c r="U114" s="79">
        <v>1.2027629613876343</v>
      </c>
      <c r="V114" s="79">
        <v>1.1184030771255493</v>
      </c>
      <c r="W114" s="79">
        <v>1.086450457572937</v>
      </c>
      <c r="X114" s="79">
        <v>1.140153169631958</v>
      </c>
      <c r="Y114" s="79">
        <v>1.3357161283493042</v>
      </c>
      <c r="Z114" s="79">
        <v>1.6635138988494873</v>
      </c>
      <c r="AA114" s="79">
        <v>1.8205292224884033</v>
      </c>
      <c r="AB114" s="79">
        <v>1.8695544004440308</v>
      </c>
      <c r="AC114" s="79">
        <v>1.8706885576248169</v>
      </c>
      <c r="AD114" s="79">
        <v>1.7575230598449707</v>
      </c>
      <c r="AE114" s="79">
        <v>1.5715527534484863</v>
      </c>
      <c r="AF114" s="79">
        <v>1.3049659729003906</v>
      </c>
      <c r="AG114" s="79">
        <v>-0.10488906502723694</v>
      </c>
      <c r="AH114" s="79">
        <v>-0.10568537563085556</v>
      </c>
      <c r="AI114" s="79">
        <v>-0.10008639097213745</v>
      </c>
      <c r="AJ114" s="79">
        <v>-6.6093936562538147E-2</v>
      </c>
      <c r="AK114" s="79">
        <v>-6.8127095699310303E-2</v>
      </c>
      <c r="AL114" s="79">
        <v>-0.10349480807781219</v>
      </c>
      <c r="AM114" s="79">
        <v>-7.179587334394455E-2</v>
      </c>
      <c r="AN114" s="79">
        <v>-6.4355619251728058E-2</v>
      </c>
      <c r="AO114" s="79">
        <v>-4.3192575685679913E-3</v>
      </c>
      <c r="AP114" s="79">
        <v>7.269951980561018E-3</v>
      </c>
      <c r="AQ114" s="79">
        <v>3.9024367928504944E-2</v>
      </c>
      <c r="AR114" s="79">
        <v>4.0391232818365097E-2</v>
      </c>
      <c r="AS114" s="79">
        <v>2.4615747854113579E-2</v>
      </c>
      <c r="AT114" s="79">
        <v>-2.048678882420063E-2</v>
      </c>
      <c r="AU114" s="79">
        <v>-5.0298906862735748E-3</v>
      </c>
      <c r="AV114" s="79">
        <v>3.2822418957948685E-2</v>
      </c>
      <c r="AW114" s="79">
        <v>4.3176565319299698E-2</v>
      </c>
      <c r="AX114" s="79">
        <v>5.5774059146642685E-2</v>
      </c>
      <c r="AY114" s="79">
        <v>3.5549726337194443E-2</v>
      </c>
      <c r="AZ114" s="79">
        <v>1.661890372633934E-2</v>
      </c>
      <c r="BA114" s="79">
        <v>-5.3916521370410919E-2</v>
      </c>
      <c r="BB114" s="79">
        <v>-9.167807549238205E-2</v>
      </c>
      <c r="BC114" s="79">
        <v>-6.7531995475292206E-2</v>
      </c>
      <c r="BD114" s="79">
        <v>-6.6364094614982605E-2</v>
      </c>
      <c r="BE114" s="79">
        <v>-7.8801952302455902E-2</v>
      </c>
      <c r="BF114" s="79">
        <v>-7.9042375087738037E-2</v>
      </c>
      <c r="BG114" s="79">
        <v>-7.3839008808135986E-2</v>
      </c>
      <c r="BH114" s="79">
        <v>-3.9511092007160187E-2</v>
      </c>
      <c r="BI114" s="79">
        <v>-4.0337860584259033E-2</v>
      </c>
      <c r="BJ114" s="79">
        <v>-6.8753942847251892E-2</v>
      </c>
      <c r="BK114" s="79">
        <v>-4.0955241769552231E-2</v>
      </c>
      <c r="BL114" s="79">
        <v>-3.5539519041776657E-2</v>
      </c>
      <c r="BM114" s="79">
        <v>2.0863767713308334E-2</v>
      </c>
      <c r="BN114" s="79">
        <v>3.2474532723426819E-2</v>
      </c>
      <c r="BO114" s="79">
        <v>6.481943279504776E-2</v>
      </c>
      <c r="BP114" s="79">
        <v>6.6511660814285278E-2</v>
      </c>
      <c r="BQ114" s="79">
        <v>4.9821618944406509E-2</v>
      </c>
      <c r="BR114" s="79">
        <v>2.4311579763889313E-3</v>
      </c>
      <c r="BS114" s="79">
        <v>1.6458991914987564E-2</v>
      </c>
      <c r="BT114" s="79">
        <v>5.5203817784786224E-2</v>
      </c>
      <c r="BU114" s="79">
        <v>6.8915076553821564E-2</v>
      </c>
      <c r="BV114" s="79">
        <v>8.2640036940574646E-2</v>
      </c>
      <c r="BW114" s="79">
        <v>6.4302757382392883E-2</v>
      </c>
      <c r="BX114" s="79">
        <v>4.5777853578329086E-2</v>
      </c>
      <c r="BY114" s="79">
        <v>-2.347414568066597E-2</v>
      </c>
      <c r="BZ114" s="79">
        <v>-5.8167029172182083E-2</v>
      </c>
      <c r="CA114" s="79">
        <v>-3.428804874420166E-2</v>
      </c>
      <c r="CB114" s="79">
        <v>-3.7703737616539001E-2</v>
      </c>
      <c r="CC114" s="79">
        <v>-6.0734093189239502E-2</v>
      </c>
      <c r="CD114" s="79">
        <v>-6.0589510947465897E-2</v>
      </c>
      <c r="CE114" s="79">
        <v>-5.5660158395767212E-2</v>
      </c>
      <c r="CF114" s="79">
        <v>-2.1099897101521492E-2</v>
      </c>
      <c r="CG114" s="79">
        <v>-2.1091120317578316E-2</v>
      </c>
      <c r="CH114" s="79">
        <v>-4.4692520052194595E-2</v>
      </c>
      <c r="CI114" s="79">
        <v>-1.9595114514231682E-2</v>
      </c>
      <c r="CJ114" s="79">
        <v>-1.5581575222313404E-2</v>
      </c>
      <c r="CK114" s="79">
        <v>3.8305453956127167E-2</v>
      </c>
      <c r="CL114" s="79">
        <v>4.9931149929761887E-2</v>
      </c>
      <c r="CM114" s="79">
        <v>8.2685016095638275E-2</v>
      </c>
      <c r="CN114" s="79">
        <v>8.4602586925029755E-2</v>
      </c>
      <c r="CO114" s="79">
        <v>6.7279130220413208E-2</v>
      </c>
      <c r="CP114" s="79">
        <v>1.8304057419300079E-2</v>
      </c>
      <c r="CQ114" s="79">
        <v>3.1342126429080963E-2</v>
      </c>
      <c r="CR114" s="79">
        <v>7.0705108344554901E-2</v>
      </c>
      <c r="CS114" s="79">
        <v>8.674149215221405E-2</v>
      </c>
      <c r="CT114" s="79">
        <v>0.10124733299016953</v>
      </c>
      <c r="CU114" s="79">
        <v>8.4217019379138947E-2</v>
      </c>
      <c r="CV114" s="79">
        <v>6.5973252058029175E-2</v>
      </c>
      <c r="CW114" s="79">
        <v>-2.3898507934063673E-3</v>
      </c>
      <c r="CX114" s="79">
        <v>-3.4957382827997208E-2</v>
      </c>
      <c r="CY114" s="79">
        <v>-1.1263393796980381E-2</v>
      </c>
      <c r="CZ114" s="79">
        <v>-1.7853660508990288E-2</v>
      </c>
      <c r="DA114" s="79">
        <v>-4.26662378013134E-2</v>
      </c>
      <c r="DB114" s="79">
        <v>-4.2136646807193756E-2</v>
      </c>
      <c r="DC114" s="79">
        <v>-3.7481304258108139E-2</v>
      </c>
      <c r="DD114" s="79">
        <v>-2.6887019630521536E-3</v>
      </c>
      <c r="DE114" s="79">
        <v>-1.8443809822201729E-3</v>
      </c>
      <c r="DF114" s="79">
        <v>-2.0631099119782448E-2</v>
      </c>
      <c r="DG114" s="79">
        <v>1.7650142544880509E-3</v>
      </c>
      <c r="DH114" s="79">
        <v>4.3763681314885616E-3</v>
      </c>
      <c r="DI114" s="79">
        <v>5.5747140198945999E-2</v>
      </c>
      <c r="DJ114" s="79">
        <v>6.7387767136096954E-2</v>
      </c>
      <c r="DK114" s="79">
        <v>0.10055059939622879</v>
      </c>
      <c r="DL114" s="79">
        <v>0.10269351303577423</v>
      </c>
      <c r="DM114" s="79">
        <v>8.4736637771129608E-2</v>
      </c>
      <c r="DN114" s="79">
        <v>3.4176956862211227E-2</v>
      </c>
      <c r="DO114" s="79">
        <v>4.6225260943174362E-2</v>
      </c>
      <c r="DP114" s="79">
        <v>8.6206398904323578E-2</v>
      </c>
      <c r="DQ114" s="79">
        <v>0.10456790775060654</v>
      </c>
      <c r="DR114" s="79">
        <v>0.1198546290397644</v>
      </c>
      <c r="DS114" s="79">
        <v>0.10413128137588501</v>
      </c>
      <c r="DT114" s="79">
        <v>8.6168654263019562E-2</v>
      </c>
      <c r="DU114" s="79">
        <v>1.8694445490837097E-2</v>
      </c>
      <c r="DV114" s="79">
        <v>-1.1747735552489758E-2</v>
      </c>
      <c r="DW114" s="79">
        <v>1.1761262081563473E-2</v>
      </c>
      <c r="DX114" s="79">
        <v>1.9964165985584259E-3</v>
      </c>
      <c r="DY114" s="79">
        <v>-1.6579121351242065E-2</v>
      </c>
      <c r="DZ114" s="79">
        <v>-1.5493644401431084E-2</v>
      </c>
      <c r="EA114" s="79">
        <v>-1.1233929544687271E-2</v>
      </c>
      <c r="EB114" s="79">
        <v>2.3894138634204865E-2</v>
      </c>
      <c r="EC114" s="79">
        <v>2.5944853201508522E-2</v>
      </c>
      <c r="ED114" s="79">
        <v>1.4109770767390728E-2</v>
      </c>
      <c r="EE114" s="79">
        <v>3.2605648040771484E-2</v>
      </c>
      <c r="EF114" s="79">
        <v>3.31924669444561E-2</v>
      </c>
      <c r="EG114" s="79">
        <v>8.0930165946483612E-2</v>
      </c>
      <c r="EH114" s="79">
        <v>9.2592351138591766E-2</v>
      </c>
      <c r="EI114" s="79">
        <v>0.12634566426277161</v>
      </c>
      <c r="EJ114" s="79">
        <v>0.12881393730640411</v>
      </c>
      <c r="EK114" s="79">
        <v>0.10994251072406769</v>
      </c>
      <c r="EL114" s="79">
        <v>5.709490180015564E-2</v>
      </c>
      <c r="EM114" s="79">
        <v>6.77141472697258E-2</v>
      </c>
      <c r="EN114" s="79">
        <v>0.10858780145645142</v>
      </c>
      <c r="EO114" s="79">
        <v>0.1303064227104187</v>
      </c>
      <c r="EP114" s="79">
        <v>0.14672060310840607</v>
      </c>
      <c r="EQ114" s="79">
        <v>0.13288430869579315</v>
      </c>
      <c r="ER114" s="79">
        <v>0.11532759666442871</v>
      </c>
      <c r="ES114" s="79">
        <v>4.9136817455291748E-2</v>
      </c>
      <c r="ET114" s="79">
        <v>2.1763309836387634E-2</v>
      </c>
      <c r="EU114" s="79">
        <v>4.5005206018686295E-2</v>
      </c>
      <c r="EV114" s="79">
        <v>3.0656775459647179E-2</v>
      </c>
      <c r="EW114" s="79">
        <v>50.407783508300781</v>
      </c>
      <c r="EX114" s="79">
        <v>49.65972900390625</v>
      </c>
      <c r="EY114" s="79">
        <v>48.888847351074219</v>
      </c>
      <c r="EZ114" s="79">
        <v>48.396884918212891</v>
      </c>
      <c r="FA114" s="79">
        <v>47.836143493652344</v>
      </c>
      <c r="FB114" s="79">
        <v>47.528629302978516</v>
      </c>
      <c r="FC114" s="79">
        <v>47.334136962890625</v>
      </c>
      <c r="FD114" s="79">
        <v>47.626289367675781</v>
      </c>
      <c r="FE114" s="79">
        <v>50.581214904785156</v>
      </c>
      <c r="FF114" s="79">
        <v>54.489986419677734</v>
      </c>
      <c r="FG114" s="79">
        <v>57.731056213378906</v>
      </c>
      <c r="FH114" s="79">
        <v>60.429908752441406</v>
      </c>
      <c r="FI114" s="79">
        <v>62.254798889160156</v>
      </c>
      <c r="FJ114" s="79">
        <v>62.967124938964844</v>
      </c>
      <c r="FK114" s="79">
        <v>63.345905303955078</v>
      </c>
      <c r="FL114" s="79">
        <v>62.230945587158203</v>
      </c>
      <c r="FM114" s="79">
        <v>60.398464202880859</v>
      </c>
      <c r="FN114" s="79">
        <v>57.735836029052734</v>
      </c>
      <c r="FO114" s="79">
        <v>55.891689300537109</v>
      </c>
      <c r="FP114" s="79">
        <v>54.259048461914063</v>
      </c>
      <c r="FQ114" s="79">
        <v>53.131668090820313</v>
      </c>
      <c r="FR114" s="79">
        <v>52.218498229980469</v>
      </c>
      <c r="FS114" s="79">
        <v>51.213253021240234</v>
      </c>
      <c r="FT114" s="79">
        <v>50.547016143798828</v>
      </c>
      <c r="FU114" s="79">
        <v>2.5327341631054878E-2</v>
      </c>
      <c r="FV114" s="79">
        <v>3.0469706282019615E-2</v>
      </c>
      <c r="FW114" s="79">
        <v>2.5834128260612488E-2</v>
      </c>
      <c r="FX114" s="79">
        <v>0</v>
      </c>
      <c r="FY114" s="79">
        <v>293</v>
      </c>
      <c r="FZ114" s="79">
        <v>1</v>
      </c>
      <c r="GA114" s="41"/>
      <c r="GB114" s="34"/>
      <c r="GC114" s="34"/>
    </row>
    <row r="115" spans="1:185" x14ac:dyDescent="0.2">
      <c r="A115" t="s">
        <v>186</v>
      </c>
      <c r="B115" t="s">
        <v>236</v>
      </c>
      <c r="C115" t="s">
        <v>2</v>
      </c>
      <c r="D115" t="s">
        <v>202</v>
      </c>
      <c r="E115" t="s">
        <v>242</v>
      </c>
      <c r="F115" t="s">
        <v>178</v>
      </c>
      <c r="G115" t="s">
        <v>1</v>
      </c>
      <c r="H115" s="79">
        <v>1825</v>
      </c>
      <c r="I115" s="79">
        <v>0.6710008978843689</v>
      </c>
      <c r="J115" s="79">
        <v>0.58793216943740845</v>
      </c>
      <c r="K115" s="79">
        <v>0.53838342428207397</v>
      </c>
      <c r="L115" s="79">
        <v>0.5186161994934082</v>
      </c>
      <c r="M115" s="79">
        <v>0.54167670011520386</v>
      </c>
      <c r="N115" s="79">
        <v>0.60425406694412231</v>
      </c>
      <c r="O115" s="79">
        <v>0.74682331085205078</v>
      </c>
      <c r="P115" s="79">
        <v>0.85801386833190918</v>
      </c>
      <c r="Q115" s="79">
        <v>0.76354378461837769</v>
      </c>
      <c r="R115" s="79">
        <v>0.74786978960037231</v>
      </c>
      <c r="S115" s="79">
        <v>0.7261396050453186</v>
      </c>
      <c r="T115" s="79">
        <v>0.7317049503326416</v>
      </c>
      <c r="U115" s="79">
        <v>0.71022456884384155</v>
      </c>
      <c r="V115" s="79">
        <v>0.67046612501144409</v>
      </c>
      <c r="W115" s="79">
        <v>0.6669304370880127</v>
      </c>
      <c r="X115" s="79">
        <v>0.7033119797706604</v>
      </c>
      <c r="Y115" s="79">
        <v>0.80917257070541382</v>
      </c>
      <c r="Z115" s="79">
        <v>0.9824068546295166</v>
      </c>
      <c r="AA115" s="79">
        <v>1.0989997386932373</v>
      </c>
      <c r="AB115" s="79">
        <v>1.1299086809158325</v>
      </c>
      <c r="AC115" s="79">
        <v>1.1388254165649414</v>
      </c>
      <c r="AD115" s="79">
        <v>1.099922776222229</v>
      </c>
      <c r="AE115" s="79">
        <v>0.99369513988494873</v>
      </c>
      <c r="AF115" s="79">
        <v>0.82805490493774414</v>
      </c>
      <c r="AG115" s="79">
        <v>-7.2402104735374451E-2</v>
      </c>
      <c r="AH115" s="79">
        <v>-6.3513711094856262E-2</v>
      </c>
      <c r="AI115" s="79">
        <v>-5.974288284778595E-2</v>
      </c>
      <c r="AJ115" s="79">
        <v>-5.8142706751823425E-2</v>
      </c>
      <c r="AK115" s="79">
        <v>-6.3583418726921082E-2</v>
      </c>
      <c r="AL115" s="79">
        <v>-6.6834315657615662E-2</v>
      </c>
      <c r="AM115" s="79">
        <v>-3.3658158034086227E-2</v>
      </c>
      <c r="AN115" s="79">
        <v>-4.7390010207891464E-2</v>
      </c>
      <c r="AO115" s="79">
        <v>-2.2349361330270767E-2</v>
      </c>
      <c r="AP115" s="79">
        <v>-1.9294759258627892E-2</v>
      </c>
      <c r="AQ115" s="79">
        <v>8.0408025532960892E-3</v>
      </c>
      <c r="AR115" s="79">
        <v>1.5522531233727932E-2</v>
      </c>
      <c r="AS115" s="79">
        <v>-4.6529406681656837E-3</v>
      </c>
      <c r="AT115" s="79">
        <v>-3.066689521074295E-2</v>
      </c>
      <c r="AU115" s="79">
        <v>-2.096191281452775E-3</v>
      </c>
      <c r="AV115" s="79">
        <v>2.6450088247656822E-2</v>
      </c>
      <c r="AW115" s="79">
        <v>3.0682455748319626E-2</v>
      </c>
      <c r="AX115" s="79">
        <v>3.9025545120239258E-2</v>
      </c>
      <c r="AY115" s="79">
        <v>3.4687366336584091E-2</v>
      </c>
      <c r="AZ115" s="79">
        <v>1.2597874738276005E-2</v>
      </c>
      <c r="BA115" s="79">
        <v>-5.6939542293548584E-2</v>
      </c>
      <c r="BB115" s="79">
        <v>-7.4642926454544067E-2</v>
      </c>
      <c r="BC115" s="79">
        <v>-6.543421745300293E-2</v>
      </c>
      <c r="BD115" s="79">
        <v>-6.1084996908903122E-2</v>
      </c>
      <c r="BE115" s="79">
        <v>-5.2227582782506943E-2</v>
      </c>
      <c r="BF115" s="79">
        <v>-4.4686444103717804E-2</v>
      </c>
      <c r="BG115" s="79">
        <v>-4.2542543262243271E-2</v>
      </c>
      <c r="BH115" s="79">
        <v>-3.9481289684772491E-2</v>
      </c>
      <c r="BI115" s="79">
        <v>-4.4136811047792435E-2</v>
      </c>
      <c r="BJ115" s="79">
        <v>-4.6601526439189911E-2</v>
      </c>
      <c r="BK115" s="79">
        <v>-1.2855703942477703E-2</v>
      </c>
      <c r="BL115" s="79">
        <v>-2.5709083303809166E-2</v>
      </c>
      <c r="BM115" s="79">
        <v>-2.3495948407799006E-3</v>
      </c>
      <c r="BN115" s="79">
        <v>-6.3620030414313078E-4</v>
      </c>
      <c r="BO115" s="79">
        <v>2.5665920227766037E-2</v>
      </c>
      <c r="BP115" s="79">
        <v>3.3129904419183731E-2</v>
      </c>
      <c r="BQ115" s="79">
        <v>1.2367423623800278E-2</v>
      </c>
      <c r="BR115" s="79">
        <v>-1.3722775503993034E-2</v>
      </c>
      <c r="BS115" s="79">
        <v>1.3439656235277653E-2</v>
      </c>
      <c r="BT115" s="79">
        <v>4.2028866708278656E-2</v>
      </c>
      <c r="BU115" s="79">
        <v>4.892309382557869E-2</v>
      </c>
      <c r="BV115" s="79">
        <v>6.014740839600563E-2</v>
      </c>
      <c r="BW115" s="79">
        <v>5.813315138220787E-2</v>
      </c>
      <c r="BX115" s="79">
        <v>3.5622693598270416E-2</v>
      </c>
      <c r="BY115" s="79">
        <v>-3.345080092549324E-2</v>
      </c>
      <c r="BZ115" s="79">
        <v>-4.9147028475999832E-2</v>
      </c>
      <c r="CA115" s="79">
        <v>-4.0583468973636627E-2</v>
      </c>
      <c r="CB115" s="79">
        <v>-4.0346574038267136E-2</v>
      </c>
      <c r="CC115" s="79">
        <v>-3.8254767656326294E-2</v>
      </c>
      <c r="CD115" s="79">
        <v>-3.1646739691495895E-2</v>
      </c>
      <c r="CE115" s="79">
        <v>-3.0629638582468033E-2</v>
      </c>
      <c r="CF115" s="79">
        <v>-2.6556449010968208E-2</v>
      </c>
      <c r="CG115" s="79">
        <v>-3.0668152496218681E-2</v>
      </c>
      <c r="CH115" s="79">
        <v>-3.2588355243206024E-2</v>
      </c>
      <c r="CI115" s="79">
        <v>1.5520112356171012E-3</v>
      </c>
      <c r="CJ115" s="79">
        <v>-1.0692937299609184E-2</v>
      </c>
      <c r="CK115" s="79">
        <v>1.1502182111144066E-2</v>
      </c>
      <c r="CL115" s="79">
        <v>1.2286661192774773E-2</v>
      </c>
      <c r="CM115" s="79">
        <v>3.7873022258281708E-2</v>
      </c>
      <c r="CN115" s="79">
        <v>4.5324716717004776E-2</v>
      </c>
      <c r="CO115" s="79">
        <v>2.4155676364898682E-2</v>
      </c>
      <c r="CP115" s="79">
        <v>-1.9873292185366154E-3</v>
      </c>
      <c r="CQ115" s="79">
        <v>2.419973723590374E-2</v>
      </c>
      <c r="CR115" s="79">
        <v>5.2818682044744492E-2</v>
      </c>
      <c r="CS115" s="79">
        <v>6.1556503176689148E-2</v>
      </c>
      <c r="CT115" s="79">
        <v>7.4776344001293182E-2</v>
      </c>
      <c r="CU115" s="79">
        <v>7.437162846326828E-2</v>
      </c>
      <c r="CV115" s="79">
        <v>5.1569614559412003E-2</v>
      </c>
      <c r="CW115" s="79">
        <v>-1.7182573676109314E-2</v>
      </c>
      <c r="CX115" s="79">
        <v>-3.1488645821809769E-2</v>
      </c>
      <c r="CY115" s="79">
        <v>-2.3371918126940727E-2</v>
      </c>
      <c r="CZ115" s="79">
        <v>-2.5983208790421486E-2</v>
      </c>
      <c r="DA115" s="79">
        <v>-2.4281954392790794E-2</v>
      </c>
      <c r="DB115" s="79">
        <v>-1.8607033416628838E-2</v>
      </c>
      <c r="DC115" s="79">
        <v>-1.8716735765337944E-2</v>
      </c>
      <c r="DD115" s="79">
        <v>-1.3631608337163925E-2</v>
      </c>
      <c r="DE115" s="79">
        <v>-1.7199492081999779E-2</v>
      </c>
      <c r="DF115" s="79">
        <v>-1.8575184047222137E-2</v>
      </c>
      <c r="DG115" s="79">
        <v>1.5959726646542549E-2</v>
      </c>
      <c r="DH115" s="79">
        <v>4.3232082389295101E-3</v>
      </c>
      <c r="DI115" s="79">
        <v>2.5353958830237389E-2</v>
      </c>
      <c r="DJ115" s="79">
        <v>2.5209521874785423E-2</v>
      </c>
      <c r="DK115" s="79">
        <v>5.0080124288797379E-2</v>
      </c>
      <c r="DL115" s="79">
        <v>5.7519529014825821E-2</v>
      </c>
      <c r="DM115" s="79">
        <v>3.5943929105997086E-2</v>
      </c>
      <c r="DN115" s="79">
        <v>9.7481170669198036E-3</v>
      </c>
      <c r="DO115" s="79">
        <v>3.4959819167852402E-2</v>
      </c>
      <c r="DP115" s="79">
        <v>6.3608497381210327E-2</v>
      </c>
      <c r="DQ115" s="79">
        <v>7.4189916253089905E-2</v>
      </c>
      <c r="DR115" s="79">
        <v>8.9405283331871033E-2</v>
      </c>
      <c r="DS115" s="79">
        <v>9.0610109269618988E-2</v>
      </c>
      <c r="DT115" s="79">
        <v>6.7516535520553589E-2</v>
      </c>
      <c r="DU115" s="79">
        <v>-9.1434502974152565E-4</v>
      </c>
      <c r="DV115" s="79">
        <v>-1.3830265030264854E-2</v>
      </c>
      <c r="DW115" s="79">
        <v>-6.1603663489222527E-3</v>
      </c>
      <c r="DX115" s="79">
        <v>-1.1619841679930687E-2</v>
      </c>
      <c r="DY115" s="79">
        <v>-4.1074310429394245E-3</v>
      </c>
      <c r="DZ115" s="79">
        <v>2.2023131896276027E-4</v>
      </c>
      <c r="EA115" s="79">
        <v>-1.5163939679041505E-3</v>
      </c>
      <c r="EB115" s="79">
        <v>5.029809195548296E-3</v>
      </c>
      <c r="EC115" s="79">
        <v>2.2471123374998569E-3</v>
      </c>
      <c r="ED115" s="79">
        <v>1.6576076159253716E-3</v>
      </c>
      <c r="EE115" s="79">
        <v>3.6762181669473648E-2</v>
      </c>
      <c r="EF115" s="79">
        <v>2.6004137471318245E-2</v>
      </c>
      <c r="EG115" s="79">
        <v>4.5353725552558899E-2</v>
      </c>
      <c r="EH115" s="79">
        <v>4.3868083506822586E-2</v>
      </c>
      <c r="EI115" s="79">
        <v>6.7705243825912476E-2</v>
      </c>
      <c r="EJ115" s="79">
        <v>7.5126901268959045E-2</v>
      </c>
      <c r="EK115" s="79">
        <v>5.2964292466640472E-2</v>
      </c>
      <c r="EL115" s="79">
        <v>2.6692237704992294E-2</v>
      </c>
      <c r="EM115" s="79">
        <v>5.0495665520429611E-2</v>
      </c>
      <c r="EN115" s="79">
        <v>7.9187273979187012E-2</v>
      </c>
      <c r="EO115" s="79">
        <v>9.2430546879768372E-2</v>
      </c>
      <c r="EP115" s="79">
        <v>0.11052714288234711</v>
      </c>
      <c r="EQ115" s="79">
        <v>0.11405588686466217</v>
      </c>
      <c r="ER115" s="79">
        <v>9.0541355311870575E-2</v>
      </c>
      <c r="ES115" s="79">
        <v>2.2574393078684807E-2</v>
      </c>
      <c r="ET115" s="79">
        <v>1.1665632948279381E-2</v>
      </c>
      <c r="EU115" s="79">
        <v>1.8690381199121475E-2</v>
      </c>
      <c r="EV115" s="79">
        <v>9.1185783967375755E-3</v>
      </c>
      <c r="EW115" s="79">
        <v>51.863018035888672</v>
      </c>
      <c r="EX115" s="79">
        <v>51.177604675292969</v>
      </c>
      <c r="EY115" s="79">
        <v>50.461921691894531</v>
      </c>
      <c r="EZ115" s="79">
        <v>50.105712890625</v>
      </c>
      <c r="FA115" s="79">
        <v>49.397621154785156</v>
      </c>
      <c r="FB115" s="79">
        <v>49.116008758544922</v>
      </c>
      <c r="FC115" s="79">
        <v>48.937755584716797</v>
      </c>
      <c r="FD115" s="79">
        <v>49.040782928466797</v>
      </c>
      <c r="FE115" s="79">
        <v>51.782630920410156</v>
      </c>
      <c r="FF115" s="79">
        <v>55.205333709716797</v>
      </c>
      <c r="FG115" s="79">
        <v>58.257572174072266</v>
      </c>
      <c r="FH115" s="79">
        <v>60.610073089599609</v>
      </c>
      <c r="FI115" s="79">
        <v>62.140914916992188</v>
      </c>
      <c r="FJ115" s="79">
        <v>62.790908813476563</v>
      </c>
      <c r="FK115" s="79">
        <v>62.873699188232422</v>
      </c>
      <c r="FL115" s="79">
        <v>61.620853424072266</v>
      </c>
      <c r="FM115" s="79">
        <v>60.158973693847656</v>
      </c>
      <c r="FN115" s="79">
        <v>57.812656402587891</v>
      </c>
      <c r="FO115" s="79">
        <v>56.378890991210938</v>
      </c>
      <c r="FP115" s="79">
        <v>55.09271240234375</v>
      </c>
      <c r="FQ115" s="79">
        <v>54.076969146728516</v>
      </c>
      <c r="FR115" s="79">
        <v>53.144512176513672</v>
      </c>
      <c r="FS115" s="79">
        <v>52.174751281738281</v>
      </c>
      <c r="FT115" s="79">
        <v>51.600673675537109</v>
      </c>
      <c r="FU115" s="79">
        <v>1.9260521978139877E-2</v>
      </c>
      <c r="FV115" s="79">
        <v>2.398320659995079E-2</v>
      </c>
      <c r="FW115" s="79">
        <v>1.9371727481484413E-2</v>
      </c>
      <c r="FX115" s="79">
        <v>0</v>
      </c>
      <c r="FY115" s="79">
        <v>211.26315307617188</v>
      </c>
      <c r="FZ115" s="79">
        <v>1</v>
      </c>
      <c r="GA115" s="41"/>
      <c r="GB115" s="34"/>
      <c r="GC115" s="34"/>
    </row>
    <row r="116" spans="1:185" x14ac:dyDescent="0.2">
      <c r="A116" t="s">
        <v>186</v>
      </c>
      <c r="B116" t="s">
        <v>236</v>
      </c>
      <c r="C116" t="s">
        <v>2</v>
      </c>
      <c r="D116" t="s">
        <v>202</v>
      </c>
      <c r="E116" t="s">
        <v>242</v>
      </c>
      <c r="F116" t="s">
        <v>179</v>
      </c>
      <c r="G116" t="s">
        <v>1</v>
      </c>
      <c r="H116" s="79">
        <v>109</v>
      </c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R116" s="79"/>
      <c r="AS116" s="79"/>
      <c r="AT116" s="79"/>
      <c r="AU116" s="79"/>
      <c r="AV116" s="79"/>
      <c r="AW116" s="79"/>
      <c r="AX116" s="79"/>
      <c r="AY116" s="79"/>
      <c r="AZ116" s="79"/>
      <c r="BA116" s="79"/>
      <c r="BB116" s="79"/>
      <c r="BC116" s="79"/>
      <c r="BD116" s="79"/>
      <c r="BE116" s="79"/>
      <c r="BF116" s="79"/>
      <c r="BG116" s="79"/>
      <c r="BH116" s="79"/>
      <c r="BI116" s="79"/>
      <c r="BJ116" s="79"/>
      <c r="BK116" s="79"/>
      <c r="BL116" s="79"/>
      <c r="BM116" s="79"/>
      <c r="BN116" s="79"/>
      <c r="BO116" s="79"/>
      <c r="BP116" s="79"/>
      <c r="BQ116" s="79"/>
      <c r="BR116" s="79"/>
      <c r="BS116" s="79"/>
      <c r="BT116" s="79"/>
      <c r="BU116" s="79"/>
      <c r="BV116" s="79"/>
      <c r="BW116" s="79"/>
      <c r="BX116" s="79"/>
      <c r="BY116" s="79"/>
      <c r="BZ116" s="79"/>
      <c r="CA116" s="79"/>
      <c r="CB116" s="79"/>
      <c r="CC116" s="79"/>
      <c r="CD116" s="79"/>
      <c r="CE116" s="79"/>
      <c r="CF116" s="79"/>
      <c r="CG116" s="79"/>
      <c r="CH116" s="79"/>
      <c r="CI116" s="79"/>
      <c r="CJ116" s="79"/>
      <c r="CK116" s="79"/>
      <c r="CL116" s="79"/>
      <c r="CM116" s="79"/>
      <c r="CN116" s="79"/>
      <c r="CO116" s="79"/>
      <c r="CP116" s="79"/>
      <c r="CQ116" s="79"/>
      <c r="CR116" s="79"/>
      <c r="CS116" s="79"/>
      <c r="CT116" s="79"/>
      <c r="CU116" s="79"/>
      <c r="CV116" s="79"/>
      <c r="CW116" s="79"/>
      <c r="CX116" s="79"/>
      <c r="CY116" s="79"/>
      <c r="CZ116" s="79"/>
      <c r="DA116" s="79"/>
      <c r="DB116" s="79"/>
      <c r="DC116" s="79"/>
      <c r="DD116" s="79"/>
      <c r="DE116" s="79"/>
      <c r="DF116" s="79"/>
      <c r="DG116" s="79"/>
      <c r="DH116" s="79"/>
      <c r="DI116" s="79"/>
      <c r="DJ116" s="79"/>
      <c r="DK116" s="79"/>
      <c r="DL116" s="79"/>
      <c r="DM116" s="79"/>
      <c r="DN116" s="79"/>
      <c r="DO116" s="79"/>
      <c r="DP116" s="79"/>
      <c r="DQ116" s="79"/>
      <c r="DR116" s="79"/>
      <c r="DS116" s="79"/>
      <c r="DT116" s="79"/>
      <c r="DU116" s="79"/>
      <c r="DV116" s="79"/>
      <c r="DW116" s="79"/>
      <c r="DX116" s="79"/>
      <c r="DY116" s="79"/>
      <c r="DZ116" s="79"/>
      <c r="EA116" s="79"/>
      <c r="EB116" s="79"/>
      <c r="EC116" s="79"/>
      <c r="ED116" s="79"/>
      <c r="EE116" s="79"/>
      <c r="EF116" s="79"/>
      <c r="EG116" s="79"/>
      <c r="EH116" s="79"/>
      <c r="EI116" s="79"/>
      <c r="EJ116" s="79"/>
      <c r="EK116" s="79"/>
      <c r="EL116" s="79"/>
      <c r="EM116" s="79"/>
      <c r="EN116" s="79"/>
      <c r="EO116" s="79"/>
      <c r="EP116" s="79"/>
      <c r="EQ116" s="79"/>
      <c r="ER116" s="79"/>
      <c r="ES116" s="79"/>
      <c r="ET116" s="79"/>
      <c r="EU116" s="79"/>
      <c r="EV116" s="79"/>
      <c r="EW116" s="79"/>
      <c r="EX116" s="79"/>
      <c r="EY116" s="79"/>
      <c r="EZ116" s="79"/>
      <c r="FA116" s="79"/>
      <c r="FB116" s="79"/>
      <c r="FC116" s="79"/>
      <c r="FD116" s="79"/>
      <c r="FE116" s="79"/>
      <c r="FF116" s="79"/>
      <c r="FG116" s="79"/>
      <c r="FH116" s="79"/>
      <c r="FI116" s="79"/>
      <c r="FJ116" s="79"/>
      <c r="FK116" s="79"/>
      <c r="FL116" s="79"/>
      <c r="FM116" s="79"/>
      <c r="FN116" s="79"/>
      <c r="FO116" s="79"/>
      <c r="FP116" s="79"/>
      <c r="FQ116" s="79"/>
      <c r="FR116" s="79"/>
      <c r="FS116" s="79"/>
      <c r="FT116" s="79"/>
      <c r="FU116" s="79"/>
      <c r="FV116" s="79"/>
      <c r="FW116" s="79"/>
      <c r="FX116" s="79">
        <v>0</v>
      </c>
      <c r="FY116" s="79">
        <v>3.8947367668151855</v>
      </c>
      <c r="FZ116" s="79">
        <v>0</v>
      </c>
      <c r="GA116" s="41"/>
      <c r="GB116" s="34"/>
      <c r="GC116" s="34"/>
    </row>
    <row r="117" spans="1:185" x14ac:dyDescent="0.2">
      <c r="A117" t="s">
        <v>186</v>
      </c>
      <c r="B117" t="s">
        <v>236</v>
      </c>
      <c r="C117" t="s">
        <v>2</v>
      </c>
      <c r="D117" t="s">
        <v>202</v>
      </c>
      <c r="E117" t="s">
        <v>242</v>
      </c>
      <c r="F117" t="s">
        <v>180</v>
      </c>
      <c r="G117" t="s">
        <v>1</v>
      </c>
      <c r="H117" s="79">
        <v>33</v>
      </c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R117" s="79"/>
      <c r="AS117" s="79"/>
      <c r="AT117" s="79"/>
      <c r="AU117" s="79"/>
      <c r="AV117" s="79"/>
      <c r="AW117" s="79"/>
      <c r="AX117" s="79"/>
      <c r="AY117" s="79"/>
      <c r="AZ117" s="79"/>
      <c r="BA117" s="79"/>
      <c r="BB117" s="79"/>
      <c r="BC117" s="79"/>
      <c r="BD117" s="79"/>
      <c r="BE117" s="79"/>
      <c r="BF117" s="79"/>
      <c r="BG117" s="79"/>
      <c r="BH117" s="79"/>
      <c r="BI117" s="79"/>
      <c r="BJ117" s="79"/>
      <c r="BK117" s="79"/>
      <c r="BL117" s="79"/>
      <c r="BM117" s="79"/>
      <c r="BN117" s="79"/>
      <c r="BO117" s="79"/>
      <c r="BP117" s="79"/>
      <c r="BQ117" s="79"/>
      <c r="BR117" s="79"/>
      <c r="BS117" s="79"/>
      <c r="BT117" s="79"/>
      <c r="BU117" s="79"/>
      <c r="BV117" s="79"/>
      <c r="BW117" s="79"/>
      <c r="BX117" s="79"/>
      <c r="BY117" s="79"/>
      <c r="BZ117" s="79"/>
      <c r="CA117" s="79"/>
      <c r="CB117" s="79"/>
      <c r="CC117" s="79"/>
      <c r="CD117" s="79"/>
      <c r="CE117" s="79"/>
      <c r="CF117" s="79"/>
      <c r="CG117" s="79"/>
      <c r="CH117" s="79"/>
      <c r="CI117" s="79"/>
      <c r="CJ117" s="79"/>
      <c r="CK117" s="79"/>
      <c r="CL117" s="79"/>
      <c r="CM117" s="79"/>
      <c r="CN117" s="79"/>
      <c r="CO117" s="79"/>
      <c r="CP117" s="79"/>
      <c r="CQ117" s="79"/>
      <c r="CR117" s="79"/>
      <c r="CS117" s="79"/>
      <c r="CT117" s="79"/>
      <c r="CU117" s="79"/>
      <c r="CV117" s="79"/>
      <c r="CW117" s="79"/>
      <c r="CX117" s="79"/>
      <c r="CY117" s="79"/>
      <c r="CZ117" s="79"/>
      <c r="DA117" s="79"/>
      <c r="DB117" s="79"/>
      <c r="DC117" s="79"/>
      <c r="DD117" s="79"/>
      <c r="DE117" s="79"/>
      <c r="DF117" s="79"/>
      <c r="DG117" s="79"/>
      <c r="DH117" s="79"/>
      <c r="DI117" s="79"/>
      <c r="DJ117" s="79"/>
      <c r="DK117" s="79"/>
      <c r="DL117" s="79"/>
      <c r="DM117" s="79"/>
      <c r="DN117" s="79"/>
      <c r="DO117" s="79"/>
      <c r="DP117" s="79"/>
      <c r="DQ117" s="79"/>
      <c r="DR117" s="79"/>
      <c r="DS117" s="79"/>
      <c r="DT117" s="79"/>
      <c r="DU117" s="79"/>
      <c r="DV117" s="79"/>
      <c r="DW117" s="79"/>
      <c r="DX117" s="79"/>
      <c r="DY117" s="79"/>
      <c r="DZ117" s="79"/>
      <c r="EA117" s="79"/>
      <c r="EB117" s="79"/>
      <c r="EC117" s="79"/>
      <c r="ED117" s="79"/>
      <c r="EE117" s="79"/>
      <c r="EF117" s="79"/>
      <c r="EG117" s="79"/>
      <c r="EH117" s="79"/>
      <c r="EI117" s="79"/>
      <c r="EJ117" s="79"/>
      <c r="EK117" s="79"/>
      <c r="EL117" s="79"/>
      <c r="EM117" s="79"/>
      <c r="EN117" s="79"/>
      <c r="EO117" s="79"/>
      <c r="EP117" s="79"/>
      <c r="EQ117" s="79"/>
      <c r="ER117" s="79"/>
      <c r="ES117" s="79"/>
      <c r="ET117" s="79"/>
      <c r="EU117" s="79"/>
      <c r="EV117" s="79"/>
      <c r="EW117" s="79"/>
      <c r="EX117" s="79"/>
      <c r="EY117" s="79"/>
      <c r="EZ117" s="79"/>
      <c r="FA117" s="79"/>
      <c r="FB117" s="79"/>
      <c r="FC117" s="79"/>
      <c r="FD117" s="79"/>
      <c r="FE117" s="79"/>
      <c r="FF117" s="79"/>
      <c r="FG117" s="79"/>
      <c r="FH117" s="79"/>
      <c r="FI117" s="79"/>
      <c r="FJ117" s="79"/>
      <c r="FK117" s="79"/>
      <c r="FL117" s="79"/>
      <c r="FM117" s="79"/>
      <c r="FN117" s="79"/>
      <c r="FO117" s="79"/>
      <c r="FP117" s="79"/>
      <c r="FQ117" s="79"/>
      <c r="FR117" s="79"/>
      <c r="FS117" s="79"/>
      <c r="FT117" s="79"/>
      <c r="FU117" s="79"/>
      <c r="FV117" s="79"/>
      <c r="FW117" s="79"/>
      <c r="FX117" s="79">
        <v>0</v>
      </c>
      <c r="FY117" s="79">
        <v>2.6842105388641357</v>
      </c>
      <c r="FZ117" s="79">
        <v>0</v>
      </c>
      <c r="GA117" s="41"/>
      <c r="GB117" s="34"/>
      <c r="GC117" s="34"/>
    </row>
    <row r="118" spans="1:185" x14ac:dyDescent="0.2">
      <c r="A118" t="s">
        <v>186</v>
      </c>
      <c r="B118" t="s">
        <v>236</v>
      </c>
      <c r="C118" t="s">
        <v>2</v>
      </c>
      <c r="D118" t="s">
        <v>202</v>
      </c>
      <c r="E118" t="s">
        <v>242</v>
      </c>
      <c r="F118" t="s">
        <v>181</v>
      </c>
      <c r="G118" t="s">
        <v>1</v>
      </c>
      <c r="H118" s="79">
        <v>31</v>
      </c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Q118" s="79"/>
      <c r="AR118" s="79"/>
      <c r="AS118" s="79"/>
      <c r="AT118" s="79"/>
      <c r="AU118" s="79"/>
      <c r="AV118" s="79"/>
      <c r="AW118" s="79"/>
      <c r="AX118" s="79"/>
      <c r="AY118" s="79"/>
      <c r="AZ118" s="79"/>
      <c r="BA118" s="79"/>
      <c r="BB118" s="79"/>
      <c r="BC118" s="79"/>
      <c r="BD118" s="79"/>
      <c r="BE118" s="79"/>
      <c r="BF118" s="79"/>
      <c r="BG118" s="79"/>
      <c r="BH118" s="79"/>
      <c r="BI118" s="79"/>
      <c r="BJ118" s="79"/>
      <c r="BK118" s="79"/>
      <c r="BL118" s="79"/>
      <c r="BM118" s="79"/>
      <c r="BN118" s="79"/>
      <c r="BO118" s="79"/>
      <c r="BP118" s="79"/>
      <c r="BQ118" s="79"/>
      <c r="BR118" s="79"/>
      <c r="BS118" s="79"/>
      <c r="BT118" s="79"/>
      <c r="BU118" s="79"/>
      <c r="BV118" s="79"/>
      <c r="BW118" s="79"/>
      <c r="BX118" s="79"/>
      <c r="BY118" s="79"/>
      <c r="BZ118" s="79"/>
      <c r="CA118" s="79"/>
      <c r="CB118" s="79"/>
      <c r="CC118" s="79"/>
      <c r="CD118" s="79"/>
      <c r="CE118" s="79"/>
      <c r="CF118" s="79"/>
      <c r="CG118" s="79"/>
      <c r="CH118" s="79"/>
      <c r="CI118" s="79"/>
      <c r="CJ118" s="79"/>
      <c r="CK118" s="79"/>
      <c r="CL118" s="79"/>
      <c r="CM118" s="79"/>
      <c r="CN118" s="79"/>
      <c r="CO118" s="79"/>
      <c r="CP118" s="79"/>
      <c r="CQ118" s="79"/>
      <c r="CR118" s="79"/>
      <c r="CS118" s="79"/>
      <c r="CT118" s="79"/>
      <c r="CU118" s="79"/>
      <c r="CV118" s="79"/>
      <c r="CW118" s="79"/>
      <c r="CX118" s="79"/>
      <c r="CY118" s="79"/>
      <c r="CZ118" s="79"/>
      <c r="DA118" s="79"/>
      <c r="DB118" s="79"/>
      <c r="DC118" s="79"/>
      <c r="DD118" s="79"/>
      <c r="DE118" s="79"/>
      <c r="DF118" s="79"/>
      <c r="DG118" s="79"/>
      <c r="DH118" s="79"/>
      <c r="DI118" s="79"/>
      <c r="DJ118" s="79"/>
      <c r="DK118" s="79"/>
      <c r="DL118" s="79"/>
      <c r="DM118" s="79"/>
      <c r="DN118" s="79"/>
      <c r="DO118" s="79"/>
      <c r="DP118" s="79"/>
      <c r="DQ118" s="79"/>
      <c r="DR118" s="79"/>
      <c r="DS118" s="79"/>
      <c r="DT118" s="79"/>
      <c r="DU118" s="79"/>
      <c r="DV118" s="79"/>
      <c r="DW118" s="79"/>
      <c r="DX118" s="79"/>
      <c r="DY118" s="79"/>
      <c r="DZ118" s="79"/>
      <c r="EA118" s="79"/>
      <c r="EB118" s="79"/>
      <c r="EC118" s="79"/>
      <c r="ED118" s="79"/>
      <c r="EE118" s="79"/>
      <c r="EF118" s="79"/>
      <c r="EG118" s="79"/>
      <c r="EH118" s="79"/>
      <c r="EI118" s="79"/>
      <c r="EJ118" s="79"/>
      <c r="EK118" s="79"/>
      <c r="EL118" s="79"/>
      <c r="EM118" s="79"/>
      <c r="EN118" s="79"/>
      <c r="EO118" s="79"/>
      <c r="EP118" s="79"/>
      <c r="EQ118" s="79"/>
      <c r="ER118" s="79"/>
      <c r="ES118" s="79"/>
      <c r="ET118" s="79"/>
      <c r="EU118" s="79"/>
      <c r="EV118" s="79"/>
      <c r="EW118" s="79"/>
      <c r="EX118" s="79"/>
      <c r="EY118" s="79"/>
      <c r="EZ118" s="79"/>
      <c r="FA118" s="79"/>
      <c r="FB118" s="79"/>
      <c r="FC118" s="79"/>
      <c r="FD118" s="79"/>
      <c r="FE118" s="79"/>
      <c r="FF118" s="79"/>
      <c r="FG118" s="79"/>
      <c r="FH118" s="79"/>
      <c r="FI118" s="79"/>
      <c r="FJ118" s="79"/>
      <c r="FK118" s="79"/>
      <c r="FL118" s="79"/>
      <c r="FM118" s="79"/>
      <c r="FN118" s="79"/>
      <c r="FO118" s="79"/>
      <c r="FP118" s="79"/>
      <c r="FQ118" s="79"/>
      <c r="FR118" s="79"/>
      <c r="FS118" s="79"/>
      <c r="FT118" s="79"/>
      <c r="FU118" s="79"/>
      <c r="FV118" s="79"/>
      <c r="FW118" s="79"/>
      <c r="FX118" s="79">
        <v>0</v>
      </c>
      <c r="FY118" s="79">
        <v>3.3684210777282715</v>
      </c>
      <c r="FZ118" s="79">
        <v>0</v>
      </c>
      <c r="GA118" s="41"/>
      <c r="GB118" s="34"/>
      <c r="GC118" s="34"/>
    </row>
    <row r="119" spans="1:185" x14ac:dyDescent="0.2">
      <c r="A119" t="s">
        <v>186</v>
      </c>
      <c r="B119" t="s">
        <v>236</v>
      </c>
      <c r="C119" t="s">
        <v>2</v>
      </c>
      <c r="D119" t="s">
        <v>202</v>
      </c>
      <c r="E119" t="s">
        <v>242</v>
      </c>
      <c r="F119" t="s">
        <v>182</v>
      </c>
      <c r="G119" t="s">
        <v>1</v>
      </c>
      <c r="H119" s="79">
        <v>192</v>
      </c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R119" s="79"/>
      <c r="AS119" s="79"/>
      <c r="AT119" s="79"/>
      <c r="AU119" s="79"/>
      <c r="AV119" s="79"/>
      <c r="AW119" s="79"/>
      <c r="AX119" s="79"/>
      <c r="AY119" s="79"/>
      <c r="AZ119" s="79"/>
      <c r="BA119" s="79"/>
      <c r="BB119" s="79"/>
      <c r="BC119" s="79"/>
      <c r="BD119" s="79"/>
      <c r="BE119" s="79"/>
      <c r="BF119" s="79"/>
      <c r="BG119" s="79"/>
      <c r="BH119" s="79"/>
      <c r="BI119" s="79"/>
      <c r="BJ119" s="79"/>
      <c r="BK119" s="79"/>
      <c r="BL119" s="79"/>
      <c r="BM119" s="79"/>
      <c r="BN119" s="79"/>
      <c r="BO119" s="79"/>
      <c r="BP119" s="79"/>
      <c r="BQ119" s="79"/>
      <c r="BR119" s="79"/>
      <c r="BS119" s="79"/>
      <c r="BT119" s="79"/>
      <c r="BU119" s="79"/>
      <c r="BV119" s="79"/>
      <c r="BW119" s="79"/>
      <c r="BX119" s="79"/>
      <c r="BY119" s="79"/>
      <c r="BZ119" s="79"/>
      <c r="CA119" s="79"/>
      <c r="CB119" s="79"/>
      <c r="CC119" s="79"/>
      <c r="CD119" s="79"/>
      <c r="CE119" s="79"/>
      <c r="CF119" s="79"/>
      <c r="CG119" s="79"/>
      <c r="CH119" s="79"/>
      <c r="CI119" s="79"/>
      <c r="CJ119" s="79"/>
      <c r="CK119" s="79"/>
      <c r="CL119" s="79"/>
      <c r="CM119" s="79"/>
      <c r="CN119" s="79"/>
      <c r="CO119" s="79"/>
      <c r="CP119" s="79"/>
      <c r="CQ119" s="79"/>
      <c r="CR119" s="79"/>
      <c r="CS119" s="79"/>
      <c r="CT119" s="79"/>
      <c r="CU119" s="79"/>
      <c r="CV119" s="79"/>
      <c r="CW119" s="79"/>
      <c r="CX119" s="79"/>
      <c r="CY119" s="79"/>
      <c r="CZ119" s="79"/>
      <c r="DA119" s="79"/>
      <c r="DB119" s="79"/>
      <c r="DC119" s="79"/>
      <c r="DD119" s="79"/>
      <c r="DE119" s="79"/>
      <c r="DF119" s="79"/>
      <c r="DG119" s="79"/>
      <c r="DH119" s="79"/>
      <c r="DI119" s="79"/>
      <c r="DJ119" s="79"/>
      <c r="DK119" s="79"/>
      <c r="DL119" s="79"/>
      <c r="DM119" s="79"/>
      <c r="DN119" s="79"/>
      <c r="DO119" s="79"/>
      <c r="DP119" s="79"/>
      <c r="DQ119" s="79"/>
      <c r="DR119" s="79"/>
      <c r="DS119" s="79"/>
      <c r="DT119" s="79"/>
      <c r="DU119" s="79"/>
      <c r="DV119" s="79"/>
      <c r="DW119" s="79"/>
      <c r="DX119" s="79"/>
      <c r="DY119" s="79"/>
      <c r="DZ119" s="79"/>
      <c r="EA119" s="79"/>
      <c r="EB119" s="79"/>
      <c r="EC119" s="79"/>
      <c r="ED119" s="79"/>
      <c r="EE119" s="79"/>
      <c r="EF119" s="79"/>
      <c r="EG119" s="79"/>
      <c r="EH119" s="79"/>
      <c r="EI119" s="79"/>
      <c r="EJ119" s="79"/>
      <c r="EK119" s="79"/>
      <c r="EL119" s="79"/>
      <c r="EM119" s="79"/>
      <c r="EN119" s="79"/>
      <c r="EO119" s="79"/>
      <c r="EP119" s="79"/>
      <c r="EQ119" s="79"/>
      <c r="ER119" s="79"/>
      <c r="ES119" s="79"/>
      <c r="ET119" s="79"/>
      <c r="EU119" s="79"/>
      <c r="EV119" s="79"/>
      <c r="EW119" s="79"/>
      <c r="EX119" s="79"/>
      <c r="EY119" s="79"/>
      <c r="EZ119" s="79"/>
      <c r="FA119" s="79"/>
      <c r="FB119" s="79"/>
      <c r="FC119" s="79"/>
      <c r="FD119" s="79"/>
      <c r="FE119" s="79"/>
      <c r="FF119" s="79"/>
      <c r="FG119" s="79"/>
      <c r="FH119" s="79"/>
      <c r="FI119" s="79"/>
      <c r="FJ119" s="79"/>
      <c r="FK119" s="79"/>
      <c r="FL119" s="79"/>
      <c r="FM119" s="79"/>
      <c r="FN119" s="79"/>
      <c r="FO119" s="79"/>
      <c r="FP119" s="79"/>
      <c r="FQ119" s="79"/>
      <c r="FR119" s="79"/>
      <c r="FS119" s="79"/>
      <c r="FT119" s="79"/>
      <c r="FU119" s="79"/>
      <c r="FV119" s="79"/>
      <c r="FW119" s="79"/>
      <c r="FX119" s="79">
        <v>0</v>
      </c>
      <c r="FY119" s="79">
        <v>20.157894134521484</v>
      </c>
      <c r="FZ119" s="79">
        <v>0</v>
      </c>
      <c r="GA119" s="41"/>
      <c r="GB119" s="34"/>
      <c r="GC119" s="34"/>
    </row>
    <row r="120" spans="1:185" x14ac:dyDescent="0.2">
      <c r="A120" t="s">
        <v>186</v>
      </c>
      <c r="B120" t="s">
        <v>236</v>
      </c>
      <c r="C120" t="s">
        <v>2</v>
      </c>
      <c r="D120" t="s">
        <v>202</v>
      </c>
      <c r="E120" t="s">
        <v>242</v>
      </c>
      <c r="F120" t="s">
        <v>183</v>
      </c>
      <c r="G120" t="s">
        <v>1</v>
      </c>
      <c r="H120" s="79">
        <v>348</v>
      </c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Q120" s="79"/>
      <c r="AR120" s="79"/>
      <c r="AS120" s="79"/>
      <c r="AT120" s="79"/>
      <c r="AU120" s="79"/>
      <c r="AV120" s="79"/>
      <c r="AW120" s="79"/>
      <c r="AX120" s="79"/>
      <c r="AY120" s="79"/>
      <c r="AZ120" s="79"/>
      <c r="BA120" s="79"/>
      <c r="BB120" s="79"/>
      <c r="BC120" s="79"/>
      <c r="BD120" s="79"/>
      <c r="BE120" s="79"/>
      <c r="BF120" s="79"/>
      <c r="BG120" s="79"/>
      <c r="BH120" s="79"/>
      <c r="BI120" s="79"/>
      <c r="BJ120" s="79"/>
      <c r="BK120" s="79"/>
      <c r="BL120" s="79"/>
      <c r="BM120" s="79"/>
      <c r="BN120" s="79"/>
      <c r="BO120" s="79"/>
      <c r="BP120" s="79"/>
      <c r="BQ120" s="79"/>
      <c r="BR120" s="79"/>
      <c r="BS120" s="79"/>
      <c r="BT120" s="79"/>
      <c r="BU120" s="79"/>
      <c r="BV120" s="79"/>
      <c r="BW120" s="79"/>
      <c r="BX120" s="79"/>
      <c r="BY120" s="79"/>
      <c r="BZ120" s="79"/>
      <c r="CA120" s="79"/>
      <c r="CB120" s="79"/>
      <c r="CC120" s="79"/>
      <c r="CD120" s="79"/>
      <c r="CE120" s="79"/>
      <c r="CF120" s="79"/>
      <c r="CG120" s="79"/>
      <c r="CH120" s="79"/>
      <c r="CI120" s="79"/>
      <c r="CJ120" s="79"/>
      <c r="CK120" s="79"/>
      <c r="CL120" s="79"/>
      <c r="CM120" s="79"/>
      <c r="CN120" s="79"/>
      <c r="CO120" s="79"/>
      <c r="CP120" s="79"/>
      <c r="CQ120" s="79"/>
      <c r="CR120" s="79"/>
      <c r="CS120" s="79"/>
      <c r="CT120" s="79"/>
      <c r="CU120" s="79"/>
      <c r="CV120" s="79"/>
      <c r="CW120" s="79"/>
      <c r="CX120" s="79"/>
      <c r="CY120" s="79"/>
      <c r="CZ120" s="79"/>
      <c r="DA120" s="79"/>
      <c r="DB120" s="79"/>
      <c r="DC120" s="79"/>
      <c r="DD120" s="79"/>
      <c r="DE120" s="79"/>
      <c r="DF120" s="79"/>
      <c r="DG120" s="79"/>
      <c r="DH120" s="79"/>
      <c r="DI120" s="79"/>
      <c r="DJ120" s="79"/>
      <c r="DK120" s="79"/>
      <c r="DL120" s="79"/>
      <c r="DM120" s="79"/>
      <c r="DN120" s="79"/>
      <c r="DO120" s="79"/>
      <c r="DP120" s="79"/>
      <c r="DQ120" s="79"/>
      <c r="DR120" s="79"/>
      <c r="DS120" s="79"/>
      <c r="DT120" s="79"/>
      <c r="DU120" s="79"/>
      <c r="DV120" s="79"/>
      <c r="DW120" s="79"/>
      <c r="DX120" s="79"/>
      <c r="DY120" s="79"/>
      <c r="DZ120" s="79"/>
      <c r="EA120" s="79"/>
      <c r="EB120" s="79"/>
      <c r="EC120" s="79"/>
      <c r="ED120" s="79"/>
      <c r="EE120" s="79"/>
      <c r="EF120" s="79"/>
      <c r="EG120" s="79"/>
      <c r="EH120" s="79"/>
      <c r="EI120" s="79"/>
      <c r="EJ120" s="79"/>
      <c r="EK120" s="79"/>
      <c r="EL120" s="79"/>
      <c r="EM120" s="79"/>
      <c r="EN120" s="79"/>
      <c r="EO120" s="79"/>
      <c r="EP120" s="79"/>
      <c r="EQ120" s="79"/>
      <c r="ER120" s="79"/>
      <c r="ES120" s="79"/>
      <c r="ET120" s="79"/>
      <c r="EU120" s="79"/>
      <c r="EV120" s="79"/>
      <c r="EW120" s="79"/>
      <c r="EX120" s="79"/>
      <c r="EY120" s="79"/>
      <c r="EZ120" s="79"/>
      <c r="FA120" s="79"/>
      <c r="FB120" s="79"/>
      <c r="FC120" s="79"/>
      <c r="FD120" s="79"/>
      <c r="FE120" s="79"/>
      <c r="FF120" s="79"/>
      <c r="FG120" s="79"/>
      <c r="FH120" s="79"/>
      <c r="FI120" s="79"/>
      <c r="FJ120" s="79"/>
      <c r="FK120" s="79"/>
      <c r="FL120" s="79"/>
      <c r="FM120" s="79"/>
      <c r="FN120" s="79"/>
      <c r="FO120" s="79"/>
      <c r="FP120" s="79"/>
      <c r="FQ120" s="79"/>
      <c r="FR120" s="79"/>
      <c r="FS120" s="79"/>
      <c r="FT120" s="79"/>
      <c r="FU120" s="79"/>
      <c r="FV120" s="79"/>
      <c r="FW120" s="79"/>
      <c r="FX120" s="79">
        <v>0</v>
      </c>
      <c r="FY120" s="79">
        <v>28.421052932739258</v>
      </c>
      <c r="FZ120" s="79">
        <v>0</v>
      </c>
      <c r="GA120" s="41"/>
      <c r="GB120" s="34"/>
      <c r="GC120" s="34"/>
    </row>
    <row r="121" spans="1:185" x14ac:dyDescent="0.2">
      <c r="A121" t="s">
        <v>186</v>
      </c>
      <c r="B121" t="s">
        <v>236</v>
      </c>
      <c r="C121" t="s">
        <v>2</v>
      </c>
      <c r="D121" t="s">
        <v>202</v>
      </c>
      <c r="E121" t="s">
        <v>242</v>
      </c>
      <c r="F121" t="s">
        <v>184</v>
      </c>
      <c r="G121" t="s">
        <v>1</v>
      </c>
      <c r="H121" s="79">
        <v>125</v>
      </c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R121" s="79"/>
      <c r="AS121" s="79"/>
      <c r="AT121" s="79"/>
      <c r="AU121" s="79"/>
      <c r="AV121" s="79"/>
      <c r="AW121" s="79"/>
      <c r="AX121" s="79"/>
      <c r="AY121" s="79"/>
      <c r="AZ121" s="79"/>
      <c r="BA121" s="79"/>
      <c r="BB121" s="79"/>
      <c r="BC121" s="79"/>
      <c r="BD121" s="79"/>
      <c r="BE121" s="79"/>
      <c r="BF121" s="79"/>
      <c r="BG121" s="79"/>
      <c r="BH121" s="79"/>
      <c r="BI121" s="79"/>
      <c r="BJ121" s="79"/>
      <c r="BK121" s="79"/>
      <c r="BL121" s="79"/>
      <c r="BM121" s="79"/>
      <c r="BN121" s="79"/>
      <c r="BO121" s="79"/>
      <c r="BP121" s="79"/>
      <c r="BQ121" s="79"/>
      <c r="BR121" s="79"/>
      <c r="BS121" s="79"/>
      <c r="BT121" s="79"/>
      <c r="BU121" s="79"/>
      <c r="BV121" s="79"/>
      <c r="BW121" s="79"/>
      <c r="BX121" s="79"/>
      <c r="BY121" s="79"/>
      <c r="BZ121" s="79"/>
      <c r="CA121" s="79"/>
      <c r="CB121" s="79"/>
      <c r="CC121" s="79"/>
      <c r="CD121" s="79"/>
      <c r="CE121" s="79"/>
      <c r="CF121" s="79"/>
      <c r="CG121" s="79"/>
      <c r="CH121" s="79"/>
      <c r="CI121" s="79"/>
      <c r="CJ121" s="79"/>
      <c r="CK121" s="79"/>
      <c r="CL121" s="79"/>
      <c r="CM121" s="79"/>
      <c r="CN121" s="79"/>
      <c r="CO121" s="79"/>
      <c r="CP121" s="79"/>
      <c r="CQ121" s="79"/>
      <c r="CR121" s="79"/>
      <c r="CS121" s="79"/>
      <c r="CT121" s="79"/>
      <c r="CU121" s="79"/>
      <c r="CV121" s="79"/>
      <c r="CW121" s="79"/>
      <c r="CX121" s="79"/>
      <c r="CY121" s="79"/>
      <c r="CZ121" s="79"/>
      <c r="DA121" s="79"/>
      <c r="DB121" s="79"/>
      <c r="DC121" s="79"/>
      <c r="DD121" s="79"/>
      <c r="DE121" s="79"/>
      <c r="DF121" s="79"/>
      <c r="DG121" s="79"/>
      <c r="DH121" s="79"/>
      <c r="DI121" s="79"/>
      <c r="DJ121" s="79"/>
      <c r="DK121" s="79"/>
      <c r="DL121" s="79"/>
      <c r="DM121" s="79"/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  <c r="DX121" s="79"/>
      <c r="DY121" s="79"/>
      <c r="DZ121" s="79"/>
      <c r="EA121" s="79"/>
      <c r="EB121" s="79"/>
      <c r="EC121" s="79"/>
      <c r="ED121" s="79"/>
      <c r="EE121" s="79"/>
      <c r="EF121" s="79"/>
      <c r="EG121" s="79"/>
      <c r="EH121" s="79"/>
      <c r="EI121" s="79"/>
      <c r="EJ121" s="79"/>
      <c r="EK121" s="79"/>
      <c r="EL121" s="79"/>
      <c r="EM121" s="79"/>
      <c r="EN121" s="79"/>
      <c r="EO121" s="79"/>
      <c r="EP121" s="79"/>
      <c r="EQ121" s="79"/>
      <c r="ER121" s="79"/>
      <c r="ES121" s="79"/>
      <c r="ET121" s="79"/>
      <c r="EU121" s="79"/>
      <c r="EV121" s="79"/>
      <c r="EW121" s="79"/>
      <c r="EX121" s="79"/>
      <c r="EY121" s="79"/>
      <c r="EZ121" s="79"/>
      <c r="FA121" s="79"/>
      <c r="FB121" s="79"/>
      <c r="FC121" s="79"/>
      <c r="FD121" s="79"/>
      <c r="FE121" s="79"/>
      <c r="FF121" s="79"/>
      <c r="FG121" s="79"/>
      <c r="FH121" s="79"/>
      <c r="FI121" s="79"/>
      <c r="FJ121" s="79"/>
      <c r="FK121" s="79"/>
      <c r="FL121" s="79"/>
      <c r="FM121" s="79"/>
      <c r="FN121" s="79"/>
      <c r="FO121" s="79"/>
      <c r="FP121" s="79"/>
      <c r="FQ121" s="79"/>
      <c r="FR121" s="79"/>
      <c r="FS121" s="79"/>
      <c r="FT121" s="79"/>
      <c r="FU121" s="79"/>
      <c r="FV121" s="79"/>
      <c r="FW121" s="79"/>
      <c r="FX121" s="79">
        <v>0</v>
      </c>
      <c r="FY121" s="79">
        <v>16.36842155456543</v>
      </c>
      <c r="FZ121" s="79">
        <v>0</v>
      </c>
      <c r="GA121" s="41"/>
      <c r="GB121" s="34"/>
      <c r="GC121" s="34"/>
    </row>
    <row r="122" spans="1:185" x14ac:dyDescent="0.2">
      <c r="A122" t="s">
        <v>186</v>
      </c>
      <c r="B122" t="s">
        <v>236</v>
      </c>
      <c r="C122" t="s">
        <v>2</v>
      </c>
      <c r="D122" t="s">
        <v>202</v>
      </c>
      <c r="E122" t="s">
        <v>242</v>
      </c>
      <c r="F122" t="s">
        <v>185</v>
      </c>
      <c r="G122" t="s">
        <v>1</v>
      </c>
      <c r="H122" s="79">
        <v>34</v>
      </c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R122" s="79"/>
      <c r="AS122" s="79"/>
      <c r="AT122" s="79"/>
      <c r="AU122" s="79"/>
      <c r="AV122" s="79"/>
      <c r="AW122" s="79"/>
      <c r="AX122" s="79"/>
      <c r="AY122" s="79"/>
      <c r="AZ122" s="79"/>
      <c r="BA122" s="79"/>
      <c r="BB122" s="79"/>
      <c r="BC122" s="79"/>
      <c r="BD122" s="79"/>
      <c r="BE122" s="79"/>
      <c r="BF122" s="79"/>
      <c r="BG122" s="79"/>
      <c r="BH122" s="79"/>
      <c r="BI122" s="79"/>
      <c r="BJ122" s="79"/>
      <c r="BK122" s="79"/>
      <c r="BL122" s="79"/>
      <c r="BM122" s="79"/>
      <c r="BN122" s="79"/>
      <c r="BO122" s="79"/>
      <c r="BP122" s="79"/>
      <c r="BQ122" s="79"/>
      <c r="BR122" s="79"/>
      <c r="BS122" s="79"/>
      <c r="BT122" s="79"/>
      <c r="BU122" s="79"/>
      <c r="BV122" s="79"/>
      <c r="BW122" s="79"/>
      <c r="BX122" s="79"/>
      <c r="BY122" s="79"/>
      <c r="BZ122" s="79"/>
      <c r="CA122" s="79"/>
      <c r="CB122" s="79"/>
      <c r="CC122" s="79"/>
      <c r="CD122" s="79"/>
      <c r="CE122" s="79"/>
      <c r="CF122" s="79"/>
      <c r="CG122" s="79"/>
      <c r="CH122" s="79"/>
      <c r="CI122" s="79"/>
      <c r="CJ122" s="79"/>
      <c r="CK122" s="79"/>
      <c r="CL122" s="79"/>
      <c r="CM122" s="79"/>
      <c r="CN122" s="79"/>
      <c r="CO122" s="79"/>
      <c r="CP122" s="79"/>
      <c r="CQ122" s="79"/>
      <c r="CR122" s="79"/>
      <c r="CS122" s="79"/>
      <c r="CT122" s="79"/>
      <c r="CU122" s="79"/>
      <c r="CV122" s="79"/>
      <c r="CW122" s="79"/>
      <c r="CX122" s="79"/>
      <c r="CY122" s="79"/>
      <c r="CZ122" s="79"/>
      <c r="DA122" s="79"/>
      <c r="DB122" s="79"/>
      <c r="DC122" s="79"/>
      <c r="DD122" s="79"/>
      <c r="DE122" s="79"/>
      <c r="DF122" s="79"/>
      <c r="DG122" s="79"/>
      <c r="DH122" s="79"/>
      <c r="DI122" s="79"/>
      <c r="DJ122" s="79"/>
      <c r="DK122" s="79"/>
      <c r="DL122" s="79"/>
      <c r="DM122" s="79"/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  <c r="DX122" s="79"/>
      <c r="DY122" s="79"/>
      <c r="DZ122" s="79"/>
      <c r="EA122" s="79"/>
      <c r="EB122" s="79"/>
      <c r="EC122" s="79"/>
      <c r="ED122" s="79"/>
      <c r="EE122" s="79"/>
      <c r="EF122" s="79"/>
      <c r="EG122" s="79"/>
      <c r="EH122" s="79"/>
      <c r="EI122" s="79"/>
      <c r="EJ122" s="79"/>
      <c r="EK122" s="79"/>
      <c r="EL122" s="79"/>
      <c r="EM122" s="79"/>
      <c r="EN122" s="79"/>
      <c r="EO122" s="79"/>
      <c r="EP122" s="79"/>
      <c r="EQ122" s="79"/>
      <c r="ER122" s="79"/>
      <c r="ES122" s="79"/>
      <c r="ET122" s="79"/>
      <c r="EU122" s="79"/>
      <c r="EV122" s="79"/>
      <c r="EW122" s="79"/>
      <c r="EX122" s="79"/>
      <c r="EY122" s="79"/>
      <c r="EZ122" s="79"/>
      <c r="FA122" s="79"/>
      <c r="FB122" s="79"/>
      <c r="FC122" s="79"/>
      <c r="FD122" s="79"/>
      <c r="FE122" s="79"/>
      <c r="FF122" s="79"/>
      <c r="FG122" s="79"/>
      <c r="FH122" s="79"/>
      <c r="FI122" s="79"/>
      <c r="FJ122" s="79"/>
      <c r="FK122" s="79"/>
      <c r="FL122" s="79"/>
      <c r="FM122" s="79"/>
      <c r="FN122" s="79"/>
      <c r="FO122" s="79"/>
      <c r="FP122" s="79"/>
      <c r="FQ122" s="79"/>
      <c r="FR122" s="79"/>
      <c r="FS122" s="79"/>
      <c r="FT122" s="79"/>
      <c r="FU122" s="79"/>
      <c r="FV122" s="79"/>
      <c r="FW122" s="79"/>
      <c r="FX122" s="79">
        <v>0</v>
      </c>
      <c r="FY122" s="79">
        <v>6.8421053886413574</v>
      </c>
      <c r="FZ122" s="79">
        <v>0</v>
      </c>
      <c r="GA122" s="41"/>
      <c r="GB122" s="34"/>
      <c r="GC122" s="34"/>
    </row>
    <row r="123" spans="1:185" x14ac:dyDescent="0.2">
      <c r="A123" t="s">
        <v>186</v>
      </c>
      <c r="B123" t="s">
        <v>236</v>
      </c>
      <c r="C123" t="s">
        <v>2</v>
      </c>
      <c r="D123" t="s">
        <v>202</v>
      </c>
      <c r="E123" t="s">
        <v>243</v>
      </c>
      <c r="F123" t="s">
        <v>1</v>
      </c>
      <c r="G123" t="s">
        <v>198</v>
      </c>
      <c r="H123" s="79">
        <v>3751</v>
      </c>
      <c r="I123" s="79">
        <v>1.8912563323974609</v>
      </c>
      <c r="J123" s="79">
        <v>1.6723204851150513</v>
      </c>
      <c r="K123" s="79">
        <v>1.541689395904541</v>
      </c>
      <c r="L123" s="79">
        <v>1.4554553031921387</v>
      </c>
      <c r="M123" s="79">
        <v>1.4753018617630005</v>
      </c>
      <c r="N123" s="79">
        <v>1.6493363380432129</v>
      </c>
      <c r="O123" s="79">
        <v>2.0209724903106689</v>
      </c>
      <c r="P123" s="79">
        <v>2.213857889175415</v>
      </c>
      <c r="Q123" s="79">
        <v>2.087045431137085</v>
      </c>
      <c r="R123" s="79">
        <v>2.0313782691955566</v>
      </c>
      <c r="S123" s="79">
        <v>1.9592796564102173</v>
      </c>
      <c r="T123" s="79">
        <v>1.9240585565567017</v>
      </c>
      <c r="U123" s="79">
        <v>1.8714463710784912</v>
      </c>
      <c r="V123" s="79">
        <v>1.7444878816604614</v>
      </c>
      <c r="W123" s="79">
        <v>1.7754703760147095</v>
      </c>
      <c r="X123" s="79">
        <v>1.8552922010421753</v>
      </c>
      <c r="Y123" s="79">
        <v>2.1416141986846924</v>
      </c>
      <c r="Z123" s="79">
        <v>2.7004101276397705</v>
      </c>
      <c r="AA123" s="79">
        <v>2.8927764892578125</v>
      </c>
      <c r="AB123" s="79">
        <v>2.8902895450592041</v>
      </c>
      <c r="AC123" s="79">
        <v>2.8443572521209717</v>
      </c>
      <c r="AD123" s="79">
        <v>2.7130074501037598</v>
      </c>
      <c r="AE123" s="79">
        <v>2.4110023975372314</v>
      </c>
      <c r="AF123" s="79">
        <v>1.997151255607605</v>
      </c>
      <c r="AG123" s="79">
        <v>-0.22845315933227539</v>
      </c>
      <c r="AH123" s="79">
        <v>-0.23880739510059357</v>
      </c>
      <c r="AI123" s="79">
        <v>-0.23363116383552551</v>
      </c>
      <c r="AJ123" s="79">
        <v>-0.18225990235805511</v>
      </c>
      <c r="AK123" s="79">
        <v>-0.18419358134269714</v>
      </c>
      <c r="AL123" s="79">
        <v>-0.22824284434318542</v>
      </c>
      <c r="AM123" s="79">
        <v>-0.18667525053024292</v>
      </c>
      <c r="AN123" s="79">
        <v>-0.12458033114671707</v>
      </c>
      <c r="AO123" s="79">
        <v>-4.2367745190858841E-2</v>
      </c>
      <c r="AP123" s="79">
        <v>-2.491435594856739E-2</v>
      </c>
      <c r="AQ123" s="79">
        <v>4.265802726149559E-2</v>
      </c>
      <c r="AR123" s="79">
        <v>4.0319304913282394E-2</v>
      </c>
      <c r="AS123" s="79">
        <v>4.5838956721127033E-3</v>
      </c>
      <c r="AT123" s="79">
        <v>-5.7641644030809402E-2</v>
      </c>
      <c r="AU123" s="79">
        <v>2.0339855924248695E-2</v>
      </c>
      <c r="AV123" s="79">
        <v>0.10647772252559662</v>
      </c>
      <c r="AW123" s="79">
        <v>0.13275265693664551</v>
      </c>
      <c r="AX123" s="79">
        <v>0.17835512757301331</v>
      </c>
      <c r="AY123" s="79">
        <v>0.14641667902469635</v>
      </c>
      <c r="AZ123" s="79">
        <v>0.12723433971405029</v>
      </c>
      <c r="BA123" s="79">
        <v>-7.5117409229278564E-2</v>
      </c>
      <c r="BB123" s="79">
        <v>-0.16197629272937775</v>
      </c>
      <c r="BC123" s="79">
        <v>-0.14810463786125183</v>
      </c>
      <c r="BD123" s="79">
        <v>-0.14429862797260284</v>
      </c>
      <c r="BE123" s="79">
        <v>-0.1747647225856781</v>
      </c>
      <c r="BF123" s="79">
        <v>-0.18370470404624939</v>
      </c>
      <c r="BG123" s="79">
        <v>-0.17863056063652039</v>
      </c>
      <c r="BH123" s="79">
        <v>-0.12701207399368286</v>
      </c>
      <c r="BI123" s="79">
        <v>-0.12683296203613281</v>
      </c>
      <c r="BJ123" s="79">
        <v>-0.15825368463993073</v>
      </c>
      <c r="BK123" s="79">
        <v>-0.12452993541955948</v>
      </c>
      <c r="BL123" s="79">
        <v>-6.9942422211170197E-2</v>
      </c>
      <c r="BM123" s="79">
        <v>6.2073287554085255E-3</v>
      </c>
      <c r="BN123" s="79">
        <v>2.293357253074646E-2</v>
      </c>
      <c r="BO123" s="79">
        <v>9.1323912143707275E-2</v>
      </c>
      <c r="BP123" s="79">
        <v>9.0147770941257477E-2</v>
      </c>
      <c r="BQ123" s="79">
        <v>5.3694713860750198E-2</v>
      </c>
      <c r="BR123" s="79">
        <v>-1.0812736116349697E-2</v>
      </c>
      <c r="BS123" s="79">
        <v>5.6023541837930679E-2</v>
      </c>
      <c r="BT123" s="79">
        <v>0.14344638586044312</v>
      </c>
      <c r="BU123" s="79">
        <v>0.17413905262947083</v>
      </c>
      <c r="BV123" s="79">
        <v>0.22147512435913086</v>
      </c>
      <c r="BW123" s="79">
        <v>0.19383908808231354</v>
      </c>
      <c r="BX123" s="79">
        <v>0.17493174970149994</v>
      </c>
      <c r="BY123" s="79">
        <v>-1.4365795999765396E-2</v>
      </c>
      <c r="BZ123" s="79">
        <v>-9.7498662769794464E-2</v>
      </c>
      <c r="CA123" s="79">
        <v>-8.5442736744880676E-2</v>
      </c>
      <c r="CB123" s="79">
        <v>-8.7806448340415955E-2</v>
      </c>
      <c r="CC123" s="79">
        <v>-0.1375802755355835</v>
      </c>
      <c r="CD123" s="79">
        <v>-0.1455407440662384</v>
      </c>
      <c r="CE123" s="79">
        <v>-0.14053730666637421</v>
      </c>
      <c r="CF123" s="79">
        <v>-8.8747605681419373E-2</v>
      </c>
      <c r="CG123" s="79">
        <v>-8.7105177342891693E-2</v>
      </c>
      <c r="CH123" s="79">
        <v>-0.10977941006422043</v>
      </c>
      <c r="CI123" s="79">
        <v>-8.1488274037837982E-2</v>
      </c>
      <c r="CJ123" s="79">
        <v>-3.2100372016429901E-2</v>
      </c>
      <c r="CK123" s="79">
        <v>3.9850275963544846E-2</v>
      </c>
      <c r="CL123" s="79">
        <v>5.60729019343853E-2</v>
      </c>
      <c r="CM123" s="79">
        <v>0.12502975761890411</v>
      </c>
      <c r="CN123" s="79">
        <v>0.12465881556272507</v>
      </c>
      <c r="CO123" s="79">
        <v>8.7708719074726105E-2</v>
      </c>
      <c r="CP123" s="79">
        <v>2.1620823070406914E-2</v>
      </c>
      <c r="CQ123" s="79">
        <v>8.0737955868244171E-2</v>
      </c>
      <c r="CR123" s="79">
        <v>0.16905076801776886</v>
      </c>
      <c r="CS123" s="79">
        <v>0.20280314981937408</v>
      </c>
      <c r="CT123" s="79">
        <v>0.25133991241455078</v>
      </c>
      <c r="CU123" s="79">
        <v>0.22668372094631195</v>
      </c>
      <c r="CV123" s="79">
        <v>0.20796683430671692</v>
      </c>
      <c r="CW123" s="79">
        <v>2.7710586786270142E-2</v>
      </c>
      <c r="CX123" s="79">
        <v>-5.2841659635305405E-2</v>
      </c>
      <c r="CY123" s="79">
        <v>-4.2043298482894897E-2</v>
      </c>
      <c r="CZ123" s="79">
        <v>-4.8680126667022705E-2</v>
      </c>
      <c r="DA123" s="79">
        <v>-0.10039582848548889</v>
      </c>
      <c r="DB123" s="79">
        <v>-0.10737678408622742</v>
      </c>
      <c r="DC123" s="79">
        <v>-0.10244405269622803</v>
      </c>
      <c r="DD123" s="79">
        <v>-5.0483129918575287E-2</v>
      </c>
      <c r="DE123" s="79">
        <v>-4.7377388924360275E-2</v>
      </c>
      <c r="DF123" s="79">
        <v>-6.1305131763219833E-2</v>
      </c>
      <c r="DG123" s="79">
        <v>-3.8446616381406784E-2</v>
      </c>
      <c r="DH123" s="79">
        <v>5.7416772469878197E-3</v>
      </c>
      <c r="DI123" s="79">
        <v>7.3493219912052155E-2</v>
      </c>
      <c r="DJ123" s="79">
        <v>8.9212231338024139E-2</v>
      </c>
      <c r="DK123" s="79">
        <v>0.15873560309410095</v>
      </c>
      <c r="DL123" s="79">
        <v>0.15916985273361206</v>
      </c>
      <c r="DM123" s="79">
        <v>0.12172272056341171</v>
      </c>
      <c r="DN123" s="79">
        <v>5.4054383188486099E-2</v>
      </c>
      <c r="DO123" s="79">
        <v>0.10545236617326736</v>
      </c>
      <c r="DP123" s="79">
        <v>0.1946551501750946</v>
      </c>
      <c r="DQ123" s="79">
        <v>0.23146724700927734</v>
      </c>
      <c r="DR123" s="79">
        <v>0.2812047004699707</v>
      </c>
      <c r="DS123" s="79">
        <v>0.25952833890914917</v>
      </c>
      <c r="DT123" s="79">
        <v>0.2410019189119339</v>
      </c>
      <c r="DU123" s="79">
        <v>6.9786973297595978E-2</v>
      </c>
      <c r="DV123" s="79">
        <v>-8.184654638171196E-3</v>
      </c>
      <c r="DW123" s="79">
        <v>1.3561388477683067E-3</v>
      </c>
      <c r="DX123" s="79">
        <v>-9.5538077875971794E-3</v>
      </c>
      <c r="DY123" s="79">
        <v>-4.6707399189472198E-2</v>
      </c>
      <c r="DZ123" s="79">
        <v>-5.227409303188324E-2</v>
      </c>
      <c r="EA123" s="79">
        <v>-4.74434494972229E-2</v>
      </c>
      <c r="EB123" s="79">
        <v>4.7646937891840935E-3</v>
      </c>
      <c r="EC123" s="79">
        <v>9.9832257255911827E-3</v>
      </c>
      <c r="ED123" s="79">
        <v>8.6840232834219933E-3</v>
      </c>
      <c r="EE123" s="79">
        <v>2.3698702454566956E-2</v>
      </c>
      <c r="EF123" s="79">
        <v>6.0379587113857269E-2</v>
      </c>
      <c r="EG123" s="79">
        <v>0.12206829339265823</v>
      </c>
      <c r="EH123" s="79">
        <v>0.13706016540527344</v>
      </c>
      <c r="EI123" s="79">
        <v>0.20740148425102234</v>
      </c>
      <c r="EJ123" s="79">
        <v>0.20899832248687744</v>
      </c>
      <c r="EK123" s="79">
        <v>0.17083354294300079</v>
      </c>
      <c r="EL123" s="79">
        <v>0.10088329017162323</v>
      </c>
      <c r="EM123" s="79">
        <v>0.1411360502243042</v>
      </c>
      <c r="EN123" s="79">
        <v>0.2316238135099411</v>
      </c>
      <c r="EO123" s="79">
        <v>0.27285364270210266</v>
      </c>
      <c r="EP123" s="79">
        <v>0.32432469725608826</v>
      </c>
      <c r="EQ123" s="79">
        <v>0.30695077776908875</v>
      </c>
      <c r="ER123" s="79">
        <v>0.28869932889938354</v>
      </c>
      <c r="ES123" s="79">
        <v>0.13053858280181885</v>
      </c>
      <c r="ET123" s="79">
        <v>5.629296600818634E-2</v>
      </c>
      <c r="EU123" s="79">
        <v>6.4018033444881439E-2</v>
      </c>
      <c r="EV123" s="79">
        <v>4.6938382089138031E-2</v>
      </c>
      <c r="EW123" s="79">
        <v>49.111507415771484</v>
      </c>
      <c r="EX123" s="79">
        <v>48.621505737304688</v>
      </c>
      <c r="EY123" s="79">
        <v>48.124500274658203</v>
      </c>
      <c r="EZ123" s="79">
        <v>47.823207855224609</v>
      </c>
      <c r="FA123" s="79">
        <v>47.441635131835938</v>
      </c>
      <c r="FB123" s="79">
        <v>47.173095703125</v>
      </c>
      <c r="FC123" s="79">
        <v>46.966659545898438</v>
      </c>
      <c r="FD123" s="79">
        <v>46.580963134765625</v>
      </c>
      <c r="FE123" s="79">
        <v>47.474224090576172</v>
      </c>
      <c r="FF123" s="79">
        <v>50.333518981933594</v>
      </c>
      <c r="FG123" s="79">
        <v>53.111118316650391</v>
      </c>
      <c r="FH123" s="79">
        <v>55.270957946777344</v>
      </c>
      <c r="FI123" s="79">
        <v>56.714344024658203</v>
      </c>
      <c r="FJ123" s="79">
        <v>57.642471313476563</v>
      </c>
      <c r="FK123" s="79">
        <v>58.159999847412109</v>
      </c>
      <c r="FL123" s="79">
        <v>57.92218017578125</v>
      </c>
      <c r="FM123" s="79">
        <v>56.714588165283203</v>
      </c>
      <c r="FN123" s="79">
        <v>54.590293884277344</v>
      </c>
      <c r="FO123" s="79">
        <v>53.217521667480469</v>
      </c>
      <c r="FP123" s="79">
        <v>52.273090362548828</v>
      </c>
      <c r="FQ123" s="79">
        <v>51.545333862304688</v>
      </c>
      <c r="FR123" s="79">
        <v>51.100135803222656</v>
      </c>
      <c r="FS123" s="79">
        <v>50.747123718261719</v>
      </c>
      <c r="FT123" s="79">
        <v>50.174732208251953</v>
      </c>
      <c r="FU123" s="79">
        <v>4.9178499728441238E-2</v>
      </c>
      <c r="FV123" s="79">
        <v>4.9241285771131516E-2</v>
      </c>
      <c r="FW123" s="79">
        <v>5.2977427840232849E-2</v>
      </c>
      <c r="FX123" s="79">
        <v>0</v>
      </c>
      <c r="FY123" s="79">
        <v>267.4761962890625</v>
      </c>
      <c r="FZ123" s="79">
        <v>1</v>
      </c>
      <c r="GA123" s="41"/>
      <c r="GB123" s="34"/>
      <c r="GC123" s="34"/>
    </row>
    <row r="124" spans="1:185" x14ac:dyDescent="0.2">
      <c r="A124" t="s">
        <v>186</v>
      </c>
      <c r="B124" t="s">
        <v>236</v>
      </c>
      <c r="C124" t="s">
        <v>2</v>
      </c>
      <c r="D124" t="s">
        <v>202</v>
      </c>
      <c r="E124" t="s">
        <v>243</v>
      </c>
      <c r="F124" t="s">
        <v>1</v>
      </c>
      <c r="G124" t="s">
        <v>200</v>
      </c>
      <c r="H124" s="79">
        <v>669</v>
      </c>
      <c r="I124" s="79">
        <v>0.40499484539031982</v>
      </c>
      <c r="J124" s="79">
        <v>0.36789479851722717</v>
      </c>
      <c r="K124" s="79">
        <v>0.35066962242126465</v>
      </c>
      <c r="L124" s="79">
        <v>0.33600765466690063</v>
      </c>
      <c r="M124" s="79">
        <v>0.33700487017631531</v>
      </c>
      <c r="N124" s="79">
        <v>0.37402483820915222</v>
      </c>
      <c r="O124" s="79">
        <v>0.44126290082931519</v>
      </c>
      <c r="P124" s="79">
        <v>0.47540521621704102</v>
      </c>
      <c r="Q124" s="79">
        <v>0.45854321122169495</v>
      </c>
      <c r="R124" s="79">
        <v>0.46375051140785217</v>
      </c>
      <c r="S124" s="79">
        <v>0.42658722400665283</v>
      </c>
      <c r="T124" s="79">
        <v>0.41790735721588135</v>
      </c>
      <c r="U124" s="79">
        <v>0.40431725978851318</v>
      </c>
      <c r="V124" s="79">
        <v>0.40579298138618469</v>
      </c>
      <c r="W124" s="79">
        <v>0.38836205005645752</v>
      </c>
      <c r="X124" s="79">
        <v>0.38497823476791382</v>
      </c>
      <c r="Y124" s="79">
        <v>0.42830240726470947</v>
      </c>
      <c r="Z124" s="79">
        <v>0.53107017278671265</v>
      </c>
      <c r="AA124" s="79">
        <v>0.57341134548187256</v>
      </c>
      <c r="AB124" s="79">
        <v>0.59921544790267944</v>
      </c>
      <c r="AC124" s="79">
        <v>0.58117657899856567</v>
      </c>
      <c r="AD124" s="79">
        <v>0.55352932214736938</v>
      </c>
      <c r="AE124" s="79">
        <v>0.50809252262115479</v>
      </c>
      <c r="AF124" s="79">
        <v>0.44592186808586121</v>
      </c>
      <c r="AG124" s="79">
        <v>-1.2964148074388504E-2</v>
      </c>
      <c r="AH124" s="79">
        <v>-1.1808003298938274E-2</v>
      </c>
      <c r="AI124" s="79">
        <v>-1.1303519830107689E-2</v>
      </c>
      <c r="AJ124" s="79">
        <v>-9.8901698365807533E-3</v>
      </c>
      <c r="AK124" s="79">
        <v>-1.1963747441768646E-2</v>
      </c>
      <c r="AL124" s="79">
        <v>-1.7606610432267189E-2</v>
      </c>
      <c r="AM124" s="79">
        <v>-2.9273061081767082E-2</v>
      </c>
      <c r="AN124" s="79">
        <v>-2.3035468533635139E-2</v>
      </c>
      <c r="AO124" s="79">
        <v>-2.6937218382954597E-2</v>
      </c>
      <c r="AP124" s="79">
        <v>-3.0327681452035904E-2</v>
      </c>
      <c r="AQ124" s="79">
        <v>-5.5669683963060379E-2</v>
      </c>
      <c r="AR124" s="79">
        <v>-4.7993723303079605E-2</v>
      </c>
      <c r="AS124" s="79">
        <v>-3.5309102386236191E-2</v>
      </c>
      <c r="AT124" s="79">
        <v>-4.1142877191305161E-2</v>
      </c>
      <c r="AU124" s="79">
        <v>-3.9172928780317307E-2</v>
      </c>
      <c r="AV124" s="79">
        <v>-3.8908455520868301E-2</v>
      </c>
      <c r="AW124" s="79">
        <v>-3.2309897243976593E-2</v>
      </c>
      <c r="AX124" s="79">
        <v>-3.4125477075576782E-2</v>
      </c>
      <c r="AY124" s="79">
        <v>-3.0921889469027519E-2</v>
      </c>
      <c r="AZ124" s="79">
        <v>-2.6824448257684708E-2</v>
      </c>
      <c r="BA124" s="79">
        <v>-3.7023115903139114E-2</v>
      </c>
      <c r="BB124" s="79">
        <v>-3.7282519042491913E-2</v>
      </c>
      <c r="BC124" s="79">
        <v>-1.6633031889796257E-2</v>
      </c>
      <c r="BD124" s="79">
        <v>-2.5435937568545341E-2</v>
      </c>
      <c r="BE124" s="79">
        <v>-8.6020816524978727E-5</v>
      </c>
      <c r="BF124" s="79">
        <v>1.0029723489424214E-4</v>
      </c>
      <c r="BG124" s="79">
        <v>3.0127711943350732E-4</v>
      </c>
      <c r="BH124" s="79">
        <v>1.7304979264736176E-3</v>
      </c>
      <c r="BI124" s="79">
        <v>-5.2093189879087731E-5</v>
      </c>
      <c r="BJ124" s="79">
        <v>-4.5257643796503544E-3</v>
      </c>
      <c r="BK124" s="79">
        <v>-1.5709536150097847E-2</v>
      </c>
      <c r="BL124" s="79">
        <v>-1.0510236956179142E-2</v>
      </c>
      <c r="BM124" s="79">
        <v>-1.3969223946332932E-2</v>
      </c>
      <c r="BN124" s="79">
        <v>-1.5885919332504272E-2</v>
      </c>
      <c r="BO124" s="79">
        <v>-4.2308587580919266E-2</v>
      </c>
      <c r="BP124" s="79">
        <v>-3.6185320466756821E-2</v>
      </c>
      <c r="BQ124" s="79">
        <v>-2.3421792313456535E-2</v>
      </c>
      <c r="BR124" s="79">
        <v>-3.0176877975463867E-2</v>
      </c>
      <c r="BS124" s="79">
        <v>-2.853546105325222E-2</v>
      </c>
      <c r="BT124" s="79">
        <v>-2.8887258842587471E-2</v>
      </c>
      <c r="BU124" s="79">
        <v>-2.1142158657312393E-2</v>
      </c>
      <c r="BV124" s="79">
        <v>-1.9792228937149048E-2</v>
      </c>
      <c r="BW124" s="79">
        <v>-1.7122833058238029E-2</v>
      </c>
      <c r="BX124" s="79">
        <v>-1.3615651987493038E-2</v>
      </c>
      <c r="BY124" s="79">
        <v>-2.2542806342244148E-2</v>
      </c>
      <c r="BZ124" s="79">
        <v>-2.1992810070514679E-2</v>
      </c>
      <c r="CA124" s="79">
        <v>-1.6441143816336989E-3</v>
      </c>
      <c r="CB124" s="79">
        <v>-1.1783725582063198E-2</v>
      </c>
      <c r="CC124" s="79">
        <v>8.8333310559391975E-3</v>
      </c>
      <c r="CD124" s="79">
        <v>8.3479499444365501E-3</v>
      </c>
      <c r="CE124" s="79">
        <v>8.3387242630124092E-3</v>
      </c>
      <c r="CF124" s="79">
        <v>9.7789373248815536E-3</v>
      </c>
      <c r="CG124" s="79">
        <v>8.1978822126984596E-3</v>
      </c>
      <c r="CH124" s="79">
        <v>4.5339898206293583E-3</v>
      </c>
      <c r="CI124" s="79">
        <v>-6.3154790550470352E-3</v>
      </c>
      <c r="CJ124" s="79">
        <v>-1.835299888625741E-3</v>
      </c>
      <c r="CK124" s="79">
        <v>-4.9876309931278229E-3</v>
      </c>
      <c r="CL124" s="79">
        <v>-5.8836000971496105E-3</v>
      </c>
      <c r="CM124" s="79">
        <v>-3.3054735511541367E-2</v>
      </c>
      <c r="CN124" s="79">
        <v>-2.8006855398416519E-2</v>
      </c>
      <c r="CO124" s="79">
        <v>-1.5188676305115223E-2</v>
      </c>
      <c r="CP124" s="79">
        <v>-2.2581860423088074E-2</v>
      </c>
      <c r="CQ124" s="79">
        <v>-2.116798423230648E-2</v>
      </c>
      <c r="CR124" s="79">
        <v>-2.1946609020233154E-2</v>
      </c>
      <c r="CS124" s="79">
        <v>-1.3407416641712189E-2</v>
      </c>
      <c r="CT124" s="79">
        <v>-9.8650632426142693E-3</v>
      </c>
      <c r="CU124" s="79">
        <v>-7.565649226307869E-3</v>
      </c>
      <c r="CV124" s="79">
        <v>-4.4672791846096516E-3</v>
      </c>
      <c r="CW124" s="79">
        <v>-1.2513788416981697E-2</v>
      </c>
      <c r="CX124" s="79">
        <v>-1.1403202079236507E-2</v>
      </c>
      <c r="CY124" s="79">
        <v>8.7371636182069778E-3</v>
      </c>
      <c r="CZ124" s="79">
        <v>-2.328244736418128E-3</v>
      </c>
      <c r="DA124" s="79">
        <v>1.7752682790160179E-2</v>
      </c>
      <c r="DB124" s="79">
        <v>1.6595602035522461E-2</v>
      </c>
      <c r="DC124" s="79">
        <v>1.6376171261072159E-2</v>
      </c>
      <c r="DD124" s="79">
        <v>1.782737672328949E-2</v>
      </c>
      <c r="DE124" s="79">
        <v>1.6447857022285461E-2</v>
      </c>
      <c r="DF124" s="79">
        <v>1.3593744486570358E-2</v>
      </c>
      <c r="DG124" s="79">
        <v>3.0785778071731329E-3</v>
      </c>
      <c r="DH124" s="79">
        <v>6.8396376445889473E-3</v>
      </c>
      <c r="DI124" s="79">
        <v>3.9939624257385731E-3</v>
      </c>
      <c r="DJ124" s="79">
        <v>4.1187196038663387E-3</v>
      </c>
      <c r="DK124" s="79">
        <v>-2.3800883442163467E-2</v>
      </c>
      <c r="DL124" s="79">
        <v>-1.9828390330076218E-2</v>
      </c>
      <c r="DM124" s="79">
        <v>-6.9555607624351978E-3</v>
      </c>
      <c r="DN124" s="79">
        <v>-1.4986841939389706E-2</v>
      </c>
      <c r="DO124" s="79">
        <v>-1.3800506480038166E-2</v>
      </c>
      <c r="DP124" s="79">
        <v>-1.5005958266556263E-2</v>
      </c>
      <c r="DQ124" s="79">
        <v>-5.6726746261119843E-3</v>
      </c>
      <c r="DR124" s="79">
        <v>6.2101680669002235E-5</v>
      </c>
      <c r="DS124" s="79">
        <v>1.9915348384529352E-3</v>
      </c>
      <c r="DT124" s="79">
        <v>4.681093618273735E-3</v>
      </c>
      <c r="DU124" s="79">
        <v>-2.4847704917192459E-3</v>
      </c>
      <c r="DV124" s="79">
        <v>-8.1359490286558867E-4</v>
      </c>
      <c r="DW124" s="79">
        <v>1.9118441268801689E-2</v>
      </c>
      <c r="DX124" s="79">
        <v>7.1272356435656548E-3</v>
      </c>
      <c r="DY124" s="79">
        <v>3.0630810186266899E-2</v>
      </c>
      <c r="DZ124" s="79">
        <v>2.8503904119133949E-2</v>
      </c>
      <c r="EA124" s="79">
        <v>2.7980968356132507E-2</v>
      </c>
      <c r="EB124" s="79">
        <v>2.9448045417666435E-2</v>
      </c>
      <c r="EC124" s="79">
        <v>2.8359511867165565E-2</v>
      </c>
      <c r="ED124" s="79">
        <v>2.667459100484848E-2</v>
      </c>
      <c r="EE124" s="79">
        <v>1.6642102971673012E-2</v>
      </c>
      <c r="EF124" s="79">
        <v>1.9364869222044945E-2</v>
      </c>
      <c r="EG124" s="79">
        <v>1.6961956396698952E-2</v>
      </c>
      <c r="EH124" s="79">
        <v>1.8560480326414108E-2</v>
      </c>
      <c r="EI124" s="79">
        <v>-1.0439788922667503E-2</v>
      </c>
      <c r="EJ124" s="79">
        <v>-8.0199874937534332E-3</v>
      </c>
      <c r="EK124" s="79">
        <v>4.9317497760057449E-3</v>
      </c>
      <c r="EL124" s="79">
        <v>-4.0208427235484123E-3</v>
      </c>
      <c r="EM124" s="79">
        <v>-3.1630396842956543E-3</v>
      </c>
      <c r="EN124" s="79">
        <v>-4.9847615882754326E-3</v>
      </c>
      <c r="EO124" s="79">
        <v>5.4950644262135029E-3</v>
      </c>
      <c r="EP124" s="79">
        <v>1.4395351521670818E-2</v>
      </c>
      <c r="EQ124" s="79">
        <v>1.5790591016411781E-2</v>
      </c>
      <c r="ER124" s="79">
        <v>1.7889890819787979E-2</v>
      </c>
      <c r="ES124" s="79">
        <v>1.199553906917572E-2</v>
      </c>
      <c r="ET124" s="79">
        <v>1.4476115815341473E-2</v>
      </c>
      <c r="EU124" s="79">
        <v>3.4107357263565063E-2</v>
      </c>
      <c r="EV124" s="79">
        <v>2.0779447630047798E-2</v>
      </c>
      <c r="EW124" s="79">
        <v>47.392784118652344</v>
      </c>
      <c r="EX124" s="79">
        <v>46.968700408935547</v>
      </c>
      <c r="EY124" s="79">
        <v>46.592571258544922</v>
      </c>
      <c r="EZ124" s="79">
        <v>46.182575225830078</v>
      </c>
      <c r="FA124" s="79">
        <v>45.857952117919922</v>
      </c>
      <c r="FB124" s="79">
        <v>45.8349609375</v>
      </c>
      <c r="FC124" s="79">
        <v>45.752353668212891</v>
      </c>
      <c r="FD124" s="79">
        <v>45.591365814208984</v>
      </c>
      <c r="FE124" s="79">
        <v>46.540641784667969</v>
      </c>
      <c r="FF124" s="79">
        <v>49.158023834228516</v>
      </c>
      <c r="FG124" s="79">
        <v>51.886589050292969</v>
      </c>
      <c r="FH124" s="79">
        <v>54.237491607666016</v>
      </c>
      <c r="FI124" s="79">
        <v>55.970329284667969</v>
      </c>
      <c r="FJ124" s="79">
        <v>56.892230987548828</v>
      </c>
      <c r="FK124" s="79">
        <v>57.664249420166016</v>
      </c>
      <c r="FL124" s="79">
        <v>57.632846832275391</v>
      </c>
      <c r="FM124" s="79">
        <v>56.490135192871094</v>
      </c>
      <c r="FN124" s="79">
        <v>54.477382659912109</v>
      </c>
      <c r="FO124" s="79">
        <v>52.989795684814453</v>
      </c>
      <c r="FP124" s="79">
        <v>51.674198150634766</v>
      </c>
      <c r="FQ124" s="79">
        <v>50.7440185546875</v>
      </c>
      <c r="FR124" s="79">
        <v>49.872089385986328</v>
      </c>
      <c r="FS124" s="79">
        <v>49.043350219726563</v>
      </c>
      <c r="FT124" s="79">
        <v>48.247203826904297</v>
      </c>
      <c r="FU124" s="79">
        <v>1.280853059142828E-2</v>
      </c>
      <c r="FV124" s="79">
        <v>1.4276869595050812E-2</v>
      </c>
      <c r="FW124" s="79">
        <v>1.3049548491835594E-2</v>
      </c>
      <c r="FX124" s="79">
        <v>0</v>
      </c>
      <c r="FY124" s="79">
        <v>132</v>
      </c>
      <c r="FZ124" s="79">
        <v>1</v>
      </c>
      <c r="GA124" s="41"/>
      <c r="GB124" s="34"/>
      <c r="GC124" s="34"/>
    </row>
    <row r="125" spans="1:185" x14ac:dyDescent="0.2">
      <c r="A125" t="s">
        <v>186</v>
      </c>
      <c r="B125" t="s">
        <v>236</v>
      </c>
      <c r="C125" t="s">
        <v>2</v>
      </c>
      <c r="D125" t="s">
        <v>202</v>
      </c>
      <c r="E125" t="s">
        <v>243</v>
      </c>
      <c r="F125" t="s">
        <v>1</v>
      </c>
      <c r="G125" t="s">
        <v>1</v>
      </c>
      <c r="H125" s="79">
        <v>4420</v>
      </c>
      <c r="I125" s="79">
        <v>2.2962510585784912</v>
      </c>
      <c r="J125" s="79">
        <v>2.0402152538299561</v>
      </c>
      <c r="K125" s="79">
        <v>1.8923590183258057</v>
      </c>
      <c r="L125" s="79">
        <v>1.7914630174636841</v>
      </c>
      <c r="M125" s="79">
        <v>1.8123067617416382</v>
      </c>
      <c r="N125" s="79">
        <v>2.0233612060546875</v>
      </c>
      <c r="O125" s="79">
        <v>2.4622354507446289</v>
      </c>
      <c r="P125" s="79">
        <v>2.6892631053924561</v>
      </c>
      <c r="Q125" s="79">
        <v>2.5455887317657471</v>
      </c>
      <c r="R125" s="79">
        <v>2.495128870010376</v>
      </c>
      <c r="S125" s="79">
        <v>2.3858668804168701</v>
      </c>
      <c r="T125" s="79">
        <v>2.341965913772583</v>
      </c>
      <c r="U125" s="79">
        <v>2.2757637500762939</v>
      </c>
      <c r="V125" s="79">
        <v>2.1502809524536133</v>
      </c>
      <c r="W125" s="79">
        <v>2.163832426071167</v>
      </c>
      <c r="X125" s="79">
        <v>2.2402703762054443</v>
      </c>
      <c r="Y125" s="79">
        <v>2.5699164867401123</v>
      </c>
      <c r="Z125" s="79">
        <v>3.2314803600311279</v>
      </c>
      <c r="AA125" s="79">
        <v>3.4661877155303955</v>
      </c>
      <c r="AB125" s="79">
        <v>3.4895050525665283</v>
      </c>
      <c r="AC125" s="79">
        <v>3.4255337715148926</v>
      </c>
      <c r="AD125" s="79">
        <v>3.2665367126464844</v>
      </c>
      <c r="AE125" s="79">
        <v>2.9190948009490967</v>
      </c>
      <c r="AF125" s="79">
        <v>2.443073034286499</v>
      </c>
      <c r="AG125" s="79">
        <v>-0.2221975177526474</v>
      </c>
      <c r="AH125" s="79">
        <v>-0.23261255025863647</v>
      </c>
      <c r="AI125" s="79">
        <v>-0.22734208405017853</v>
      </c>
      <c r="AJ125" s="79">
        <v>-0.17452715337276459</v>
      </c>
      <c r="AK125" s="79">
        <v>-0.17806701362133026</v>
      </c>
      <c r="AL125" s="79">
        <v>-0.22576011717319489</v>
      </c>
      <c r="AM125" s="79">
        <v>-0.19546689093112946</v>
      </c>
      <c r="AN125" s="79">
        <v>-0.12881448864936829</v>
      </c>
      <c r="AO125" s="79">
        <v>-5.0234869122505188E-2</v>
      </c>
      <c r="AP125" s="79">
        <v>-3.4406498074531555E-2</v>
      </c>
      <c r="AQ125" s="79">
        <v>6.5552452579140663E-3</v>
      </c>
      <c r="AR125" s="79">
        <v>9.9765406921505928E-3</v>
      </c>
      <c r="AS125" s="79">
        <v>-1.3005198910832405E-2</v>
      </c>
      <c r="AT125" s="79">
        <v>-8.2367733120918274E-2</v>
      </c>
      <c r="AU125" s="79">
        <v>-3.4546928945928812E-3</v>
      </c>
      <c r="AV125" s="79">
        <v>8.2272917032241821E-2</v>
      </c>
      <c r="AW125" s="79">
        <v>0.11683972924947739</v>
      </c>
      <c r="AX125" s="79">
        <v>0.16456358134746552</v>
      </c>
      <c r="AY125" s="79">
        <v>0.13552194833755493</v>
      </c>
      <c r="AZ125" s="79">
        <v>0.11972856521606445</v>
      </c>
      <c r="BA125" s="79">
        <v>-9.0511783957481384E-2</v>
      </c>
      <c r="BB125" s="79">
        <v>-0.17640593647956848</v>
      </c>
      <c r="BC125" s="79">
        <v>-0.14235958456993103</v>
      </c>
      <c r="BD125" s="79">
        <v>-0.1493794322013855</v>
      </c>
      <c r="BE125" s="79">
        <v>-0.16698615252971649</v>
      </c>
      <c r="BF125" s="79">
        <v>-0.17623777687549591</v>
      </c>
      <c r="BG125" s="79">
        <v>-0.17113053798675537</v>
      </c>
      <c r="BH125" s="79">
        <v>-0.11807042360305786</v>
      </c>
      <c r="BI125" s="79">
        <v>-0.11948265135288239</v>
      </c>
      <c r="BJ125" s="79">
        <v>-0.15455906093120575</v>
      </c>
      <c r="BK125" s="79">
        <v>-0.13185863196849823</v>
      </c>
      <c r="BL125" s="79">
        <v>-7.2759315371513367E-2</v>
      </c>
      <c r="BM125" s="79">
        <v>4.143132537137717E-5</v>
      </c>
      <c r="BN125" s="79">
        <v>1.5573387034237385E-2</v>
      </c>
      <c r="BO125" s="79">
        <v>5.7021938264369965E-2</v>
      </c>
      <c r="BP125" s="79">
        <v>6.11850805580616E-2</v>
      </c>
      <c r="BQ125" s="79">
        <v>3.7523809820413589E-2</v>
      </c>
      <c r="BR125" s="79">
        <v>-3.4271996468305588E-2</v>
      </c>
      <c r="BS125" s="79">
        <v>3.3780790865421295E-2</v>
      </c>
      <c r="BT125" s="79">
        <v>0.12057574093341827</v>
      </c>
      <c r="BU125" s="79">
        <v>0.15970641374588013</v>
      </c>
      <c r="BV125" s="79">
        <v>0.21000339090824127</v>
      </c>
      <c r="BW125" s="79">
        <v>0.18491122126579285</v>
      </c>
      <c r="BX125" s="79">
        <v>0.16922114789485931</v>
      </c>
      <c r="BY125" s="79">
        <v>-2.8058294206857681E-2</v>
      </c>
      <c r="BZ125" s="79">
        <v>-0.11014026403427124</v>
      </c>
      <c r="CA125" s="79">
        <v>-7.7929921448230743E-2</v>
      </c>
      <c r="CB125" s="79">
        <v>-9.1261014342308044E-2</v>
      </c>
      <c r="CC125" s="79">
        <v>-0.12874694168567657</v>
      </c>
      <c r="CD125" s="79">
        <v>-0.13719278573989868</v>
      </c>
      <c r="CE125" s="79">
        <v>-0.13219858705997467</v>
      </c>
      <c r="CF125" s="79">
        <v>-7.896866649389267E-2</v>
      </c>
      <c r="CG125" s="79">
        <v>-7.8907296061515808E-2</v>
      </c>
      <c r="CH125" s="79">
        <v>-0.10524541884660721</v>
      </c>
      <c r="CI125" s="79">
        <v>-8.7803751230239868E-2</v>
      </c>
      <c r="CJ125" s="79">
        <v>-3.3935669809579849E-2</v>
      </c>
      <c r="CK125" s="79">
        <v>3.4862644970417023E-2</v>
      </c>
      <c r="CL125" s="79">
        <v>5.0189301371574402E-2</v>
      </c>
      <c r="CM125" s="79">
        <v>9.1975018382072449E-2</v>
      </c>
      <c r="CN125" s="79">
        <v>9.665195643901825E-2</v>
      </c>
      <c r="CO125" s="79">
        <v>7.2520047426223755E-2</v>
      </c>
      <c r="CP125" s="79">
        <v>-9.6103677060455084E-4</v>
      </c>
      <c r="CQ125" s="79">
        <v>5.956997349858284E-2</v>
      </c>
      <c r="CR125" s="79">
        <v>0.14710415899753571</v>
      </c>
      <c r="CS125" s="79">
        <v>0.18939574062824249</v>
      </c>
      <c r="CT125" s="79">
        <v>0.24147486686706543</v>
      </c>
      <c r="CU125" s="79">
        <v>0.21911807358264923</v>
      </c>
      <c r="CV125" s="79">
        <v>0.20349955558776855</v>
      </c>
      <c r="CW125" s="79">
        <v>1.5196799300611019E-2</v>
      </c>
      <c r="CX125" s="79">
        <v>-6.4244866371154785E-2</v>
      </c>
      <c r="CY125" s="79">
        <v>-3.3306136727333069E-2</v>
      </c>
      <c r="CZ125" s="79">
        <v>-5.1008373498916626E-2</v>
      </c>
      <c r="DA125" s="79">
        <v>-9.0507723391056061E-2</v>
      </c>
      <c r="DB125" s="79">
        <v>-9.8147794604301453E-2</v>
      </c>
      <c r="DC125" s="79">
        <v>-9.3266643583774567E-2</v>
      </c>
      <c r="DD125" s="79">
        <v>-3.9866909384727478E-2</v>
      </c>
      <c r="DE125" s="79">
        <v>-3.8331944495439529E-2</v>
      </c>
      <c r="DF125" s="79">
        <v>-5.5931784212589264E-2</v>
      </c>
      <c r="DG125" s="79">
        <v>-4.3748870491981506E-2</v>
      </c>
      <c r="DH125" s="79">
        <v>4.8879729583859444E-3</v>
      </c>
      <c r="DI125" s="79">
        <v>6.9683857262134552E-2</v>
      </c>
      <c r="DJ125" s="79">
        <v>8.4805212914943695E-2</v>
      </c>
      <c r="DK125" s="79">
        <v>0.12692809104919434</v>
      </c>
      <c r="DL125" s="79">
        <v>0.1321188360452652</v>
      </c>
      <c r="DM125" s="79">
        <v>0.10751628875732422</v>
      </c>
      <c r="DN125" s="79">
        <v>3.2349921762943268E-2</v>
      </c>
      <c r="DO125" s="79">
        <v>8.5359156131744385E-2</v>
      </c>
      <c r="DP125" s="79">
        <v>0.17363257706165314</v>
      </c>
      <c r="DQ125" s="79">
        <v>0.21908506751060486</v>
      </c>
      <c r="DR125" s="79">
        <v>0.27294635772705078</v>
      </c>
      <c r="DS125" s="79">
        <v>0.25332492589950562</v>
      </c>
      <c r="DT125" s="79">
        <v>0.2377779632806778</v>
      </c>
      <c r="DU125" s="79">
        <v>5.8451894670724869E-2</v>
      </c>
      <c r="DV125" s="79">
        <v>-1.8349464982748032E-2</v>
      </c>
      <c r="DW125" s="79">
        <v>1.1317647062242031E-2</v>
      </c>
      <c r="DX125" s="79">
        <v>-1.0755734518170357E-2</v>
      </c>
      <c r="DY125" s="79">
        <v>-3.529636561870575E-2</v>
      </c>
      <c r="DZ125" s="79">
        <v>-4.1773024946451187E-2</v>
      </c>
      <c r="EA125" s="79">
        <v>-3.7055093795061111E-2</v>
      </c>
      <c r="EB125" s="79">
        <v>1.6589818522334099E-2</v>
      </c>
      <c r="EC125" s="79">
        <v>2.0252419635653496E-2</v>
      </c>
      <c r="ED125" s="79">
        <v>1.5269274823367596E-2</v>
      </c>
      <c r="EE125" s="79">
        <v>1.9859382882714272E-2</v>
      </c>
      <c r="EF125" s="79">
        <v>6.0943145304918289E-2</v>
      </c>
      <c r="EG125" s="79">
        <v>0.11996015906333923</v>
      </c>
      <c r="EH125" s="79">
        <v>0.13478510081768036</v>
      </c>
      <c r="EI125" s="79">
        <v>0.17739479243755341</v>
      </c>
      <c r="EJ125" s="79">
        <v>0.18332737684249878</v>
      </c>
      <c r="EK125" s="79">
        <v>0.15804529190063477</v>
      </c>
      <c r="EL125" s="79">
        <v>8.0445662140846252E-2</v>
      </c>
      <c r="EM125" s="79">
        <v>0.12259463965892792</v>
      </c>
      <c r="EN125" s="79">
        <v>0.21193540096282959</v>
      </c>
      <c r="EO125" s="79">
        <v>0.261951744556427</v>
      </c>
      <c r="EP125" s="79">
        <v>0.31838616728782654</v>
      </c>
      <c r="EQ125" s="79">
        <v>0.30271419882774353</v>
      </c>
      <c r="ER125" s="79">
        <v>0.28727054595947266</v>
      </c>
      <c r="ES125" s="79">
        <v>0.12090537697076797</v>
      </c>
      <c r="ET125" s="79">
        <v>4.7916203737258911E-2</v>
      </c>
      <c r="EU125" s="79">
        <v>7.5747303664684296E-2</v>
      </c>
      <c r="EV125" s="79">
        <v>4.7362681478261948E-2</v>
      </c>
      <c r="EW125" s="79">
        <v>48.830726623535156</v>
      </c>
      <c r="EX125" s="79">
        <v>48.348583221435547</v>
      </c>
      <c r="EY125" s="79">
        <v>47.865467071533203</v>
      </c>
      <c r="EZ125" s="79">
        <v>47.537059783935547</v>
      </c>
      <c r="FA125" s="79">
        <v>47.166294097900391</v>
      </c>
      <c r="FB125" s="79">
        <v>46.940814971923828</v>
      </c>
      <c r="FC125" s="79">
        <v>46.753528594970703</v>
      </c>
      <c r="FD125" s="79">
        <v>46.407535552978516</v>
      </c>
      <c r="FE125" s="79">
        <v>47.301864624023438</v>
      </c>
      <c r="FF125" s="79">
        <v>50.107723236083984</v>
      </c>
      <c r="FG125" s="79">
        <v>52.865753173828125</v>
      </c>
      <c r="FH125" s="79">
        <v>55.065711975097656</v>
      </c>
      <c r="FI125" s="79">
        <v>56.572681427001953</v>
      </c>
      <c r="FJ125" s="79">
        <v>57.493076324462891</v>
      </c>
      <c r="FK125" s="79">
        <v>58.063518524169922</v>
      </c>
      <c r="FL125" s="79">
        <v>57.865932464599609</v>
      </c>
      <c r="FM125" s="79">
        <v>56.672939300537109</v>
      </c>
      <c r="FN125" s="79">
        <v>54.569866180419922</v>
      </c>
      <c r="FO125" s="79">
        <v>53.176776885986328</v>
      </c>
      <c r="FP125" s="79">
        <v>52.163063049316406</v>
      </c>
      <c r="FQ125" s="79">
        <v>51.405834197998047</v>
      </c>
      <c r="FR125" s="79">
        <v>50.891849517822266</v>
      </c>
      <c r="FS125" s="79">
        <v>50.458953857421875</v>
      </c>
      <c r="FT125" s="79">
        <v>49.82830810546875</v>
      </c>
      <c r="FU125" s="79">
        <v>5.0819121301174164E-2</v>
      </c>
      <c r="FV125" s="79">
        <v>5.1269225776195526E-2</v>
      </c>
      <c r="FW125" s="79">
        <v>5.4560963064432144E-2</v>
      </c>
      <c r="FX125" s="79">
        <v>0</v>
      </c>
      <c r="FY125" s="79">
        <v>399.4761962890625</v>
      </c>
      <c r="FZ125" s="79">
        <v>1</v>
      </c>
      <c r="GA125" s="41"/>
      <c r="GB125" s="34"/>
      <c r="GC125" s="34"/>
    </row>
    <row r="126" spans="1:185" x14ac:dyDescent="0.2">
      <c r="A126" t="s">
        <v>186</v>
      </c>
      <c r="B126" t="s">
        <v>236</v>
      </c>
      <c r="C126" t="s">
        <v>2</v>
      </c>
      <c r="D126" t="s">
        <v>202</v>
      </c>
      <c r="E126" t="s">
        <v>243</v>
      </c>
      <c r="F126" t="s">
        <v>178</v>
      </c>
      <c r="G126" t="s">
        <v>1</v>
      </c>
      <c r="H126" s="79">
        <v>2936</v>
      </c>
      <c r="I126" s="79">
        <v>1.2564151287078857</v>
      </c>
      <c r="J126" s="79">
        <v>1.0998715162277222</v>
      </c>
      <c r="K126" s="79">
        <v>1.0181816816329956</v>
      </c>
      <c r="L126" s="79">
        <v>0.98110818862915039</v>
      </c>
      <c r="M126" s="79">
        <v>0.99492669105529785</v>
      </c>
      <c r="N126" s="79">
        <v>1.1001195907592773</v>
      </c>
      <c r="O126" s="79">
        <v>1.3433185815811157</v>
      </c>
      <c r="P126" s="79">
        <v>1.5235404968261719</v>
      </c>
      <c r="Q126" s="79">
        <v>1.4737554788589478</v>
      </c>
      <c r="R126" s="79">
        <v>1.4366626739501953</v>
      </c>
      <c r="S126" s="79">
        <v>1.3958239555358887</v>
      </c>
      <c r="T126" s="79">
        <v>1.3875378370285034</v>
      </c>
      <c r="U126" s="79">
        <v>1.3466875553131104</v>
      </c>
      <c r="V126" s="79">
        <v>1.2787820100784302</v>
      </c>
      <c r="W126" s="79">
        <v>1.27515709400177</v>
      </c>
      <c r="X126" s="79">
        <v>1.3116981983184814</v>
      </c>
      <c r="Y126" s="79">
        <v>1.527040958404541</v>
      </c>
      <c r="Z126" s="79">
        <v>1.8851898908615112</v>
      </c>
      <c r="AA126" s="79">
        <v>2.0227663516998291</v>
      </c>
      <c r="AB126" s="79">
        <v>2.0624806880950928</v>
      </c>
      <c r="AC126" s="79">
        <v>2.0140774250030518</v>
      </c>
      <c r="AD126" s="79">
        <v>2.009458065032959</v>
      </c>
      <c r="AE126" s="79">
        <v>1.8134276866912842</v>
      </c>
      <c r="AF126" s="79">
        <v>1.4878257513046265</v>
      </c>
      <c r="AG126" s="79">
        <v>-0.11646892130374908</v>
      </c>
      <c r="AH126" s="79">
        <v>-0.10217060148715973</v>
      </c>
      <c r="AI126" s="79">
        <v>-9.6105277538299561E-2</v>
      </c>
      <c r="AJ126" s="79">
        <v>-9.3528330326080322E-2</v>
      </c>
      <c r="AK126" s="79">
        <v>-0.10227916389703751</v>
      </c>
      <c r="AL126" s="79">
        <v>-0.1075107753276825</v>
      </c>
      <c r="AM126" s="79">
        <v>-5.4149709641933441E-2</v>
      </c>
      <c r="AN126" s="79">
        <v>-7.6232120394706726E-2</v>
      </c>
      <c r="AO126" s="79">
        <v>-3.5958204418420792E-2</v>
      </c>
      <c r="AP126" s="79">
        <v>-3.1049681827425957E-2</v>
      </c>
      <c r="AQ126" s="79">
        <v>1.2915795668959618E-2</v>
      </c>
      <c r="AR126" s="79">
        <v>2.4949051439762115E-2</v>
      </c>
      <c r="AS126" s="79">
        <v>-7.5004133395850658E-3</v>
      </c>
      <c r="AT126" s="79">
        <v>-4.9342107027769089E-2</v>
      </c>
      <c r="AU126" s="79">
        <v>-3.3885051961988211E-3</v>
      </c>
      <c r="AV126" s="79">
        <v>4.2526639997959137E-2</v>
      </c>
      <c r="AW126" s="79">
        <v>4.9342747777700424E-2</v>
      </c>
      <c r="AX126" s="79">
        <v>6.2757290899753571E-2</v>
      </c>
      <c r="AY126" s="79">
        <v>5.5778708308935165E-2</v>
      </c>
      <c r="AZ126" s="79">
        <v>2.0248206332325935E-2</v>
      </c>
      <c r="BA126" s="79">
        <v>-9.1612726449966431E-2</v>
      </c>
      <c r="BB126" s="79">
        <v>-0.12008748948574066</v>
      </c>
      <c r="BC126" s="79">
        <v>-0.1052602156996727</v>
      </c>
      <c r="BD126" s="79">
        <v>-9.826747328042984E-2</v>
      </c>
      <c r="BE126" s="79">
        <v>-8.4015510976314545E-2</v>
      </c>
      <c r="BF126" s="79">
        <v>-7.1884222328662872E-2</v>
      </c>
      <c r="BG126" s="79">
        <v>-6.8435758352279663E-2</v>
      </c>
      <c r="BH126" s="79">
        <v>-6.3508816063404083E-2</v>
      </c>
      <c r="BI126" s="79">
        <v>-7.09967240691185E-2</v>
      </c>
      <c r="BJ126" s="79">
        <v>-7.4963413178920746E-2</v>
      </c>
      <c r="BK126" s="79">
        <v>-2.0686138421297073E-2</v>
      </c>
      <c r="BL126" s="79">
        <v>-4.1356030851602554E-2</v>
      </c>
      <c r="BM126" s="79">
        <v>-3.7864022888243198E-3</v>
      </c>
      <c r="BN126" s="79">
        <v>-1.0352153331041336E-3</v>
      </c>
      <c r="BO126" s="79">
        <v>4.1268367320299149E-2</v>
      </c>
      <c r="BP126" s="79">
        <v>5.3273133933544159E-2</v>
      </c>
      <c r="BQ126" s="79">
        <v>1.9879825413227081E-2</v>
      </c>
      <c r="BR126" s="79">
        <v>-2.2085117176175117E-2</v>
      </c>
      <c r="BS126" s="79">
        <v>2.1603098139166832E-2</v>
      </c>
      <c r="BT126" s="79">
        <v>6.7587099969387054E-2</v>
      </c>
      <c r="BU126" s="79">
        <v>7.8684724867343903E-2</v>
      </c>
      <c r="BV126" s="79">
        <v>9.673415869474411E-2</v>
      </c>
      <c r="BW126" s="79">
        <v>9.3494124710559845E-2</v>
      </c>
      <c r="BX126" s="79">
        <v>5.7286206632852554E-2</v>
      </c>
      <c r="BY126" s="79">
        <v>-5.3828015923500061E-2</v>
      </c>
      <c r="BZ126" s="79">
        <v>-7.907462865114212E-2</v>
      </c>
      <c r="CA126" s="79">
        <v>-6.528531014919281E-2</v>
      </c>
      <c r="CB126" s="79">
        <v>-6.4907021820545197E-2</v>
      </c>
      <c r="CC126" s="79">
        <v>-6.1538375914096832E-2</v>
      </c>
      <c r="CD126" s="79">
        <v>-5.0907973200082779E-2</v>
      </c>
      <c r="CE126" s="79">
        <v>-4.9271930009126663E-2</v>
      </c>
      <c r="CF126" s="79">
        <v>-4.2717393487691879E-2</v>
      </c>
      <c r="CG126" s="79">
        <v>-4.9330603331327438E-2</v>
      </c>
      <c r="CH126" s="79">
        <v>-5.2421208471059799E-2</v>
      </c>
      <c r="CI126" s="79">
        <v>2.4906282778829336E-3</v>
      </c>
      <c r="CJ126" s="79">
        <v>-1.7200957983732224E-2</v>
      </c>
      <c r="CK126" s="79">
        <v>1.8495690077543259E-2</v>
      </c>
      <c r="CL126" s="79">
        <v>1.9752712920308113E-2</v>
      </c>
      <c r="CM126" s="79">
        <v>6.0905274003744125E-2</v>
      </c>
      <c r="CN126" s="79">
        <v>7.2890304028987885E-2</v>
      </c>
      <c r="CO126" s="79">
        <v>3.8843296468257904E-2</v>
      </c>
      <c r="CP126" s="79">
        <v>-3.2070097513496876E-3</v>
      </c>
      <c r="CQ126" s="79">
        <v>3.8912206888198853E-2</v>
      </c>
      <c r="CR126" s="79">
        <v>8.4943898022174835E-2</v>
      </c>
      <c r="CS126" s="79">
        <v>9.9006883800029755E-2</v>
      </c>
      <c r="CT126" s="79">
        <v>0.12026643753051758</v>
      </c>
      <c r="CU126" s="79">
        <v>0.11961570382118225</v>
      </c>
      <c r="CV126" s="79">
        <v>8.2938611507415771E-2</v>
      </c>
      <c r="CW126" s="79">
        <v>-2.765844389796257E-2</v>
      </c>
      <c r="CX126" s="79">
        <v>-5.0669245421886444E-2</v>
      </c>
      <c r="CY126" s="79">
        <v>-3.7598811089992523E-2</v>
      </c>
      <c r="CZ126" s="79">
        <v>-4.1801668703556061E-2</v>
      </c>
      <c r="DA126" s="79">
        <v>-3.906124085187912E-2</v>
      </c>
      <c r="DB126" s="79">
        <v>-2.9931720346212387E-2</v>
      </c>
      <c r="DC126" s="79">
        <v>-3.0108103528618813E-2</v>
      </c>
      <c r="DD126" s="79">
        <v>-2.1925970911979675E-2</v>
      </c>
      <c r="DE126" s="79">
        <v>-2.7664482593536377E-2</v>
      </c>
      <c r="DF126" s="79">
        <v>-2.9879003763198853E-2</v>
      </c>
      <c r="DG126" s="79">
        <v>2.5667395442724228E-2</v>
      </c>
      <c r="DH126" s="79">
        <v>6.9541158154606819E-3</v>
      </c>
      <c r="DI126" s="79">
        <v>4.0777783840894699E-2</v>
      </c>
      <c r="DJ126" s="79">
        <v>4.0540639311075211E-2</v>
      </c>
      <c r="DK126" s="79">
        <v>8.0542176961898804E-2</v>
      </c>
      <c r="DL126" s="79">
        <v>9.250747412443161E-2</v>
      </c>
      <c r="DM126" s="79">
        <v>5.7806767523288727E-2</v>
      </c>
      <c r="DN126" s="79">
        <v>1.5671096742153168E-2</v>
      </c>
      <c r="DO126" s="79">
        <v>5.6221313774585724E-2</v>
      </c>
      <c r="DP126" s="79">
        <v>0.10230069607496262</v>
      </c>
      <c r="DQ126" s="79">
        <v>0.11932904273271561</v>
      </c>
      <c r="DR126" s="79">
        <v>0.14379870891571045</v>
      </c>
      <c r="DS126" s="79">
        <v>0.14573729038238525</v>
      </c>
      <c r="DT126" s="79">
        <v>0.10859102010726929</v>
      </c>
      <c r="DU126" s="79">
        <v>-1.4888711739331484E-3</v>
      </c>
      <c r="DV126" s="79">
        <v>-2.2263862192630768E-2</v>
      </c>
      <c r="DW126" s="79">
        <v>-9.9123120307922363E-3</v>
      </c>
      <c r="DX126" s="79">
        <v>-1.8696319311857224E-2</v>
      </c>
      <c r="DY126" s="79">
        <v>-6.6078314557671547E-3</v>
      </c>
      <c r="DZ126" s="79">
        <v>3.5465590190142393E-4</v>
      </c>
      <c r="EA126" s="79">
        <v>-2.4385810829699039E-3</v>
      </c>
      <c r="EB126" s="79">
        <v>8.0935414880514145E-3</v>
      </c>
      <c r="EC126" s="79">
        <v>3.6179558373987675E-3</v>
      </c>
      <c r="ED126" s="79">
        <v>2.6683614123612642E-3</v>
      </c>
      <c r="EE126" s="79">
        <v>5.9130966663360596E-2</v>
      </c>
      <c r="EF126" s="79">
        <v>4.1830204427242279E-2</v>
      </c>
      <c r="EG126" s="79">
        <v>7.2949588298797607E-2</v>
      </c>
      <c r="EH126" s="79">
        <v>7.0555105805397034E-2</v>
      </c>
      <c r="EI126" s="79">
        <v>0.10889475047588348</v>
      </c>
      <c r="EJ126" s="79">
        <v>0.12083155661821365</v>
      </c>
      <c r="EK126" s="79">
        <v>8.5187003016471863E-2</v>
      </c>
      <c r="EL126" s="79">
        <v>4.292808473110199E-2</v>
      </c>
      <c r="EM126" s="79">
        <v>8.1212915480136871E-2</v>
      </c>
      <c r="EN126" s="79">
        <v>0.12736114859580994</v>
      </c>
      <c r="EO126" s="79">
        <v>0.14867101609706879</v>
      </c>
      <c r="EP126" s="79">
        <v>0.17777559161186218</v>
      </c>
      <c r="EQ126" s="79">
        <v>0.18345269560813904</v>
      </c>
      <c r="ER126" s="79">
        <v>0.14562901854515076</v>
      </c>
      <c r="ES126" s="79">
        <v>3.6295834928750992E-2</v>
      </c>
      <c r="ET126" s="79">
        <v>1.8749002367258072E-2</v>
      </c>
      <c r="EU126" s="79">
        <v>3.0062595382332802E-2</v>
      </c>
      <c r="EV126" s="79">
        <v>1.4664136804640293E-2</v>
      </c>
      <c r="EW126" s="79">
        <v>50.104415893554688</v>
      </c>
      <c r="EX126" s="79">
        <v>49.633277893066406</v>
      </c>
      <c r="EY126" s="79">
        <v>49.021121978759766</v>
      </c>
      <c r="EZ126" s="79">
        <v>48.609714508056641</v>
      </c>
      <c r="FA126" s="79">
        <v>48.308006286621094</v>
      </c>
      <c r="FB126" s="79">
        <v>48.258281707763672</v>
      </c>
      <c r="FC126" s="79">
        <v>48.259326934814453</v>
      </c>
      <c r="FD126" s="79">
        <v>48.131591796875</v>
      </c>
      <c r="FE126" s="79">
        <v>48.872920989990234</v>
      </c>
      <c r="FF126" s="79">
        <v>51.761459350585938</v>
      </c>
      <c r="FG126" s="79">
        <v>54.213008880615234</v>
      </c>
      <c r="FH126" s="79">
        <v>56.15728759765625</v>
      </c>
      <c r="FI126" s="79">
        <v>57.323520660400391</v>
      </c>
      <c r="FJ126" s="79">
        <v>58.185623168945313</v>
      </c>
      <c r="FK126" s="79">
        <v>58.724063873291016</v>
      </c>
      <c r="FL126" s="79">
        <v>58.597614288330078</v>
      </c>
      <c r="FM126" s="79">
        <v>57.545661926269531</v>
      </c>
      <c r="FN126" s="79">
        <v>55.711475372314453</v>
      </c>
      <c r="FO126" s="79">
        <v>54.556877136230469</v>
      </c>
      <c r="FP126" s="79">
        <v>53.538387298583984</v>
      </c>
      <c r="FQ126" s="79">
        <v>52.751361846923828</v>
      </c>
      <c r="FR126" s="79">
        <v>52.230743408203125</v>
      </c>
      <c r="FS126" s="79">
        <v>51.715175628662109</v>
      </c>
      <c r="FT126" s="79">
        <v>51.121471405029297</v>
      </c>
      <c r="FU126" s="79">
        <v>3.0983224511146545E-2</v>
      </c>
      <c r="FV126" s="79">
        <v>3.8579728454351425E-2</v>
      </c>
      <c r="FW126" s="79">
        <v>3.1162239611148834E-2</v>
      </c>
      <c r="FX126" s="79">
        <v>0</v>
      </c>
      <c r="FY126" s="79">
        <v>280.28570556640625</v>
      </c>
      <c r="FZ126" s="79">
        <v>1</v>
      </c>
      <c r="GA126" s="41"/>
      <c r="GB126" s="34"/>
      <c r="GC126" s="34"/>
    </row>
    <row r="127" spans="1:185" x14ac:dyDescent="0.2">
      <c r="A127" t="s">
        <v>186</v>
      </c>
      <c r="B127" t="s">
        <v>236</v>
      </c>
      <c r="C127" t="s">
        <v>2</v>
      </c>
      <c r="D127" t="s">
        <v>202</v>
      </c>
      <c r="E127" t="s">
        <v>243</v>
      </c>
      <c r="F127" t="s">
        <v>179</v>
      </c>
      <c r="G127" t="s">
        <v>1</v>
      </c>
      <c r="H127" s="79">
        <v>172</v>
      </c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79"/>
      <c r="AT127" s="79"/>
      <c r="AU127" s="79"/>
      <c r="AV127" s="79"/>
      <c r="AW127" s="79"/>
      <c r="AX127" s="79"/>
      <c r="AY127" s="79"/>
      <c r="AZ127" s="79"/>
      <c r="BA127" s="79"/>
      <c r="BB127" s="79"/>
      <c r="BC127" s="79"/>
      <c r="BD127" s="79"/>
      <c r="BE127" s="79"/>
      <c r="BF127" s="79"/>
      <c r="BG127" s="79"/>
      <c r="BH127" s="79"/>
      <c r="BI127" s="79"/>
      <c r="BJ127" s="79"/>
      <c r="BK127" s="79"/>
      <c r="BL127" s="79"/>
      <c r="BM127" s="79"/>
      <c r="BN127" s="79"/>
      <c r="BO127" s="79"/>
      <c r="BP127" s="79"/>
      <c r="BQ127" s="79"/>
      <c r="BR127" s="79"/>
      <c r="BS127" s="79"/>
      <c r="BT127" s="79"/>
      <c r="BU127" s="79"/>
      <c r="BV127" s="79"/>
      <c r="BW127" s="79"/>
      <c r="BX127" s="79"/>
      <c r="BY127" s="79"/>
      <c r="BZ127" s="79"/>
      <c r="CA127" s="79"/>
      <c r="CB127" s="79"/>
      <c r="CC127" s="79"/>
      <c r="CD127" s="79"/>
      <c r="CE127" s="79"/>
      <c r="CF127" s="79"/>
      <c r="CG127" s="79"/>
      <c r="CH127" s="79"/>
      <c r="CI127" s="79"/>
      <c r="CJ127" s="79"/>
      <c r="CK127" s="79"/>
      <c r="CL127" s="79"/>
      <c r="CM127" s="79"/>
      <c r="CN127" s="79"/>
      <c r="CO127" s="79"/>
      <c r="CP127" s="79"/>
      <c r="CQ127" s="79"/>
      <c r="CR127" s="79"/>
      <c r="CS127" s="79"/>
      <c r="CT127" s="79"/>
      <c r="CU127" s="79"/>
      <c r="CV127" s="79"/>
      <c r="CW127" s="79"/>
      <c r="CX127" s="79"/>
      <c r="CY127" s="79"/>
      <c r="CZ127" s="79"/>
      <c r="DA127" s="79"/>
      <c r="DB127" s="79"/>
      <c r="DC127" s="79"/>
      <c r="DD127" s="79"/>
      <c r="DE127" s="79"/>
      <c r="DF127" s="79"/>
      <c r="DG127" s="79"/>
      <c r="DH127" s="79"/>
      <c r="DI127" s="79"/>
      <c r="DJ127" s="79"/>
      <c r="DK127" s="79"/>
      <c r="DL127" s="79"/>
      <c r="DM127" s="79"/>
      <c r="DN127" s="79"/>
      <c r="DO127" s="79"/>
      <c r="DP127" s="79"/>
      <c r="DQ127" s="79"/>
      <c r="DR127" s="79"/>
      <c r="DS127" s="79"/>
      <c r="DT127" s="79"/>
      <c r="DU127" s="79"/>
      <c r="DV127" s="79"/>
      <c r="DW127" s="79"/>
      <c r="DX127" s="79"/>
      <c r="DY127" s="79"/>
      <c r="DZ127" s="79"/>
      <c r="EA127" s="79"/>
      <c r="EB127" s="79"/>
      <c r="EC127" s="79"/>
      <c r="ED127" s="79"/>
      <c r="EE127" s="79"/>
      <c r="EF127" s="79"/>
      <c r="EG127" s="79"/>
      <c r="EH127" s="79"/>
      <c r="EI127" s="79"/>
      <c r="EJ127" s="79"/>
      <c r="EK127" s="79"/>
      <c r="EL127" s="79"/>
      <c r="EM127" s="79"/>
      <c r="EN127" s="79"/>
      <c r="EO127" s="79"/>
      <c r="EP127" s="79"/>
      <c r="EQ127" s="79"/>
      <c r="ER127" s="79"/>
      <c r="ES127" s="79"/>
      <c r="ET127" s="79"/>
      <c r="EU127" s="79"/>
      <c r="EV127" s="79"/>
      <c r="EW127" s="79"/>
      <c r="EX127" s="79"/>
      <c r="EY127" s="79"/>
      <c r="EZ127" s="79"/>
      <c r="FA127" s="79"/>
      <c r="FB127" s="79"/>
      <c r="FC127" s="79"/>
      <c r="FD127" s="79"/>
      <c r="FE127" s="79"/>
      <c r="FF127" s="79"/>
      <c r="FG127" s="79"/>
      <c r="FH127" s="79"/>
      <c r="FI127" s="79"/>
      <c r="FJ127" s="79"/>
      <c r="FK127" s="79"/>
      <c r="FL127" s="79"/>
      <c r="FM127" s="79"/>
      <c r="FN127" s="79"/>
      <c r="FO127" s="79"/>
      <c r="FP127" s="79"/>
      <c r="FQ127" s="79"/>
      <c r="FR127" s="79"/>
      <c r="FS127" s="79"/>
      <c r="FT127" s="79"/>
      <c r="FU127" s="79"/>
      <c r="FV127" s="79"/>
      <c r="FW127" s="79"/>
      <c r="FX127" s="79">
        <v>0</v>
      </c>
      <c r="FY127" s="79">
        <v>8.4761905670166016</v>
      </c>
      <c r="FZ127" s="79">
        <v>0</v>
      </c>
      <c r="GA127" s="41"/>
      <c r="GB127" s="34"/>
      <c r="GC127" s="34"/>
    </row>
    <row r="128" spans="1:185" x14ac:dyDescent="0.2">
      <c r="A128" t="s">
        <v>186</v>
      </c>
      <c r="B128" t="s">
        <v>236</v>
      </c>
      <c r="C128" t="s">
        <v>2</v>
      </c>
      <c r="D128" t="s">
        <v>202</v>
      </c>
      <c r="E128" t="s">
        <v>243</v>
      </c>
      <c r="F128" t="s">
        <v>180</v>
      </c>
      <c r="G128" t="s">
        <v>1</v>
      </c>
      <c r="H128" s="79">
        <v>49</v>
      </c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R128" s="79"/>
      <c r="AS128" s="79"/>
      <c r="AT128" s="79"/>
      <c r="AU128" s="79"/>
      <c r="AV128" s="79"/>
      <c r="AW128" s="79"/>
      <c r="AX128" s="79"/>
      <c r="AY128" s="79"/>
      <c r="AZ128" s="79"/>
      <c r="BA128" s="79"/>
      <c r="BB128" s="79"/>
      <c r="BC128" s="79"/>
      <c r="BD128" s="79"/>
      <c r="BE128" s="79"/>
      <c r="BF128" s="79"/>
      <c r="BG128" s="79"/>
      <c r="BH128" s="79"/>
      <c r="BI128" s="79"/>
      <c r="BJ128" s="79"/>
      <c r="BK128" s="79"/>
      <c r="BL128" s="79"/>
      <c r="BM128" s="79"/>
      <c r="BN128" s="79"/>
      <c r="BO128" s="79"/>
      <c r="BP128" s="79"/>
      <c r="BQ128" s="79"/>
      <c r="BR128" s="79"/>
      <c r="BS128" s="79"/>
      <c r="BT128" s="79"/>
      <c r="BU128" s="79"/>
      <c r="BV128" s="79"/>
      <c r="BW128" s="79"/>
      <c r="BX128" s="79"/>
      <c r="BY128" s="79"/>
      <c r="BZ128" s="79"/>
      <c r="CA128" s="79"/>
      <c r="CB128" s="79"/>
      <c r="CC128" s="79"/>
      <c r="CD128" s="79"/>
      <c r="CE128" s="79"/>
      <c r="CF128" s="79"/>
      <c r="CG128" s="79"/>
      <c r="CH128" s="79"/>
      <c r="CI128" s="79"/>
      <c r="CJ128" s="79"/>
      <c r="CK128" s="79"/>
      <c r="CL128" s="79"/>
      <c r="CM128" s="79"/>
      <c r="CN128" s="79"/>
      <c r="CO128" s="79"/>
      <c r="CP128" s="79"/>
      <c r="CQ128" s="79"/>
      <c r="CR128" s="79"/>
      <c r="CS128" s="79"/>
      <c r="CT128" s="79"/>
      <c r="CU128" s="79"/>
      <c r="CV128" s="79"/>
      <c r="CW128" s="79"/>
      <c r="CX128" s="79"/>
      <c r="CY128" s="79"/>
      <c r="CZ128" s="79"/>
      <c r="DA128" s="79"/>
      <c r="DB128" s="79"/>
      <c r="DC128" s="79"/>
      <c r="DD128" s="79"/>
      <c r="DE128" s="79"/>
      <c r="DF128" s="79"/>
      <c r="DG128" s="79"/>
      <c r="DH128" s="79"/>
      <c r="DI128" s="79"/>
      <c r="DJ128" s="79"/>
      <c r="DK128" s="79"/>
      <c r="DL128" s="79"/>
      <c r="DM128" s="79"/>
      <c r="DN128" s="79"/>
      <c r="DO128" s="79"/>
      <c r="DP128" s="79"/>
      <c r="DQ128" s="79"/>
      <c r="DR128" s="79"/>
      <c r="DS128" s="79"/>
      <c r="DT128" s="79"/>
      <c r="DU128" s="79"/>
      <c r="DV128" s="79"/>
      <c r="DW128" s="79"/>
      <c r="DX128" s="79"/>
      <c r="DY128" s="79"/>
      <c r="DZ128" s="79"/>
      <c r="EA128" s="79"/>
      <c r="EB128" s="79"/>
      <c r="EC128" s="79"/>
      <c r="ED128" s="79"/>
      <c r="EE128" s="79"/>
      <c r="EF128" s="79"/>
      <c r="EG128" s="79"/>
      <c r="EH128" s="79"/>
      <c r="EI128" s="79"/>
      <c r="EJ128" s="79"/>
      <c r="EK128" s="79"/>
      <c r="EL128" s="79"/>
      <c r="EM128" s="79"/>
      <c r="EN128" s="79"/>
      <c r="EO128" s="79"/>
      <c r="EP128" s="79"/>
      <c r="EQ128" s="79"/>
      <c r="ER128" s="79"/>
      <c r="ES128" s="79"/>
      <c r="ET128" s="79"/>
      <c r="EU128" s="79"/>
      <c r="EV128" s="79"/>
      <c r="EW128" s="79"/>
      <c r="EX128" s="79"/>
      <c r="EY128" s="79"/>
      <c r="EZ128" s="79"/>
      <c r="FA128" s="79"/>
      <c r="FB128" s="79"/>
      <c r="FC128" s="79"/>
      <c r="FD128" s="79"/>
      <c r="FE128" s="79"/>
      <c r="FF128" s="79"/>
      <c r="FG128" s="79"/>
      <c r="FH128" s="79"/>
      <c r="FI128" s="79"/>
      <c r="FJ128" s="79"/>
      <c r="FK128" s="79"/>
      <c r="FL128" s="79"/>
      <c r="FM128" s="79"/>
      <c r="FN128" s="79"/>
      <c r="FO128" s="79"/>
      <c r="FP128" s="79"/>
      <c r="FQ128" s="79"/>
      <c r="FR128" s="79"/>
      <c r="FS128" s="79"/>
      <c r="FT128" s="79"/>
      <c r="FU128" s="79"/>
      <c r="FV128" s="79"/>
      <c r="FW128" s="79"/>
      <c r="FX128" s="79">
        <v>0</v>
      </c>
      <c r="FY128" s="79">
        <v>5.9523811340332031</v>
      </c>
      <c r="FZ128" s="79">
        <v>0</v>
      </c>
      <c r="GA128" s="41"/>
      <c r="GB128" s="34"/>
      <c r="GC128" s="34"/>
    </row>
    <row r="129" spans="1:185" x14ac:dyDescent="0.2">
      <c r="A129" t="s">
        <v>186</v>
      </c>
      <c r="B129" t="s">
        <v>236</v>
      </c>
      <c r="C129" t="s">
        <v>2</v>
      </c>
      <c r="D129" t="s">
        <v>202</v>
      </c>
      <c r="E129" t="s">
        <v>243</v>
      </c>
      <c r="F129" t="s">
        <v>181</v>
      </c>
      <c r="G129" t="s">
        <v>1</v>
      </c>
      <c r="H129" s="79">
        <v>64</v>
      </c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R129" s="79"/>
      <c r="AS129" s="79"/>
      <c r="AT129" s="79"/>
      <c r="AU129" s="79"/>
      <c r="AV129" s="79"/>
      <c r="AW129" s="79"/>
      <c r="AX129" s="79"/>
      <c r="AY129" s="79"/>
      <c r="AZ129" s="79"/>
      <c r="BA129" s="79"/>
      <c r="BB129" s="79"/>
      <c r="BC129" s="79"/>
      <c r="BD129" s="79"/>
      <c r="BE129" s="79"/>
      <c r="BF129" s="79"/>
      <c r="BG129" s="79"/>
      <c r="BH129" s="79"/>
      <c r="BI129" s="79"/>
      <c r="BJ129" s="79"/>
      <c r="BK129" s="79"/>
      <c r="BL129" s="79"/>
      <c r="BM129" s="79"/>
      <c r="BN129" s="79"/>
      <c r="BO129" s="79"/>
      <c r="BP129" s="79"/>
      <c r="BQ129" s="79"/>
      <c r="BR129" s="79"/>
      <c r="BS129" s="79"/>
      <c r="BT129" s="79"/>
      <c r="BU129" s="79"/>
      <c r="BV129" s="79"/>
      <c r="BW129" s="79"/>
      <c r="BX129" s="79"/>
      <c r="BY129" s="79"/>
      <c r="BZ129" s="79"/>
      <c r="CA129" s="79"/>
      <c r="CB129" s="79"/>
      <c r="CC129" s="79"/>
      <c r="CD129" s="79"/>
      <c r="CE129" s="79"/>
      <c r="CF129" s="79"/>
      <c r="CG129" s="79"/>
      <c r="CH129" s="79"/>
      <c r="CI129" s="79"/>
      <c r="CJ129" s="79"/>
      <c r="CK129" s="79"/>
      <c r="CL129" s="79"/>
      <c r="CM129" s="79"/>
      <c r="CN129" s="79"/>
      <c r="CO129" s="79"/>
      <c r="CP129" s="79"/>
      <c r="CQ129" s="79"/>
      <c r="CR129" s="79"/>
      <c r="CS129" s="79"/>
      <c r="CT129" s="79"/>
      <c r="CU129" s="79"/>
      <c r="CV129" s="79"/>
      <c r="CW129" s="79"/>
      <c r="CX129" s="79"/>
      <c r="CY129" s="79"/>
      <c r="CZ129" s="79"/>
      <c r="DA129" s="79"/>
      <c r="DB129" s="79"/>
      <c r="DC129" s="79"/>
      <c r="DD129" s="79"/>
      <c r="DE129" s="79"/>
      <c r="DF129" s="79"/>
      <c r="DG129" s="79"/>
      <c r="DH129" s="79"/>
      <c r="DI129" s="79"/>
      <c r="DJ129" s="79"/>
      <c r="DK129" s="79"/>
      <c r="DL129" s="79"/>
      <c r="DM129" s="79"/>
      <c r="DN129" s="79"/>
      <c r="DO129" s="79"/>
      <c r="DP129" s="79"/>
      <c r="DQ129" s="79"/>
      <c r="DR129" s="79"/>
      <c r="DS129" s="79"/>
      <c r="DT129" s="79"/>
      <c r="DU129" s="79"/>
      <c r="DV129" s="79"/>
      <c r="DW129" s="79"/>
      <c r="DX129" s="79"/>
      <c r="DY129" s="79"/>
      <c r="DZ129" s="79"/>
      <c r="EA129" s="79"/>
      <c r="EB129" s="79"/>
      <c r="EC129" s="79"/>
      <c r="ED129" s="79"/>
      <c r="EE129" s="79"/>
      <c r="EF129" s="79"/>
      <c r="EG129" s="79"/>
      <c r="EH129" s="79"/>
      <c r="EI129" s="79"/>
      <c r="EJ129" s="79"/>
      <c r="EK129" s="79"/>
      <c r="EL129" s="79"/>
      <c r="EM129" s="79"/>
      <c r="EN129" s="79"/>
      <c r="EO129" s="79"/>
      <c r="EP129" s="79"/>
      <c r="EQ129" s="79"/>
      <c r="ER129" s="79"/>
      <c r="ES129" s="79"/>
      <c r="ET129" s="79"/>
      <c r="EU129" s="79"/>
      <c r="EV129" s="79"/>
      <c r="EW129" s="79"/>
      <c r="EX129" s="79"/>
      <c r="EY129" s="79"/>
      <c r="EZ129" s="79"/>
      <c r="FA129" s="79"/>
      <c r="FB129" s="79"/>
      <c r="FC129" s="79"/>
      <c r="FD129" s="79"/>
      <c r="FE129" s="79"/>
      <c r="FF129" s="79"/>
      <c r="FG129" s="79"/>
      <c r="FH129" s="79"/>
      <c r="FI129" s="79"/>
      <c r="FJ129" s="79"/>
      <c r="FK129" s="79"/>
      <c r="FL129" s="79"/>
      <c r="FM129" s="79"/>
      <c r="FN129" s="79"/>
      <c r="FO129" s="79"/>
      <c r="FP129" s="79"/>
      <c r="FQ129" s="79"/>
      <c r="FR129" s="79"/>
      <c r="FS129" s="79"/>
      <c r="FT129" s="79"/>
      <c r="FU129" s="79"/>
      <c r="FV129" s="79"/>
      <c r="FW129" s="79"/>
      <c r="FX129" s="79">
        <v>0</v>
      </c>
      <c r="FY129" s="79">
        <v>5.904761791229248</v>
      </c>
      <c r="FZ129" s="79">
        <v>0</v>
      </c>
      <c r="GA129" s="41"/>
      <c r="GB129" s="34"/>
      <c r="GC129" s="34"/>
    </row>
    <row r="130" spans="1:185" x14ac:dyDescent="0.2">
      <c r="A130" t="s">
        <v>186</v>
      </c>
      <c r="B130" t="s">
        <v>236</v>
      </c>
      <c r="C130" t="s">
        <v>2</v>
      </c>
      <c r="D130" t="s">
        <v>202</v>
      </c>
      <c r="E130" t="s">
        <v>243</v>
      </c>
      <c r="F130" t="s">
        <v>182</v>
      </c>
      <c r="G130" t="s">
        <v>1</v>
      </c>
      <c r="H130" s="79">
        <v>325</v>
      </c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R130" s="79"/>
      <c r="AS130" s="79"/>
      <c r="AT130" s="79"/>
      <c r="AU130" s="79"/>
      <c r="AV130" s="79"/>
      <c r="AW130" s="79"/>
      <c r="AX130" s="79"/>
      <c r="AY130" s="79"/>
      <c r="AZ130" s="79"/>
      <c r="BA130" s="79"/>
      <c r="BB130" s="79"/>
      <c r="BC130" s="79"/>
      <c r="BD130" s="79"/>
      <c r="BE130" s="79"/>
      <c r="BF130" s="79"/>
      <c r="BG130" s="79"/>
      <c r="BH130" s="79"/>
      <c r="BI130" s="79"/>
      <c r="BJ130" s="79"/>
      <c r="BK130" s="79"/>
      <c r="BL130" s="79"/>
      <c r="BM130" s="79"/>
      <c r="BN130" s="79"/>
      <c r="BO130" s="79"/>
      <c r="BP130" s="79"/>
      <c r="BQ130" s="79"/>
      <c r="BR130" s="79"/>
      <c r="BS130" s="79"/>
      <c r="BT130" s="79"/>
      <c r="BU130" s="79"/>
      <c r="BV130" s="79"/>
      <c r="BW130" s="79"/>
      <c r="BX130" s="79"/>
      <c r="BY130" s="79"/>
      <c r="BZ130" s="79"/>
      <c r="CA130" s="79"/>
      <c r="CB130" s="79"/>
      <c r="CC130" s="79"/>
      <c r="CD130" s="79"/>
      <c r="CE130" s="79"/>
      <c r="CF130" s="79"/>
      <c r="CG130" s="79"/>
      <c r="CH130" s="79"/>
      <c r="CI130" s="79"/>
      <c r="CJ130" s="79"/>
      <c r="CK130" s="79"/>
      <c r="CL130" s="79"/>
      <c r="CM130" s="79"/>
      <c r="CN130" s="79"/>
      <c r="CO130" s="79"/>
      <c r="CP130" s="79"/>
      <c r="CQ130" s="79"/>
      <c r="CR130" s="79"/>
      <c r="CS130" s="79"/>
      <c r="CT130" s="79"/>
      <c r="CU130" s="79"/>
      <c r="CV130" s="79"/>
      <c r="CW130" s="79"/>
      <c r="CX130" s="79"/>
      <c r="CY130" s="79"/>
      <c r="CZ130" s="79"/>
      <c r="DA130" s="79"/>
      <c r="DB130" s="79"/>
      <c r="DC130" s="79"/>
      <c r="DD130" s="79"/>
      <c r="DE130" s="79"/>
      <c r="DF130" s="79"/>
      <c r="DG130" s="79"/>
      <c r="DH130" s="79"/>
      <c r="DI130" s="79"/>
      <c r="DJ130" s="79"/>
      <c r="DK130" s="79"/>
      <c r="DL130" s="79"/>
      <c r="DM130" s="79"/>
      <c r="DN130" s="79"/>
      <c r="DO130" s="79"/>
      <c r="DP130" s="79"/>
      <c r="DQ130" s="79"/>
      <c r="DR130" s="79"/>
      <c r="DS130" s="79"/>
      <c r="DT130" s="79"/>
      <c r="DU130" s="79"/>
      <c r="DV130" s="79"/>
      <c r="DW130" s="79"/>
      <c r="DX130" s="79"/>
      <c r="DY130" s="79"/>
      <c r="DZ130" s="79"/>
      <c r="EA130" s="79"/>
      <c r="EB130" s="79"/>
      <c r="EC130" s="79"/>
      <c r="ED130" s="79"/>
      <c r="EE130" s="79"/>
      <c r="EF130" s="79"/>
      <c r="EG130" s="79"/>
      <c r="EH130" s="79"/>
      <c r="EI130" s="79"/>
      <c r="EJ130" s="79"/>
      <c r="EK130" s="79"/>
      <c r="EL130" s="79"/>
      <c r="EM130" s="79"/>
      <c r="EN130" s="79"/>
      <c r="EO130" s="79"/>
      <c r="EP130" s="79"/>
      <c r="EQ130" s="79"/>
      <c r="ER130" s="79"/>
      <c r="ES130" s="79"/>
      <c r="ET130" s="79"/>
      <c r="EU130" s="79"/>
      <c r="EV130" s="79"/>
      <c r="EW130" s="79"/>
      <c r="EX130" s="79"/>
      <c r="EY130" s="79"/>
      <c r="EZ130" s="79"/>
      <c r="FA130" s="79"/>
      <c r="FB130" s="79"/>
      <c r="FC130" s="79"/>
      <c r="FD130" s="79"/>
      <c r="FE130" s="79"/>
      <c r="FF130" s="79"/>
      <c r="FG130" s="79"/>
      <c r="FH130" s="79"/>
      <c r="FI130" s="79"/>
      <c r="FJ130" s="79"/>
      <c r="FK130" s="79"/>
      <c r="FL130" s="79"/>
      <c r="FM130" s="79"/>
      <c r="FN130" s="79"/>
      <c r="FO130" s="79"/>
      <c r="FP130" s="79"/>
      <c r="FQ130" s="79"/>
      <c r="FR130" s="79"/>
      <c r="FS130" s="79"/>
      <c r="FT130" s="79"/>
      <c r="FU130" s="79"/>
      <c r="FV130" s="79"/>
      <c r="FW130" s="79"/>
      <c r="FX130" s="79">
        <v>0</v>
      </c>
      <c r="FY130" s="79">
        <v>32.285713195800781</v>
      </c>
      <c r="FZ130" s="79">
        <v>0</v>
      </c>
      <c r="GA130" s="41"/>
      <c r="GB130" s="34"/>
      <c r="GC130" s="34"/>
    </row>
    <row r="131" spans="1:185" x14ac:dyDescent="0.2">
      <c r="A131" t="s">
        <v>186</v>
      </c>
      <c r="B131" t="s">
        <v>236</v>
      </c>
      <c r="C131" t="s">
        <v>2</v>
      </c>
      <c r="D131" t="s">
        <v>202</v>
      </c>
      <c r="E131" t="s">
        <v>243</v>
      </c>
      <c r="F131" t="s">
        <v>183</v>
      </c>
      <c r="G131" t="s">
        <v>1</v>
      </c>
      <c r="H131" s="79">
        <v>565</v>
      </c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Q131" s="79"/>
      <c r="AR131" s="79"/>
      <c r="AS131" s="79"/>
      <c r="AT131" s="79"/>
      <c r="AU131" s="79"/>
      <c r="AV131" s="79"/>
      <c r="AW131" s="79"/>
      <c r="AX131" s="79"/>
      <c r="AY131" s="79"/>
      <c r="AZ131" s="79"/>
      <c r="BA131" s="79"/>
      <c r="BB131" s="79"/>
      <c r="BC131" s="79"/>
      <c r="BD131" s="79"/>
      <c r="BE131" s="79"/>
      <c r="BF131" s="79"/>
      <c r="BG131" s="79"/>
      <c r="BH131" s="79"/>
      <c r="BI131" s="79"/>
      <c r="BJ131" s="79"/>
      <c r="BK131" s="79"/>
      <c r="BL131" s="79"/>
      <c r="BM131" s="79"/>
      <c r="BN131" s="79"/>
      <c r="BO131" s="79"/>
      <c r="BP131" s="79"/>
      <c r="BQ131" s="79"/>
      <c r="BR131" s="79"/>
      <c r="BS131" s="79"/>
      <c r="BT131" s="79"/>
      <c r="BU131" s="79"/>
      <c r="BV131" s="79"/>
      <c r="BW131" s="79"/>
      <c r="BX131" s="79"/>
      <c r="BY131" s="79"/>
      <c r="BZ131" s="79"/>
      <c r="CA131" s="79"/>
      <c r="CB131" s="79"/>
      <c r="CC131" s="79"/>
      <c r="CD131" s="79"/>
      <c r="CE131" s="79"/>
      <c r="CF131" s="79"/>
      <c r="CG131" s="79"/>
      <c r="CH131" s="79"/>
      <c r="CI131" s="79"/>
      <c r="CJ131" s="79"/>
      <c r="CK131" s="79"/>
      <c r="CL131" s="79"/>
      <c r="CM131" s="79"/>
      <c r="CN131" s="79"/>
      <c r="CO131" s="79"/>
      <c r="CP131" s="79"/>
      <c r="CQ131" s="79"/>
      <c r="CR131" s="79"/>
      <c r="CS131" s="79"/>
      <c r="CT131" s="79"/>
      <c r="CU131" s="79"/>
      <c r="CV131" s="79"/>
      <c r="CW131" s="79"/>
      <c r="CX131" s="79"/>
      <c r="CY131" s="79"/>
      <c r="CZ131" s="79"/>
      <c r="DA131" s="79"/>
      <c r="DB131" s="79"/>
      <c r="DC131" s="79"/>
      <c r="DD131" s="79"/>
      <c r="DE131" s="79"/>
      <c r="DF131" s="79"/>
      <c r="DG131" s="79"/>
      <c r="DH131" s="79"/>
      <c r="DI131" s="79"/>
      <c r="DJ131" s="79"/>
      <c r="DK131" s="79"/>
      <c r="DL131" s="79"/>
      <c r="DM131" s="79"/>
      <c r="DN131" s="79"/>
      <c r="DO131" s="79"/>
      <c r="DP131" s="79"/>
      <c r="DQ131" s="79"/>
      <c r="DR131" s="79"/>
      <c r="DS131" s="79"/>
      <c r="DT131" s="79"/>
      <c r="DU131" s="79"/>
      <c r="DV131" s="79"/>
      <c r="DW131" s="79"/>
      <c r="DX131" s="79"/>
      <c r="DY131" s="79"/>
      <c r="DZ131" s="79"/>
      <c r="EA131" s="79"/>
      <c r="EB131" s="79"/>
      <c r="EC131" s="79"/>
      <c r="ED131" s="79"/>
      <c r="EE131" s="79"/>
      <c r="EF131" s="79"/>
      <c r="EG131" s="79"/>
      <c r="EH131" s="79"/>
      <c r="EI131" s="79"/>
      <c r="EJ131" s="79"/>
      <c r="EK131" s="79"/>
      <c r="EL131" s="79"/>
      <c r="EM131" s="79"/>
      <c r="EN131" s="79"/>
      <c r="EO131" s="79"/>
      <c r="EP131" s="79"/>
      <c r="EQ131" s="79"/>
      <c r="ER131" s="79"/>
      <c r="ES131" s="79"/>
      <c r="ET131" s="79"/>
      <c r="EU131" s="79"/>
      <c r="EV131" s="79"/>
      <c r="EW131" s="79"/>
      <c r="EX131" s="79"/>
      <c r="EY131" s="79"/>
      <c r="EZ131" s="79"/>
      <c r="FA131" s="79"/>
      <c r="FB131" s="79"/>
      <c r="FC131" s="79"/>
      <c r="FD131" s="79"/>
      <c r="FE131" s="79"/>
      <c r="FF131" s="79"/>
      <c r="FG131" s="79"/>
      <c r="FH131" s="79"/>
      <c r="FI131" s="79"/>
      <c r="FJ131" s="79"/>
      <c r="FK131" s="79"/>
      <c r="FL131" s="79"/>
      <c r="FM131" s="79"/>
      <c r="FN131" s="79"/>
      <c r="FO131" s="79"/>
      <c r="FP131" s="79"/>
      <c r="FQ131" s="79"/>
      <c r="FR131" s="79"/>
      <c r="FS131" s="79"/>
      <c r="FT131" s="79"/>
      <c r="FU131" s="79"/>
      <c r="FV131" s="79"/>
      <c r="FW131" s="79"/>
      <c r="FX131" s="79">
        <v>0</v>
      </c>
      <c r="FY131" s="79">
        <v>38.190475463867188</v>
      </c>
      <c r="FZ131" s="79">
        <v>0</v>
      </c>
      <c r="GA131" s="41"/>
      <c r="GB131" s="34"/>
      <c r="GC131" s="34"/>
    </row>
    <row r="132" spans="1:185" x14ac:dyDescent="0.2">
      <c r="A132" t="s">
        <v>186</v>
      </c>
      <c r="B132" t="s">
        <v>236</v>
      </c>
      <c r="C132" t="s">
        <v>2</v>
      </c>
      <c r="D132" t="s">
        <v>202</v>
      </c>
      <c r="E132" t="s">
        <v>243</v>
      </c>
      <c r="F132" t="s">
        <v>184</v>
      </c>
      <c r="G132" t="s">
        <v>1</v>
      </c>
      <c r="H132" s="79">
        <v>240</v>
      </c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Q132" s="79"/>
      <c r="AR132" s="79"/>
      <c r="AS132" s="79"/>
      <c r="AT132" s="79"/>
      <c r="AU132" s="79"/>
      <c r="AV132" s="79"/>
      <c r="AW132" s="79"/>
      <c r="AX132" s="79"/>
      <c r="AY132" s="79"/>
      <c r="AZ132" s="79"/>
      <c r="BA132" s="79"/>
      <c r="BB132" s="79"/>
      <c r="BC132" s="79"/>
      <c r="BD132" s="79"/>
      <c r="BE132" s="79"/>
      <c r="BF132" s="79"/>
      <c r="BG132" s="79"/>
      <c r="BH132" s="79"/>
      <c r="BI132" s="79"/>
      <c r="BJ132" s="79"/>
      <c r="BK132" s="79"/>
      <c r="BL132" s="79"/>
      <c r="BM132" s="79"/>
      <c r="BN132" s="79"/>
      <c r="BO132" s="79"/>
      <c r="BP132" s="79"/>
      <c r="BQ132" s="79"/>
      <c r="BR132" s="79"/>
      <c r="BS132" s="79"/>
      <c r="BT132" s="79"/>
      <c r="BU132" s="79"/>
      <c r="BV132" s="79"/>
      <c r="BW132" s="79"/>
      <c r="BX132" s="79"/>
      <c r="BY132" s="79"/>
      <c r="BZ132" s="79"/>
      <c r="CA132" s="79"/>
      <c r="CB132" s="79"/>
      <c r="CC132" s="79"/>
      <c r="CD132" s="79"/>
      <c r="CE132" s="79"/>
      <c r="CF132" s="79"/>
      <c r="CG132" s="79"/>
      <c r="CH132" s="79"/>
      <c r="CI132" s="79"/>
      <c r="CJ132" s="79"/>
      <c r="CK132" s="79"/>
      <c r="CL132" s="79"/>
      <c r="CM132" s="79"/>
      <c r="CN132" s="79"/>
      <c r="CO132" s="79"/>
      <c r="CP132" s="79"/>
      <c r="CQ132" s="79"/>
      <c r="CR132" s="79"/>
      <c r="CS132" s="79"/>
      <c r="CT132" s="79"/>
      <c r="CU132" s="79"/>
      <c r="CV132" s="79"/>
      <c r="CW132" s="79"/>
      <c r="CX132" s="79"/>
      <c r="CY132" s="79"/>
      <c r="CZ132" s="79"/>
      <c r="DA132" s="79"/>
      <c r="DB132" s="79"/>
      <c r="DC132" s="79"/>
      <c r="DD132" s="79"/>
      <c r="DE132" s="79"/>
      <c r="DF132" s="79"/>
      <c r="DG132" s="79"/>
      <c r="DH132" s="79"/>
      <c r="DI132" s="79"/>
      <c r="DJ132" s="79"/>
      <c r="DK132" s="79"/>
      <c r="DL132" s="79"/>
      <c r="DM132" s="79"/>
      <c r="DN132" s="79"/>
      <c r="DO132" s="79"/>
      <c r="DP132" s="79"/>
      <c r="DQ132" s="79"/>
      <c r="DR132" s="79"/>
      <c r="DS132" s="79"/>
      <c r="DT132" s="79"/>
      <c r="DU132" s="79"/>
      <c r="DV132" s="79"/>
      <c r="DW132" s="79"/>
      <c r="DX132" s="79"/>
      <c r="DY132" s="79"/>
      <c r="DZ132" s="79"/>
      <c r="EA132" s="79"/>
      <c r="EB132" s="79"/>
      <c r="EC132" s="79"/>
      <c r="ED132" s="79"/>
      <c r="EE132" s="79"/>
      <c r="EF132" s="79"/>
      <c r="EG132" s="79"/>
      <c r="EH132" s="79"/>
      <c r="EI132" s="79"/>
      <c r="EJ132" s="79"/>
      <c r="EK132" s="79"/>
      <c r="EL132" s="79"/>
      <c r="EM132" s="79"/>
      <c r="EN132" s="79"/>
      <c r="EO132" s="79"/>
      <c r="EP132" s="79"/>
      <c r="EQ132" s="79"/>
      <c r="ER132" s="79"/>
      <c r="ES132" s="79"/>
      <c r="ET132" s="79"/>
      <c r="EU132" s="79"/>
      <c r="EV132" s="79"/>
      <c r="EW132" s="79"/>
      <c r="EX132" s="79"/>
      <c r="EY132" s="79"/>
      <c r="EZ132" s="79"/>
      <c r="FA132" s="79"/>
      <c r="FB132" s="79"/>
      <c r="FC132" s="79"/>
      <c r="FD132" s="79"/>
      <c r="FE132" s="79"/>
      <c r="FF132" s="79"/>
      <c r="FG132" s="79"/>
      <c r="FH132" s="79"/>
      <c r="FI132" s="79"/>
      <c r="FJ132" s="79"/>
      <c r="FK132" s="79"/>
      <c r="FL132" s="79"/>
      <c r="FM132" s="79"/>
      <c r="FN132" s="79"/>
      <c r="FO132" s="79"/>
      <c r="FP132" s="79"/>
      <c r="FQ132" s="79"/>
      <c r="FR132" s="79"/>
      <c r="FS132" s="79"/>
      <c r="FT132" s="79"/>
      <c r="FU132" s="79"/>
      <c r="FV132" s="79"/>
      <c r="FW132" s="79"/>
      <c r="FX132" s="79">
        <v>0</v>
      </c>
      <c r="FY132" s="79">
        <v>20.428571701049805</v>
      </c>
      <c r="FZ132" s="79">
        <v>0</v>
      </c>
      <c r="GA132" s="41"/>
      <c r="GB132" s="34"/>
      <c r="GC132" s="34"/>
    </row>
    <row r="133" spans="1:185" x14ac:dyDescent="0.2">
      <c r="A133" t="s">
        <v>186</v>
      </c>
      <c r="B133" t="s">
        <v>236</v>
      </c>
      <c r="C133" t="s">
        <v>2</v>
      </c>
      <c r="D133" t="s">
        <v>202</v>
      </c>
      <c r="E133" t="s">
        <v>243</v>
      </c>
      <c r="F133" t="s">
        <v>185</v>
      </c>
      <c r="G133" t="s">
        <v>1</v>
      </c>
      <c r="H133" s="79">
        <v>69</v>
      </c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R133" s="79"/>
      <c r="AS133" s="79"/>
      <c r="AT133" s="79"/>
      <c r="AU133" s="79"/>
      <c r="AV133" s="79"/>
      <c r="AW133" s="79"/>
      <c r="AX133" s="79"/>
      <c r="AY133" s="79"/>
      <c r="AZ133" s="79"/>
      <c r="BA133" s="79"/>
      <c r="BB133" s="79"/>
      <c r="BC133" s="79"/>
      <c r="BD133" s="79"/>
      <c r="BE133" s="79"/>
      <c r="BF133" s="79"/>
      <c r="BG133" s="79"/>
      <c r="BH133" s="79"/>
      <c r="BI133" s="79"/>
      <c r="BJ133" s="79"/>
      <c r="BK133" s="79"/>
      <c r="BL133" s="79"/>
      <c r="BM133" s="79"/>
      <c r="BN133" s="79"/>
      <c r="BO133" s="79"/>
      <c r="BP133" s="79"/>
      <c r="BQ133" s="79"/>
      <c r="BR133" s="79"/>
      <c r="BS133" s="79"/>
      <c r="BT133" s="79"/>
      <c r="BU133" s="79"/>
      <c r="BV133" s="79"/>
      <c r="BW133" s="79"/>
      <c r="BX133" s="79"/>
      <c r="BY133" s="79"/>
      <c r="BZ133" s="79"/>
      <c r="CA133" s="79"/>
      <c r="CB133" s="79"/>
      <c r="CC133" s="79"/>
      <c r="CD133" s="79"/>
      <c r="CE133" s="79"/>
      <c r="CF133" s="79"/>
      <c r="CG133" s="79"/>
      <c r="CH133" s="79"/>
      <c r="CI133" s="79"/>
      <c r="CJ133" s="79"/>
      <c r="CK133" s="79"/>
      <c r="CL133" s="79"/>
      <c r="CM133" s="79"/>
      <c r="CN133" s="79"/>
      <c r="CO133" s="79"/>
      <c r="CP133" s="79"/>
      <c r="CQ133" s="79"/>
      <c r="CR133" s="79"/>
      <c r="CS133" s="79"/>
      <c r="CT133" s="79"/>
      <c r="CU133" s="79"/>
      <c r="CV133" s="79"/>
      <c r="CW133" s="79"/>
      <c r="CX133" s="79"/>
      <c r="CY133" s="79"/>
      <c r="CZ133" s="79"/>
      <c r="DA133" s="79"/>
      <c r="DB133" s="79"/>
      <c r="DC133" s="79"/>
      <c r="DD133" s="79"/>
      <c r="DE133" s="79"/>
      <c r="DF133" s="79"/>
      <c r="DG133" s="79"/>
      <c r="DH133" s="79"/>
      <c r="DI133" s="79"/>
      <c r="DJ133" s="79"/>
      <c r="DK133" s="79"/>
      <c r="DL133" s="79"/>
      <c r="DM133" s="79"/>
      <c r="DN133" s="79"/>
      <c r="DO133" s="79"/>
      <c r="DP133" s="79"/>
      <c r="DQ133" s="79"/>
      <c r="DR133" s="79"/>
      <c r="DS133" s="79"/>
      <c r="DT133" s="79"/>
      <c r="DU133" s="79"/>
      <c r="DV133" s="79"/>
      <c r="DW133" s="79"/>
      <c r="DX133" s="79"/>
      <c r="DY133" s="79"/>
      <c r="DZ133" s="79"/>
      <c r="EA133" s="79"/>
      <c r="EB133" s="79"/>
      <c r="EC133" s="79"/>
      <c r="ED133" s="79"/>
      <c r="EE133" s="79"/>
      <c r="EF133" s="79"/>
      <c r="EG133" s="79"/>
      <c r="EH133" s="79"/>
      <c r="EI133" s="79"/>
      <c r="EJ133" s="79"/>
      <c r="EK133" s="79"/>
      <c r="EL133" s="79"/>
      <c r="EM133" s="79"/>
      <c r="EN133" s="79"/>
      <c r="EO133" s="79"/>
      <c r="EP133" s="79"/>
      <c r="EQ133" s="79"/>
      <c r="ER133" s="79"/>
      <c r="ES133" s="79"/>
      <c r="ET133" s="79"/>
      <c r="EU133" s="79"/>
      <c r="EV133" s="79"/>
      <c r="EW133" s="79"/>
      <c r="EX133" s="79"/>
      <c r="EY133" s="79"/>
      <c r="EZ133" s="79"/>
      <c r="FA133" s="79"/>
      <c r="FB133" s="79"/>
      <c r="FC133" s="79"/>
      <c r="FD133" s="79"/>
      <c r="FE133" s="79"/>
      <c r="FF133" s="79"/>
      <c r="FG133" s="79"/>
      <c r="FH133" s="79"/>
      <c r="FI133" s="79"/>
      <c r="FJ133" s="79"/>
      <c r="FK133" s="79"/>
      <c r="FL133" s="79"/>
      <c r="FM133" s="79"/>
      <c r="FN133" s="79"/>
      <c r="FO133" s="79"/>
      <c r="FP133" s="79"/>
      <c r="FQ133" s="79"/>
      <c r="FR133" s="79"/>
      <c r="FS133" s="79"/>
      <c r="FT133" s="79"/>
      <c r="FU133" s="79"/>
      <c r="FV133" s="79"/>
      <c r="FW133" s="79"/>
      <c r="FX133" s="79">
        <v>0</v>
      </c>
      <c r="FY133" s="79">
        <v>7.9523811340332031</v>
      </c>
      <c r="FZ133" s="79">
        <v>0</v>
      </c>
      <c r="GA133" s="41"/>
      <c r="GB133" s="34"/>
      <c r="GC133" s="34"/>
    </row>
    <row r="134" spans="1:185" x14ac:dyDescent="0.2">
      <c r="A134" t="s">
        <v>186</v>
      </c>
      <c r="B134" t="s">
        <v>236</v>
      </c>
      <c r="C134" t="s">
        <v>2</v>
      </c>
      <c r="D134" t="s">
        <v>203</v>
      </c>
      <c r="E134" t="s">
        <v>239</v>
      </c>
      <c r="F134" t="s">
        <v>1</v>
      </c>
      <c r="G134" t="s">
        <v>198</v>
      </c>
      <c r="H134" s="79">
        <v>4438</v>
      </c>
      <c r="I134" s="79">
        <v>2.4258015155792236</v>
      </c>
      <c r="J134" s="79">
        <v>2.2493038177490234</v>
      </c>
      <c r="K134" s="79">
        <v>2.1295218467712402</v>
      </c>
      <c r="L134" s="79">
        <v>2.1780447959899902</v>
      </c>
      <c r="M134" s="79">
        <v>1.9541308879852295</v>
      </c>
      <c r="N134" s="79">
        <v>2.047980785369873</v>
      </c>
      <c r="O134" s="79">
        <v>2.302093505859375</v>
      </c>
      <c r="P134" s="79">
        <v>2.8538618087768555</v>
      </c>
      <c r="Q134" s="79">
        <v>2.697352409362793</v>
      </c>
      <c r="R134" s="79">
        <v>2.5825076103210449</v>
      </c>
      <c r="S134" s="79">
        <v>2.5632433891296387</v>
      </c>
      <c r="T134" s="79">
        <v>2.5043506622314453</v>
      </c>
      <c r="U134" s="79">
        <v>2.6275205612182617</v>
      </c>
      <c r="V134" s="79">
        <v>2.4515805244445801</v>
      </c>
      <c r="W134" s="79">
        <v>2.5189487934112549</v>
      </c>
      <c r="X134" s="79">
        <v>2.4736135005950928</v>
      </c>
      <c r="Y134" s="79">
        <v>2.8820960521697998</v>
      </c>
      <c r="Z134" s="79">
        <v>3.6925845146179199</v>
      </c>
      <c r="AA134" s="79">
        <v>4.1292853355407715</v>
      </c>
      <c r="AB134" s="79">
        <v>4.2621884346008301</v>
      </c>
      <c r="AC134" s="79">
        <v>4.0512580871582031</v>
      </c>
      <c r="AD134" s="79">
        <v>3.5852820873260498</v>
      </c>
      <c r="AE134" s="79">
        <v>3.1284182071685791</v>
      </c>
      <c r="AF134" s="79">
        <v>2.6973550319671631</v>
      </c>
      <c r="AG134" s="79">
        <v>-0.47312864661216736</v>
      </c>
      <c r="AH134" s="79">
        <v>-0.45681390166282654</v>
      </c>
      <c r="AI134" s="79">
        <v>-0.48778524994850159</v>
      </c>
      <c r="AJ134" s="79">
        <v>-0.30653011798858643</v>
      </c>
      <c r="AK134" s="79">
        <v>-0.37337711453437805</v>
      </c>
      <c r="AL134" s="79">
        <v>-0.39445692300796509</v>
      </c>
      <c r="AM134" s="79">
        <v>-0.40916654467582703</v>
      </c>
      <c r="AN134" s="79">
        <v>-0.32190105319023132</v>
      </c>
      <c r="AO134" s="79">
        <v>-0.20533652603626251</v>
      </c>
      <c r="AP134" s="79">
        <v>-0.15252020955085754</v>
      </c>
      <c r="AQ134" s="79">
        <v>6.6096320748329163E-2</v>
      </c>
      <c r="AR134" s="79">
        <v>4.9262218177318573E-2</v>
      </c>
      <c r="AS134" s="79">
        <v>-5.7473413646221161E-2</v>
      </c>
      <c r="AT134" s="79">
        <v>-4.4252928346395493E-2</v>
      </c>
      <c r="AU134" s="79">
        <v>0.15639388561248779</v>
      </c>
      <c r="AV134" s="79">
        <v>0.14994940161705017</v>
      </c>
      <c r="AW134" s="79">
        <v>0.11185971647500992</v>
      </c>
      <c r="AX134" s="79">
        <v>0.15483006834983826</v>
      </c>
      <c r="AY134" s="79">
        <v>4.3629497289657593E-2</v>
      </c>
      <c r="AZ134" s="79">
        <v>-5.4309800267219543E-2</v>
      </c>
      <c r="BA134" s="79">
        <v>-0.41529074311256409</v>
      </c>
      <c r="BB134" s="79">
        <v>-0.53914618492126465</v>
      </c>
      <c r="BC134" s="79">
        <v>-0.39035487174987793</v>
      </c>
      <c r="BD134" s="79">
        <v>-0.34111747145652771</v>
      </c>
      <c r="BE134" s="79">
        <v>-0.35781285166740417</v>
      </c>
      <c r="BF134" s="79">
        <v>-0.33947095274925232</v>
      </c>
      <c r="BG134" s="79">
        <v>-0.37493470311164856</v>
      </c>
      <c r="BH134" s="79">
        <v>-0.20627090334892273</v>
      </c>
      <c r="BI134" s="79">
        <v>-0.25538650155067444</v>
      </c>
      <c r="BJ134" s="79">
        <v>-0.28181001543998718</v>
      </c>
      <c r="BK134" s="79">
        <v>-0.30290070176124573</v>
      </c>
      <c r="BL134" s="79">
        <v>-0.2015024870634079</v>
      </c>
      <c r="BM134" s="79">
        <v>-9.5714248716831207E-2</v>
      </c>
      <c r="BN134" s="79">
        <v>-4.8307202756404877E-2</v>
      </c>
      <c r="BO134" s="79">
        <v>0.17793498933315277</v>
      </c>
      <c r="BP134" s="79">
        <v>0.15967154502868652</v>
      </c>
      <c r="BQ134" s="79">
        <v>5.1234859973192215E-2</v>
      </c>
      <c r="BR134" s="79">
        <v>7.170906662940979E-2</v>
      </c>
      <c r="BS134" s="79">
        <v>0.26104113459587097</v>
      </c>
      <c r="BT134" s="79">
        <v>0.2598075270652771</v>
      </c>
      <c r="BU134" s="79">
        <v>0.23460096120834351</v>
      </c>
      <c r="BV134" s="79">
        <v>0.28022277355194092</v>
      </c>
      <c r="BW134" s="79">
        <v>0.18312269449234009</v>
      </c>
      <c r="BX134" s="79">
        <v>8.0221638083457947E-2</v>
      </c>
      <c r="BY134" s="79">
        <v>-0.27068415284156799</v>
      </c>
      <c r="BZ134" s="79">
        <v>-0.40225940942764282</v>
      </c>
      <c r="CA134" s="79">
        <v>-0.26201030611991882</v>
      </c>
      <c r="CB134" s="79">
        <v>-0.22285559773445129</v>
      </c>
      <c r="CC134" s="79">
        <v>-0.27794545888900757</v>
      </c>
      <c r="CD134" s="79">
        <v>-0.25819957256317139</v>
      </c>
      <c r="CE134" s="79">
        <v>-0.29677477478981018</v>
      </c>
      <c r="CF134" s="79">
        <v>-0.13683167099952698</v>
      </c>
      <c r="CG134" s="79">
        <v>-0.1736665815114975</v>
      </c>
      <c r="CH134" s="79">
        <v>-0.20379109680652618</v>
      </c>
      <c r="CI134" s="79">
        <v>-0.22930130362510681</v>
      </c>
      <c r="CJ134" s="79">
        <v>-0.11811479181051254</v>
      </c>
      <c r="CK134" s="79">
        <v>-1.9790198653936386E-2</v>
      </c>
      <c r="CL134" s="79">
        <v>2.3870412260293961E-2</v>
      </c>
      <c r="CM134" s="79">
        <v>0.2553941011428833</v>
      </c>
      <c r="CN134" s="79">
        <v>0.23614069819450378</v>
      </c>
      <c r="CO134" s="79">
        <v>0.12652587890625</v>
      </c>
      <c r="CP134" s="79">
        <v>0.15202398598194122</v>
      </c>
      <c r="CQ134" s="79">
        <v>0.33351948857307434</v>
      </c>
      <c r="CR134" s="79">
        <v>0.33589491248130798</v>
      </c>
      <c r="CS134" s="79">
        <v>0.31961116194725037</v>
      </c>
      <c r="CT134" s="79">
        <v>0.36706939339637756</v>
      </c>
      <c r="CU134" s="79">
        <v>0.279735267162323</v>
      </c>
      <c r="CV134" s="79">
        <v>0.17339770495891571</v>
      </c>
      <c r="CW134" s="79">
        <v>-0.17053008079528809</v>
      </c>
      <c r="CX134" s="79">
        <v>-0.30745202302932739</v>
      </c>
      <c r="CY134" s="79">
        <v>-0.17311924695968628</v>
      </c>
      <c r="CZ134" s="79">
        <v>-0.14094777405261993</v>
      </c>
      <c r="DA134" s="79">
        <v>-0.19807808101177216</v>
      </c>
      <c r="DB134" s="79">
        <v>-0.17692820727825165</v>
      </c>
      <c r="DC134" s="79">
        <v>-0.21861483156681061</v>
      </c>
      <c r="DD134" s="79">
        <v>-6.7392438650131226E-2</v>
      </c>
      <c r="DE134" s="79">
        <v>-9.194665402173996E-2</v>
      </c>
      <c r="DF134" s="79">
        <v>-0.12577219307422638</v>
      </c>
      <c r="DG134" s="79">
        <v>-0.1557019054889679</v>
      </c>
      <c r="DH134" s="79">
        <v>-3.4727100282907486E-2</v>
      </c>
      <c r="DI134" s="79">
        <v>5.6133855134248734E-2</v>
      </c>
      <c r="DJ134" s="79">
        <v>9.6048027276992798E-2</v>
      </c>
      <c r="DK134" s="79">
        <v>0.33285322785377502</v>
      </c>
      <c r="DL134" s="79">
        <v>0.31260985136032104</v>
      </c>
      <c r="DM134" s="79">
        <v>0.20181690156459808</v>
      </c>
      <c r="DN134" s="79">
        <v>0.23233890533447266</v>
      </c>
      <c r="DO134" s="79">
        <v>0.40599784255027771</v>
      </c>
      <c r="DP134" s="79">
        <v>0.41198229789733887</v>
      </c>
      <c r="DQ134" s="79">
        <v>0.40462136268615723</v>
      </c>
      <c r="DR134" s="79">
        <v>0.45391601324081421</v>
      </c>
      <c r="DS134" s="79">
        <v>0.37634783983230591</v>
      </c>
      <c r="DT134" s="79">
        <v>0.26657375693321228</v>
      </c>
      <c r="DU134" s="79">
        <v>-7.0376001298427582E-2</v>
      </c>
      <c r="DV134" s="79">
        <v>-0.21264463663101196</v>
      </c>
      <c r="DW134" s="79">
        <v>-8.4228195250034332E-2</v>
      </c>
      <c r="DX134" s="79">
        <v>-5.9039950370788574E-2</v>
      </c>
      <c r="DY134" s="79">
        <v>-8.2762256264686584E-2</v>
      </c>
      <c r="DZ134" s="79">
        <v>-5.9585258364677429E-2</v>
      </c>
      <c r="EA134" s="79">
        <v>-0.10576429963111877</v>
      </c>
      <c r="EB134" s="79">
        <v>3.2866787165403366E-2</v>
      </c>
      <c r="EC134" s="79">
        <v>2.6043949648737907E-2</v>
      </c>
      <c r="ED134" s="79">
        <v>-1.3125278986990452E-2</v>
      </c>
      <c r="EE134" s="79">
        <v>-4.9436073750257492E-2</v>
      </c>
      <c r="EF134" s="79">
        <v>8.5671484470367432E-2</v>
      </c>
      <c r="EG134" s="79">
        <v>0.16575612127780914</v>
      </c>
      <c r="EH134" s="79">
        <v>0.20026104152202606</v>
      </c>
      <c r="EI134" s="79">
        <v>0.44469189643859863</v>
      </c>
      <c r="EJ134" s="79">
        <v>0.4230191707611084</v>
      </c>
      <c r="EK134" s="79">
        <v>0.31052517890930176</v>
      </c>
      <c r="EL134" s="79">
        <v>0.34830090403556824</v>
      </c>
      <c r="EM134" s="79">
        <v>0.51064509153366089</v>
      </c>
      <c r="EN134" s="79">
        <v>0.52184045314788818</v>
      </c>
      <c r="EO134" s="79">
        <v>0.52736258506774902</v>
      </c>
      <c r="EP134" s="79">
        <v>0.57930874824523926</v>
      </c>
      <c r="EQ134" s="79">
        <v>0.51584106683731079</v>
      </c>
      <c r="ER134" s="79">
        <v>0.40110522508621216</v>
      </c>
      <c r="ES134" s="79">
        <v>7.4230574071407318E-2</v>
      </c>
      <c r="ET134" s="79">
        <v>-7.5757838785648346E-2</v>
      </c>
      <c r="EU134" s="79">
        <v>4.4116366654634476E-2</v>
      </c>
      <c r="EV134" s="79">
        <v>5.9221938252449036E-2</v>
      </c>
      <c r="EW134" s="79">
        <v>46.25299072265625</v>
      </c>
      <c r="EX134" s="79">
        <v>46.998199462890625</v>
      </c>
      <c r="EY134" s="79">
        <v>47.729576110839844</v>
      </c>
      <c r="EZ134" s="79">
        <v>48.454250335693359</v>
      </c>
      <c r="FA134" s="79">
        <v>48.577255249023438</v>
      </c>
      <c r="FB134" s="79">
        <v>48.664566040039063</v>
      </c>
      <c r="FC134" s="79">
        <v>48.401847839355469</v>
      </c>
      <c r="FD134" s="79">
        <v>48.225746154785156</v>
      </c>
      <c r="FE134" s="79">
        <v>48.402099609375</v>
      </c>
      <c r="FF134" s="79">
        <v>48.672542572021484</v>
      </c>
      <c r="FG134" s="79">
        <v>46.865100860595703</v>
      </c>
      <c r="FH134" s="79">
        <v>45.79107666015625</v>
      </c>
      <c r="FI134" s="79">
        <v>45.897243499755859</v>
      </c>
      <c r="FJ134" s="79">
        <v>45.945869445800781</v>
      </c>
      <c r="FK134" s="79">
        <v>46.835899353027344</v>
      </c>
      <c r="FL134" s="79">
        <v>47.46527099609375</v>
      </c>
      <c r="FM134" s="79">
        <v>47.677742004394531</v>
      </c>
      <c r="FN134" s="79">
        <v>46.791950225830078</v>
      </c>
      <c r="FO134" s="79">
        <v>45.537021636962891</v>
      </c>
      <c r="FP134" s="79">
        <v>44.804256439208984</v>
      </c>
      <c r="FQ134" s="79">
        <v>44.428085327148438</v>
      </c>
      <c r="FR134" s="79">
        <v>43.949577331542969</v>
      </c>
      <c r="FS134" s="79">
        <v>43.778133392333984</v>
      </c>
      <c r="FT134" s="79">
        <v>43.548004150390625</v>
      </c>
      <c r="FU134" s="79">
        <v>7.6162472367286682E-2</v>
      </c>
      <c r="FV134" s="79">
        <v>0.11922948062419891</v>
      </c>
      <c r="FW134" s="79">
        <v>7.8443199396133423E-2</v>
      </c>
      <c r="FX134" s="79">
        <v>0</v>
      </c>
      <c r="FY134" s="79">
        <v>328</v>
      </c>
      <c r="FZ134" s="79">
        <v>1</v>
      </c>
      <c r="GA134" s="41"/>
      <c r="GB134" s="34"/>
      <c r="GC134" s="34"/>
    </row>
    <row r="135" spans="1:185" x14ac:dyDescent="0.2">
      <c r="A135" t="s">
        <v>186</v>
      </c>
      <c r="B135" t="s">
        <v>236</v>
      </c>
      <c r="C135" t="s">
        <v>2</v>
      </c>
      <c r="D135" t="s">
        <v>203</v>
      </c>
      <c r="E135" t="s">
        <v>239</v>
      </c>
      <c r="F135" t="s">
        <v>1</v>
      </c>
      <c r="G135" t="s">
        <v>200</v>
      </c>
      <c r="H135" s="79">
        <v>775</v>
      </c>
      <c r="I135" s="79">
        <v>0.46931201219558716</v>
      </c>
      <c r="J135" s="79">
        <v>0.42386114597320557</v>
      </c>
      <c r="K135" s="79">
        <v>0.41914331912994385</v>
      </c>
      <c r="L135" s="79">
        <v>0.39634835720062256</v>
      </c>
      <c r="M135" s="79">
        <v>0.43041029572486877</v>
      </c>
      <c r="N135" s="79">
        <v>0.40381088852882385</v>
      </c>
      <c r="O135" s="79">
        <v>0.48651301860809326</v>
      </c>
      <c r="P135" s="79">
        <v>0.54772752523422241</v>
      </c>
      <c r="Q135" s="79">
        <v>0.53260910511016846</v>
      </c>
      <c r="R135" s="79">
        <v>0.50545710325241089</v>
      </c>
      <c r="S135" s="79">
        <v>0.48964950442314148</v>
      </c>
      <c r="T135" s="79">
        <v>0.49483343958854675</v>
      </c>
      <c r="U135" s="79">
        <v>0.56967288255691528</v>
      </c>
      <c r="V135" s="79">
        <v>0.59505617618560791</v>
      </c>
      <c r="W135" s="79">
        <v>0.57026559114456177</v>
      </c>
      <c r="X135" s="79">
        <v>0.59382867813110352</v>
      </c>
      <c r="Y135" s="79">
        <v>0.62332767248153687</v>
      </c>
      <c r="Z135" s="79">
        <v>0.71002334356307983</v>
      </c>
      <c r="AA135" s="79">
        <v>0.76055574417114258</v>
      </c>
      <c r="AB135" s="79">
        <v>0.77202188968658447</v>
      </c>
      <c r="AC135" s="79">
        <v>0.75946903228759766</v>
      </c>
      <c r="AD135" s="79">
        <v>0.69364959001541138</v>
      </c>
      <c r="AE135" s="79">
        <v>0.66150224208831787</v>
      </c>
      <c r="AF135" s="79">
        <v>0.5153777003288269</v>
      </c>
      <c r="AG135" s="79">
        <v>-7.6042681932449341E-2</v>
      </c>
      <c r="AH135" s="79">
        <v>-6.0090195387601852E-2</v>
      </c>
      <c r="AI135" s="79">
        <v>-4.3420739471912384E-2</v>
      </c>
      <c r="AJ135" s="79">
        <v>-9.2473320662975311E-2</v>
      </c>
      <c r="AK135" s="79">
        <v>-7.5235635042190552E-2</v>
      </c>
      <c r="AL135" s="79">
        <v>-9.7932532429695129E-2</v>
      </c>
      <c r="AM135" s="79">
        <v>-9.1017268598079681E-2</v>
      </c>
      <c r="AN135" s="79">
        <v>-9.5961838960647583E-2</v>
      </c>
      <c r="AO135" s="79">
        <v>-6.6187314689159393E-2</v>
      </c>
      <c r="AP135" s="79">
        <v>-0.11199114471673965</v>
      </c>
      <c r="AQ135" s="79">
        <v>-0.11921408027410507</v>
      </c>
      <c r="AR135" s="79">
        <v>-0.14229325950145721</v>
      </c>
      <c r="AS135" s="79">
        <v>-3.6442670971155167E-2</v>
      </c>
      <c r="AT135" s="79">
        <v>-5.6835971772670746E-2</v>
      </c>
      <c r="AU135" s="79">
        <v>-5.8835852891206741E-2</v>
      </c>
      <c r="AV135" s="79">
        <v>-8.6331941187381744E-2</v>
      </c>
      <c r="AW135" s="79">
        <v>-8.7827466428279877E-2</v>
      </c>
      <c r="AX135" s="79">
        <v>-0.13544449210166931</v>
      </c>
      <c r="AY135" s="79">
        <v>-3.7531040608882904E-2</v>
      </c>
      <c r="AZ135" s="79">
        <v>-4.6895585954189301E-2</v>
      </c>
      <c r="BA135" s="79">
        <v>-6.8408302962779999E-2</v>
      </c>
      <c r="BB135" s="79">
        <v>-5.69193996489048E-2</v>
      </c>
      <c r="BC135" s="79">
        <v>-1.741345040500164E-2</v>
      </c>
      <c r="BD135" s="79">
        <v>-9.0883940458297729E-2</v>
      </c>
      <c r="BE135" s="79">
        <v>-4.6577963978052139E-2</v>
      </c>
      <c r="BF135" s="79">
        <v>-3.6469288170337677E-2</v>
      </c>
      <c r="BG135" s="79">
        <v>-2.1256236359477043E-2</v>
      </c>
      <c r="BH135" s="79">
        <v>-6.4369738101959229E-2</v>
      </c>
      <c r="BI135" s="79">
        <v>-4.9315620213747025E-2</v>
      </c>
      <c r="BJ135" s="79">
        <v>-6.9523967802524567E-2</v>
      </c>
      <c r="BK135" s="79">
        <v>-5.9271741658449173E-2</v>
      </c>
      <c r="BL135" s="79">
        <v>-6.3676975667476654E-2</v>
      </c>
      <c r="BM135" s="79">
        <v>-3.3501859754323959E-2</v>
      </c>
      <c r="BN135" s="79">
        <v>-7.5831331312656403E-2</v>
      </c>
      <c r="BO135" s="79">
        <v>-9.0338833630084991E-2</v>
      </c>
      <c r="BP135" s="79">
        <v>-0.10980576276779175</v>
      </c>
      <c r="BQ135" s="79">
        <v>-6.512343417853117E-3</v>
      </c>
      <c r="BR135" s="79">
        <v>-2.2910986095666885E-2</v>
      </c>
      <c r="BS135" s="79">
        <v>-2.0970186218619347E-2</v>
      </c>
      <c r="BT135" s="79">
        <v>-4.7601491212844849E-2</v>
      </c>
      <c r="BU135" s="79">
        <v>-4.8878796398639679E-2</v>
      </c>
      <c r="BV135" s="79">
        <v>-9.3111410737037659E-2</v>
      </c>
      <c r="BW135" s="79">
        <v>-2.4202852509915829E-3</v>
      </c>
      <c r="BX135" s="79">
        <v>-7.6665119268000126E-3</v>
      </c>
      <c r="BY135" s="79">
        <v>-2.4889526888728142E-2</v>
      </c>
      <c r="BZ135" s="79">
        <v>-2.0167345181107521E-2</v>
      </c>
      <c r="CA135" s="79">
        <v>1.7619568854570389E-2</v>
      </c>
      <c r="CB135" s="79">
        <v>-5.9728022664785385E-2</v>
      </c>
      <c r="CC135" s="79">
        <v>-2.6170790195465088E-2</v>
      </c>
      <c r="CD135" s="79">
        <v>-2.0109523087739944E-2</v>
      </c>
      <c r="CE135" s="79">
        <v>-5.9051681309938431E-3</v>
      </c>
      <c r="CF135" s="79">
        <v>-4.4905275106430054E-2</v>
      </c>
      <c r="CG135" s="79">
        <v>-3.1363498419523239E-2</v>
      </c>
      <c r="CH135" s="79">
        <v>-4.98482845723629E-2</v>
      </c>
      <c r="CI135" s="79">
        <v>-3.7284888327121735E-2</v>
      </c>
      <c r="CJ135" s="79">
        <v>-4.1316576302051544E-2</v>
      </c>
      <c r="CK135" s="79">
        <v>-1.0864012874662876E-2</v>
      </c>
      <c r="CL135" s="79">
        <v>-5.0787158310413361E-2</v>
      </c>
      <c r="CM135" s="79">
        <v>-7.033991813659668E-2</v>
      </c>
      <c r="CN135" s="79">
        <v>-8.7305031716823578E-2</v>
      </c>
      <c r="CO135" s="79">
        <v>1.4217311516404152E-2</v>
      </c>
      <c r="CP135" s="79">
        <v>5.8535538846626878E-4</v>
      </c>
      <c r="CQ135" s="79">
        <v>5.2554602734744549E-3</v>
      </c>
      <c r="CR135" s="79">
        <v>-2.0776897668838501E-2</v>
      </c>
      <c r="CS135" s="79">
        <v>-2.1903065964579582E-2</v>
      </c>
      <c r="CT135" s="79">
        <v>-6.3791647553443909E-2</v>
      </c>
      <c r="CU135" s="79">
        <v>2.1897315979003906E-2</v>
      </c>
      <c r="CV135" s="79">
        <v>1.9503425806760788E-2</v>
      </c>
      <c r="CW135" s="79">
        <v>5.2514420822262764E-3</v>
      </c>
      <c r="CX135" s="79">
        <v>5.2870158106088638E-3</v>
      </c>
      <c r="CY135" s="79">
        <v>4.1883330792188644E-2</v>
      </c>
      <c r="CZ135" s="79">
        <v>-3.8149531930685043E-2</v>
      </c>
      <c r="DA135" s="79">
        <v>-5.7636173442006111E-3</v>
      </c>
      <c r="DB135" s="79">
        <v>-3.74975660815835E-3</v>
      </c>
      <c r="DC135" s="79">
        <v>9.4458991661667824E-3</v>
      </c>
      <c r="DD135" s="79">
        <v>-2.5440815836191177E-2</v>
      </c>
      <c r="DE135" s="79">
        <v>-1.3411375693976879E-2</v>
      </c>
      <c r="DF135" s="79">
        <v>-3.0172599479556084E-2</v>
      </c>
      <c r="DG135" s="79">
        <v>-1.5298034064471722E-2</v>
      </c>
      <c r="DH135" s="79">
        <v>-1.8956176936626434E-2</v>
      </c>
      <c r="DI135" s="79">
        <v>1.1773834936320782E-2</v>
      </c>
      <c r="DJ135" s="79">
        <v>-2.5742983445525169E-2</v>
      </c>
      <c r="DK135" s="79">
        <v>-5.0341006368398666E-2</v>
      </c>
      <c r="DL135" s="79">
        <v>-6.4804300665855408E-2</v>
      </c>
      <c r="DM135" s="79">
        <v>3.4946966916322708E-2</v>
      </c>
      <c r="DN135" s="79">
        <v>2.4081697687506676E-2</v>
      </c>
      <c r="DO135" s="79">
        <v>3.1481105834245682E-2</v>
      </c>
      <c r="DP135" s="79">
        <v>6.0476944781839848E-3</v>
      </c>
      <c r="DQ135" s="79">
        <v>5.0726640038192272E-3</v>
      </c>
      <c r="DR135" s="79">
        <v>-3.447188064455986E-2</v>
      </c>
      <c r="DS135" s="79">
        <v>4.6214915812015533E-2</v>
      </c>
      <c r="DT135" s="79">
        <v>4.667336493730545E-2</v>
      </c>
      <c r="DU135" s="79">
        <v>3.5392411053180695E-2</v>
      </c>
      <c r="DV135" s="79">
        <v>3.0741376802325249E-2</v>
      </c>
      <c r="DW135" s="79">
        <v>6.6147096455097198E-2</v>
      </c>
      <c r="DX135" s="79">
        <v>-1.6571039333939552E-2</v>
      </c>
      <c r="DY135" s="79">
        <v>2.3701099678874016E-2</v>
      </c>
      <c r="DZ135" s="79">
        <v>1.9871147349476814E-2</v>
      </c>
      <c r="EA135" s="79">
        <v>3.1610403209924698E-2</v>
      </c>
      <c r="EB135" s="79">
        <v>2.6627734769135714E-3</v>
      </c>
      <c r="EC135" s="79">
        <v>1.2508637271821499E-2</v>
      </c>
      <c r="ED135" s="79">
        <v>-1.7640360165387392E-3</v>
      </c>
      <c r="EE135" s="79">
        <v>1.6447491943836212E-2</v>
      </c>
      <c r="EF135" s="79">
        <v>1.3328687287867069E-2</v>
      </c>
      <c r="EG135" s="79">
        <v>4.445929080247879E-2</v>
      </c>
      <c r="EH135" s="79">
        <v>1.0416828095912933E-2</v>
      </c>
      <c r="EI135" s="79">
        <v>-2.1465754136443138E-2</v>
      </c>
      <c r="EJ135" s="79">
        <v>-3.2316811382770538E-2</v>
      </c>
      <c r="EK135" s="79">
        <v>6.487729400396347E-2</v>
      </c>
      <c r="EL135" s="79">
        <v>5.8006681501865387E-2</v>
      </c>
      <c r="EM135" s="79">
        <v>6.9346770644187927E-2</v>
      </c>
      <c r="EN135" s="79">
        <v>4.4778145849704742E-2</v>
      </c>
      <c r="EO135" s="79">
        <v>4.4021334499120712E-2</v>
      </c>
      <c r="EP135" s="79">
        <v>7.8612044453620911E-3</v>
      </c>
      <c r="EQ135" s="79">
        <v>8.1325672566890717E-2</v>
      </c>
      <c r="ER135" s="79">
        <v>8.5902437567710876E-2</v>
      </c>
      <c r="ES135" s="79">
        <v>7.8911185264587402E-2</v>
      </c>
      <c r="ET135" s="79">
        <v>6.7493431270122528E-2</v>
      </c>
      <c r="EU135" s="79">
        <v>0.10118011385202408</v>
      </c>
      <c r="EV135" s="79">
        <v>1.4584874734282494E-2</v>
      </c>
      <c r="EW135" s="79">
        <v>45.809211730957031</v>
      </c>
      <c r="EX135" s="79">
        <v>46.362438201904297</v>
      </c>
      <c r="EY135" s="79">
        <v>46.640213012695313</v>
      </c>
      <c r="EZ135" s="79">
        <v>47.259113311767578</v>
      </c>
      <c r="FA135" s="79">
        <v>47.124053955078125</v>
      </c>
      <c r="FB135" s="79">
        <v>47.738277435302734</v>
      </c>
      <c r="FC135" s="79">
        <v>47.189479827880859</v>
      </c>
      <c r="FD135" s="79">
        <v>46.738094329833984</v>
      </c>
      <c r="FE135" s="79">
        <v>46.922332763671875</v>
      </c>
      <c r="FF135" s="79">
        <v>47.432418823242188</v>
      </c>
      <c r="FG135" s="79">
        <v>47.2049560546875</v>
      </c>
      <c r="FH135" s="79">
        <v>46.860073089599609</v>
      </c>
      <c r="FI135" s="79">
        <v>46.797969818115234</v>
      </c>
      <c r="FJ135" s="79">
        <v>47.459842681884766</v>
      </c>
      <c r="FK135" s="79">
        <v>46.822990417480469</v>
      </c>
      <c r="FL135" s="79">
        <v>47.2823486328125</v>
      </c>
      <c r="FM135" s="79">
        <v>47.541839599609375</v>
      </c>
      <c r="FN135" s="79">
        <v>46.881870269775391</v>
      </c>
      <c r="FO135" s="79">
        <v>45.480079650878906</v>
      </c>
      <c r="FP135" s="79">
        <v>44.627960205078125</v>
      </c>
      <c r="FQ135" s="79">
        <v>44.463596343994141</v>
      </c>
      <c r="FR135" s="79">
        <v>43.765575408935547</v>
      </c>
      <c r="FS135" s="79">
        <v>43.539360046386719</v>
      </c>
      <c r="FT135" s="79">
        <v>43.160728454589844</v>
      </c>
      <c r="FU135" s="79">
        <v>2.5926908478140831E-2</v>
      </c>
      <c r="FV135" s="79">
        <v>3.7615623325109482E-2</v>
      </c>
      <c r="FW135" s="79">
        <v>2.5371622294187546E-2</v>
      </c>
      <c r="FX135" s="79">
        <v>0</v>
      </c>
      <c r="FY135" s="79">
        <v>187</v>
      </c>
      <c r="FZ135" s="79">
        <v>1</v>
      </c>
      <c r="GA135" s="41"/>
      <c r="GB135" s="34"/>
      <c r="GC135" s="34"/>
    </row>
    <row r="136" spans="1:185" x14ac:dyDescent="0.2">
      <c r="A136" t="s">
        <v>186</v>
      </c>
      <c r="B136" t="s">
        <v>236</v>
      </c>
      <c r="C136" t="s">
        <v>2</v>
      </c>
      <c r="D136" t="s">
        <v>203</v>
      </c>
      <c r="E136" t="s">
        <v>239</v>
      </c>
      <c r="F136" t="s">
        <v>1</v>
      </c>
      <c r="G136" t="s">
        <v>1</v>
      </c>
      <c r="H136" s="79">
        <v>5213</v>
      </c>
      <c r="I136" s="79">
        <v>2.8951137065887451</v>
      </c>
      <c r="J136" s="79">
        <v>2.6731648445129395</v>
      </c>
      <c r="K136" s="79">
        <v>2.5486650466918945</v>
      </c>
      <c r="L136" s="79">
        <v>2.5743932723999023</v>
      </c>
      <c r="M136" s="79">
        <v>2.3845412731170654</v>
      </c>
      <c r="N136" s="79">
        <v>2.4517917633056641</v>
      </c>
      <c r="O136" s="79">
        <v>2.7886066436767578</v>
      </c>
      <c r="P136" s="79">
        <v>3.4015891551971436</v>
      </c>
      <c r="Q136" s="79">
        <v>3.229961633682251</v>
      </c>
      <c r="R136" s="79">
        <v>3.0879645347595215</v>
      </c>
      <c r="S136" s="79">
        <v>3.0528929233551025</v>
      </c>
      <c r="T136" s="79">
        <v>2.9991841316223145</v>
      </c>
      <c r="U136" s="79">
        <v>3.1971933841705322</v>
      </c>
      <c r="V136" s="79">
        <v>3.0466368198394775</v>
      </c>
      <c r="W136" s="79">
        <v>3.0892143249511719</v>
      </c>
      <c r="X136" s="79">
        <v>3.0674419403076172</v>
      </c>
      <c r="Y136" s="79">
        <v>3.5054237842559814</v>
      </c>
      <c r="Z136" s="79">
        <v>4.4026079177856445</v>
      </c>
      <c r="AA136" s="79">
        <v>4.8898410797119141</v>
      </c>
      <c r="AB136" s="79">
        <v>5.034210205078125</v>
      </c>
      <c r="AC136" s="79">
        <v>4.8107271194458008</v>
      </c>
      <c r="AD136" s="79">
        <v>4.2789316177368164</v>
      </c>
      <c r="AE136" s="79">
        <v>3.7899203300476074</v>
      </c>
      <c r="AF136" s="79">
        <v>3.2127325534820557</v>
      </c>
      <c r="AG136" s="79">
        <v>-0.5055701732635498</v>
      </c>
      <c r="AH136" s="79">
        <v>-0.48090744018554688</v>
      </c>
      <c r="AI136" s="79">
        <v>-0.49733966588973999</v>
      </c>
      <c r="AJ136" s="79">
        <v>-0.35797622799873352</v>
      </c>
      <c r="AK136" s="79">
        <v>-0.40950271487236023</v>
      </c>
      <c r="AL136" s="79">
        <v>-0.45027497410774231</v>
      </c>
      <c r="AM136" s="79">
        <v>-0.45430585741996765</v>
      </c>
      <c r="AN136" s="79">
        <v>-0.3704170286655426</v>
      </c>
      <c r="AO136" s="79">
        <v>-0.22427266836166382</v>
      </c>
      <c r="AP136" s="79">
        <v>-0.21362395584583282</v>
      </c>
      <c r="AQ136" s="79">
        <v>-1.0451148264110088E-2</v>
      </c>
      <c r="AR136" s="79">
        <v>-4.5964930206537247E-2</v>
      </c>
      <c r="AS136" s="79">
        <v>-5.0102744251489639E-2</v>
      </c>
      <c r="AT136" s="79">
        <v>-5.1894541829824448E-2</v>
      </c>
      <c r="AU136" s="79">
        <v>0.15041047334671021</v>
      </c>
      <c r="AV136" s="79">
        <v>0.11795514076948166</v>
      </c>
      <c r="AW136" s="79">
        <v>7.9747803509235382E-2</v>
      </c>
      <c r="AX136" s="79">
        <v>7.9269587993621826E-2</v>
      </c>
      <c r="AY136" s="79">
        <v>5.8162536472082138E-2</v>
      </c>
      <c r="AZ136" s="79">
        <v>-4.4289808720350266E-2</v>
      </c>
      <c r="BA136" s="79">
        <v>-0.42088288068771362</v>
      </c>
      <c r="BB136" s="79">
        <v>-0.5420646071434021</v>
      </c>
      <c r="BC136" s="79">
        <v>-0.35641899704933167</v>
      </c>
      <c r="BD136" s="79">
        <v>-0.38609689474105835</v>
      </c>
      <c r="BE136" s="79">
        <v>-0.38654956221580505</v>
      </c>
      <c r="BF136" s="79">
        <v>-0.36121067404747009</v>
      </c>
      <c r="BG136" s="79">
        <v>-0.38233312964439392</v>
      </c>
      <c r="BH136" s="79">
        <v>-0.25385263562202454</v>
      </c>
      <c r="BI136" s="79">
        <v>-0.28869864344596863</v>
      </c>
      <c r="BJ136" s="79">
        <v>-0.33410108089447021</v>
      </c>
      <c r="BK136" s="79">
        <v>-0.34339955449104309</v>
      </c>
      <c r="BL136" s="79">
        <v>-0.24576498568058014</v>
      </c>
      <c r="BM136" s="79">
        <v>-0.10988131910562515</v>
      </c>
      <c r="BN136" s="79">
        <v>-0.10331582278013229</v>
      </c>
      <c r="BO136" s="79">
        <v>0.10505498945713043</v>
      </c>
      <c r="BP136" s="79">
        <v>6.912483274936676E-2</v>
      </c>
      <c r="BQ136" s="79">
        <v>6.2650583684444427E-2</v>
      </c>
      <c r="BR136" s="79">
        <v>6.8928003311157227E-2</v>
      </c>
      <c r="BS136" s="79">
        <v>0.26169773936271667</v>
      </c>
      <c r="BT136" s="79">
        <v>0.23444056510925293</v>
      </c>
      <c r="BU136" s="79">
        <v>0.20852050185203552</v>
      </c>
      <c r="BV136" s="79">
        <v>0.2116154283285141</v>
      </c>
      <c r="BW136" s="79">
        <v>0.20200660824775696</v>
      </c>
      <c r="BX136" s="79">
        <v>9.5844514667987823E-2</v>
      </c>
      <c r="BY136" s="79">
        <v>-0.26986980438232422</v>
      </c>
      <c r="BZ136" s="79">
        <v>-0.40032997727394104</v>
      </c>
      <c r="CA136" s="79">
        <v>-0.22337901592254639</v>
      </c>
      <c r="CB136" s="79">
        <v>-0.26379987597465515</v>
      </c>
      <c r="CC136" s="79">
        <v>-0.30411624908447266</v>
      </c>
      <c r="CD136" s="79">
        <v>-0.27830907702445984</v>
      </c>
      <c r="CE136" s="79">
        <v>-0.30267992615699768</v>
      </c>
      <c r="CF136" s="79">
        <v>-0.18173694610595703</v>
      </c>
      <c r="CG136" s="79">
        <v>-0.20503008365631104</v>
      </c>
      <c r="CH136" s="79">
        <v>-0.25363940000534058</v>
      </c>
      <c r="CI136" s="79">
        <v>-0.26658618450164795</v>
      </c>
      <c r="CJ136" s="79">
        <v>-0.15943136811256409</v>
      </c>
      <c r="CK136" s="79">
        <v>-3.0654212459921837E-2</v>
      </c>
      <c r="CL136" s="79">
        <v>-2.69167460501194E-2</v>
      </c>
      <c r="CM136" s="79">
        <v>0.18505418300628662</v>
      </c>
      <c r="CN136" s="79">
        <v>0.14883565902709961</v>
      </c>
      <c r="CO136" s="79">
        <v>0.1407431960105896</v>
      </c>
      <c r="CP136" s="79">
        <v>0.15260933339595795</v>
      </c>
      <c r="CQ136" s="79">
        <v>0.33877494931221008</v>
      </c>
      <c r="CR136" s="79">
        <v>0.31511801481246948</v>
      </c>
      <c r="CS136" s="79">
        <v>0.29770809412002563</v>
      </c>
      <c r="CT136" s="79">
        <v>0.30327776074409485</v>
      </c>
      <c r="CU136" s="79">
        <v>0.3016325831413269</v>
      </c>
      <c r="CV136" s="79">
        <v>0.1929011195898056</v>
      </c>
      <c r="CW136" s="79">
        <v>-0.16527862846851349</v>
      </c>
      <c r="CX136" s="79">
        <v>-0.30216500163078308</v>
      </c>
      <c r="CY136" s="79">
        <v>-0.13123592734336853</v>
      </c>
      <c r="CZ136" s="79">
        <v>-0.17909730970859528</v>
      </c>
      <c r="DA136" s="79">
        <v>-0.22168293595314026</v>
      </c>
      <c r="DB136" s="79">
        <v>-0.19540746510028839</v>
      </c>
      <c r="DC136" s="79">
        <v>-0.22302673757076263</v>
      </c>
      <c r="DD136" s="79">
        <v>-0.10962125658988953</v>
      </c>
      <c r="DE136" s="79">
        <v>-0.12136153876781464</v>
      </c>
      <c r="DF136" s="79">
        <v>-0.17317771911621094</v>
      </c>
      <c r="DG136" s="79">
        <v>-0.18977281451225281</v>
      </c>
      <c r="DH136" s="79">
        <v>-7.3097743093967438E-2</v>
      </c>
      <c r="DI136" s="79">
        <v>4.857289046049118E-2</v>
      </c>
      <c r="DJ136" s="79">
        <v>4.9482330679893494E-2</v>
      </c>
      <c r="DK136" s="79">
        <v>0.265053391456604</v>
      </c>
      <c r="DL136" s="79">
        <v>0.22854648530483246</v>
      </c>
      <c r="DM136" s="79">
        <v>0.21883580088615417</v>
      </c>
      <c r="DN136" s="79">
        <v>0.23629066348075867</v>
      </c>
      <c r="DO136" s="79">
        <v>0.41585215926170349</v>
      </c>
      <c r="DP136" s="79">
        <v>0.39579546451568604</v>
      </c>
      <c r="DQ136" s="79">
        <v>0.38689568638801575</v>
      </c>
      <c r="DR136" s="79">
        <v>0.3949400782585144</v>
      </c>
      <c r="DS136" s="79">
        <v>0.40125855803489685</v>
      </c>
      <c r="DT136" s="79">
        <v>0.28995773196220398</v>
      </c>
      <c r="DU136" s="79">
        <v>-6.0687437653541565E-2</v>
      </c>
      <c r="DV136" s="79">
        <v>-0.20400001108646393</v>
      </c>
      <c r="DW136" s="79">
        <v>-3.9092835038900375E-2</v>
      </c>
      <c r="DX136" s="79">
        <v>-9.4394750893115997E-2</v>
      </c>
      <c r="DY136" s="79">
        <v>-0.10266231745481491</v>
      </c>
      <c r="DZ136" s="79">
        <v>-7.5710706412792206E-2</v>
      </c>
      <c r="EA136" s="79">
        <v>-0.10802017152309418</v>
      </c>
      <c r="EB136" s="79">
        <v>-5.4976614192128181E-3</v>
      </c>
      <c r="EC136" s="79">
        <v>-5.5744324345141649E-4</v>
      </c>
      <c r="ED136" s="79">
        <v>-5.7003825902938843E-2</v>
      </c>
      <c r="EE136" s="79">
        <v>-7.8866526484489441E-2</v>
      </c>
      <c r="EF136" s="79">
        <v>5.1554296165704727E-2</v>
      </c>
      <c r="EG136" s="79">
        <v>0.16296423971652985</v>
      </c>
      <c r="EH136" s="79">
        <v>0.15979045629501343</v>
      </c>
      <c r="EI136" s="79">
        <v>0.38055950403213501</v>
      </c>
      <c r="EJ136" s="79">
        <v>0.34363624453544617</v>
      </c>
      <c r="EK136" s="79">
        <v>0.33158913254737854</v>
      </c>
      <c r="EL136" s="79">
        <v>0.35711321234703064</v>
      </c>
      <c r="EM136" s="79">
        <v>0.52713942527770996</v>
      </c>
      <c r="EN136" s="79">
        <v>0.51228088140487671</v>
      </c>
      <c r="EO136" s="79">
        <v>0.51566839218139648</v>
      </c>
      <c r="EP136" s="79">
        <v>0.52728593349456787</v>
      </c>
      <c r="EQ136" s="79">
        <v>0.54510265588760376</v>
      </c>
      <c r="ER136" s="79">
        <v>0.43009203672409058</v>
      </c>
      <c r="ES136" s="79">
        <v>9.0325631201267242E-2</v>
      </c>
      <c r="ET136" s="79">
        <v>-6.2265370041131973E-2</v>
      </c>
      <c r="EU136" s="79">
        <v>9.3947149813175201E-2</v>
      </c>
      <c r="EV136" s="79">
        <v>2.7902282774448395E-2</v>
      </c>
      <c r="EW136" s="79">
        <v>46.184261322021484</v>
      </c>
      <c r="EX136" s="79">
        <v>46.902565002441406</v>
      </c>
      <c r="EY136" s="79">
        <v>47.567184448242188</v>
      </c>
      <c r="EZ136" s="79">
        <v>48.262908935546875</v>
      </c>
      <c r="FA136" s="79">
        <v>48.318119049072266</v>
      </c>
      <c r="FB136" s="79">
        <v>48.509243011474609</v>
      </c>
      <c r="FC136" s="79">
        <v>48.193992614746094</v>
      </c>
      <c r="FD136" s="79">
        <v>47.979667663574219</v>
      </c>
      <c r="FE136" s="79">
        <v>48.15545654296875</v>
      </c>
      <c r="FF136" s="79">
        <v>48.451084136962891</v>
      </c>
      <c r="FG136" s="79">
        <v>46.931465148925781</v>
      </c>
      <c r="FH136" s="79">
        <v>46.009403228759766</v>
      </c>
      <c r="FI136" s="79">
        <v>46.060932159423828</v>
      </c>
      <c r="FJ136" s="79">
        <v>46.256858825683594</v>
      </c>
      <c r="FK136" s="79">
        <v>46.833248138427734</v>
      </c>
      <c r="FL136" s="79">
        <v>47.424423217773438</v>
      </c>
      <c r="FM136" s="79">
        <v>47.650405883789063</v>
      </c>
      <c r="FN136" s="79">
        <v>46.808925628662109</v>
      </c>
      <c r="FO136" s="79">
        <v>45.527854919433594</v>
      </c>
      <c r="FP136" s="79">
        <v>44.77685546875</v>
      </c>
      <c r="FQ136" s="79">
        <v>44.433467864990234</v>
      </c>
      <c r="FR136" s="79">
        <v>43.921928405761719</v>
      </c>
      <c r="FS136" s="79">
        <v>43.740402221679688</v>
      </c>
      <c r="FT136" s="79">
        <v>43.48480224609375</v>
      </c>
      <c r="FU136" s="79">
        <v>8.0454498529434204E-2</v>
      </c>
      <c r="FV136" s="79">
        <v>0.12502241134643555</v>
      </c>
      <c r="FW136" s="79">
        <v>8.2444250583648682E-2</v>
      </c>
      <c r="FX136" s="79">
        <v>0</v>
      </c>
      <c r="FY136" s="79">
        <v>515</v>
      </c>
      <c r="FZ136" s="79">
        <v>1</v>
      </c>
      <c r="GA136" s="41"/>
      <c r="GB136" s="34"/>
      <c r="GC136" s="34"/>
    </row>
    <row r="137" spans="1:185" x14ac:dyDescent="0.2">
      <c r="A137" t="s">
        <v>186</v>
      </c>
      <c r="B137" t="s">
        <v>236</v>
      </c>
      <c r="C137" t="s">
        <v>2</v>
      </c>
      <c r="D137" t="s">
        <v>203</v>
      </c>
      <c r="E137" t="s">
        <v>239</v>
      </c>
      <c r="F137" t="s">
        <v>178</v>
      </c>
      <c r="G137" t="s">
        <v>1</v>
      </c>
      <c r="H137" s="79">
        <v>3562</v>
      </c>
      <c r="I137" s="79">
        <v>1.790605902671814</v>
      </c>
      <c r="J137" s="79">
        <v>1.5944747924804688</v>
      </c>
      <c r="K137" s="79">
        <v>1.4993125200271606</v>
      </c>
      <c r="L137" s="79">
        <v>1.5301252603530884</v>
      </c>
      <c r="M137" s="79">
        <v>1.4998761415481567</v>
      </c>
      <c r="N137" s="79">
        <v>1.5644662380218506</v>
      </c>
      <c r="O137" s="79">
        <v>1.8503642082214355</v>
      </c>
      <c r="P137" s="79">
        <v>2.1537747383117676</v>
      </c>
      <c r="Q137" s="79">
        <v>1.9492199420928955</v>
      </c>
      <c r="R137" s="79">
        <v>1.8798356056213379</v>
      </c>
      <c r="S137" s="79">
        <v>1.9122070074081421</v>
      </c>
      <c r="T137" s="79">
        <v>1.9022899866104126</v>
      </c>
      <c r="U137" s="79">
        <v>1.9811829328536987</v>
      </c>
      <c r="V137" s="79">
        <v>1.8373847007751465</v>
      </c>
      <c r="W137" s="79">
        <v>1.8635319471359253</v>
      </c>
      <c r="X137" s="79">
        <v>1.7719931602478027</v>
      </c>
      <c r="Y137" s="79">
        <v>2.0643167495727539</v>
      </c>
      <c r="Z137" s="79">
        <v>2.6745612621307373</v>
      </c>
      <c r="AA137" s="79">
        <v>3.041506290435791</v>
      </c>
      <c r="AB137" s="79">
        <v>3.1214163303375244</v>
      </c>
      <c r="AC137" s="79">
        <v>3.1834547519683838</v>
      </c>
      <c r="AD137" s="79">
        <v>3.0225763320922852</v>
      </c>
      <c r="AE137" s="79">
        <v>2.6721925735473633</v>
      </c>
      <c r="AF137" s="79">
        <v>2.302227258682251</v>
      </c>
      <c r="AG137" s="79">
        <v>-0.16999956965446472</v>
      </c>
      <c r="AH137" s="79">
        <v>-0.17316524684429169</v>
      </c>
      <c r="AI137" s="79">
        <v>-0.17219191789627075</v>
      </c>
      <c r="AJ137" s="79">
        <v>-0.23909962177276611</v>
      </c>
      <c r="AK137" s="79">
        <v>-0.27987655997276306</v>
      </c>
      <c r="AL137" s="79">
        <v>-0.27427715063095093</v>
      </c>
      <c r="AM137" s="79">
        <v>-0.16414658725261688</v>
      </c>
      <c r="AN137" s="79">
        <v>-5.953037366271019E-2</v>
      </c>
      <c r="AO137" s="79">
        <v>-0.13935963809490204</v>
      </c>
      <c r="AP137" s="79">
        <v>-9.0188264846801758E-2</v>
      </c>
      <c r="AQ137" s="79">
        <v>6.7111454904079437E-2</v>
      </c>
      <c r="AR137" s="79">
        <v>0.12629787623882294</v>
      </c>
      <c r="AS137" s="79">
        <v>-4.81254942715168E-2</v>
      </c>
      <c r="AT137" s="79">
        <v>-6.2811098992824554E-2</v>
      </c>
      <c r="AU137" s="79">
        <v>0.11394256353378296</v>
      </c>
      <c r="AV137" s="79">
        <v>-3.2197073101997375E-2</v>
      </c>
      <c r="AW137" s="79">
        <v>-2.6621043682098389E-2</v>
      </c>
      <c r="AX137" s="79">
        <v>1.1068386025726795E-2</v>
      </c>
      <c r="AY137" s="79">
        <v>4.6122833155095577E-3</v>
      </c>
      <c r="AZ137" s="79">
        <v>-3.1296208035200834E-3</v>
      </c>
      <c r="BA137" s="79">
        <v>-0.2412552684545517</v>
      </c>
      <c r="BB137" s="79">
        <v>-0.28470760583877563</v>
      </c>
      <c r="BC137" s="79">
        <v>-0.26142135262489319</v>
      </c>
      <c r="BD137" s="79">
        <v>-0.22886280715465546</v>
      </c>
      <c r="BE137" s="79">
        <v>-8.88528972864151E-2</v>
      </c>
      <c r="BF137" s="79">
        <v>-9.3147225677967072E-2</v>
      </c>
      <c r="BG137" s="79">
        <v>-9.7942955791950226E-2</v>
      </c>
      <c r="BH137" s="79">
        <v>-0.15573938190937042</v>
      </c>
      <c r="BI137" s="79">
        <v>-0.19897787272930145</v>
      </c>
      <c r="BJ137" s="79">
        <v>-0.19970311224460602</v>
      </c>
      <c r="BK137" s="79">
        <v>-9.0766847133636475E-2</v>
      </c>
      <c r="BL137" s="79">
        <v>1.8426727503538132E-2</v>
      </c>
      <c r="BM137" s="79">
        <v>-5.9379789978265762E-2</v>
      </c>
      <c r="BN137" s="79">
        <v>-1.2323244474828243E-2</v>
      </c>
      <c r="BO137" s="79">
        <v>0.1483549177646637</v>
      </c>
      <c r="BP137" s="79">
        <v>0.20385937392711639</v>
      </c>
      <c r="BQ137" s="79">
        <v>3.4902866929769516E-2</v>
      </c>
      <c r="BR137" s="79">
        <v>2.1897699683904648E-2</v>
      </c>
      <c r="BS137" s="79">
        <v>0.18559354543685913</v>
      </c>
      <c r="BT137" s="79">
        <v>5.0966348499059677E-2</v>
      </c>
      <c r="BU137" s="79">
        <v>6.4229175448417664E-2</v>
      </c>
      <c r="BV137" s="79">
        <v>0.10793251544237137</v>
      </c>
      <c r="BW137" s="79">
        <v>0.10456115752458572</v>
      </c>
      <c r="BX137" s="79">
        <v>9.871257096529007E-2</v>
      </c>
      <c r="BY137" s="79">
        <v>-0.13782286643981934</v>
      </c>
      <c r="BZ137" s="79">
        <v>-0.18406330049037933</v>
      </c>
      <c r="CA137" s="79">
        <v>-0.16681520640850067</v>
      </c>
      <c r="CB137" s="79">
        <v>-0.14141042530536652</v>
      </c>
      <c r="CC137" s="79">
        <v>-3.2650966197252274E-2</v>
      </c>
      <c r="CD137" s="79">
        <v>-3.7726983428001404E-2</v>
      </c>
      <c r="CE137" s="79">
        <v>-4.6518348157405853E-2</v>
      </c>
      <c r="CF137" s="79">
        <v>-9.8004341125488281E-2</v>
      </c>
      <c r="CG137" s="79">
        <v>-0.14294768869876862</v>
      </c>
      <c r="CH137" s="79">
        <v>-0.1480533629655838</v>
      </c>
      <c r="CI137" s="79">
        <v>-3.994426503777504E-2</v>
      </c>
      <c r="CJ137" s="79">
        <v>7.2419576346874237E-2</v>
      </c>
      <c r="CK137" s="79">
        <v>-3.9859865792095661E-3</v>
      </c>
      <c r="CL137" s="79">
        <v>4.1605830192565918E-2</v>
      </c>
      <c r="CM137" s="79">
        <v>0.20462389290332794</v>
      </c>
      <c r="CN137" s="79">
        <v>0.25757822394371033</v>
      </c>
      <c r="CO137" s="79">
        <v>9.2408053576946259E-2</v>
      </c>
      <c r="CP137" s="79">
        <v>8.0566756427288055E-2</v>
      </c>
      <c r="CQ137" s="79">
        <v>0.23521879315376282</v>
      </c>
      <c r="CR137" s="79">
        <v>0.1085650846362114</v>
      </c>
      <c r="CS137" s="79">
        <v>0.12715175747871399</v>
      </c>
      <c r="CT137" s="79">
        <v>0.17502032220363617</v>
      </c>
      <c r="CU137" s="79">
        <v>0.17378544807434082</v>
      </c>
      <c r="CV137" s="79">
        <v>0.16924816370010376</v>
      </c>
      <c r="CW137" s="79">
        <v>-6.6185913980007172E-2</v>
      </c>
      <c r="CX137" s="79">
        <v>-0.1143573597073555</v>
      </c>
      <c r="CY137" s="79">
        <v>-0.10129128396511078</v>
      </c>
      <c r="CZ137" s="79">
        <v>-8.0841183662414551E-2</v>
      </c>
      <c r="DA137" s="79">
        <v>2.3550966754555702E-2</v>
      </c>
      <c r="DB137" s="79">
        <v>1.7693256959319115E-2</v>
      </c>
      <c r="DC137" s="79">
        <v>4.906259011477232E-3</v>
      </c>
      <c r="DD137" s="79">
        <v>-4.0269296616315842E-2</v>
      </c>
      <c r="DE137" s="79">
        <v>-8.6917504668235779E-2</v>
      </c>
      <c r="DF137" s="79">
        <v>-9.6403613686561584E-2</v>
      </c>
      <c r="DG137" s="79">
        <v>1.0878319852054119E-2</v>
      </c>
      <c r="DH137" s="79">
        <v>0.12641242146492004</v>
      </c>
      <c r="DI137" s="79">
        <v>5.1407817751169205E-2</v>
      </c>
      <c r="DJ137" s="79">
        <v>9.5534905791282654E-2</v>
      </c>
      <c r="DK137" s="79">
        <v>0.26089286804199219</v>
      </c>
      <c r="DL137" s="79">
        <v>0.31129708886146545</v>
      </c>
      <c r="DM137" s="79">
        <v>0.1499132364988327</v>
      </c>
      <c r="DN137" s="79">
        <v>0.13923580944538116</v>
      </c>
      <c r="DO137" s="79">
        <v>0.2848440408706665</v>
      </c>
      <c r="DP137" s="79">
        <v>0.16616381704807281</v>
      </c>
      <c r="DQ137" s="79">
        <v>0.19007433950901031</v>
      </c>
      <c r="DR137" s="79">
        <v>0.24210812151432037</v>
      </c>
      <c r="DS137" s="79">
        <v>0.24300973117351532</v>
      </c>
      <c r="DT137" s="79">
        <v>0.23978374898433685</v>
      </c>
      <c r="DU137" s="79">
        <v>5.4510445334017277E-3</v>
      </c>
      <c r="DV137" s="79">
        <v>-4.4651418924331665E-2</v>
      </c>
      <c r="DW137" s="79">
        <v>-3.5767354071140289E-2</v>
      </c>
      <c r="DX137" s="79">
        <v>-2.0271938294172287E-2</v>
      </c>
      <c r="DY137" s="79">
        <v>0.10469762980937958</v>
      </c>
      <c r="DZ137" s="79">
        <v>9.7711279988288879E-2</v>
      </c>
      <c r="EA137" s="79">
        <v>7.9155221581459045E-2</v>
      </c>
      <c r="EB137" s="79">
        <v>4.3090935796499252E-2</v>
      </c>
      <c r="EC137" s="79">
        <v>-6.0188225470483303E-3</v>
      </c>
      <c r="ED137" s="79">
        <v>-2.1829573437571526E-2</v>
      </c>
      <c r="EE137" s="79">
        <v>8.4258057177066803E-2</v>
      </c>
      <c r="EF137" s="79">
        <v>0.20436953008174896</v>
      </c>
      <c r="EG137" s="79">
        <v>0.13138766586780548</v>
      </c>
      <c r="EH137" s="79">
        <v>0.17339992523193359</v>
      </c>
      <c r="EI137" s="79">
        <v>0.34213632345199585</v>
      </c>
      <c r="EJ137" s="79">
        <v>0.38885858654975891</v>
      </c>
      <c r="EK137" s="79">
        <v>0.23294159770011902</v>
      </c>
      <c r="EL137" s="79">
        <v>0.22394461929798126</v>
      </c>
      <c r="EM137" s="79">
        <v>0.35649502277374268</v>
      </c>
      <c r="EN137" s="79">
        <v>0.24932724237442017</v>
      </c>
      <c r="EO137" s="79">
        <v>0.28092455863952637</v>
      </c>
      <c r="EP137" s="79">
        <v>0.33897227048873901</v>
      </c>
      <c r="EQ137" s="79">
        <v>0.34295859932899475</v>
      </c>
      <c r="ER137" s="79">
        <v>0.34162595868110657</v>
      </c>
      <c r="ES137" s="79">
        <v>0.10888343304395676</v>
      </c>
      <c r="ET137" s="79">
        <v>5.5992890149354935E-2</v>
      </c>
      <c r="EU137" s="79">
        <v>5.8838788419961929E-2</v>
      </c>
      <c r="EV137" s="79">
        <v>6.7180432379245758E-2</v>
      </c>
      <c r="EW137" s="79">
        <v>47.986026763916016</v>
      </c>
      <c r="EX137" s="79">
        <v>49.410415649414063</v>
      </c>
      <c r="EY137" s="79">
        <v>50.237644195556641</v>
      </c>
      <c r="EZ137" s="79">
        <v>50.697120666503906</v>
      </c>
      <c r="FA137" s="79">
        <v>50.555423736572266</v>
      </c>
      <c r="FB137" s="79">
        <v>50.757587432861328</v>
      </c>
      <c r="FC137" s="79">
        <v>50.259906768798828</v>
      </c>
      <c r="FD137" s="79">
        <v>50.128837585449219</v>
      </c>
      <c r="FE137" s="79">
        <v>50.131309509277344</v>
      </c>
      <c r="FF137" s="79">
        <v>49.924213409423828</v>
      </c>
      <c r="FG137" s="79">
        <v>46.91607666015625</v>
      </c>
      <c r="FH137" s="79">
        <v>45.831890106201172</v>
      </c>
      <c r="FI137" s="79">
        <v>45.47406005859375</v>
      </c>
      <c r="FJ137" s="79">
        <v>45.289684295654297</v>
      </c>
      <c r="FK137" s="79">
        <v>46.191928863525391</v>
      </c>
      <c r="FL137" s="79">
        <v>47.318416595458984</v>
      </c>
      <c r="FM137" s="79">
        <v>48.055778503417969</v>
      </c>
      <c r="FN137" s="79">
        <v>47.293224334716797</v>
      </c>
      <c r="FO137" s="79">
        <v>46.012760162353516</v>
      </c>
      <c r="FP137" s="79">
        <v>45.551364898681641</v>
      </c>
      <c r="FQ137" s="79">
        <v>45.24462890625</v>
      </c>
      <c r="FR137" s="79">
        <v>44.787075042724609</v>
      </c>
      <c r="FS137" s="79">
        <v>44.561023712158203</v>
      </c>
      <c r="FT137" s="79">
        <v>44.448413848876953</v>
      </c>
      <c r="FU137" s="79">
        <v>5.7167351245880127E-2</v>
      </c>
      <c r="FV137" s="79">
        <v>9.1723769903182983E-2</v>
      </c>
      <c r="FW137" s="79">
        <v>5.748237669467926E-2</v>
      </c>
      <c r="FX137" s="79">
        <v>0</v>
      </c>
      <c r="FY137" s="79">
        <v>365</v>
      </c>
      <c r="FZ137" s="79">
        <v>1</v>
      </c>
      <c r="GA137" s="41"/>
      <c r="GB137" s="34"/>
      <c r="GC137" s="34"/>
    </row>
    <row r="138" spans="1:185" x14ac:dyDescent="0.2">
      <c r="A138" t="s">
        <v>186</v>
      </c>
      <c r="B138" t="s">
        <v>236</v>
      </c>
      <c r="C138" t="s">
        <v>2</v>
      </c>
      <c r="D138" t="s">
        <v>203</v>
      </c>
      <c r="E138" t="s">
        <v>239</v>
      </c>
      <c r="F138" t="s">
        <v>179</v>
      </c>
      <c r="G138" t="s">
        <v>1</v>
      </c>
      <c r="H138" s="79">
        <v>204</v>
      </c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R138" s="79"/>
      <c r="AS138" s="79"/>
      <c r="AT138" s="79"/>
      <c r="AU138" s="79"/>
      <c r="AV138" s="79"/>
      <c r="AW138" s="79"/>
      <c r="AX138" s="79"/>
      <c r="AY138" s="79"/>
      <c r="AZ138" s="79"/>
      <c r="BA138" s="79"/>
      <c r="BB138" s="79"/>
      <c r="BC138" s="79"/>
      <c r="BD138" s="79"/>
      <c r="BE138" s="79"/>
      <c r="BF138" s="79"/>
      <c r="BG138" s="79"/>
      <c r="BH138" s="79"/>
      <c r="BI138" s="79"/>
      <c r="BJ138" s="79"/>
      <c r="BK138" s="79"/>
      <c r="BL138" s="79"/>
      <c r="BM138" s="79"/>
      <c r="BN138" s="79"/>
      <c r="BO138" s="79"/>
      <c r="BP138" s="79"/>
      <c r="BQ138" s="79"/>
      <c r="BR138" s="79"/>
      <c r="BS138" s="79"/>
      <c r="BT138" s="79"/>
      <c r="BU138" s="79"/>
      <c r="BV138" s="79"/>
      <c r="BW138" s="79"/>
      <c r="BX138" s="79"/>
      <c r="BY138" s="79"/>
      <c r="BZ138" s="79"/>
      <c r="CA138" s="79"/>
      <c r="CB138" s="79"/>
      <c r="CC138" s="79"/>
      <c r="CD138" s="79"/>
      <c r="CE138" s="79"/>
      <c r="CF138" s="79"/>
      <c r="CG138" s="79"/>
      <c r="CH138" s="79"/>
      <c r="CI138" s="79"/>
      <c r="CJ138" s="79"/>
      <c r="CK138" s="79"/>
      <c r="CL138" s="79"/>
      <c r="CM138" s="79"/>
      <c r="CN138" s="79"/>
      <c r="CO138" s="79"/>
      <c r="CP138" s="79"/>
      <c r="CQ138" s="79"/>
      <c r="CR138" s="79"/>
      <c r="CS138" s="79"/>
      <c r="CT138" s="79"/>
      <c r="CU138" s="79"/>
      <c r="CV138" s="79"/>
      <c r="CW138" s="79"/>
      <c r="CX138" s="79"/>
      <c r="CY138" s="79"/>
      <c r="CZ138" s="79"/>
      <c r="DA138" s="79"/>
      <c r="DB138" s="79"/>
      <c r="DC138" s="79"/>
      <c r="DD138" s="79"/>
      <c r="DE138" s="79"/>
      <c r="DF138" s="79"/>
      <c r="DG138" s="79"/>
      <c r="DH138" s="79"/>
      <c r="DI138" s="79"/>
      <c r="DJ138" s="79"/>
      <c r="DK138" s="79"/>
      <c r="DL138" s="79"/>
      <c r="DM138" s="79"/>
      <c r="DN138" s="79"/>
      <c r="DO138" s="79"/>
      <c r="DP138" s="79"/>
      <c r="DQ138" s="79"/>
      <c r="DR138" s="79"/>
      <c r="DS138" s="79"/>
      <c r="DT138" s="79"/>
      <c r="DU138" s="79"/>
      <c r="DV138" s="79"/>
      <c r="DW138" s="79"/>
      <c r="DX138" s="79"/>
      <c r="DY138" s="79"/>
      <c r="DZ138" s="79"/>
      <c r="EA138" s="79"/>
      <c r="EB138" s="79"/>
      <c r="EC138" s="79"/>
      <c r="ED138" s="79"/>
      <c r="EE138" s="79"/>
      <c r="EF138" s="79"/>
      <c r="EG138" s="79"/>
      <c r="EH138" s="79"/>
      <c r="EI138" s="79"/>
      <c r="EJ138" s="79"/>
      <c r="EK138" s="79"/>
      <c r="EL138" s="79"/>
      <c r="EM138" s="79"/>
      <c r="EN138" s="79"/>
      <c r="EO138" s="79"/>
      <c r="EP138" s="79"/>
      <c r="EQ138" s="79"/>
      <c r="ER138" s="79"/>
      <c r="ES138" s="79"/>
      <c r="ET138" s="79"/>
      <c r="EU138" s="79"/>
      <c r="EV138" s="79"/>
      <c r="EW138" s="79"/>
      <c r="EX138" s="79"/>
      <c r="EY138" s="79"/>
      <c r="EZ138" s="79"/>
      <c r="FA138" s="79"/>
      <c r="FB138" s="79"/>
      <c r="FC138" s="79"/>
      <c r="FD138" s="79"/>
      <c r="FE138" s="79"/>
      <c r="FF138" s="79"/>
      <c r="FG138" s="79"/>
      <c r="FH138" s="79"/>
      <c r="FI138" s="79"/>
      <c r="FJ138" s="79"/>
      <c r="FK138" s="79"/>
      <c r="FL138" s="79"/>
      <c r="FM138" s="79"/>
      <c r="FN138" s="79"/>
      <c r="FO138" s="79"/>
      <c r="FP138" s="79"/>
      <c r="FQ138" s="79"/>
      <c r="FR138" s="79"/>
      <c r="FS138" s="79"/>
      <c r="FT138" s="79"/>
      <c r="FU138" s="79"/>
      <c r="FV138" s="79"/>
      <c r="FW138" s="79"/>
      <c r="FX138" s="79">
        <v>0</v>
      </c>
      <c r="FY138" s="79">
        <v>13</v>
      </c>
      <c r="FZ138" s="79">
        <v>0</v>
      </c>
      <c r="GA138" s="41"/>
      <c r="GB138" s="34"/>
      <c r="GC138" s="34"/>
    </row>
    <row r="139" spans="1:185" x14ac:dyDescent="0.2">
      <c r="A139" t="s">
        <v>186</v>
      </c>
      <c r="B139" t="s">
        <v>236</v>
      </c>
      <c r="C139" t="s">
        <v>2</v>
      </c>
      <c r="D139" t="s">
        <v>203</v>
      </c>
      <c r="E139" t="s">
        <v>239</v>
      </c>
      <c r="F139" t="s">
        <v>180</v>
      </c>
      <c r="G139" t="s">
        <v>1</v>
      </c>
      <c r="H139" s="79">
        <v>51</v>
      </c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R139" s="79"/>
      <c r="AS139" s="79"/>
      <c r="AT139" s="79"/>
      <c r="AU139" s="79"/>
      <c r="AV139" s="79"/>
      <c r="AW139" s="79"/>
      <c r="AX139" s="79"/>
      <c r="AY139" s="79"/>
      <c r="AZ139" s="79"/>
      <c r="BA139" s="79"/>
      <c r="BB139" s="79"/>
      <c r="BC139" s="79"/>
      <c r="BD139" s="79"/>
      <c r="BE139" s="79"/>
      <c r="BF139" s="79"/>
      <c r="BG139" s="79"/>
      <c r="BH139" s="79"/>
      <c r="BI139" s="79"/>
      <c r="BJ139" s="79"/>
      <c r="BK139" s="79"/>
      <c r="BL139" s="79"/>
      <c r="BM139" s="79"/>
      <c r="BN139" s="79"/>
      <c r="BO139" s="79"/>
      <c r="BP139" s="79"/>
      <c r="BQ139" s="79"/>
      <c r="BR139" s="79"/>
      <c r="BS139" s="79"/>
      <c r="BT139" s="79"/>
      <c r="BU139" s="79"/>
      <c r="BV139" s="79"/>
      <c r="BW139" s="79"/>
      <c r="BX139" s="79"/>
      <c r="BY139" s="79"/>
      <c r="BZ139" s="79"/>
      <c r="CA139" s="79"/>
      <c r="CB139" s="79"/>
      <c r="CC139" s="79"/>
      <c r="CD139" s="79"/>
      <c r="CE139" s="79"/>
      <c r="CF139" s="79"/>
      <c r="CG139" s="79"/>
      <c r="CH139" s="79"/>
      <c r="CI139" s="79"/>
      <c r="CJ139" s="79"/>
      <c r="CK139" s="79"/>
      <c r="CL139" s="79"/>
      <c r="CM139" s="79"/>
      <c r="CN139" s="79"/>
      <c r="CO139" s="79"/>
      <c r="CP139" s="79"/>
      <c r="CQ139" s="79"/>
      <c r="CR139" s="79"/>
      <c r="CS139" s="79"/>
      <c r="CT139" s="79"/>
      <c r="CU139" s="79"/>
      <c r="CV139" s="79"/>
      <c r="CW139" s="79"/>
      <c r="CX139" s="79"/>
      <c r="CY139" s="79"/>
      <c r="CZ139" s="79"/>
      <c r="DA139" s="79"/>
      <c r="DB139" s="79"/>
      <c r="DC139" s="79"/>
      <c r="DD139" s="79"/>
      <c r="DE139" s="79"/>
      <c r="DF139" s="79"/>
      <c r="DG139" s="79"/>
      <c r="DH139" s="79"/>
      <c r="DI139" s="79"/>
      <c r="DJ139" s="79"/>
      <c r="DK139" s="79"/>
      <c r="DL139" s="79"/>
      <c r="DM139" s="79"/>
      <c r="DN139" s="79"/>
      <c r="DO139" s="79"/>
      <c r="DP139" s="79"/>
      <c r="DQ139" s="79"/>
      <c r="DR139" s="79"/>
      <c r="DS139" s="79"/>
      <c r="DT139" s="79"/>
      <c r="DU139" s="79"/>
      <c r="DV139" s="79"/>
      <c r="DW139" s="79"/>
      <c r="DX139" s="79"/>
      <c r="DY139" s="79"/>
      <c r="DZ139" s="79"/>
      <c r="EA139" s="79"/>
      <c r="EB139" s="79"/>
      <c r="EC139" s="79"/>
      <c r="ED139" s="79"/>
      <c r="EE139" s="79"/>
      <c r="EF139" s="79"/>
      <c r="EG139" s="79"/>
      <c r="EH139" s="79"/>
      <c r="EI139" s="79"/>
      <c r="EJ139" s="79"/>
      <c r="EK139" s="79"/>
      <c r="EL139" s="79"/>
      <c r="EM139" s="79"/>
      <c r="EN139" s="79"/>
      <c r="EO139" s="79"/>
      <c r="EP139" s="79"/>
      <c r="EQ139" s="79"/>
      <c r="ER139" s="79"/>
      <c r="ES139" s="79"/>
      <c r="ET139" s="79"/>
      <c r="EU139" s="79"/>
      <c r="EV139" s="79"/>
      <c r="EW139" s="79"/>
      <c r="EX139" s="79"/>
      <c r="EY139" s="79"/>
      <c r="EZ139" s="79"/>
      <c r="FA139" s="79"/>
      <c r="FB139" s="79"/>
      <c r="FC139" s="79"/>
      <c r="FD139" s="79"/>
      <c r="FE139" s="79"/>
      <c r="FF139" s="79"/>
      <c r="FG139" s="79"/>
      <c r="FH139" s="79"/>
      <c r="FI139" s="79"/>
      <c r="FJ139" s="79"/>
      <c r="FK139" s="79"/>
      <c r="FL139" s="79"/>
      <c r="FM139" s="79"/>
      <c r="FN139" s="79"/>
      <c r="FO139" s="79"/>
      <c r="FP139" s="79"/>
      <c r="FQ139" s="79"/>
      <c r="FR139" s="79"/>
      <c r="FS139" s="79"/>
      <c r="FT139" s="79"/>
      <c r="FU139" s="79"/>
      <c r="FV139" s="79"/>
      <c r="FW139" s="79"/>
      <c r="FX139" s="79">
        <v>0</v>
      </c>
      <c r="FY139" s="79">
        <v>9</v>
      </c>
      <c r="FZ139" s="79">
        <v>0</v>
      </c>
      <c r="GA139" s="41"/>
      <c r="GB139" s="34"/>
      <c r="GC139" s="34"/>
    </row>
    <row r="140" spans="1:185" x14ac:dyDescent="0.2">
      <c r="A140" t="s">
        <v>186</v>
      </c>
      <c r="B140" t="s">
        <v>236</v>
      </c>
      <c r="C140" t="s">
        <v>2</v>
      </c>
      <c r="D140" t="s">
        <v>203</v>
      </c>
      <c r="E140" t="s">
        <v>239</v>
      </c>
      <c r="F140" t="s">
        <v>181</v>
      </c>
      <c r="G140" t="s">
        <v>1</v>
      </c>
      <c r="H140" s="79">
        <v>68</v>
      </c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R140" s="79"/>
      <c r="AS140" s="79"/>
      <c r="AT140" s="79"/>
      <c r="AU140" s="79"/>
      <c r="AV140" s="79"/>
      <c r="AW140" s="79"/>
      <c r="AX140" s="79"/>
      <c r="AY140" s="79"/>
      <c r="AZ140" s="79"/>
      <c r="BA140" s="79"/>
      <c r="BB140" s="79"/>
      <c r="BC140" s="79"/>
      <c r="BD140" s="79"/>
      <c r="BE140" s="79"/>
      <c r="BF140" s="79"/>
      <c r="BG140" s="79"/>
      <c r="BH140" s="79"/>
      <c r="BI140" s="79"/>
      <c r="BJ140" s="79"/>
      <c r="BK140" s="79"/>
      <c r="BL140" s="79"/>
      <c r="BM140" s="79"/>
      <c r="BN140" s="79"/>
      <c r="BO140" s="79"/>
      <c r="BP140" s="79"/>
      <c r="BQ140" s="79"/>
      <c r="BR140" s="79"/>
      <c r="BS140" s="79"/>
      <c r="BT140" s="79"/>
      <c r="BU140" s="79"/>
      <c r="BV140" s="79"/>
      <c r="BW140" s="79"/>
      <c r="BX140" s="79"/>
      <c r="BY140" s="79"/>
      <c r="BZ140" s="79"/>
      <c r="CA140" s="79"/>
      <c r="CB140" s="79"/>
      <c r="CC140" s="79"/>
      <c r="CD140" s="79"/>
      <c r="CE140" s="79"/>
      <c r="CF140" s="79"/>
      <c r="CG140" s="79"/>
      <c r="CH140" s="79"/>
      <c r="CI140" s="79"/>
      <c r="CJ140" s="79"/>
      <c r="CK140" s="79"/>
      <c r="CL140" s="79"/>
      <c r="CM140" s="79"/>
      <c r="CN140" s="79"/>
      <c r="CO140" s="79"/>
      <c r="CP140" s="79"/>
      <c r="CQ140" s="79"/>
      <c r="CR140" s="79"/>
      <c r="CS140" s="79"/>
      <c r="CT140" s="79"/>
      <c r="CU140" s="79"/>
      <c r="CV140" s="79"/>
      <c r="CW140" s="79"/>
      <c r="CX140" s="79"/>
      <c r="CY140" s="79"/>
      <c r="CZ140" s="79"/>
      <c r="DA140" s="79"/>
      <c r="DB140" s="79"/>
      <c r="DC140" s="79"/>
      <c r="DD140" s="79"/>
      <c r="DE140" s="79"/>
      <c r="DF140" s="79"/>
      <c r="DG140" s="79"/>
      <c r="DH140" s="79"/>
      <c r="DI140" s="79"/>
      <c r="DJ140" s="79"/>
      <c r="DK140" s="79"/>
      <c r="DL140" s="79"/>
      <c r="DM140" s="79"/>
      <c r="DN140" s="79"/>
      <c r="DO140" s="79"/>
      <c r="DP140" s="79"/>
      <c r="DQ140" s="79"/>
      <c r="DR140" s="79"/>
      <c r="DS140" s="79"/>
      <c r="DT140" s="79"/>
      <c r="DU140" s="79"/>
      <c r="DV140" s="79"/>
      <c r="DW140" s="79"/>
      <c r="DX140" s="79"/>
      <c r="DY140" s="79"/>
      <c r="DZ140" s="79"/>
      <c r="EA140" s="79"/>
      <c r="EB140" s="79"/>
      <c r="EC140" s="79"/>
      <c r="ED140" s="79"/>
      <c r="EE140" s="79"/>
      <c r="EF140" s="79"/>
      <c r="EG140" s="79"/>
      <c r="EH140" s="79"/>
      <c r="EI140" s="79"/>
      <c r="EJ140" s="79"/>
      <c r="EK140" s="79"/>
      <c r="EL140" s="79"/>
      <c r="EM140" s="79"/>
      <c r="EN140" s="79"/>
      <c r="EO140" s="79"/>
      <c r="EP140" s="79"/>
      <c r="EQ140" s="79"/>
      <c r="ER140" s="79"/>
      <c r="ES140" s="79"/>
      <c r="ET140" s="79"/>
      <c r="EU140" s="79"/>
      <c r="EV140" s="79"/>
      <c r="EW140" s="79"/>
      <c r="EX140" s="79"/>
      <c r="EY140" s="79"/>
      <c r="EZ140" s="79"/>
      <c r="FA140" s="79"/>
      <c r="FB140" s="79"/>
      <c r="FC140" s="79"/>
      <c r="FD140" s="79"/>
      <c r="FE140" s="79"/>
      <c r="FF140" s="79"/>
      <c r="FG140" s="79"/>
      <c r="FH140" s="79"/>
      <c r="FI140" s="79"/>
      <c r="FJ140" s="79"/>
      <c r="FK140" s="79"/>
      <c r="FL140" s="79"/>
      <c r="FM140" s="79"/>
      <c r="FN140" s="79"/>
      <c r="FO140" s="79"/>
      <c r="FP140" s="79"/>
      <c r="FQ140" s="79"/>
      <c r="FR140" s="79"/>
      <c r="FS140" s="79"/>
      <c r="FT140" s="79"/>
      <c r="FU140" s="79"/>
      <c r="FV140" s="79"/>
      <c r="FW140" s="79"/>
      <c r="FX140" s="79">
        <v>0</v>
      </c>
      <c r="FY140" s="79">
        <v>6</v>
      </c>
      <c r="FZ140" s="79">
        <v>0</v>
      </c>
      <c r="GA140" s="41"/>
      <c r="GB140" s="34"/>
      <c r="GC140" s="34"/>
    </row>
    <row r="141" spans="1:185" x14ac:dyDescent="0.2">
      <c r="A141" t="s">
        <v>186</v>
      </c>
      <c r="B141" t="s">
        <v>236</v>
      </c>
      <c r="C141" t="s">
        <v>2</v>
      </c>
      <c r="D141" t="s">
        <v>203</v>
      </c>
      <c r="E141" t="s">
        <v>239</v>
      </c>
      <c r="F141" t="s">
        <v>182</v>
      </c>
      <c r="G141" t="s">
        <v>1</v>
      </c>
      <c r="H141" s="79">
        <v>369</v>
      </c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Q141" s="79"/>
      <c r="AR141" s="79"/>
      <c r="AS141" s="79"/>
      <c r="AT141" s="79"/>
      <c r="AU141" s="79"/>
      <c r="AV141" s="79"/>
      <c r="AW141" s="79"/>
      <c r="AX141" s="79"/>
      <c r="AY141" s="79"/>
      <c r="AZ141" s="79"/>
      <c r="BA141" s="79"/>
      <c r="BB141" s="79"/>
      <c r="BC141" s="79"/>
      <c r="BD141" s="79"/>
      <c r="BE141" s="79"/>
      <c r="BF141" s="79"/>
      <c r="BG141" s="79"/>
      <c r="BH141" s="79"/>
      <c r="BI141" s="79"/>
      <c r="BJ141" s="79"/>
      <c r="BK141" s="79"/>
      <c r="BL141" s="79"/>
      <c r="BM141" s="79"/>
      <c r="BN141" s="79"/>
      <c r="BO141" s="79"/>
      <c r="BP141" s="79"/>
      <c r="BQ141" s="79"/>
      <c r="BR141" s="79"/>
      <c r="BS141" s="79"/>
      <c r="BT141" s="79"/>
      <c r="BU141" s="79"/>
      <c r="BV141" s="79"/>
      <c r="BW141" s="79"/>
      <c r="BX141" s="79"/>
      <c r="BY141" s="79"/>
      <c r="BZ141" s="79"/>
      <c r="CA141" s="79"/>
      <c r="CB141" s="79"/>
      <c r="CC141" s="79"/>
      <c r="CD141" s="79"/>
      <c r="CE141" s="79"/>
      <c r="CF141" s="79"/>
      <c r="CG141" s="79"/>
      <c r="CH141" s="79"/>
      <c r="CI141" s="79"/>
      <c r="CJ141" s="79"/>
      <c r="CK141" s="79"/>
      <c r="CL141" s="79"/>
      <c r="CM141" s="79"/>
      <c r="CN141" s="79"/>
      <c r="CO141" s="79"/>
      <c r="CP141" s="79"/>
      <c r="CQ141" s="79"/>
      <c r="CR141" s="79"/>
      <c r="CS141" s="79"/>
      <c r="CT141" s="79"/>
      <c r="CU141" s="79"/>
      <c r="CV141" s="79"/>
      <c r="CW141" s="79"/>
      <c r="CX141" s="79"/>
      <c r="CY141" s="79"/>
      <c r="CZ141" s="79"/>
      <c r="DA141" s="79"/>
      <c r="DB141" s="79"/>
      <c r="DC141" s="79"/>
      <c r="DD141" s="79"/>
      <c r="DE141" s="79"/>
      <c r="DF141" s="79"/>
      <c r="DG141" s="79"/>
      <c r="DH141" s="79"/>
      <c r="DI141" s="79"/>
      <c r="DJ141" s="79"/>
      <c r="DK141" s="79"/>
      <c r="DL141" s="79"/>
      <c r="DM141" s="79"/>
      <c r="DN141" s="79"/>
      <c r="DO141" s="79"/>
      <c r="DP141" s="79"/>
      <c r="DQ141" s="79"/>
      <c r="DR141" s="79"/>
      <c r="DS141" s="79"/>
      <c r="DT141" s="79"/>
      <c r="DU141" s="79"/>
      <c r="DV141" s="79"/>
      <c r="DW141" s="79"/>
      <c r="DX141" s="79"/>
      <c r="DY141" s="79"/>
      <c r="DZ141" s="79"/>
      <c r="EA141" s="79"/>
      <c r="EB141" s="79"/>
      <c r="EC141" s="79"/>
      <c r="ED141" s="79"/>
      <c r="EE141" s="79"/>
      <c r="EF141" s="79"/>
      <c r="EG141" s="79"/>
      <c r="EH141" s="79"/>
      <c r="EI141" s="79"/>
      <c r="EJ141" s="79"/>
      <c r="EK141" s="79"/>
      <c r="EL141" s="79"/>
      <c r="EM141" s="79"/>
      <c r="EN141" s="79"/>
      <c r="EO141" s="79"/>
      <c r="EP141" s="79"/>
      <c r="EQ141" s="79"/>
      <c r="ER141" s="79"/>
      <c r="ES141" s="79"/>
      <c r="ET141" s="79"/>
      <c r="EU141" s="79"/>
      <c r="EV141" s="79"/>
      <c r="EW141" s="79"/>
      <c r="EX141" s="79"/>
      <c r="EY141" s="79"/>
      <c r="EZ141" s="79"/>
      <c r="FA141" s="79"/>
      <c r="FB141" s="79"/>
      <c r="FC141" s="79"/>
      <c r="FD141" s="79"/>
      <c r="FE141" s="79"/>
      <c r="FF141" s="79"/>
      <c r="FG141" s="79"/>
      <c r="FH141" s="79"/>
      <c r="FI141" s="79"/>
      <c r="FJ141" s="79"/>
      <c r="FK141" s="79"/>
      <c r="FL141" s="79"/>
      <c r="FM141" s="79"/>
      <c r="FN141" s="79"/>
      <c r="FO141" s="79"/>
      <c r="FP141" s="79"/>
      <c r="FQ141" s="79"/>
      <c r="FR141" s="79"/>
      <c r="FS141" s="79"/>
      <c r="FT141" s="79"/>
      <c r="FU141" s="79"/>
      <c r="FV141" s="79"/>
      <c r="FW141" s="79"/>
      <c r="FX141" s="79">
        <v>0</v>
      </c>
      <c r="FY141" s="79">
        <v>41</v>
      </c>
      <c r="FZ141" s="79">
        <v>0</v>
      </c>
      <c r="GA141" s="41"/>
      <c r="GB141" s="34"/>
      <c r="GC141" s="34"/>
    </row>
    <row r="142" spans="1:185" x14ac:dyDescent="0.2">
      <c r="A142" t="s">
        <v>186</v>
      </c>
      <c r="B142" t="s">
        <v>236</v>
      </c>
      <c r="C142" t="s">
        <v>2</v>
      </c>
      <c r="D142" t="s">
        <v>203</v>
      </c>
      <c r="E142" t="s">
        <v>239</v>
      </c>
      <c r="F142" t="s">
        <v>183</v>
      </c>
      <c r="G142" t="s">
        <v>1</v>
      </c>
      <c r="H142" s="79">
        <v>621</v>
      </c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R142" s="79"/>
      <c r="AS142" s="79"/>
      <c r="AT142" s="79"/>
      <c r="AU142" s="79"/>
      <c r="AV142" s="79"/>
      <c r="AW142" s="79"/>
      <c r="AX142" s="79"/>
      <c r="AY142" s="79"/>
      <c r="AZ142" s="79"/>
      <c r="BA142" s="79"/>
      <c r="BB142" s="79"/>
      <c r="BC142" s="79"/>
      <c r="BD142" s="79"/>
      <c r="BE142" s="79"/>
      <c r="BF142" s="79"/>
      <c r="BG142" s="79"/>
      <c r="BH142" s="79"/>
      <c r="BI142" s="79"/>
      <c r="BJ142" s="79"/>
      <c r="BK142" s="79"/>
      <c r="BL142" s="79"/>
      <c r="BM142" s="79"/>
      <c r="BN142" s="79"/>
      <c r="BO142" s="79"/>
      <c r="BP142" s="79"/>
      <c r="BQ142" s="79"/>
      <c r="BR142" s="79"/>
      <c r="BS142" s="79"/>
      <c r="BT142" s="79"/>
      <c r="BU142" s="79"/>
      <c r="BV142" s="79"/>
      <c r="BW142" s="79"/>
      <c r="BX142" s="79"/>
      <c r="BY142" s="79"/>
      <c r="BZ142" s="79"/>
      <c r="CA142" s="79"/>
      <c r="CB142" s="79"/>
      <c r="CC142" s="79"/>
      <c r="CD142" s="79"/>
      <c r="CE142" s="79"/>
      <c r="CF142" s="79"/>
      <c r="CG142" s="79"/>
      <c r="CH142" s="79"/>
      <c r="CI142" s="79"/>
      <c r="CJ142" s="79"/>
      <c r="CK142" s="79"/>
      <c r="CL142" s="79"/>
      <c r="CM142" s="79"/>
      <c r="CN142" s="79"/>
      <c r="CO142" s="79"/>
      <c r="CP142" s="79"/>
      <c r="CQ142" s="79"/>
      <c r="CR142" s="79"/>
      <c r="CS142" s="79"/>
      <c r="CT142" s="79"/>
      <c r="CU142" s="79"/>
      <c r="CV142" s="79"/>
      <c r="CW142" s="79"/>
      <c r="CX142" s="79"/>
      <c r="CY142" s="79"/>
      <c r="CZ142" s="79"/>
      <c r="DA142" s="79"/>
      <c r="DB142" s="79"/>
      <c r="DC142" s="79"/>
      <c r="DD142" s="79"/>
      <c r="DE142" s="79"/>
      <c r="DF142" s="79"/>
      <c r="DG142" s="79"/>
      <c r="DH142" s="79"/>
      <c r="DI142" s="79"/>
      <c r="DJ142" s="79"/>
      <c r="DK142" s="79"/>
      <c r="DL142" s="79"/>
      <c r="DM142" s="79"/>
      <c r="DN142" s="79"/>
      <c r="DO142" s="79"/>
      <c r="DP142" s="79"/>
      <c r="DQ142" s="79"/>
      <c r="DR142" s="79"/>
      <c r="DS142" s="79"/>
      <c r="DT142" s="79"/>
      <c r="DU142" s="79"/>
      <c r="DV142" s="79"/>
      <c r="DW142" s="79"/>
      <c r="DX142" s="79"/>
      <c r="DY142" s="79"/>
      <c r="DZ142" s="79"/>
      <c r="EA142" s="79"/>
      <c r="EB142" s="79"/>
      <c r="EC142" s="79"/>
      <c r="ED142" s="79"/>
      <c r="EE142" s="79"/>
      <c r="EF142" s="79"/>
      <c r="EG142" s="79"/>
      <c r="EH142" s="79"/>
      <c r="EI142" s="79"/>
      <c r="EJ142" s="79"/>
      <c r="EK142" s="79"/>
      <c r="EL142" s="79"/>
      <c r="EM142" s="79"/>
      <c r="EN142" s="79"/>
      <c r="EO142" s="79"/>
      <c r="EP142" s="79"/>
      <c r="EQ142" s="79"/>
      <c r="ER142" s="79"/>
      <c r="ES142" s="79"/>
      <c r="ET142" s="79"/>
      <c r="EU142" s="79"/>
      <c r="EV142" s="79"/>
      <c r="EW142" s="79"/>
      <c r="EX142" s="79"/>
      <c r="EY142" s="79"/>
      <c r="EZ142" s="79"/>
      <c r="FA142" s="79"/>
      <c r="FB142" s="79"/>
      <c r="FC142" s="79"/>
      <c r="FD142" s="79"/>
      <c r="FE142" s="79"/>
      <c r="FF142" s="79"/>
      <c r="FG142" s="79"/>
      <c r="FH142" s="79"/>
      <c r="FI142" s="79"/>
      <c r="FJ142" s="79"/>
      <c r="FK142" s="79"/>
      <c r="FL142" s="79"/>
      <c r="FM142" s="79"/>
      <c r="FN142" s="79"/>
      <c r="FO142" s="79"/>
      <c r="FP142" s="79"/>
      <c r="FQ142" s="79"/>
      <c r="FR142" s="79"/>
      <c r="FS142" s="79"/>
      <c r="FT142" s="79"/>
      <c r="FU142" s="79"/>
      <c r="FV142" s="79"/>
      <c r="FW142" s="79"/>
      <c r="FX142" s="79">
        <v>0</v>
      </c>
      <c r="FY142" s="79">
        <v>50</v>
      </c>
      <c r="FZ142" s="79">
        <v>0</v>
      </c>
      <c r="GA142" s="41"/>
      <c r="GB142" s="34"/>
      <c r="GC142" s="34"/>
    </row>
    <row r="143" spans="1:185" x14ac:dyDescent="0.2">
      <c r="A143" t="s">
        <v>186</v>
      </c>
      <c r="B143" t="s">
        <v>236</v>
      </c>
      <c r="C143" t="s">
        <v>2</v>
      </c>
      <c r="D143" t="s">
        <v>203</v>
      </c>
      <c r="E143" t="s">
        <v>239</v>
      </c>
      <c r="F143" t="s">
        <v>184</v>
      </c>
      <c r="G143" t="s">
        <v>1</v>
      </c>
      <c r="H143" s="79">
        <v>258</v>
      </c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R143" s="79"/>
      <c r="AS143" s="79"/>
      <c r="AT143" s="79"/>
      <c r="AU143" s="79"/>
      <c r="AV143" s="79"/>
      <c r="AW143" s="79"/>
      <c r="AX143" s="79"/>
      <c r="AY143" s="79"/>
      <c r="AZ143" s="79"/>
      <c r="BA143" s="79"/>
      <c r="BB143" s="79"/>
      <c r="BC143" s="79"/>
      <c r="BD143" s="79"/>
      <c r="BE143" s="79"/>
      <c r="BF143" s="79"/>
      <c r="BG143" s="79"/>
      <c r="BH143" s="79"/>
      <c r="BI143" s="79"/>
      <c r="BJ143" s="79"/>
      <c r="BK143" s="79"/>
      <c r="BL143" s="79"/>
      <c r="BM143" s="79"/>
      <c r="BN143" s="79"/>
      <c r="BO143" s="79"/>
      <c r="BP143" s="79"/>
      <c r="BQ143" s="79"/>
      <c r="BR143" s="79"/>
      <c r="BS143" s="79"/>
      <c r="BT143" s="79"/>
      <c r="BU143" s="79"/>
      <c r="BV143" s="79"/>
      <c r="BW143" s="79"/>
      <c r="BX143" s="79"/>
      <c r="BY143" s="79"/>
      <c r="BZ143" s="79"/>
      <c r="CA143" s="79"/>
      <c r="CB143" s="79"/>
      <c r="CC143" s="79"/>
      <c r="CD143" s="79"/>
      <c r="CE143" s="79"/>
      <c r="CF143" s="79"/>
      <c r="CG143" s="79"/>
      <c r="CH143" s="79"/>
      <c r="CI143" s="79"/>
      <c r="CJ143" s="79"/>
      <c r="CK143" s="79"/>
      <c r="CL143" s="79"/>
      <c r="CM143" s="79"/>
      <c r="CN143" s="79"/>
      <c r="CO143" s="79"/>
      <c r="CP143" s="79"/>
      <c r="CQ143" s="79"/>
      <c r="CR143" s="79"/>
      <c r="CS143" s="79"/>
      <c r="CT143" s="79"/>
      <c r="CU143" s="79"/>
      <c r="CV143" s="79"/>
      <c r="CW143" s="79"/>
      <c r="CX143" s="79"/>
      <c r="CY143" s="79"/>
      <c r="CZ143" s="79"/>
      <c r="DA143" s="79"/>
      <c r="DB143" s="79"/>
      <c r="DC143" s="79"/>
      <c r="DD143" s="79"/>
      <c r="DE143" s="79"/>
      <c r="DF143" s="79"/>
      <c r="DG143" s="79"/>
      <c r="DH143" s="79"/>
      <c r="DI143" s="79"/>
      <c r="DJ143" s="79"/>
      <c r="DK143" s="79"/>
      <c r="DL143" s="79"/>
      <c r="DM143" s="79"/>
      <c r="DN143" s="79"/>
      <c r="DO143" s="79"/>
      <c r="DP143" s="79"/>
      <c r="DQ143" s="79"/>
      <c r="DR143" s="79"/>
      <c r="DS143" s="79"/>
      <c r="DT143" s="79"/>
      <c r="DU143" s="79"/>
      <c r="DV143" s="79"/>
      <c r="DW143" s="79"/>
      <c r="DX143" s="79"/>
      <c r="DY143" s="79"/>
      <c r="DZ143" s="79"/>
      <c r="EA143" s="79"/>
      <c r="EB143" s="79"/>
      <c r="EC143" s="79"/>
      <c r="ED143" s="79"/>
      <c r="EE143" s="79"/>
      <c r="EF143" s="79"/>
      <c r="EG143" s="79"/>
      <c r="EH143" s="79"/>
      <c r="EI143" s="79"/>
      <c r="EJ143" s="79"/>
      <c r="EK143" s="79"/>
      <c r="EL143" s="79"/>
      <c r="EM143" s="79"/>
      <c r="EN143" s="79"/>
      <c r="EO143" s="79"/>
      <c r="EP143" s="79"/>
      <c r="EQ143" s="79"/>
      <c r="ER143" s="79"/>
      <c r="ES143" s="79"/>
      <c r="ET143" s="79"/>
      <c r="EU143" s="79"/>
      <c r="EV143" s="79"/>
      <c r="EW143" s="79"/>
      <c r="EX143" s="79"/>
      <c r="EY143" s="79"/>
      <c r="EZ143" s="79"/>
      <c r="FA143" s="79"/>
      <c r="FB143" s="79"/>
      <c r="FC143" s="79"/>
      <c r="FD143" s="79"/>
      <c r="FE143" s="79"/>
      <c r="FF143" s="79"/>
      <c r="FG143" s="79"/>
      <c r="FH143" s="79"/>
      <c r="FI143" s="79"/>
      <c r="FJ143" s="79"/>
      <c r="FK143" s="79"/>
      <c r="FL143" s="79"/>
      <c r="FM143" s="79"/>
      <c r="FN143" s="79"/>
      <c r="FO143" s="79"/>
      <c r="FP143" s="79"/>
      <c r="FQ143" s="79"/>
      <c r="FR143" s="79"/>
      <c r="FS143" s="79"/>
      <c r="FT143" s="79"/>
      <c r="FU143" s="79"/>
      <c r="FV143" s="79"/>
      <c r="FW143" s="79"/>
      <c r="FX143" s="79">
        <v>0</v>
      </c>
      <c r="FY143" s="79">
        <v>24</v>
      </c>
      <c r="FZ143" s="79">
        <v>0</v>
      </c>
      <c r="GA143" s="41"/>
      <c r="GB143" s="34"/>
      <c r="GC143" s="34"/>
    </row>
    <row r="144" spans="1:185" x14ac:dyDescent="0.2">
      <c r="A144" t="s">
        <v>186</v>
      </c>
      <c r="B144" t="s">
        <v>236</v>
      </c>
      <c r="C144" t="s">
        <v>2</v>
      </c>
      <c r="D144" t="s">
        <v>203</v>
      </c>
      <c r="E144" t="s">
        <v>239</v>
      </c>
      <c r="F144" t="s">
        <v>185</v>
      </c>
      <c r="G144" t="s">
        <v>1</v>
      </c>
      <c r="H144" s="79">
        <v>80</v>
      </c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  <c r="AU144" s="79"/>
      <c r="AV144" s="79"/>
      <c r="AW144" s="79"/>
      <c r="AX144" s="79"/>
      <c r="AY144" s="79"/>
      <c r="AZ144" s="79"/>
      <c r="BA144" s="79"/>
      <c r="BB144" s="79"/>
      <c r="BC144" s="79"/>
      <c r="BD144" s="79"/>
      <c r="BE144" s="79"/>
      <c r="BF144" s="79"/>
      <c r="BG144" s="79"/>
      <c r="BH144" s="79"/>
      <c r="BI144" s="79"/>
      <c r="BJ144" s="79"/>
      <c r="BK144" s="79"/>
      <c r="BL144" s="79"/>
      <c r="BM144" s="79"/>
      <c r="BN144" s="79"/>
      <c r="BO144" s="79"/>
      <c r="BP144" s="79"/>
      <c r="BQ144" s="79"/>
      <c r="BR144" s="79"/>
      <c r="BS144" s="79"/>
      <c r="BT144" s="79"/>
      <c r="BU144" s="79"/>
      <c r="BV144" s="79"/>
      <c r="BW144" s="79"/>
      <c r="BX144" s="79"/>
      <c r="BY144" s="79"/>
      <c r="BZ144" s="79"/>
      <c r="CA144" s="79"/>
      <c r="CB144" s="79"/>
      <c r="CC144" s="79"/>
      <c r="CD144" s="79"/>
      <c r="CE144" s="79"/>
      <c r="CF144" s="79"/>
      <c r="CG144" s="79"/>
      <c r="CH144" s="79"/>
      <c r="CI144" s="79"/>
      <c r="CJ144" s="79"/>
      <c r="CK144" s="79"/>
      <c r="CL144" s="79"/>
      <c r="CM144" s="79"/>
      <c r="CN144" s="79"/>
      <c r="CO144" s="79"/>
      <c r="CP144" s="79"/>
      <c r="CQ144" s="79"/>
      <c r="CR144" s="79"/>
      <c r="CS144" s="79"/>
      <c r="CT144" s="79"/>
      <c r="CU144" s="79"/>
      <c r="CV144" s="79"/>
      <c r="CW144" s="79"/>
      <c r="CX144" s="79"/>
      <c r="CY144" s="79"/>
      <c r="CZ144" s="79"/>
      <c r="DA144" s="79"/>
      <c r="DB144" s="79"/>
      <c r="DC144" s="79"/>
      <c r="DD144" s="79"/>
      <c r="DE144" s="79"/>
      <c r="DF144" s="79"/>
      <c r="DG144" s="79"/>
      <c r="DH144" s="79"/>
      <c r="DI144" s="79"/>
      <c r="DJ144" s="79"/>
      <c r="DK144" s="79"/>
      <c r="DL144" s="79"/>
      <c r="DM144" s="79"/>
      <c r="DN144" s="79"/>
      <c r="DO144" s="79"/>
      <c r="DP144" s="79"/>
      <c r="DQ144" s="79"/>
      <c r="DR144" s="79"/>
      <c r="DS144" s="79"/>
      <c r="DT144" s="79"/>
      <c r="DU144" s="79"/>
      <c r="DV144" s="79"/>
      <c r="DW144" s="79"/>
      <c r="DX144" s="79"/>
      <c r="DY144" s="79"/>
      <c r="DZ144" s="79"/>
      <c r="EA144" s="79"/>
      <c r="EB144" s="79"/>
      <c r="EC144" s="79"/>
      <c r="ED144" s="79"/>
      <c r="EE144" s="79"/>
      <c r="EF144" s="79"/>
      <c r="EG144" s="79"/>
      <c r="EH144" s="79"/>
      <c r="EI144" s="79"/>
      <c r="EJ144" s="79"/>
      <c r="EK144" s="79"/>
      <c r="EL144" s="79"/>
      <c r="EM144" s="79"/>
      <c r="EN144" s="79"/>
      <c r="EO144" s="79"/>
      <c r="EP144" s="79"/>
      <c r="EQ144" s="79"/>
      <c r="ER144" s="79"/>
      <c r="ES144" s="79"/>
      <c r="ET144" s="79"/>
      <c r="EU144" s="79"/>
      <c r="EV144" s="79"/>
      <c r="EW144" s="79"/>
      <c r="EX144" s="79"/>
      <c r="EY144" s="79"/>
      <c r="EZ144" s="79"/>
      <c r="FA144" s="79"/>
      <c r="FB144" s="79"/>
      <c r="FC144" s="79"/>
      <c r="FD144" s="79"/>
      <c r="FE144" s="79"/>
      <c r="FF144" s="79"/>
      <c r="FG144" s="79"/>
      <c r="FH144" s="79"/>
      <c r="FI144" s="79"/>
      <c r="FJ144" s="79"/>
      <c r="FK144" s="79"/>
      <c r="FL144" s="79"/>
      <c r="FM144" s="79"/>
      <c r="FN144" s="79"/>
      <c r="FO144" s="79"/>
      <c r="FP144" s="79"/>
      <c r="FQ144" s="79"/>
      <c r="FR144" s="79"/>
      <c r="FS144" s="79"/>
      <c r="FT144" s="79"/>
      <c r="FU144" s="79"/>
      <c r="FV144" s="79"/>
      <c r="FW144" s="79"/>
      <c r="FX144" s="79">
        <v>0</v>
      </c>
      <c r="FY144" s="79">
        <v>7</v>
      </c>
      <c r="FZ144" s="79">
        <v>0</v>
      </c>
      <c r="GA144" s="41"/>
      <c r="GB144" s="34"/>
      <c r="GC144" s="34"/>
    </row>
    <row r="145" spans="1:185" x14ac:dyDescent="0.2">
      <c r="A145" t="s">
        <v>186</v>
      </c>
      <c r="B145" t="s">
        <v>236</v>
      </c>
      <c r="C145" t="s">
        <v>2</v>
      </c>
      <c r="D145" t="s">
        <v>203</v>
      </c>
      <c r="E145" t="s">
        <v>240</v>
      </c>
      <c r="F145" t="s">
        <v>1</v>
      </c>
      <c r="G145" t="s">
        <v>198</v>
      </c>
      <c r="H145" s="79">
        <v>3609</v>
      </c>
      <c r="I145" s="79">
        <v>1.9319236278533936</v>
      </c>
      <c r="J145" s="79">
        <v>1.8466132879257202</v>
      </c>
      <c r="K145" s="79">
        <v>1.6236302852630615</v>
      </c>
      <c r="L145" s="79">
        <v>1.6147869825363159</v>
      </c>
      <c r="M145" s="79">
        <v>1.6324554681777954</v>
      </c>
      <c r="N145" s="79">
        <v>1.9561328887939453</v>
      </c>
      <c r="O145" s="79">
        <v>2.2000889778137207</v>
      </c>
      <c r="P145" s="79">
        <v>2.495718240737915</v>
      </c>
      <c r="Q145" s="79">
        <v>2.1488540172576904</v>
      </c>
      <c r="R145" s="79">
        <v>1.9987843036651611</v>
      </c>
      <c r="S145" s="79">
        <v>2.208531379699707</v>
      </c>
      <c r="T145" s="79">
        <v>2.1968686580657959</v>
      </c>
      <c r="U145" s="79">
        <v>1.8656380176544189</v>
      </c>
      <c r="V145" s="79">
        <v>1.9894800186157227</v>
      </c>
      <c r="W145" s="79">
        <v>1.7772120237350464</v>
      </c>
      <c r="X145" s="79">
        <v>1.8694891929626465</v>
      </c>
      <c r="Y145" s="79">
        <v>2.1605908870697021</v>
      </c>
      <c r="Z145" s="79">
        <v>2.7288050651550293</v>
      </c>
      <c r="AA145" s="79">
        <v>3.1841058731079102</v>
      </c>
      <c r="AB145" s="79">
        <v>3.0294957160949707</v>
      </c>
      <c r="AC145" s="79">
        <v>3.5557854175567627</v>
      </c>
      <c r="AD145" s="79">
        <v>3.0291624069213867</v>
      </c>
      <c r="AE145" s="79">
        <v>2.7384679317474365</v>
      </c>
      <c r="AF145" s="79">
        <v>2.1173310279846191</v>
      </c>
      <c r="AG145" s="79">
        <v>-0.46913623809814453</v>
      </c>
      <c r="AH145" s="79">
        <v>-0.361093670129776</v>
      </c>
      <c r="AI145" s="79">
        <v>-0.43125149607658386</v>
      </c>
      <c r="AJ145" s="79">
        <v>-0.28128612041473389</v>
      </c>
      <c r="AK145" s="79">
        <v>-0.36629810929298401</v>
      </c>
      <c r="AL145" s="79">
        <v>-0.15837657451629639</v>
      </c>
      <c r="AM145" s="79">
        <v>-0.3060096800327301</v>
      </c>
      <c r="AN145" s="79">
        <v>-0.47367677092552185</v>
      </c>
      <c r="AO145" s="79">
        <v>-0.52663636207580566</v>
      </c>
      <c r="AP145" s="79">
        <v>-0.32210797071456909</v>
      </c>
      <c r="AQ145" s="79">
        <v>-4.9102310091257095E-2</v>
      </c>
      <c r="AR145" s="79">
        <v>5.1200926303863525E-2</v>
      </c>
      <c r="AS145" s="79">
        <v>-0.32599392533302307</v>
      </c>
      <c r="AT145" s="79">
        <v>-8.097153902053833E-2</v>
      </c>
      <c r="AU145" s="79">
        <v>-0.1865759938955307</v>
      </c>
      <c r="AV145" s="79">
        <v>-6.3308298587799072E-2</v>
      </c>
      <c r="AW145" s="79">
        <v>-6.1453662812709808E-2</v>
      </c>
      <c r="AX145" s="79">
        <v>-0.1157417893409729</v>
      </c>
      <c r="AY145" s="79">
        <v>-0.17693625390529633</v>
      </c>
      <c r="AZ145" s="79">
        <v>-0.53090375661849976</v>
      </c>
      <c r="BA145" s="79">
        <v>-0.13145977258682251</v>
      </c>
      <c r="BB145" s="79">
        <v>-0.48993846774101257</v>
      </c>
      <c r="BC145" s="79">
        <v>-0.56597518920898438</v>
      </c>
      <c r="BD145" s="79">
        <v>-0.58952599763870239</v>
      </c>
      <c r="BE145" s="79">
        <v>-0.19761507213115692</v>
      </c>
      <c r="BF145" s="79">
        <v>-0.10587529093027115</v>
      </c>
      <c r="BG145" s="79">
        <v>-0.16668565571308136</v>
      </c>
      <c r="BH145" s="79">
        <v>-4.8587474972009659E-2</v>
      </c>
      <c r="BI145" s="79">
        <v>-0.10811727494001389</v>
      </c>
      <c r="BJ145" s="79">
        <v>1.2294040061533451E-2</v>
      </c>
      <c r="BK145" s="79">
        <v>-0.12636622786521912</v>
      </c>
      <c r="BL145" s="79">
        <v>-0.25981810688972473</v>
      </c>
      <c r="BM145" s="79">
        <v>-0.31245711445808411</v>
      </c>
      <c r="BN145" s="79">
        <v>-0.13573522865772247</v>
      </c>
      <c r="BO145" s="79">
        <v>0.12965452671051025</v>
      </c>
      <c r="BP145" s="79">
        <v>0.23865576088428497</v>
      </c>
      <c r="BQ145" s="79">
        <v>-0.1327684223651886</v>
      </c>
      <c r="BR145" s="79">
        <v>0.10750344395637512</v>
      </c>
      <c r="BS145" s="79">
        <v>1.5329226152971387E-3</v>
      </c>
      <c r="BT145" s="79">
        <v>0.10352522134780884</v>
      </c>
      <c r="BU145" s="79">
        <v>0.13200978934764862</v>
      </c>
      <c r="BV145" s="79">
        <v>0.11962395906448364</v>
      </c>
      <c r="BW145" s="79">
        <v>8.4288127720355988E-2</v>
      </c>
      <c r="BX145" s="79">
        <v>-0.30086022615432739</v>
      </c>
      <c r="BY145" s="79">
        <v>0.12953902781009674</v>
      </c>
      <c r="BZ145" s="79">
        <v>-0.2178352028131485</v>
      </c>
      <c r="CA145" s="79">
        <v>-0.29708829522132874</v>
      </c>
      <c r="CB145" s="79">
        <v>-0.36394426226615906</v>
      </c>
      <c r="CC145" s="79">
        <v>-9.5603317022323608E-3</v>
      </c>
      <c r="CD145" s="79">
        <v>7.0888176560401917E-2</v>
      </c>
      <c r="CE145" s="79">
        <v>1.6551829874515533E-2</v>
      </c>
      <c r="CF145" s="79">
        <v>0.11257889866828918</v>
      </c>
      <c r="CG145" s="79">
        <v>7.0697985589504242E-2</v>
      </c>
      <c r="CH145" s="79">
        <v>0.13049998879432678</v>
      </c>
      <c r="CI145" s="79">
        <v>-1.9457221496850252E-3</v>
      </c>
      <c r="CJ145" s="79">
        <v>-0.11170027405023575</v>
      </c>
      <c r="CK145" s="79">
        <v>-0.16411720216274261</v>
      </c>
      <c r="CL145" s="79">
        <v>-6.6540190018713474E-3</v>
      </c>
      <c r="CM145" s="79">
        <v>0.25346097350120544</v>
      </c>
      <c r="CN145" s="79">
        <v>0.36848640441894531</v>
      </c>
      <c r="CO145" s="79">
        <v>1.0589809389784932E-3</v>
      </c>
      <c r="CP145" s="79">
        <v>0.23804064095020294</v>
      </c>
      <c r="CQ145" s="79">
        <v>0.13181658089160919</v>
      </c>
      <c r="CR145" s="79">
        <v>0.21907360851764679</v>
      </c>
      <c r="CS145" s="79">
        <v>0.26600199937820435</v>
      </c>
      <c r="CT145" s="79">
        <v>0.28263756632804871</v>
      </c>
      <c r="CU145" s="79">
        <v>0.26521134376525879</v>
      </c>
      <c r="CV145" s="79">
        <v>-0.14153280854225159</v>
      </c>
      <c r="CW145" s="79">
        <v>0.31030601263046265</v>
      </c>
      <c r="CX145" s="79">
        <v>-2.9377298429608345E-2</v>
      </c>
      <c r="CY145" s="79">
        <v>-0.11085803806781769</v>
      </c>
      <c r="CZ145" s="79">
        <v>-0.20770704746246338</v>
      </c>
      <c r="DA145" s="79">
        <v>0.1784944087266922</v>
      </c>
      <c r="DB145" s="79">
        <v>0.24765163660049438</v>
      </c>
      <c r="DC145" s="79">
        <v>0.19978931546211243</v>
      </c>
      <c r="DD145" s="79">
        <v>0.27374526858329773</v>
      </c>
      <c r="DE145" s="79">
        <v>0.24951323866844177</v>
      </c>
      <c r="DF145" s="79">
        <v>0.24870593845844269</v>
      </c>
      <c r="DG145" s="79">
        <v>0.1224747896194458</v>
      </c>
      <c r="DH145" s="79">
        <v>3.641756996512413E-2</v>
      </c>
      <c r="DI145" s="79">
        <v>-1.5777288004755974E-2</v>
      </c>
      <c r="DJ145" s="79">
        <v>0.12242718040943146</v>
      </c>
      <c r="DK145" s="79">
        <v>0.37726742029190063</v>
      </c>
      <c r="DL145" s="79">
        <v>0.49831706285476685</v>
      </c>
      <c r="DM145" s="79">
        <v>0.13488638401031494</v>
      </c>
      <c r="DN145" s="79">
        <v>0.36857783794403076</v>
      </c>
      <c r="DO145" s="79">
        <v>0.26210024952888489</v>
      </c>
      <c r="DP145" s="79">
        <v>0.33462199568748474</v>
      </c>
      <c r="DQ145" s="79">
        <v>0.39999419450759888</v>
      </c>
      <c r="DR145" s="79">
        <v>0.44565117359161377</v>
      </c>
      <c r="DS145" s="79">
        <v>0.44613456726074219</v>
      </c>
      <c r="DT145" s="79">
        <v>1.7794622108340263E-2</v>
      </c>
      <c r="DU145" s="79">
        <v>0.49107298254966736</v>
      </c>
      <c r="DV145" s="79">
        <v>0.15908060967922211</v>
      </c>
      <c r="DW145" s="79">
        <v>7.5372211635112762E-2</v>
      </c>
      <c r="DX145" s="79">
        <v>-5.1469821482896805E-2</v>
      </c>
      <c r="DY145" s="79">
        <v>0.45001557469367981</v>
      </c>
      <c r="DZ145" s="79">
        <v>0.50287002325057983</v>
      </c>
      <c r="EA145" s="79">
        <v>0.46435517072677612</v>
      </c>
      <c r="EB145" s="79">
        <v>0.50644391775131226</v>
      </c>
      <c r="EC145" s="79">
        <v>0.5076940655708313</v>
      </c>
      <c r="ED145" s="79">
        <v>0.41937655210494995</v>
      </c>
      <c r="EE145" s="79">
        <v>0.30211824178695679</v>
      </c>
      <c r="EF145" s="79">
        <v>0.25027620792388916</v>
      </c>
      <c r="EG145" s="79">
        <v>0.19840198755264282</v>
      </c>
      <c r="EH145" s="79">
        <v>0.30879995226860046</v>
      </c>
      <c r="EI145" s="79">
        <v>0.55602425336837769</v>
      </c>
      <c r="EJ145" s="79">
        <v>0.6857718825340271</v>
      </c>
      <c r="EK145" s="79">
        <v>0.3281119167804718</v>
      </c>
      <c r="EL145" s="79">
        <v>0.55705279111862183</v>
      </c>
      <c r="EM145" s="79">
        <v>0.45020914077758789</v>
      </c>
      <c r="EN145" s="79">
        <v>0.50145548582077026</v>
      </c>
      <c r="EO145" s="79">
        <v>0.59345763921737671</v>
      </c>
      <c r="EP145" s="79">
        <v>0.68101692199707031</v>
      </c>
      <c r="EQ145" s="79">
        <v>0.7073589563369751</v>
      </c>
      <c r="ER145" s="79">
        <v>0.24783812463283539</v>
      </c>
      <c r="ES145" s="79">
        <v>0.7520717978477478</v>
      </c>
      <c r="ET145" s="79">
        <v>0.43118387460708618</v>
      </c>
      <c r="EU145" s="79">
        <v>0.344259113073349</v>
      </c>
      <c r="EV145" s="79">
        <v>0.17411191761493683</v>
      </c>
      <c r="EW145" s="79">
        <v>43.497455596923828</v>
      </c>
      <c r="EX145" s="79">
        <v>41.817417144775391</v>
      </c>
      <c r="EY145" s="79">
        <v>41.0455322265625</v>
      </c>
      <c r="EZ145" s="79">
        <v>40.210525512695313</v>
      </c>
      <c r="FA145" s="79">
        <v>39.408226013183594</v>
      </c>
      <c r="FB145" s="79">
        <v>38.942661285400391</v>
      </c>
      <c r="FC145" s="79">
        <v>38.388965606689453</v>
      </c>
      <c r="FD145" s="79">
        <v>37.980709075927734</v>
      </c>
      <c r="FE145" s="79">
        <v>40.914928436279297</v>
      </c>
      <c r="FF145" s="79">
        <v>45.459274291992188</v>
      </c>
      <c r="FG145" s="79">
        <v>48.579063415527344</v>
      </c>
      <c r="FH145" s="79">
        <v>50.753078460693359</v>
      </c>
      <c r="FI145" s="79">
        <v>53.167110443115234</v>
      </c>
      <c r="FJ145" s="79">
        <v>54.405387878417969</v>
      </c>
      <c r="FK145" s="79">
        <v>55.366596221923828</v>
      </c>
      <c r="FL145" s="79">
        <v>55.701992034912109</v>
      </c>
      <c r="FM145" s="79">
        <v>54.927619934082031</v>
      </c>
      <c r="FN145" s="79">
        <v>52.868473052978516</v>
      </c>
      <c r="FO145" s="79">
        <v>50.446151733398438</v>
      </c>
      <c r="FP145" s="79">
        <v>48.553524017333984</v>
      </c>
      <c r="FQ145" s="79">
        <v>47.328159332275391</v>
      </c>
      <c r="FR145" s="79">
        <v>47.102264404296875</v>
      </c>
      <c r="FS145" s="79">
        <v>46.367519378662109</v>
      </c>
      <c r="FT145" s="79">
        <v>45.475070953369141</v>
      </c>
      <c r="FU145" s="79">
        <v>9.9903084337711334E-2</v>
      </c>
      <c r="FV145" s="79">
        <v>0.14415945112705231</v>
      </c>
      <c r="FW145" s="79">
        <v>0.10772392153739929</v>
      </c>
      <c r="FX145" s="79">
        <v>0</v>
      </c>
      <c r="FY145" s="79">
        <v>399</v>
      </c>
      <c r="FZ145" s="79">
        <v>1</v>
      </c>
      <c r="GA145" s="41"/>
      <c r="GB145" s="34"/>
      <c r="GC145" s="34"/>
    </row>
    <row r="146" spans="1:185" x14ac:dyDescent="0.2">
      <c r="A146" t="s">
        <v>186</v>
      </c>
      <c r="B146" t="s">
        <v>236</v>
      </c>
      <c r="C146" t="s">
        <v>2</v>
      </c>
      <c r="D146" t="s">
        <v>203</v>
      </c>
      <c r="E146" t="s">
        <v>240</v>
      </c>
      <c r="F146" t="s">
        <v>1</v>
      </c>
      <c r="G146" t="s">
        <v>200</v>
      </c>
      <c r="H146" s="79">
        <v>678</v>
      </c>
      <c r="I146" s="79">
        <v>0.44283047318458557</v>
      </c>
      <c r="J146" s="79">
        <v>0.38617986440658569</v>
      </c>
      <c r="K146" s="79">
        <v>0.37333348393440247</v>
      </c>
      <c r="L146" s="79">
        <v>0.36042067408561707</v>
      </c>
      <c r="M146" s="79">
        <v>0.34690234065055847</v>
      </c>
      <c r="N146" s="79">
        <v>0.398426353931427</v>
      </c>
      <c r="O146" s="79">
        <v>0.47349134087562561</v>
      </c>
      <c r="P146" s="79">
        <v>0.5729442834854126</v>
      </c>
      <c r="Q146" s="79">
        <v>0.44059225916862488</v>
      </c>
      <c r="R146" s="79">
        <v>0.42423397302627563</v>
      </c>
      <c r="S146" s="79">
        <v>0.37389597296714783</v>
      </c>
      <c r="T146" s="79">
        <v>0.42019081115722656</v>
      </c>
      <c r="U146" s="79">
        <v>0.39621713757514954</v>
      </c>
      <c r="V146" s="79">
        <v>0.44051787257194519</v>
      </c>
      <c r="W146" s="79">
        <v>0.35102739930152893</v>
      </c>
      <c r="X146" s="79">
        <v>0.33003425598144531</v>
      </c>
      <c r="Y146" s="79">
        <v>0.40632769465446472</v>
      </c>
      <c r="Z146" s="79">
        <v>0.55476236343383789</v>
      </c>
      <c r="AA146" s="79">
        <v>0.59371304512023926</v>
      </c>
      <c r="AB146" s="79">
        <v>0.63217675685882568</v>
      </c>
      <c r="AC146" s="79">
        <v>0.63884150981903076</v>
      </c>
      <c r="AD146" s="79">
        <v>0.6017879843711853</v>
      </c>
      <c r="AE146" s="79">
        <v>0.53061884641647339</v>
      </c>
      <c r="AF146" s="79">
        <v>0.39574593305587769</v>
      </c>
      <c r="AG146" s="79">
        <v>-0.10046913474798203</v>
      </c>
      <c r="AH146" s="79">
        <v>-6.6903136670589447E-2</v>
      </c>
      <c r="AI146" s="79">
        <v>-7.8244447708129883E-2</v>
      </c>
      <c r="AJ146" s="79">
        <v>-8.258221298456192E-2</v>
      </c>
      <c r="AK146" s="79">
        <v>-0.1126994714140892</v>
      </c>
      <c r="AL146" s="79">
        <v>-6.5196245908737183E-2</v>
      </c>
      <c r="AM146" s="79">
        <v>-0.11002800613641739</v>
      </c>
      <c r="AN146" s="79">
        <v>-6.6191241145133972E-2</v>
      </c>
      <c r="AO146" s="79">
        <v>-0.15230743587017059</v>
      </c>
      <c r="AP146" s="79">
        <v>-0.15287767350673676</v>
      </c>
      <c r="AQ146" s="79">
        <v>-0.20315703749656677</v>
      </c>
      <c r="AR146" s="79">
        <v>-9.4982042908668518E-2</v>
      </c>
      <c r="AS146" s="79">
        <v>-8.0827243626117706E-2</v>
      </c>
      <c r="AT146" s="79">
        <v>-2.3469705134630203E-2</v>
      </c>
      <c r="AU146" s="79">
        <v>-0.12196275591850281</v>
      </c>
      <c r="AV146" s="79">
        <v>-0.16187556087970734</v>
      </c>
      <c r="AW146" s="79">
        <v>-0.16670703887939453</v>
      </c>
      <c r="AX146" s="79">
        <v>-0.10050907731056213</v>
      </c>
      <c r="AY146" s="79">
        <v>-0.14453771710395813</v>
      </c>
      <c r="AZ146" s="79">
        <v>-0.1094091609120369</v>
      </c>
      <c r="BA146" s="79">
        <v>-0.22036780416965485</v>
      </c>
      <c r="BB146" s="79">
        <v>-0.12501181662082672</v>
      </c>
      <c r="BC146" s="79">
        <v>-9.6796959638595581E-2</v>
      </c>
      <c r="BD146" s="79">
        <v>-0.19719341397285461</v>
      </c>
      <c r="BE146" s="79">
        <v>-4.6127893030643463E-2</v>
      </c>
      <c r="BF146" s="79">
        <v>-2.6772657409310341E-2</v>
      </c>
      <c r="BG146" s="79">
        <v>-3.7658777087926865E-2</v>
      </c>
      <c r="BH146" s="79">
        <v>-4.0865425020456314E-2</v>
      </c>
      <c r="BI146" s="79">
        <v>-6.9189652800559998E-2</v>
      </c>
      <c r="BJ146" s="79">
        <v>-1.6758788377046585E-2</v>
      </c>
      <c r="BK146" s="79">
        <v>-6.0477521270513535E-2</v>
      </c>
      <c r="BL146" s="79">
        <v>8.3965705707669258E-3</v>
      </c>
      <c r="BM146" s="79">
        <v>-8.8112801313400269E-2</v>
      </c>
      <c r="BN146" s="79">
        <v>-8.1194967031478882E-2</v>
      </c>
      <c r="BO146" s="79">
        <v>-0.13491751253604889</v>
      </c>
      <c r="BP146" s="79">
        <v>-3.4022446721792221E-2</v>
      </c>
      <c r="BQ146" s="79">
        <v>-2.2064514458179474E-2</v>
      </c>
      <c r="BR146" s="79">
        <v>3.3993151038885117E-2</v>
      </c>
      <c r="BS146" s="79">
        <v>-5.8670956641435623E-2</v>
      </c>
      <c r="BT146" s="79">
        <v>-0.1062084287405014</v>
      </c>
      <c r="BU146" s="79">
        <v>-0.10196719318628311</v>
      </c>
      <c r="BV146" s="79">
        <v>-3.3425744622945786E-2</v>
      </c>
      <c r="BW146" s="79">
        <v>-7.4692800641059875E-2</v>
      </c>
      <c r="BX146" s="79">
        <v>-3.6760538816452026E-2</v>
      </c>
      <c r="BY146" s="79">
        <v>-0.14587430655956268</v>
      </c>
      <c r="BZ146" s="79">
        <v>-6.565219908952713E-2</v>
      </c>
      <c r="CA146" s="79">
        <v>-3.606187179684639E-2</v>
      </c>
      <c r="CB146" s="79">
        <v>-0.13837000727653503</v>
      </c>
      <c r="CC146" s="79">
        <v>-8.4913140162825584E-3</v>
      </c>
      <c r="CD146" s="79">
        <v>1.0215888032689691E-3</v>
      </c>
      <c r="CE146" s="79">
        <v>-9.5492666587233543E-3</v>
      </c>
      <c r="CF146" s="79">
        <v>-1.1972504667937756E-2</v>
      </c>
      <c r="CG146" s="79">
        <v>-3.9054889231920242E-2</v>
      </c>
      <c r="CH146" s="79">
        <v>1.6788849607110023E-2</v>
      </c>
      <c r="CI146" s="79">
        <v>-2.6159003376960754E-2</v>
      </c>
      <c r="CJ146" s="79">
        <v>6.0055859386920929E-2</v>
      </c>
      <c r="CK146" s="79">
        <v>-4.3651800602674484E-2</v>
      </c>
      <c r="CL146" s="79">
        <v>-3.154774010181427E-2</v>
      </c>
      <c r="CM146" s="79">
        <v>-8.7655030190944672E-2</v>
      </c>
      <c r="CN146" s="79">
        <v>8.1979837268590927E-3</v>
      </c>
      <c r="CO146" s="79">
        <v>1.863437332212925E-2</v>
      </c>
      <c r="CP146" s="79">
        <v>7.3791749775409698E-2</v>
      </c>
      <c r="CQ146" s="79">
        <v>-1.4835253357887268E-2</v>
      </c>
      <c r="CR146" s="79">
        <v>-6.7653544247150421E-2</v>
      </c>
      <c r="CS146" s="79">
        <v>-5.7128578424453735E-2</v>
      </c>
      <c r="CT146" s="79">
        <v>1.3035968877375126E-2</v>
      </c>
      <c r="CU146" s="79">
        <v>-2.6318427175283432E-2</v>
      </c>
      <c r="CV146" s="79">
        <v>1.3555672951042652E-2</v>
      </c>
      <c r="CW146" s="79">
        <v>-9.4280347228050232E-2</v>
      </c>
      <c r="CX146" s="79">
        <v>-2.4539900943636894E-2</v>
      </c>
      <c r="CY146" s="79">
        <v>6.0030622407793999E-3</v>
      </c>
      <c r="CZ146" s="79">
        <v>-9.762910008430481E-2</v>
      </c>
      <c r="DA146" s="79">
        <v>2.9145263135433197E-2</v>
      </c>
      <c r="DB146" s="79">
        <v>2.8815833851695061E-2</v>
      </c>
      <c r="DC146" s="79">
        <v>1.8560245633125305E-2</v>
      </c>
      <c r="DD146" s="79">
        <v>1.6920413821935654E-2</v>
      </c>
      <c r="DE146" s="79">
        <v>-8.9201228693127632E-3</v>
      </c>
      <c r="DF146" s="79">
        <v>5.0336487591266632E-2</v>
      </c>
      <c r="DG146" s="79">
        <v>8.1595135852694511E-3</v>
      </c>
      <c r="DH146" s="79">
        <v>0.11171514540910721</v>
      </c>
      <c r="DI146" s="79">
        <v>8.0920365871861577E-4</v>
      </c>
      <c r="DJ146" s="79">
        <v>1.8099486827850342E-2</v>
      </c>
      <c r="DK146" s="79">
        <v>-4.0392547845840454E-2</v>
      </c>
      <c r="DL146" s="79">
        <v>5.0418414175510406E-2</v>
      </c>
      <c r="DM146" s="79">
        <v>5.9333261102437973E-2</v>
      </c>
      <c r="DN146" s="79">
        <v>0.11359035223722458</v>
      </c>
      <c r="DO146" s="79">
        <v>2.9000451788306236E-2</v>
      </c>
      <c r="DP146" s="79">
        <v>-2.9098657891154289E-2</v>
      </c>
      <c r="DQ146" s="79">
        <v>-1.2289962731301785E-2</v>
      </c>
      <c r="DR146" s="79">
        <v>5.9497680515050888E-2</v>
      </c>
      <c r="DS146" s="79">
        <v>2.2055946290493011E-2</v>
      </c>
      <c r="DT146" s="79">
        <v>6.3871882855892181E-2</v>
      </c>
      <c r="DU146" s="79">
        <v>-4.2686380445957184E-2</v>
      </c>
      <c r="DV146" s="79">
        <v>1.6572393476963043E-2</v>
      </c>
      <c r="DW146" s="79">
        <v>4.8067998141050339E-2</v>
      </c>
      <c r="DX146" s="79">
        <v>-5.6888192892074585E-2</v>
      </c>
      <c r="DY146" s="79">
        <v>8.3486504852771759E-2</v>
      </c>
      <c r="DZ146" s="79">
        <v>6.8946309387683868E-2</v>
      </c>
      <c r="EA146" s="79">
        <v>5.9145916253328323E-2</v>
      </c>
      <c r="EB146" s="79">
        <v>5.863720178604126E-2</v>
      </c>
      <c r="EC146" s="79">
        <v>3.4589692950248718E-2</v>
      </c>
      <c r="ED146" s="79">
        <v>9.8773948848247528E-2</v>
      </c>
      <c r="EE146" s="79">
        <v>5.770999938249588E-2</v>
      </c>
      <c r="EF146" s="79">
        <v>0.18630295991897583</v>
      </c>
      <c r="EG146" s="79">
        <v>6.5003834664821625E-2</v>
      </c>
      <c r="EH146" s="79">
        <v>8.9782200753688812E-2</v>
      </c>
      <c r="EI146" s="79">
        <v>2.7846969664096832E-2</v>
      </c>
      <c r="EJ146" s="79">
        <v>0.11137800663709641</v>
      </c>
      <c r="EK146" s="79">
        <v>0.1180959939956665</v>
      </c>
      <c r="EL146" s="79">
        <v>0.1710532009601593</v>
      </c>
      <c r="EM146" s="79">
        <v>9.2292249202728271E-2</v>
      </c>
      <c r="EN146" s="79">
        <v>2.6568472385406494E-2</v>
      </c>
      <c r="EO146" s="79">
        <v>5.2449878305196762E-2</v>
      </c>
      <c r="EP146" s="79">
        <v>0.12658101320266724</v>
      </c>
      <c r="EQ146" s="79">
        <v>9.1900855302810669E-2</v>
      </c>
      <c r="ER146" s="79">
        <v>0.13652050495147705</v>
      </c>
      <c r="ES146" s="79">
        <v>3.1807109713554382E-2</v>
      </c>
      <c r="ET146" s="79">
        <v>7.5932018458843231E-2</v>
      </c>
      <c r="EU146" s="79">
        <v>0.10880308598279953</v>
      </c>
      <c r="EV146" s="79">
        <v>1.9352072849869728E-3</v>
      </c>
      <c r="EW146" s="79">
        <v>42.448020935058594</v>
      </c>
      <c r="EX146" s="79">
        <v>41.112960815429688</v>
      </c>
      <c r="EY146" s="79">
        <v>40.189407348632813</v>
      </c>
      <c r="EZ146" s="79">
        <v>39.214160919189453</v>
      </c>
      <c r="FA146" s="79">
        <v>38.783969879150391</v>
      </c>
      <c r="FB146" s="79">
        <v>38.335624694824219</v>
      </c>
      <c r="FC146" s="79">
        <v>37.069610595703125</v>
      </c>
      <c r="FD146" s="79">
        <v>36.597412109375</v>
      </c>
      <c r="FE146" s="79">
        <v>39.712017059326172</v>
      </c>
      <c r="FF146" s="79">
        <v>43.173049926757813</v>
      </c>
      <c r="FG146" s="79">
        <v>46.706417083740234</v>
      </c>
      <c r="FH146" s="79">
        <v>49.649173736572266</v>
      </c>
      <c r="FI146" s="79">
        <v>52.021968841552734</v>
      </c>
      <c r="FJ146" s="79">
        <v>53.742263793945313</v>
      </c>
      <c r="FK146" s="79">
        <v>54.899894714355469</v>
      </c>
      <c r="FL146" s="79">
        <v>55.019443511962891</v>
      </c>
      <c r="FM146" s="79">
        <v>54.293949127197266</v>
      </c>
      <c r="FN146" s="79">
        <v>52.235431671142578</v>
      </c>
      <c r="FO146" s="79">
        <v>50.293346405029297</v>
      </c>
      <c r="FP146" s="79">
        <v>47.966316223144531</v>
      </c>
      <c r="FQ146" s="79">
        <v>46.731246948242188</v>
      </c>
      <c r="FR146" s="79">
        <v>45.442611694335938</v>
      </c>
      <c r="FS146" s="79">
        <v>44.175960540771484</v>
      </c>
      <c r="FT146" s="79">
        <v>42.849987030029297</v>
      </c>
      <c r="FU146" s="79">
        <v>2.8014153242111206E-2</v>
      </c>
      <c r="FV146" s="79">
        <v>4.8362035304307938E-2</v>
      </c>
      <c r="FW146" s="79">
        <v>2.7950692921876907E-2</v>
      </c>
      <c r="FX146" s="79">
        <v>0</v>
      </c>
      <c r="FY146" s="79">
        <v>200</v>
      </c>
      <c r="FZ146" s="79">
        <v>1</v>
      </c>
      <c r="GA146" s="41"/>
      <c r="GB146" s="34"/>
      <c r="GC146" s="34"/>
    </row>
    <row r="147" spans="1:185" x14ac:dyDescent="0.2">
      <c r="A147" t="s">
        <v>186</v>
      </c>
      <c r="B147" t="s">
        <v>236</v>
      </c>
      <c r="C147" t="s">
        <v>2</v>
      </c>
      <c r="D147" t="s">
        <v>203</v>
      </c>
      <c r="E147" t="s">
        <v>240</v>
      </c>
      <c r="F147" t="s">
        <v>1</v>
      </c>
      <c r="G147" t="s">
        <v>1</v>
      </c>
      <c r="H147" s="79">
        <v>4287</v>
      </c>
      <c r="I147" s="79">
        <v>2.3747541904449463</v>
      </c>
      <c r="J147" s="79">
        <v>2.2327930927276611</v>
      </c>
      <c r="K147" s="79">
        <v>1.9969637393951416</v>
      </c>
      <c r="L147" s="79">
        <v>1.9752076864242554</v>
      </c>
      <c r="M147" s="79">
        <v>1.9793578386306763</v>
      </c>
      <c r="N147" s="79">
        <v>2.3545591831207275</v>
      </c>
      <c r="O147" s="79">
        <v>2.6735801696777344</v>
      </c>
      <c r="P147" s="79">
        <v>3.0686626434326172</v>
      </c>
      <c r="Q147" s="79">
        <v>2.5894463062286377</v>
      </c>
      <c r="R147" s="79">
        <v>2.423018217086792</v>
      </c>
      <c r="S147" s="79">
        <v>2.5824275016784668</v>
      </c>
      <c r="T147" s="79">
        <v>2.6170594692230225</v>
      </c>
      <c r="U147" s="79">
        <v>2.2618551254272461</v>
      </c>
      <c r="V147" s="79">
        <v>2.4299979209899902</v>
      </c>
      <c r="W147" s="79">
        <v>2.1282393932342529</v>
      </c>
      <c r="X147" s="79">
        <v>2.1995234489440918</v>
      </c>
      <c r="Y147" s="79">
        <v>2.5669186115264893</v>
      </c>
      <c r="Z147" s="79">
        <v>3.2835674285888672</v>
      </c>
      <c r="AA147" s="79">
        <v>3.7778189182281494</v>
      </c>
      <c r="AB147" s="79">
        <v>3.6616725921630859</v>
      </c>
      <c r="AC147" s="79">
        <v>4.1946268081665039</v>
      </c>
      <c r="AD147" s="79">
        <v>3.6309504508972168</v>
      </c>
      <c r="AE147" s="79">
        <v>3.2690868377685547</v>
      </c>
      <c r="AF147" s="79">
        <v>2.5130770206451416</v>
      </c>
      <c r="AG147" s="79">
        <v>-0.48674124479293823</v>
      </c>
      <c r="AH147" s="79">
        <v>-0.3653796911239624</v>
      </c>
      <c r="AI147" s="79">
        <v>-0.44603919982910156</v>
      </c>
      <c r="AJ147" s="79">
        <v>-0.29953780770301819</v>
      </c>
      <c r="AK147" s="79">
        <v>-0.4115149974822998</v>
      </c>
      <c r="AL147" s="79">
        <v>-0.15299640595912933</v>
      </c>
      <c r="AM147" s="79">
        <v>-0.34352335333824158</v>
      </c>
      <c r="AN147" s="79">
        <v>-0.43500494956970215</v>
      </c>
      <c r="AO147" s="79">
        <v>-0.58622139692306519</v>
      </c>
      <c r="AP147" s="79">
        <v>-0.37618422508239746</v>
      </c>
      <c r="AQ147" s="79">
        <v>-0.15805396437644958</v>
      </c>
      <c r="AR147" s="79">
        <v>4.3043583631515503E-2</v>
      </c>
      <c r="AS147" s="79">
        <v>-0.32214903831481934</v>
      </c>
      <c r="AT147" s="79">
        <v>-2.1677061915397644E-2</v>
      </c>
      <c r="AU147" s="79">
        <v>-0.21895040571689606</v>
      </c>
      <c r="AV147" s="79">
        <v>-0.14626657962799072</v>
      </c>
      <c r="AW147" s="79">
        <v>-0.1364302784204483</v>
      </c>
      <c r="AX147" s="79">
        <v>-0.11857105046510696</v>
      </c>
      <c r="AY147" s="79">
        <v>-0.21878634393215179</v>
      </c>
      <c r="AZ147" s="79">
        <v>-0.53630310297012329</v>
      </c>
      <c r="BA147" s="79">
        <v>-0.24338163435459137</v>
      </c>
      <c r="BB147" s="79">
        <v>-0.52531003952026367</v>
      </c>
      <c r="BC147" s="79">
        <v>-0.57143771648406982</v>
      </c>
      <c r="BD147" s="79">
        <v>-0.69992297887802124</v>
      </c>
      <c r="BE147" s="79">
        <v>-0.20983561873435974</v>
      </c>
      <c r="BF147" s="79">
        <v>-0.10702554136514664</v>
      </c>
      <c r="BG147" s="79">
        <v>-0.17837846279144287</v>
      </c>
      <c r="BH147" s="79">
        <v>-6.312936544418335E-2</v>
      </c>
      <c r="BI147" s="79">
        <v>-0.14969360828399658</v>
      </c>
      <c r="BJ147" s="79">
        <v>2.4414543062448502E-2</v>
      </c>
      <c r="BK147" s="79">
        <v>-0.15717147290706635</v>
      </c>
      <c r="BL147" s="79">
        <v>-0.20851244032382965</v>
      </c>
      <c r="BM147" s="79">
        <v>-0.36262866854667664</v>
      </c>
      <c r="BN147" s="79">
        <v>-0.17650145292282104</v>
      </c>
      <c r="BO147" s="79">
        <v>3.3285107463598251E-2</v>
      </c>
      <c r="BP147" s="79">
        <v>0.24016128480434418</v>
      </c>
      <c r="BQ147" s="79">
        <v>-0.12018578499555588</v>
      </c>
      <c r="BR147" s="79">
        <v>0.17536303400993347</v>
      </c>
      <c r="BS147" s="79">
        <v>-2.0479222759604454E-2</v>
      </c>
      <c r="BT147" s="79">
        <v>2.9609100893139839E-2</v>
      </c>
      <c r="BU147" s="79">
        <v>6.7577943205833435E-2</v>
      </c>
      <c r="BV147" s="79">
        <v>0.12616801261901855</v>
      </c>
      <c r="BW147" s="79">
        <v>5.1614269614219666E-2</v>
      </c>
      <c r="BX147" s="79">
        <v>-0.29506078362464905</v>
      </c>
      <c r="BY147" s="79">
        <v>2.8039924800395966E-2</v>
      </c>
      <c r="BZ147" s="79">
        <v>-0.24680732190608978</v>
      </c>
      <c r="CA147" s="79">
        <v>-0.2957768440246582</v>
      </c>
      <c r="CB147" s="79">
        <v>-0.46679788827896118</v>
      </c>
      <c r="CC147" s="79">
        <v>-1.8051644787192345E-2</v>
      </c>
      <c r="CD147" s="79">
        <v>7.1909762918949127E-2</v>
      </c>
      <c r="CE147" s="79">
        <v>7.0025627501308918E-3</v>
      </c>
      <c r="CF147" s="79">
        <v>0.10060639679431915</v>
      </c>
      <c r="CG147" s="79">
        <v>3.1643096357584E-2</v>
      </c>
      <c r="CH147" s="79">
        <v>0.14728882908821106</v>
      </c>
      <c r="CI147" s="79">
        <v>-2.8104724362492561E-2</v>
      </c>
      <c r="CJ147" s="79">
        <v>-5.1644414663314819E-2</v>
      </c>
      <c r="CK147" s="79">
        <v>-0.2077690064907074</v>
      </c>
      <c r="CL147" s="79">
        <v>-3.8201760500669479E-2</v>
      </c>
      <c r="CM147" s="79">
        <v>0.16580596566200256</v>
      </c>
      <c r="CN147" s="79">
        <v>0.37668439745903015</v>
      </c>
      <c r="CO147" s="79">
        <v>1.9693354144692421E-2</v>
      </c>
      <c r="CP147" s="79">
        <v>0.31183239817619324</v>
      </c>
      <c r="CQ147" s="79">
        <v>0.11698132008314133</v>
      </c>
      <c r="CR147" s="79">
        <v>0.15142005681991577</v>
      </c>
      <c r="CS147" s="79">
        <v>0.20887342095375061</v>
      </c>
      <c r="CT147" s="79">
        <v>0.29567354917526245</v>
      </c>
      <c r="CU147" s="79">
        <v>0.23889291286468506</v>
      </c>
      <c r="CV147" s="79">
        <v>-0.12797713279724121</v>
      </c>
      <c r="CW147" s="79">
        <v>0.21602566540241241</v>
      </c>
      <c r="CX147" s="79">
        <v>-5.3917199373245239E-2</v>
      </c>
      <c r="CY147" s="79">
        <v>-0.10485497862100601</v>
      </c>
      <c r="CZ147" s="79">
        <v>-0.30533614754676819</v>
      </c>
      <c r="DA147" s="79">
        <v>0.17373234033584595</v>
      </c>
      <c r="DB147" s="79">
        <v>0.25084507465362549</v>
      </c>
      <c r="DC147" s="79">
        <v>0.19238358736038208</v>
      </c>
      <c r="DD147" s="79">
        <v>0.26434215903282166</v>
      </c>
      <c r="DE147" s="79">
        <v>0.21297980844974518</v>
      </c>
      <c r="DF147" s="79">
        <v>0.27016311883926392</v>
      </c>
      <c r="DG147" s="79">
        <v>0.10096202045679092</v>
      </c>
      <c r="DH147" s="79">
        <v>0.10522361099720001</v>
      </c>
      <c r="DI147" s="79">
        <v>-5.2909359335899353E-2</v>
      </c>
      <c r="DJ147" s="79">
        <v>0.10009793192148209</v>
      </c>
      <c r="DK147" s="79">
        <v>0.29832682013511658</v>
      </c>
      <c r="DL147" s="79">
        <v>0.51320749521255493</v>
      </c>
      <c r="DM147" s="79">
        <v>0.15957249701023102</v>
      </c>
      <c r="DN147" s="79">
        <v>0.448301762342453</v>
      </c>
      <c r="DO147" s="79">
        <v>0.25444185733795166</v>
      </c>
      <c r="DP147" s="79">
        <v>0.27323099970817566</v>
      </c>
      <c r="DQ147" s="79">
        <v>0.35016888380050659</v>
      </c>
      <c r="DR147" s="79">
        <v>0.46517908573150635</v>
      </c>
      <c r="DS147" s="79">
        <v>0.42617154121398926</v>
      </c>
      <c r="DT147" s="79">
        <v>3.910653293132782E-2</v>
      </c>
      <c r="DU147" s="79">
        <v>0.40401139855384827</v>
      </c>
      <c r="DV147" s="79">
        <v>0.1389729231595993</v>
      </c>
      <c r="DW147" s="79">
        <v>8.6066901683807373E-2</v>
      </c>
      <c r="DX147" s="79">
        <v>-0.1438744068145752</v>
      </c>
      <c r="DY147" s="79">
        <v>0.45063793659210205</v>
      </c>
      <c r="DZ147" s="79">
        <v>0.50919920206069946</v>
      </c>
      <c r="EA147" s="79">
        <v>0.46004432439804077</v>
      </c>
      <c r="EB147" s="79">
        <v>0.50075060129165649</v>
      </c>
      <c r="EC147" s="79">
        <v>0.47480121254920959</v>
      </c>
      <c r="ED147" s="79">
        <v>0.44757407903671265</v>
      </c>
      <c r="EE147" s="79">
        <v>0.28731390833854675</v>
      </c>
      <c r="EF147" s="79">
        <v>0.33171612024307251</v>
      </c>
      <c r="EG147" s="79">
        <v>0.17068338394165039</v>
      </c>
      <c r="EH147" s="79">
        <v>0.29978072643280029</v>
      </c>
      <c r="EI147" s="79">
        <v>0.48966589570045471</v>
      </c>
      <c r="EJ147" s="79">
        <v>0.71032518148422241</v>
      </c>
      <c r="EK147" s="79">
        <v>0.36153575778007507</v>
      </c>
      <c r="EL147" s="79">
        <v>0.64534187316894531</v>
      </c>
      <c r="EM147" s="79">
        <v>0.45291304588317871</v>
      </c>
      <c r="EN147" s="79">
        <v>0.44910669326782227</v>
      </c>
      <c r="EO147" s="79">
        <v>0.55417710542678833</v>
      </c>
      <c r="EP147" s="79">
        <v>0.70991814136505127</v>
      </c>
      <c r="EQ147" s="79">
        <v>0.69657218456268311</v>
      </c>
      <c r="ER147" s="79">
        <v>0.28034880757331848</v>
      </c>
      <c r="ES147" s="79">
        <v>0.67543298006057739</v>
      </c>
      <c r="ET147" s="79">
        <v>0.41747564077377319</v>
      </c>
      <c r="EU147" s="79">
        <v>0.36172777414321899</v>
      </c>
      <c r="EV147" s="79">
        <v>8.925069123506546E-2</v>
      </c>
      <c r="EW147" s="79">
        <v>43.299518585205078</v>
      </c>
      <c r="EX147" s="79">
        <v>41.691852569580078</v>
      </c>
      <c r="EY147" s="79">
        <v>40.880805969238281</v>
      </c>
      <c r="EZ147" s="79">
        <v>40.012596130371094</v>
      </c>
      <c r="FA147" s="79">
        <v>39.284523010253906</v>
      </c>
      <c r="FB147" s="79">
        <v>38.837703704833984</v>
      </c>
      <c r="FC147" s="79">
        <v>38.144966125488281</v>
      </c>
      <c r="FD147" s="79">
        <v>37.753334045410156</v>
      </c>
      <c r="FE147" s="79">
        <v>40.706684112548828</v>
      </c>
      <c r="FF147" s="79">
        <v>45.035896301269531</v>
      </c>
      <c r="FG147" s="79">
        <v>48.221408843994141</v>
      </c>
      <c r="FH147" s="79">
        <v>50.550075531005859</v>
      </c>
      <c r="FI147" s="79">
        <v>52.974266052246094</v>
      </c>
      <c r="FJ147" s="79">
        <v>54.290580749511719</v>
      </c>
      <c r="FK147" s="79">
        <v>55.281700134277344</v>
      </c>
      <c r="FL147" s="79">
        <v>55.5694580078125</v>
      </c>
      <c r="FM147" s="79">
        <v>54.803077697753906</v>
      </c>
      <c r="FN147" s="79">
        <v>52.753696441650391</v>
      </c>
      <c r="FO147" s="79">
        <v>50.419380187988281</v>
      </c>
      <c r="FP147" s="79">
        <v>48.457668304443359</v>
      </c>
      <c r="FQ147" s="79">
        <v>47.218166351318359</v>
      </c>
      <c r="FR147" s="79">
        <v>46.820167541503906</v>
      </c>
      <c r="FS147" s="79">
        <v>46.026752471923828</v>
      </c>
      <c r="FT147" s="79">
        <v>45.015541076660156</v>
      </c>
      <c r="FU147" s="79">
        <v>0.10375653952360153</v>
      </c>
      <c r="FV147" s="79">
        <v>0.15205536782741547</v>
      </c>
      <c r="FW147" s="79">
        <v>0.11129099130630493</v>
      </c>
      <c r="FX147" s="79">
        <v>0</v>
      </c>
      <c r="FY147" s="79">
        <v>599</v>
      </c>
      <c r="FZ147" s="79">
        <v>1</v>
      </c>
      <c r="GA147" s="41"/>
      <c r="GB147" s="34"/>
      <c r="GC147" s="34"/>
    </row>
    <row r="148" spans="1:185" x14ac:dyDescent="0.2">
      <c r="A148" t="s">
        <v>186</v>
      </c>
      <c r="B148" t="s">
        <v>236</v>
      </c>
      <c r="C148" t="s">
        <v>2</v>
      </c>
      <c r="D148" t="s">
        <v>203</v>
      </c>
      <c r="E148" t="s">
        <v>240</v>
      </c>
      <c r="F148" t="s">
        <v>178</v>
      </c>
      <c r="G148" t="s">
        <v>1</v>
      </c>
      <c r="H148" s="79">
        <v>2980</v>
      </c>
      <c r="I148" s="79">
        <v>1.4581304788589478</v>
      </c>
      <c r="J148" s="79">
        <v>1.3315527439117432</v>
      </c>
      <c r="K148" s="79">
        <v>1.1937596797943115</v>
      </c>
      <c r="L148" s="79">
        <v>1.1920586824417114</v>
      </c>
      <c r="M148" s="79">
        <v>1.2351692914962769</v>
      </c>
      <c r="N148" s="79">
        <v>1.3881074190139771</v>
      </c>
      <c r="O148" s="79">
        <v>1.6748710870742798</v>
      </c>
      <c r="P148" s="79">
        <v>1.8502085208892822</v>
      </c>
      <c r="Q148" s="79">
        <v>1.5965989828109741</v>
      </c>
      <c r="R148" s="79">
        <v>1.6213585138320923</v>
      </c>
      <c r="S148" s="79">
        <v>1.6407470703125</v>
      </c>
      <c r="T148" s="79">
        <v>1.6699838638305664</v>
      </c>
      <c r="U148" s="79">
        <v>1.4290663003921509</v>
      </c>
      <c r="V148" s="79">
        <v>1.5656068325042725</v>
      </c>
      <c r="W148" s="79">
        <v>1.4108115434646606</v>
      </c>
      <c r="X148" s="79">
        <v>1.4008138179779053</v>
      </c>
      <c r="Y148" s="79">
        <v>1.6663801670074463</v>
      </c>
      <c r="Z148" s="79">
        <v>2.2428407669067383</v>
      </c>
      <c r="AA148" s="79">
        <v>2.3688533306121826</v>
      </c>
      <c r="AB148" s="79">
        <v>2.405583381652832</v>
      </c>
      <c r="AC148" s="79">
        <v>2.7730553150177002</v>
      </c>
      <c r="AD148" s="79">
        <v>2.5256035327911377</v>
      </c>
      <c r="AE148" s="79">
        <v>2.3595614433288574</v>
      </c>
      <c r="AF148" s="79">
        <v>1.762131929397583</v>
      </c>
      <c r="AG148" s="79">
        <v>-0.18729268014431</v>
      </c>
      <c r="AH148" s="79">
        <v>-9.8698690533638E-2</v>
      </c>
      <c r="AI148" s="79">
        <v>-8.9061237871646881E-2</v>
      </c>
      <c r="AJ148" s="79">
        <v>-8.6226798593997955E-2</v>
      </c>
      <c r="AK148" s="79">
        <v>-7.2802275419235229E-2</v>
      </c>
      <c r="AL148" s="79">
        <v>-0.10489042103290558</v>
      </c>
      <c r="AM148" s="79">
        <v>-0.11487506330013275</v>
      </c>
      <c r="AN148" s="79">
        <v>-0.34482213854789734</v>
      </c>
      <c r="AO148" s="79">
        <v>-0.36960992217063904</v>
      </c>
      <c r="AP148" s="79">
        <v>-8.2263626158237457E-2</v>
      </c>
      <c r="AQ148" s="79">
        <v>-8.3391331136226654E-2</v>
      </c>
      <c r="AR148" s="79">
        <v>-1.8253397196531296E-2</v>
      </c>
      <c r="AS148" s="79">
        <v>-0.25794041156768799</v>
      </c>
      <c r="AT148" s="79">
        <v>-9.226720780134201E-2</v>
      </c>
      <c r="AU148" s="79">
        <v>-0.14621707797050476</v>
      </c>
      <c r="AV148" s="79">
        <v>-0.21274134516716003</v>
      </c>
      <c r="AW148" s="79">
        <v>-7.9512573778629303E-2</v>
      </c>
      <c r="AX148" s="79">
        <v>3.7331420928239822E-2</v>
      </c>
      <c r="AY148" s="79">
        <v>-0.28000110387802124</v>
      </c>
      <c r="AZ148" s="79">
        <v>-0.56638967990875244</v>
      </c>
      <c r="BA148" s="79">
        <v>-0.30220085382461548</v>
      </c>
      <c r="BB148" s="79">
        <v>-0.35972467064857483</v>
      </c>
      <c r="BC148" s="79">
        <v>-0.17331412434577942</v>
      </c>
      <c r="BD148" s="79">
        <v>-0.37755140662193298</v>
      </c>
      <c r="BE148" s="79">
        <v>-6.1238568276166916E-2</v>
      </c>
      <c r="BF148" s="79">
        <v>1.2236380018293858E-2</v>
      </c>
      <c r="BG148" s="79">
        <v>7.622073870152235E-3</v>
      </c>
      <c r="BH148" s="79">
        <v>1.0152207687497139E-2</v>
      </c>
      <c r="BI148" s="79">
        <v>2.9236853122711182E-2</v>
      </c>
      <c r="BJ148" s="79">
        <v>4.6512354165315628E-3</v>
      </c>
      <c r="BK148" s="79">
        <v>1.1889356188476086E-2</v>
      </c>
      <c r="BL148" s="79">
        <v>-0.19960808753967285</v>
      </c>
      <c r="BM148" s="79">
        <v>-0.20657810568809509</v>
      </c>
      <c r="BN148" s="79">
        <v>6.6302232444286346E-2</v>
      </c>
      <c r="BO148" s="79">
        <v>6.3816927373409271E-2</v>
      </c>
      <c r="BP148" s="79">
        <v>0.13947960734367371</v>
      </c>
      <c r="BQ148" s="79">
        <v>-9.1794468462467194E-2</v>
      </c>
      <c r="BR148" s="79">
        <v>7.2855889797210693E-2</v>
      </c>
      <c r="BS148" s="79">
        <v>3.7059152964502573E-3</v>
      </c>
      <c r="BT148" s="79">
        <v>-6.395413726568222E-2</v>
      </c>
      <c r="BU148" s="79">
        <v>8.9903190732002258E-2</v>
      </c>
      <c r="BV148" s="79">
        <v>0.22711397707462311</v>
      </c>
      <c r="BW148" s="79">
        <v>-8.8080607354640961E-2</v>
      </c>
      <c r="BX148" s="79">
        <v>-0.36897236108779907</v>
      </c>
      <c r="BY148" s="79">
        <v>-9.3577645719051361E-2</v>
      </c>
      <c r="BZ148" s="79">
        <v>-0.15788953006267548</v>
      </c>
      <c r="CA148" s="79">
        <v>2.1515307947993279E-2</v>
      </c>
      <c r="CB148" s="79">
        <v>-0.19457750022411346</v>
      </c>
      <c r="CC148" s="79">
        <v>2.6066126301884651E-2</v>
      </c>
      <c r="CD148" s="79">
        <v>8.9069671928882599E-2</v>
      </c>
      <c r="CE148" s="79">
        <v>7.4584640562534332E-2</v>
      </c>
      <c r="CF148" s="79">
        <v>7.6904013752937317E-2</v>
      </c>
      <c r="CG148" s="79">
        <v>9.9908843636512756E-2</v>
      </c>
      <c r="CH148" s="79">
        <v>8.0519452691078186E-2</v>
      </c>
      <c r="CI148" s="79">
        <v>9.9686004221439362E-2</v>
      </c>
      <c r="CJ148" s="79">
        <v>-9.9033288657665253E-2</v>
      </c>
      <c r="CK148" s="79">
        <v>-9.366278350353241E-2</v>
      </c>
      <c r="CL148" s="79">
        <v>0.16919849812984467</v>
      </c>
      <c r="CM148" s="79">
        <v>0.16577291488647461</v>
      </c>
      <c r="CN148" s="79">
        <v>0.24872499704360962</v>
      </c>
      <c r="CO148" s="79">
        <v>2.3277716711163521E-2</v>
      </c>
      <c r="CP148" s="79">
        <v>0.18721964955329895</v>
      </c>
      <c r="CQ148" s="79">
        <v>0.10754212737083435</v>
      </c>
      <c r="CR148" s="79">
        <v>3.9095427840948105E-2</v>
      </c>
      <c r="CS148" s="79">
        <v>0.207240030169487</v>
      </c>
      <c r="CT148" s="79">
        <v>0.35855680704116821</v>
      </c>
      <c r="CU148" s="79">
        <v>4.4842947274446487E-2</v>
      </c>
      <c r="CV148" s="79">
        <v>-0.23224170506000519</v>
      </c>
      <c r="CW148" s="79">
        <v>5.0914149731397629E-2</v>
      </c>
      <c r="CX148" s="79">
        <v>-1.8099116161465645E-2</v>
      </c>
      <c r="CY148" s="79">
        <v>0.15645357966423035</v>
      </c>
      <c r="CZ148" s="79">
        <v>-6.7850328981876373E-2</v>
      </c>
      <c r="DA148" s="79">
        <v>0.11337082087993622</v>
      </c>
      <c r="DB148" s="79">
        <v>0.16590295732021332</v>
      </c>
      <c r="DC148" s="79">
        <v>0.14154720306396484</v>
      </c>
      <c r="DD148" s="79">
        <v>0.14365582168102264</v>
      </c>
      <c r="DE148" s="79">
        <v>0.17058083415031433</v>
      </c>
      <c r="DF148" s="79">
        <v>0.15638767182826996</v>
      </c>
      <c r="DG148" s="79">
        <v>0.18748265504837036</v>
      </c>
      <c r="DH148" s="79">
        <v>1.5415123198181391E-3</v>
      </c>
      <c r="DI148" s="79">
        <v>1.9252542406320572E-2</v>
      </c>
      <c r="DJ148" s="79">
        <v>0.27209475636482239</v>
      </c>
      <c r="DK148" s="79">
        <v>0.26772889494895935</v>
      </c>
      <c r="DL148" s="79">
        <v>0.35797038674354553</v>
      </c>
      <c r="DM148" s="79">
        <v>0.13834990561008453</v>
      </c>
      <c r="DN148" s="79">
        <v>0.30158340930938721</v>
      </c>
      <c r="DO148" s="79">
        <v>0.21137833595275879</v>
      </c>
      <c r="DP148" s="79">
        <v>0.14214499294757843</v>
      </c>
      <c r="DQ148" s="79">
        <v>0.32457688450813293</v>
      </c>
      <c r="DR148" s="79">
        <v>0.48999962210655212</v>
      </c>
      <c r="DS148" s="79">
        <v>0.17776650190353394</v>
      </c>
      <c r="DT148" s="79">
        <v>-9.5511056482791901E-2</v>
      </c>
      <c r="DU148" s="79">
        <v>0.19540594518184662</v>
      </c>
      <c r="DV148" s="79">
        <v>0.12169129401445389</v>
      </c>
      <c r="DW148" s="79">
        <v>0.29139184951782227</v>
      </c>
      <c r="DX148" s="79">
        <v>5.8876842260360718E-2</v>
      </c>
      <c r="DY148" s="79">
        <v>0.239424929022789</v>
      </c>
      <c r="DZ148" s="79">
        <v>0.2768380343914032</v>
      </c>
      <c r="EA148" s="79">
        <v>0.23823051154613495</v>
      </c>
      <c r="EB148" s="79">
        <v>0.24003481864929199</v>
      </c>
      <c r="EC148" s="79">
        <v>0.27261996269226074</v>
      </c>
      <c r="ED148" s="79">
        <v>0.26592931151390076</v>
      </c>
      <c r="EE148" s="79">
        <v>0.31424707174301147</v>
      </c>
      <c r="EF148" s="79">
        <v>0.14675554633140564</v>
      </c>
      <c r="EG148" s="79">
        <v>0.18228434026241302</v>
      </c>
      <c r="EH148" s="79">
        <v>0.42066061496734619</v>
      </c>
      <c r="EI148" s="79">
        <v>0.41493716835975647</v>
      </c>
      <c r="EJ148" s="79">
        <v>0.51570338010787964</v>
      </c>
      <c r="EK148" s="79">
        <v>0.30449587106704712</v>
      </c>
      <c r="EL148" s="79">
        <v>0.46670651435852051</v>
      </c>
      <c r="EM148" s="79">
        <v>0.36130133271217346</v>
      </c>
      <c r="EN148" s="79">
        <v>0.29093220829963684</v>
      </c>
      <c r="EO148" s="79">
        <v>0.49399262666702271</v>
      </c>
      <c r="EP148" s="79">
        <v>0.6797822117805481</v>
      </c>
      <c r="EQ148" s="79">
        <v>0.36968702077865601</v>
      </c>
      <c r="ER148" s="79">
        <v>0.10190627723932266</v>
      </c>
      <c r="ES148" s="79">
        <v>0.40402916073799133</v>
      </c>
      <c r="ET148" s="79">
        <v>0.32352644205093384</v>
      </c>
      <c r="EU148" s="79">
        <v>0.48622128367424011</v>
      </c>
      <c r="EV148" s="79">
        <v>0.24185074865818024</v>
      </c>
      <c r="EW148" s="79">
        <v>44.466854095458984</v>
      </c>
      <c r="EX148" s="79">
        <v>42.721504211425781</v>
      </c>
      <c r="EY148" s="79">
        <v>41.867279052734375</v>
      </c>
      <c r="EZ148" s="79">
        <v>40.929878234863281</v>
      </c>
      <c r="FA148" s="79">
        <v>40.248970031738281</v>
      </c>
      <c r="FB148" s="79">
        <v>39.509548187255859</v>
      </c>
      <c r="FC148" s="79">
        <v>39.27447509765625</v>
      </c>
      <c r="FD148" s="79">
        <v>38.733104705810547</v>
      </c>
      <c r="FE148" s="79">
        <v>41.973320007324219</v>
      </c>
      <c r="FF148" s="79">
        <v>46.403022766113281</v>
      </c>
      <c r="FG148" s="79">
        <v>49.446136474609375</v>
      </c>
      <c r="FH148" s="79">
        <v>51.225555419921875</v>
      </c>
      <c r="FI148" s="79">
        <v>53.690818786621094</v>
      </c>
      <c r="FJ148" s="79">
        <v>54.940620422363281</v>
      </c>
      <c r="FK148" s="79">
        <v>55.853748321533203</v>
      </c>
      <c r="FL148" s="79">
        <v>56.146499633789063</v>
      </c>
      <c r="FM148" s="79">
        <v>55.593990325927734</v>
      </c>
      <c r="FN148" s="79">
        <v>53.744758605957031</v>
      </c>
      <c r="FO148" s="79">
        <v>51.668628692626953</v>
      </c>
      <c r="FP148" s="79">
        <v>49.364608764648438</v>
      </c>
      <c r="FQ148" s="79">
        <v>48.067520141601563</v>
      </c>
      <c r="FR148" s="79">
        <v>48.027530670166016</v>
      </c>
      <c r="FS148" s="79">
        <v>47.702701568603516</v>
      </c>
      <c r="FT148" s="79">
        <v>47.458469390869141</v>
      </c>
      <c r="FU148" s="79">
        <v>7.783469557762146E-2</v>
      </c>
      <c r="FV148" s="79">
        <v>0.12623591721057892</v>
      </c>
      <c r="FW148" s="79">
        <v>7.6799392700195313E-2</v>
      </c>
      <c r="FX148" s="79">
        <v>0</v>
      </c>
      <c r="FY148" s="79">
        <v>441</v>
      </c>
      <c r="FZ148" s="79">
        <v>1</v>
      </c>
      <c r="GA148" s="41"/>
      <c r="GB148" s="34"/>
      <c r="GC148" s="34"/>
    </row>
    <row r="149" spans="1:185" x14ac:dyDescent="0.2">
      <c r="A149" t="s">
        <v>186</v>
      </c>
      <c r="B149" t="s">
        <v>236</v>
      </c>
      <c r="C149" t="s">
        <v>2</v>
      </c>
      <c r="D149" t="s">
        <v>203</v>
      </c>
      <c r="E149" t="s">
        <v>240</v>
      </c>
      <c r="F149" t="s">
        <v>179</v>
      </c>
      <c r="G149" t="s">
        <v>1</v>
      </c>
      <c r="H149" s="79">
        <v>160</v>
      </c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  <c r="AF149" s="79"/>
      <c r="AG149" s="79"/>
      <c r="AH149" s="79"/>
      <c r="AI149" s="79"/>
      <c r="AJ149" s="79"/>
      <c r="AK149" s="79"/>
      <c r="AL149" s="79"/>
      <c r="AM149" s="79"/>
      <c r="AN149" s="79"/>
      <c r="AO149" s="79"/>
      <c r="AP149" s="79"/>
      <c r="AQ149" s="79"/>
      <c r="AR149" s="79"/>
      <c r="AS149" s="79"/>
      <c r="AT149" s="79"/>
      <c r="AU149" s="79"/>
      <c r="AV149" s="79"/>
      <c r="AW149" s="79"/>
      <c r="AX149" s="79"/>
      <c r="AY149" s="79"/>
      <c r="AZ149" s="79"/>
      <c r="BA149" s="79"/>
      <c r="BB149" s="79"/>
      <c r="BC149" s="79"/>
      <c r="BD149" s="79"/>
      <c r="BE149" s="79"/>
      <c r="BF149" s="79"/>
      <c r="BG149" s="79"/>
      <c r="BH149" s="79"/>
      <c r="BI149" s="79"/>
      <c r="BJ149" s="79"/>
      <c r="BK149" s="79"/>
      <c r="BL149" s="79"/>
      <c r="BM149" s="79"/>
      <c r="BN149" s="79"/>
      <c r="BO149" s="79"/>
      <c r="BP149" s="79"/>
      <c r="BQ149" s="79"/>
      <c r="BR149" s="79"/>
      <c r="BS149" s="79"/>
      <c r="BT149" s="79"/>
      <c r="BU149" s="79"/>
      <c r="BV149" s="79"/>
      <c r="BW149" s="79"/>
      <c r="BX149" s="79"/>
      <c r="BY149" s="79"/>
      <c r="BZ149" s="79"/>
      <c r="CA149" s="79"/>
      <c r="CB149" s="79"/>
      <c r="CC149" s="79"/>
      <c r="CD149" s="79"/>
      <c r="CE149" s="79"/>
      <c r="CF149" s="79"/>
      <c r="CG149" s="79"/>
      <c r="CH149" s="79"/>
      <c r="CI149" s="79"/>
      <c r="CJ149" s="79"/>
      <c r="CK149" s="79"/>
      <c r="CL149" s="79"/>
      <c r="CM149" s="79"/>
      <c r="CN149" s="79"/>
      <c r="CO149" s="79"/>
      <c r="CP149" s="79"/>
      <c r="CQ149" s="79"/>
      <c r="CR149" s="79"/>
      <c r="CS149" s="79"/>
      <c r="CT149" s="79"/>
      <c r="CU149" s="79"/>
      <c r="CV149" s="79"/>
      <c r="CW149" s="79"/>
      <c r="CX149" s="79"/>
      <c r="CY149" s="79"/>
      <c r="CZ149" s="79"/>
      <c r="DA149" s="79"/>
      <c r="DB149" s="79"/>
      <c r="DC149" s="79"/>
      <c r="DD149" s="79"/>
      <c r="DE149" s="79"/>
      <c r="DF149" s="79"/>
      <c r="DG149" s="79"/>
      <c r="DH149" s="79"/>
      <c r="DI149" s="79"/>
      <c r="DJ149" s="79"/>
      <c r="DK149" s="79"/>
      <c r="DL149" s="79"/>
      <c r="DM149" s="79"/>
      <c r="DN149" s="79"/>
      <c r="DO149" s="79"/>
      <c r="DP149" s="79"/>
      <c r="DQ149" s="79"/>
      <c r="DR149" s="79"/>
      <c r="DS149" s="79"/>
      <c r="DT149" s="79"/>
      <c r="DU149" s="79"/>
      <c r="DV149" s="79"/>
      <c r="DW149" s="79"/>
      <c r="DX149" s="79"/>
      <c r="DY149" s="79"/>
      <c r="DZ149" s="79"/>
      <c r="EA149" s="79"/>
      <c r="EB149" s="79"/>
      <c r="EC149" s="79"/>
      <c r="ED149" s="79"/>
      <c r="EE149" s="79"/>
      <c r="EF149" s="79"/>
      <c r="EG149" s="79"/>
      <c r="EH149" s="79"/>
      <c r="EI149" s="79"/>
      <c r="EJ149" s="79"/>
      <c r="EK149" s="79"/>
      <c r="EL149" s="79"/>
      <c r="EM149" s="79"/>
      <c r="EN149" s="79"/>
      <c r="EO149" s="79"/>
      <c r="EP149" s="79"/>
      <c r="EQ149" s="79"/>
      <c r="ER149" s="79"/>
      <c r="ES149" s="79"/>
      <c r="ET149" s="79"/>
      <c r="EU149" s="79"/>
      <c r="EV149" s="79"/>
      <c r="EW149" s="79"/>
      <c r="EX149" s="79"/>
      <c r="EY149" s="79"/>
      <c r="EZ149" s="79"/>
      <c r="FA149" s="79"/>
      <c r="FB149" s="79"/>
      <c r="FC149" s="79"/>
      <c r="FD149" s="79"/>
      <c r="FE149" s="79"/>
      <c r="FF149" s="79"/>
      <c r="FG149" s="79"/>
      <c r="FH149" s="79"/>
      <c r="FI149" s="79"/>
      <c r="FJ149" s="79"/>
      <c r="FK149" s="79"/>
      <c r="FL149" s="79"/>
      <c r="FM149" s="79"/>
      <c r="FN149" s="79"/>
      <c r="FO149" s="79"/>
      <c r="FP149" s="79"/>
      <c r="FQ149" s="79"/>
      <c r="FR149" s="79"/>
      <c r="FS149" s="79"/>
      <c r="FT149" s="79"/>
      <c r="FU149" s="79"/>
      <c r="FV149" s="79"/>
      <c r="FW149" s="79"/>
      <c r="FX149" s="79">
        <v>0</v>
      </c>
      <c r="FY149" s="79">
        <v>16</v>
      </c>
      <c r="FZ149" s="79">
        <v>0</v>
      </c>
      <c r="GA149" s="41"/>
      <c r="GB149" s="34"/>
      <c r="GC149" s="34"/>
    </row>
    <row r="150" spans="1:185" x14ac:dyDescent="0.2">
      <c r="A150" t="s">
        <v>186</v>
      </c>
      <c r="B150" t="s">
        <v>236</v>
      </c>
      <c r="C150" t="s">
        <v>2</v>
      </c>
      <c r="D150" t="s">
        <v>203</v>
      </c>
      <c r="E150" t="s">
        <v>240</v>
      </c>
      <c r="F150" t="s">
        <v>180</v>
      </c>
      <c r="G150" t="s">
        <v>1</v>
      </c>
      <c r="H150" s="79">
        <v>45</v>
      </c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  <c r="AF150" s="79"/>
      <c r="AG150" s="79"/>
      <c r="AH150" s="79"/>
      <c r="AI150" s="79"/>
      <c r="AJ150" s="79"/>
      <c r="AK150" s="79"/>
      <c r="AL150" s="79"/>
      <c r="AM150" s="79"/>
      <c r="AN150" s="79"/>
      <c r="AO150" s="79"/>
      <c r="AP150" s="79"/>
      <c r="AQ150" s="79"/>
      <c r="AR150" s="79"/>
      <c r="AS150" s="79"/>
      <c r="AT150" s="79"/>
      <c r="AU150" s="79"/>
      <c r="AV150" s="79"/>
      <c r="AW150" s="79"/>
      <c r="AX150" s="79"/>
      <c r="AY150" s="79"/>
      <c r="AZ150" s="79"/>
      <c r="BA150" s="79"/>
      <c r="BB150" s="79"/>
      <c r="BC150" s="79"/>
      <c r="BD150" s="79"/>
      <c r="BE150" s="79"/>
      <c r="BF150" s="79"/>
      <c r="BG150" s="79"/>
      <c r="BH150" s="79"/>
      <c r="BI150" s="79"/>
      <c r="BJ150" s="79"/>
      <c r="BK150" s="79"/>
      <c r="BL150" s="79"/>
      <c r="BM150" s="79"/>
      <c r="BN150" s="79"/>
      <c r="BO150" s="79"/>
      <c r="BP150" s="79"/>
      <c r="BQ150" s="79"/>
      <c r="BR150" s="79"/>
      <c r="BS150" s="79"/>
      <c r="BT150" s="79"/>
      <c r="BU150" s="79"/>
      <c r="BV150" s="79"/>
      <c r="BW150" s="79"/>
      <c r="BX150" s="79"/>
      <c r="BY150" s="79"/>
      <c r="BZ150" s="79"/>
      <c r="CA150" s="79"/>
      <c r="CB150" s="79"/>
      <c r="CC150" s="79"/>
      <c r="CD150" s="79"/>
      <c r="CE150" s="79"/>
      <c r="CF150" s="79"/>
      <c r="CG150" s="79"/>
      <c r="CH150" s="79"/>
      <c r="CI150" s="79"/>
      <c r="CJ150" s="79"/>
      <c r="CK150" s="79"/>
      <c r="CL150" s="79"/>
      <c r="CM150" s="79"/>
      <c r="CN150" s="79"/>
      <c r="CO150" s="79"/>
      <c r="CP150" s="79"/>
      <c r="CQ150" s="79"/>
      <c r="CR150" s="79"/>
      <c r="CS150" s="79"/>
      <c r="CT150" s="79"/>
      <c r="CU150" s="79"/>
      <c r="CV150" s="79"/>
      <c r="CW150" s="79"/>
      <c r="CX150" s="79"/>
      <c r="CY150" s="79"/>
      <c r="CZ150" s="79"/>
      <c r="DA150" s="79"/>
      <c r="DB150" s="79"/>
      <c r="DC150" s="79"/>
      <c r="DD150" s="79"/>
      <c r="DE150" s="79"/>
      <c r="DF150" s="79"/>
      <c r="DG150" s="79"/>
      <c r="DH150" s="79"/>
      <c r="DI150" s="79"/>
      <c r="DJ150" s="79"/>
      <c r="DK150" s="79"/>
      <c r="DL150" s="79"/>
      <c r="DM150" s="79"/>
      <c r="DN150" s="79"/>
      <c r="DO150" s="79"/>
      <c r="DP150" s="79"/>
      <c r="DQ150" s="79"/>
      <c r="DR150" s="79"/>
      <c r="DS150" s="79"/>
      <c r="DT150" s="79"/>
      <c r="DU150" s="79"/>
      <c r="DV150" s="79"/>
      <c r="DW150" s="79"/>
      <c r="DX150" s="79"/>
      <c r="DY150" s="79"/>
      <c r="DZ150" s="79"/>
      <c r="EA150" s="79"/>
      <c r="EB150" s="79"/>
      <c r="EC150" s="79"/>
      <c r="ED150" s="79"/>
      <c r="EE150" s="79"/>
      <c r="EF150" s="79"/>
      <c r="EG150" s="79"/>
      <c r="EH150" s="79"/>
      <c r="EI150" s="79"/>
      <c r="EJ150" s="79"/>
      <c r="EK150" s="79"/>
      <c r="EL150" s="79"/>
      <c r="EM150" s="79"/>
      <c r="EN150" s="79"/>
      <c r="EO150" s="79"/>
      <c r="EP150" s="79"/>
      <c r="EQ150" s="79"/>
      <c r="ER150" s="79"/>
      <c r="ES150" s="79"/>
      <c r="ET150" s="79"/>
      <c r="EU150" s="79"/>
      <c r="EV150" s="79"/>
      <c r="EW150" s="79"/>
      <c r="EX150" s="79"/>
      <c r="EY150" s="79"/>
      <c r="EZ150" s="79"/>
      <c r="FA150" s="79"/>
      <c r="FB150" s="79"/>
      <c r="FC150" s="79"/>
      <c r="FD150" s="79"/>
      <c r="FE150" s="79"/>
      <c r="FF150" s="79"/>
      <c r="FG150" s="79"/>
      <c r="FH150" s="79"/>
      <c r="FI150" s="79"/>
      <c r="FJ150" s="79"/>
      <c r="FK150" s="79"/>
      <c r="FL150" s="79"/>
      <c r="FM150" s="79"/>
      <c r="FN150" s="79"/>
      <c r="FO150" s="79"/>
      <c r="FP150" s="79"/>
      <c r="FQ150" s="79"/>
      <c r="FR150" s="79"/>
      <c r="FS150" s="79"/>
      <c r="FT150" s="79"/>
      <c r="FU150" s="79"/>
      <c r="FV150" s="79"/>
      <c r="FW150" s="79"/>
      <c r="FX150" s="79">
        <v>0</v>
      </c>
      <c r="FY150" s="79">
        <v>9</v>
      </c>
      <c r="FZ150" s="79">
        <v>0</v>
      </c>
      <c r="GA150" s="41"/>
      <c r="GB150" s="34"/>
      <c r="GC150" s="34"/>
    </row>
    <row r="151" spans="1:185" x14ac:dyDescent="0.2">
      <c r="A151" t="s">
        <v>186</v>
      </c>
      <c r="B151" t="s">
        <v>236</v>
      </c>
      <c r="C151" t="s">
        <v>2</v>
      </c>
      <c r="D151" t="s">
        <v>203</v>
      </c>
      <c r="E151" t="s">
        <v>240</v>
      </c>
      <c r="F151" t="s">
        <v>181</v>
      </c>
      <c r="G151" t="s">
        <v>1</v>
      </c>
      <c r="H151" s="79">
        <v>50</v>
      </c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R151" s="79"/>
      <c r="AS151" s="79"/>
      <c r="AT151" s="79"/>
      <c r="AU151" s="79"/>
      <c r="AV151" s="79"/>
      <c r="AW151" s="79"/>
      <c r="AX151" s="79"/>
      <c r="AY151" s="79"/>
      <c r="AZ151" s="79"/>
      <c r="BA151" s="79"/>
      <c r="BB151" s="79"/>
      <c r="BC151" s="79"/>
      <c r="BD151" s="79"/>
      <c r="BE151" s="79"/>
      <c r="BF151" s="79"/>
      <c r="BG151" s="79"/>
      <c r="BH151" s="79"/>
      <c r="BI151" s="79"/>
      <c r="BJ151" s="79"/>
      <c r="BK151" s="79"/>
      <c r="BL151" s="79"/>
      <c r="BM151" s="79"/>
      <c r="BN151" s="79"/>
      <c r="BO151" s="79"/>
      <c r="BP151" s="79"/>
      <c r="BQ151" s="79"/>
      <c r="BR151" s="79"/>
      <c r="BS151" s="79"/>
      <c r="BT151" s="79"/>
      <c r="BU151" s="79"/>
      <c r="BV151" s="79"/>
      <c r="BW151" s="79"/>
      <c r="BX151" s="79"/>
      <c r="BY151" s="79"/>
      <c r="BZ151" s="79"/>
      <c r="CA151" s="79"/>
      <c r="CB151" s="79"/>
      <c r="CC151" s="79"/>
      <c r="CD151" s="79"/>
      <c r="CE151" s="79"/>
      <c r="CF151" s="79"/>
      <c r="CG151" s="79"/>
      <c r="CH151" s="79"/>
      <c r="CI151" s="79"/>
      <c r="CJ151" s="79"/>
      <c r="CK151" s="79"/>
      <c r="CL151" s="79"/>
      <c r="CM151" s="79"/>
      <c r="CN151" s="79"/>
      <c r="CO151" s="79"/>
      <c r="CP151" s="79"/>
      <c r="CQ151" s="79"/>
      <c r="CR151" s="79"/>
      <c r="CS151" s="79"/>
      <c r="CT151" s="79"/>
      <c r="CU151" s="79"/>
      <c r="CV151" s="79"/>
      <c r="CW151" s="79"/>
      <c r="CX151" s="79"/>
      <c r="CY151" s="79"/>
      <c r="CZ151" s="79"/>
      <c r="DA151" s="79"/>
      <c r="DB151" s="79"/>
      <c r="DC151" s="79"/>
      <c r="DD151" s="79"/>
      <c r="DE151" s="79"/>
      <c r="DF151" s="79"/>
      <c r="DG151" s="79"/>
      <c r="DH151" s="79"/>
      <c r="DI151" s="79"/>
      <c r="DJ151" s="79"/>
      <c r="DK151" s="79"/>
      <c r="DL151" s="79"/>
      <c r="DM151" s="79"/>
      <c r="DN151" s="79"/>
      <c r="DO151" s="79"/>
      <c r="DP151" s="79"/>
      <c r="DQ151" s="79"/>
      <c r="DR151" s="79"/>
      <c r="DS151" s="79"/>
      <c r="DT151" s="79"/>
      <c r="DU151" s="79"/>
      <c r="DV151" s="79"/>
      <c r="DW151" s="79"/>
      <c r="DX151" s="79"/>
      <c r="DY151" s="79"/>
      <c r="DZ151" s="79"/>
      <c r="EA151" s="79"/>
      <c r="EB151" s="79"/>
      <c r="EC151" s="79"/>
      <c r="ED151" s="79"/>
      <c r="EE151" s="79"/>
      <c r="EF151" s="79"/>
      <c r="EG151" s="79"/>
      <c r="EH151" s="79"/>
      <c r="EI151" s="79"/>
      <c r="EJ151" s="79"/>
      <c r="EK151" s="79"/>
      <c r="EL151" s="79"/>
      <c r="EM151" s="79"/>
      <c r="EN151" s="79"/>
      <c r="EO151" s="79"/>
      <c r="EP151" s="79"/>
      <c r="EQ151" s="79"/>
      <c r="ER151" s="79"/>
      <c r="ES151" s="79"/>
      <c r="ET151" s="79"/>
      <c r="EU151" s="79"/>
      <c r="EV151" s="79"/>
      <c r="EW151" s="79"/>
      <c r="EX151" s="79"/>
      <c r="EY151" s="79"/>
      <c r="EZ151" s="79"/>
      <c r="FA151" s="79"/>
      <c r="FB151" s="79"/>
      <c r="FC151" s="79"/>
      <c r="FD151" s="79"/>
      <c r="FE151" s="79"/>
      <c r="FF151" s="79"/>
      <c r="FG151" s="79"/>
      <c r="FH151" s="79"/>
      <c r="FI151" s="79"/>
      <c r="FJ151" s="79"/>
      <c r="FK151" s="79"/>
      <c r="FL151" s="79"/>
      <c r="FM151" s="79"/>
      <c r="FN151" s="79"/>
      <c r="FO151" s="79"/>
      <c r="FP151" s="79"/>
      <c r="FQ151" s="79"/>
      <c r="FR151" s="79"/>
      <c r="FS151" s="79"/>
      <c r="FT151" s="79"/>
      <c r="FU151" s="79"/>
      <c r="FV151" s="79"/>
      <c r="FW151" s="79"/>
      <c r="FX151" s="79">
        <v>0</v>
      </c>
      <c r="FY151" s="79">
        <v>6</v>
      </c>
      <c r="FZ151" s="79">
        <v>0</v>
      </c>
      <c r="GA151" s="41"/>
      <c r="GB151" s="34"/>
      <c r="GC151" s="34"/>
    </row>
    <row r="152" spans="1:185" x14ac:dyDescent="0.2">
      <c r="A152" t="s">
        <v>186</v>
      </c>
      <c r="B152" t="s">
        <v>236</v>
      </c>
      <c r="C152" t="s">
        <v>2</v>
      </c>
      <c r="D152" t="s">
        <v>203</v>
      </c>
      <c r="E152" t="s">
        <v>240</v>
      </c>
      <c r="F152" t="s">
        <v>182</v>
      </c>
      <c r="G152" t="s">
        <v>1</v>
      </c>
      <c r="H152" s="79">
        <v>298</v>
      </c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9"/>
      <c r="AE152" s="79"/>
      <c r="AF152" s="79"/>
      <c r="AG152" s="79"/>
      <c r="AH152" s="79"/>
      <c r="AI152" s="79"/>
      <c r="AJ152" s="79"/>
      <c r="AK152" s="79"/>
      <c r="AL152" s="79"/>
      <c r="AM152" s="79"/>
      <c r="AN152" s="79"/>
      <c r="AO152" s="79"/>
      <c r="AP152" s="79"/>
      <c r="AQ152" s="79"/>
      <c r="AR152" s="79"/>
      <c r="AS152" s="79"/>
      <c r="AT152" s="79"/>
      <c r="AU152" s="79"/>
      <c r="AV152" s="79"/>
      <c r="AW152" s="79"/>
      <c r="AX152" s="79"/>
      <c r="AY152" s="79"/>
      <c r="AZ152" s="79"/>
      <c r="BA152" s="79"/>
      <c r="BB152" s="79"/>
      <c r="BC152" s="79"/>
      <c r="BD152" s="79"/>
      <c r="BE152" s="79"/>
      <c r="BF152" s="79"/>
      <c r="BG152" s="79"/>
      <c r="BH152" s="79"/>
      <c r="BI152" s="79"/>
      <c r="BJ152" s="79"/>
      <c r="BK152" s="79"/>
      <c r="BL152" s="79"/>
      <c r="BM152" s="79"/>
      <c r="BN152" s="79"/>
      <c r="BO152" s="79"/>
      <c r="BP152" s="79"/>
      <c r="BQ152" s="79"/>
      <c r="BR152" s="79"/>
      <c r="BS152" s="79"/>
      <c r="BT152" s="79"/>
      <c r="BU152" s="79"/>
      <c r="BV152" s="79"/>
      <c r="BW152" s="79"/>
      <c r="BX152" s="79"/>
      <c r="BY152" s="79"/>
      <c r="BZ152" s="79"/>
      <c r="CA152" s="79"/>
      <c r="CB152" s="79"/>
      <c r="CC152" s="79"/>
      <c r="CD152" s="79"/>
      <c r="CE152" s="79"/>
      <c r="CF152" s="79"/>
      <c r="CG152" s="79"/>
      <c r="CH152" s="79"/>
      <c r="CI152" s="79"/>
      <c r="CJ152" s="79"/>
      <c r="CK152" s="79"/>
      <c r="CL152" s="79"/>
      <c r="CM152" s="79"/>
      <c r="CN152" s="79"/>
      <c r="CO152" s="79"/>
      <c r="CP152" s="79"/>
      <c r="CQ152" s="79"/>
      <c r="CR152" s="79"/>
      <c r="CS152" s="79"/>
      <c r="CT152" s="79"/>
      <c r="CU152" s="79"/>
      <c r="CV152" s="79"/>
      <c r="CW152" s="79"/>
      <c r="CX152" s="79"/>
      <c r="CY152" s="79"/>
      <c r="CZ152" s="79"/>
      <c r="DA152" s="79"/>
      <c r="DB152" s="79"/>
      <c r="DC152" s="79"/>
      <c r="DD152" s="79"/>
      <c r="DE152" s="79"/>
      <c r="DF152" s="79"/>
      <c r="DG152" s="79"/>
      <c r="DH152" s="79"/>
      <c r="DI152" s="79"/>
      <c r="DJ152" s="79"/>
      <c r="DK152" s="79"/>
      <c r="DL152" s="79"/>
      <c r="DM152" s="79"/>
      <c r="DN152" s="79"/>
      <c r="DO152" s="79"/>
      <c r="DP152" s="79"/>
      <c r="DQ152" s="79"/>
      <c r="DR152" s="79"/>
      <c r="DS152" s="79"/>
      <c r="DT152" s="79"/>
      <c r="DU152" s="79"/>
      <c r="DV152" s="79"/>
      <c r="DW152" s="79"/>
      <c r="DX152" s="79"/>
      <c r="DY152" s="79"/>
      <c r="DZ152" s="79"/>
      <c r="EA152" s="79"/>
      <c r="EB152" s="79"/>
      <c r="EC152" s="79"/>
      <c r="ED152" s="79"/>
      <c r="EE152" s="79"/>
      <c r="EF152" s="79"/>
      <c r="EG152" s="79"/>
      <c r="EH152" s="79"/>
      <c r="EI152" s="79"/>
      <c r="EJ152" s="79"/>
      <c r="EK152" s="79"/>
      <c r="EL152" s="79"/>
      <c r="EM152" s="79"/>
      <c r="EN152" s="79"/>
      <c r="EO152" s="79"/>
      <c r="EP152" s="79"/>
      <c r="EQ152" s="79"/>
      <c r="ER152" s="79"/>
      <c r="ES152" s="79"/>
      <c r="ET152" s="79"/>
      <c r="EU152" s="79"/>
      <c r="EV152" s="79"/>
      <c r="EW152" s="79"/>
      <c r="EX152" s="79"/>
      <c r="EY152" s="79"/>
      <c r="EZ152" s="79"/>
      <c r="FA152" s="79"/>
      <c r="FB152" s="79"/>
      <c r="FC152" s="79"/>
      <c r="FD152" s="79"/>
      <c r="FE152" s="79"/>
      <c r="FF152" s="79"/>
      <c r="FG152" s="79"/>
      <c r="FH152" s="79"/>
      <c r="FI152" s="79"/>
      <c r="FJ152" s="79"/>
      <c r="FK152" s="79"/>
      <c r="FL152" s="79"/>
      <c r="FM152" s="79"/>
      <c r="FN152" s="79"/>
      <c r="FO152" s="79"/>
      <c r="FP152" s="79"/>
      <c r="FQ152" s="79"/>
      <c r="FR152" s="79"/>
      <c r="FS152" s="79"/>
      <c r="FT152" s="79"/>
      <c r="FU152" s="79"/>
      <c r="FV152" s="79"/>
      <c r="FW152" s="79"/>
      <c r="FX152" s="79">
        <v>0</v>
      </c>
      <c r="FY152" s="79">
        <v>41</v>
      </c>
      <c r="FZ152" s="79">
        <v>0</v>
      </c>
      <c r="GA152" s="41"/>
      <c r="GB152" s="34"/>
      <c r="GC152" s="34"/>
    </row>
    <row r="153" spans="1:185" x14ac:dyDescent="0.2">
      <c r="A153" t="s">
        <v>186</v>
      </c>
      <c r="B153" t="s">
        <v>236</v>
      </c>
      <c r="C153" t="s">
        <v>2</v>
      </c>
      <c r="D153" t="s">
        <v>203</v>
      </c>
      <c r="E153" t="s">
        <v>240</v>
      </c>
      <c r="F153" t="s">
        <v>183</v>
      </c>
      <c r="G153" t="s">
        <v>1</v>
      </c>
      <c r="H153" s="79">
        <v>481</v>
      </c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79"/>
      <c r="AJ153" s="79"/>
      <c r="AK153" s="79"/>
      <c r="AL153" s="79"/>
      <c r="AM153" s="79"/>
      <c r="AN153" s="79"/>
      <c r="AO153" s="79"/>
      <c r="AP153" s="79"/>
      <c r="AQ153" s="79"/>
      <c r="AR153" s="79"/>
      <c r="AS153" s="79"/>
      <c r="AT153" s="79"/>
      <c r="AU153" s="79"/>
      <c r="AV153" s="79"/>
      <c r="AW153" s="79"/>
      <c r="AX153" s="79"/>
      <c r="AY153" s="79"/>
      <c r="AZ153" s="79"/>
      <c r="BA153" s="79"/>
      <c r="BB153" s="79"/>
      <c r="BC153" s="79"/>
      <c r="BD153" s="79"/>
      <c r="BE153" s="79"/>
      <c r="BF153" s="79"/>
      <c r="BG153" s="79"/>
      <c r="BH153" s="79"/>
      <c r="BI153" s="79"/>
      <c r="BJ153" s="79"/>
      <c r="BK153" s="79"/>
      <c r="BL153" s="79"/>
      <c r="BM153" s="79"/>
      <c r="BN153" s="79"/>
      <c r="BO153" s="79"/>
      <c r="BP153" s="79"/>
      <c r="BQ153" s="79"/>
      <c r="BR153" s="79"/>
      <c r="BS153" s="79"/>
      <c r="BT153" s="79"/>
      <c r="BU153" s="79"/>
      <c r="BV153" s="79"/>
      <c r="BW153" s="79"/>
      <c r="BX153" s="79"/>
      <c r="BY153" s="79"/>
      <c r="BZ153" s="79"/>
      <c r="CA153" s="79"/>
      <c r="CB153" s="79"/>
      <c r="CC153" s="79"/>
      <c r="CD153" s="79"/>
      <c r="CE153" s="79"/>
      <c r="CF153" s="79"/>
      <c r="CG153" s="79"/>
      <c r="CH153" s="79"/>
      <c r="CI153" s="79"/>
      <c r="CJ153" s="79"/>
      <c r="CK153" s="79"/>
      <c r="CL153" s="79"/>
      <c r="CM153" s="79"/>
      <c r="CN153" s="79"/>
      <c r="CO153" s="79"/>
      <c r="CP153" s="79"/>
      <c r="CQ153" s="79"/>
      <c r="CR153" s="79"/>
      <c r="CS153" s="79"/>
      <c r="CT153" s="79"/>
      <c r="CU153" s="79"/>
      <c r="CV153" s="79"/>
      <c r="CW153" s="79"/>
      <c r="CX153" s="79"/>
      <c r="CY153" s="79"/>
      <c r="CZ153" s="79"/>
      <c r="DA153" s="79"/>
      <c r="DB153" s="79"/>
      <c r="DC153" s="79"/>
      <c r="DD153" s="79"/>
      <c r="DE153" s="79"/>
      <c r="DF153" s="79"/>
      <c r="DG153" s="79"/>
      <c r="DH153" s="79"/>
      <c r="DI153" s="79"/>
      <c r="DJ153" s="79"/>
      <c r="DK153" s="79"/>
      <c r="DL153" s="79"/>
      <c r="DM153" s="79"/>
      <c r="DN153" s="79"/>
      <c r="DO153" s="79"/>
      <c r="DP153" s="79"/>
      <c r="DQ153" s="79"/>
      <c r="DR153" s="79"/>
      <c r="DS153" s="79"/>
      <c r="DT153" s="79"/>
      <c r="DU153" s="79"/>
      <c r="DV153" s="79"/>
      <c r="DW153" s="79"/>
      <c r="DX153" s="79"/>
      <c r="DY153" s="79"/>
      <c r="DZ153" s="79"/>
      <c r="EA153" s="79"/>
      <c r="EB153" s="79"/>
      <c r="EC153" s="79"/>
      <c r="ED153" s="79"/>
      <c r="EE153" s="79"/>
      <c r="EF153" s="79"/>
      <c r="EG153" s="79"/>
      <c r="EH153" s="79"/>
      <c r="EI153" s="79"/>
      <c r="EJ153" s="79"/>
      <c r="EK153" s="79"/>
      <c r="EL153" s="79"/>
      <c r="EM153" s="79"/>
      <c r="EN153" s="79"/>
      <c r="EO153" s="79"/>
      <c r="EP153" s="79"/>
      <c r="EQ153" s="79"/>
      <c r="ER153" s="79"/>
      <c r="ES153" s="79"/>
      <c r="ET153" s="79"/>
      <c r="EU153" s="79"/>
      <c r="EV153" s="79"/>
      <c r="EW153" s="79"/>
      <c r="EX153" s="79"/>
      <c r="EY153" s="79"/>
      <c r="EZ153" s="79"/>
      <c r="FA153" s="79"/>
      <c r="FB153" s="79"/>
      <c r="FC153" s="79"/>
      <c r="FD153" s="79"/>
      <c r="FE153" s="79"/>
      <c r="FF153" s="79"/>
      <c r="FG153" s="79"/>
      <c r="FH153" s="79"/>
      <c r="FI153" s="79"/>
      <c r="FJ153" s="79"/>
      <c r="FK153" s="79"/>
      <c r="FL153" s="79"/>
      <c r="FM153" s="79"/>
      <c r="FN153" s="79"/>
      <c r="FO153" s="79"/>
      <c r="FP153" s="79"/>
      <c r="FQ153" s="79"/>
      <c r="FR153" s="79"/>
      <c r="FS153" s="79"/>
      <c r="FT153" s="79"/>
      <c r="FU153" s="79"/>
      <c r="FV153" s="79"/>
      <c r="FW153" s="79"/>
      <c r="FX153" s="79">
        <v>0</v>
      </c>
      <c r="FY153" s="79">
        <v>53</v>
      </c>
      <c r="FZ153" s="79">
        <v>0</v>
      </c>
      <c r="GA153" s="41"/>
      <c r="GB153" s="34"/>
      <c r="GC153" s="34"/>
    </row>
    <row r="154" spans="1:185" x14ac:dyDescent="0.2">
      <c r="A154" t="s">
        <v>186</v>
      </c>
      <c r="B154" t="s">
        <v>236</v>
      </c>
      <c r="C154" t="s">
        <v>2</v>
      </c>
      <c r="D154" t="s">
        <v>203</v>
      </c>
      <c r="E154" t="s">
        <v>240</v>
      </c>
      <c r="F154" t="s">
        <v>184</v>
      </c>
      <c r="G154" t="s">
        <v>1</v>
      </c>
      <c r="H154" s="79">
        <v>204</v>
      </c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79"/>
      <c r="AD154" s="79"/>
      <c r="AE154" s="79"/>
      <c r="AF154" s="79"/>
      <c r="AG154" s="79"/>
      <c r="AH154" s="79"/>
      <c r="AI154" s="79"/>
      <c r="AJ154" s="79"/>
      <c r="AK154" s="79"/>
      <c r="AL154" s="79"/>
      <c r="AM154" s="79"/>
      <c r="AN154" s="79"/>
      <c r="AO154" s="79"/>
      <c r="AP154" s="79"/>
      <c r="AQ154" s="79"/>
      <c r="AR154" s="79"/>
      <c r="AS154" s="79"/>
      <c r="AT154" s="79"/>
      <c r="AU154" s="79"/>
      <c r="AV154" s="79"/>
      <c r="AW154" s="79"/>
      <c r="AX154" s="79"/>
      <c r="AY154" s="79"/>
      <c r="AZ154" s="79"/>
      <c r="BA154" s="79"/>
      <c r="BB154" s="79"/>
      <c r="BC154" s="79"/>
      <c r="BD154" s="79"/>
      <c r="BE154" s="79"/>
      <c r="BF154" s="79"/>
      <c r="BG154" s="79"/>
      <c r="BH154" s="79"/>
      <c r="BI154" s="79"/>
      <c r="BJ154" s="79"/>
      <c r="BK154" s="79"/>
      <c r="BL154" s="79"/>
      <c r="BM154" s="79"/>
      <c r="BN154" s="79"/>
      <c r="BO154" s="79"/>
      <c r="BP154" s="79"/>
      <c r="BQ154" s="79"/>
      <c r="BR154" s="79"/>
      <c r="BS154" s="79"/>
      <c r="BT154" s="79"/>
      <c r="BU154" s="79"/>
      <c r="BV154" s="79"/>
      <c r="BW154" s="79"/>
      <c r="BX154" s="79"/>
      <c r="BY154" s="79"/>
      <c r="BZ154" s="79"/>
      <c r="CA154" s="79"/>
      <c r="CB154" s="79"/>
      <c r="CC154" s="79"/>
      <c r="CD154" s="79"/>
      <c r="CE154" s="79"/>
      <c r="CF154" s="79"/>
      <c r="CG154" s="79"/>
      <c r="CH154" s="79"/>
      <c r="CI154" s="79"/>
      <c r="CJ154" s="79"/>
      <c r="CK154" s="79"/>
      <c r="CL154" s="79"/>
      <c r="CM154" s="79"/>
      <c r="CN154" s="79"/>
      <c r="CO154" s="79"/>
      <c r="CP154" s="79"/>
      <c r="CQ154" s="79"/>
      <c r="CR154" s="79"/>
      <c r="CS154" s="79"/>
      <c r="CT154" s="79"/>
      <c r="CU154" s="79"/>
      <c r="CV154" s="79"/>
      <c r="CW154" s="79"/>
      <c r="CX154" s="79"/>
      <c r="CY154" s="79"/>
      <c r="CZ154" s="79"/>
      <c r="DA154" s="79"/>
      <c r="DB154" s="79"/>
      <c r="DC154" s="79"/>
      <c r="DD154" s="79"/>
      <c r="DE154" s="79"/>
      <c r="DF154" s="79"/>
      <c r="DG154" s="79"/>
      <c r="DH154" s="79"/>
      <c r="DI154" s="79"/>
      <c r="DJ154" s="79"/>
      <c r="DK154" s="79"/>
      <c r="DL154" s="79"/>
      <c r="DM154" s="79"/>
      <c r="DN154" s="79"/>
      <c r="DO154" s="79"/>
      <c r="DP154" s="79"/>
      <c r="DQ154" s="79"/>
      <c r="DR154" s="79"/>
      <c r="DS154" s="79"/>
      <c r="DT154" s="79"/>
      <c r="DU154" s="79"/>
      <c r="DV154" s="79"/>
      <c r="DW154" s="79"/>
      <c r="DX154" s="79"/>
      <c r="DY154" s="79"/>
      <c r="DZ154" s="79"/>
      <c r="EA154" s="79"/>
      <c r="EB154" s="79"/>
      <c r="EC154" s="79"/>
      <c r="ED154" s="79"/>
      <c r="EE154" s="79"/>
      <c r="EF154" s="79"/>
      <c r="EG154" s="79"/>
      <c r="EH154" s="79"/>
      <c r="EI154" s="79"/>
      <c r="EJ154" s="79"/>
      <c r="EK154" s="79"/>
      <c r="EL154" s="79"/>
      <c r="EM154" s="79"/>
      <c r="EN154" s="79"/>
      <c r="EO154" s="79"/>
      <c r="EP154" s="79"/>
      <c r="EQ154" s="79"/>
      <c r="ER154" s="79"/>
      <c r="ES154" s="79"/>
      <c r="ET154" s="79"/>
      <c r="EU154" s="79"/>
      <c r="EV154" s="79"/>
      <c r="EW154" s="79"/>
      <c r="EX154" s="79"/>
      <c r="EY154" s="79"/>
      <c r="EZ154" s="79"/>
      <c r="FA154" s="79"/>
      <c r="FB154" s="79"/>
      <c r="FC154" s="79"/>
      <c r="FD154" s="79"/>
      <c r="FE154" s="79"/>
      <c r="FF154" s="79"/>
      <c r="FG154" s="79"/>
      <c r="FH154" s="79"/>
      <c r="FI154" s="79"/>
      <c r="FJ154" s="79"/>
      <c r="FK154" s="79"/>
      <c r="FL154" s="79"/>
      <c r="FM154" s="79"/>
      <c r="FN154" s="79"/>
      <c r="FO154" s="79"/>
      <c r="FP154" s="79"/>
      <c r="FQ154" s="79"/>
      <c r="FR154" s="79"/>
      <c r="FS154" s="79"/>
      <c r="FT154" s="79"/>
      <c r="FU154" s="79"/>
      <c r="FV154" s="79"/>
      <c r="FW154" s="79"/>
      <c r="FX154" s="79">
        <v>0</v>
      </c>
      <c r="FY154" s="79">
        <v>26</v>
      </c>
      <c r="FZ154" s="79">
        <v>0</v>
      </c>
      <c r="GA154" s="41"/>
      <c r="GB154" s="34"/>
      <c r="GC154" s="34"/>
    </row>
    <row r="155" spans="1:185" x14ac:dyDescent="0.2">
      <c r="A155" t="s">
        <v>186</v>
      </c>
      <c r="B155" t="s">
        <v>236</v>
      </c>
      <c r="C155" t="s">
        <v>2</v>
      </c>
      <c r="D155" t="s">
        <v>203</v>
      </c>
      <c r="E155" t="s">
        <v>240</v>
      </c>
      <c r="F155" t="s">
        <v>185</v>
      </c>
      <c r="G155" t="s">
        <v>1</v>
      </c>
      <c r="H155" s="79">
        <v>69</v>
      </c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/>
      <c r="AI155" s="79"/>
      <c r="AJ155" s="79"/>
      <c r="AK155" s="79"/>
      <c r="AL155" s="79"/>
      <c r="AM155" s="79"/>
      <c r="AN155" s="79"/>
      <c r="AO155" s="79"/>
      <c r="AP155" s="79"/>
      <c r="AQ155" s="79"/>
      <c r="AR155" s="79"/>
      <c r="AS155" s="79"/>
      <c r="AT155" s="79"/>
      <c r="AU155" s="79"/>
      <c r="AV155" s="79"/>
      <c r="AW155" s="79"/>
      <c r="AX155" s="79"/>
      <c r="AY155" s="79"/>
      <c r="AZ155" s="79"/>
      <c r="BA155" s="79"/>
      <c r="BB155" s="79"/>
      <c r="BC155" s="79"/>
      <c r="BD155" s="79"/>
      <c r="BE155" s="79"/>
      <c r="BF155" s="79"/>
      <c r="BG155" s="79"/>
      <c r="BH155" s="79"/>
      <c r="BI155" s="79"/>
      <c r="BJ155" s="79"/>
      <c r="BK155" s="79"/>
      <c r="BL155" s="79"/>
      <c r="BM155" s="79"/>
      <c r="BN155" s="79"/>
      <c r="BO155" s="79"/>
      <c r="BP155" s="79"/>
      <c r="BQ155" s="79"/>
      <c r="BR155" s="79"/>
      <c r="BS155" s="79"/>
      <c r="BT155" s="79"/>
      <c r="BU155" s="79"/>
      <c r="BV155" s="79"/>
      <c r="BW155" s="79"/>
      <c r="BX155" s="79"/>
      <c r="BY155" s="79"/>
      <c r="BZ155" s="79"/>
      <c r="CA155" s="79"/>
      <c r="CB155" s="79"/>
      <c r="CC155" s="79"/>
      <c r="CD155" s="79"/>
      <c r="CE155" s="79"/>
      <c r="CF155" s="79"/>
      <c r="CG155" s="79"/>
      <c r="CH155" s="79"/>
      <c r="CI155" s="79"/>
      <c r="CJ155" s="79"/>
      <c r="CK155" s="79"/>
      <c r="CL155" s="79"/>
      <c r="CM155" s="79"/>
      <c r="CN155" s="79"/>
      <c r="CO155" s="79"/>
      <c r="CP155" s="79"/>
      <c r="CQ155" s="79"/>
      <c r="CR155" s="79"/>
      <c r="CS155" s="79"/>
      <c r="CT155" s="79"/>
      <c r="CU155" s="79"/>
      <c r="CV155" s="79"/>
      <c r="CW155" s="79"/>
      <c r="CX155" s="79"/>
      <c r="CY155" s="79"/>
      <c r="CZ155" s="79"/>
      <c r="DA155" s="79"/>
      <c r="DB155" s="79"/>
      <c r="DC155" s="79"/>
      <c r="DD155" s="79"/>
      <c r="DE155" s="79"/>
      <c r="DF155" s="79"/>
      <c r="DG155" s="79"/>
      <c r="DH155" s="79"/>
      <c r="DI155" s="79"/>
      <c r="DJ155" s="79"/>
      <c r="DK155" s="79"/>
      <c r="DL155" s="79"/>
      <c r="DM155" s="79"/>
      <c r="DN155" s="79"/>
      <c r="DO155" s="79"/>
      <c r="DP155" s="79"/>
      <c r="DQ155" s="79"/>
      <c r="DR155" s="79"/>
      <c r="DS155" s="79"/>
      <c r="DT155" s="79"/>
      <c r="DU155" s="79"/>
      <c r="DV155" s="79"/>
      <c r="DW155" s="79"/>
      <c r="DX155" s="79"/>
      <c r="DY155" s="79"/>
      <c r="DZ155" s="79"/>
      <c r="EA155" s="79"/>
      <c r="EB155" s="79"/>
      <c r="EC155" s="79"/>
      <c r="ED155" s="79"/>
      <c r="EE155" s="79"/>
      <c r="EF155" s="79"/>
      <c r="EG155" s="79"/>
      <c r="EH155" s="79"/>
      <c r="EI155" s="79"/>
      <c r="EJ155" s="79"/>
      <c r="EK155" s="79"/>
      <c r="EL155" s="79"/>
      <c r="EM155" s="79"/>
      <c r="EN155" s="79"/>
      <c r="EO155" s="79"/>
      <c r="EP155" s="79"/>
      <c r="EQ155" s="79"/>
      <c r="ER155" s="79"/>
      <c r="ES155" s="79"/>
      <c r="ET155" s="79"/>
      <c r="EU155" s="79"/>
      <c r="EV155" s="79"/>
      <c r="EW155" s="79"/>
      <c r="EX155" s="79"/>
      <c r="EY155" s="79"/>
      <c r="EZ155" s="79"/>
      <c r="FA155" s="79"/>
      <c r="FB155" s="79"/>
      <c r="FC155" s="79"/>
      <c r="FD155" s="79"/>
      <c r="FE155" s="79"/>
      <c r="FF155" s="79"/>
      <c r="FG155" s="79"/>
      <c r="FH155" s="79"/>
      <c r="FI155" s="79"/>
      <c r="FJ155" s="79"/>
      <c r="FK155" s="79"/>
      <c r="FL155" s="79"/>
      <c r="FM155" s="79"/>
      <c r="FN155" s="79"/>
      <c r="FO155" s="79"/>
      <c r="FP155" s="79"/>
      <c r="FQ155" s="79"/>
      <c r="FR155" s="79"/>
      <c r="FS155" s="79"/>
      <c r="FT155" s="79"/>
      <c r="FU155" s="79"/>
      <c r="FV155" s="79"/>
      <c r="FW155" s="79"/>
      <c r="FX155" s="79">
        <v>0</v>
      </c>
      <c r="FY155" s="79">
        <v>7</v>
      </c>
      <c r="FZ155" s="79">
        <v>0</v>
      </c>
      <c r="GA155" s="41"/>
      <c r="GB155" s="34"/>
      <c r="GC155" s="34"/>
    </row>
    <row r="156" spans="1:185" x14ac:dyDescent="0.2">
      <c r="A156" t="s">
        <v>186</v>
      </c>
      <c r="B156" t="s">
        <v>236</v>
      </c>
      <c r="C156" t="s">
        <v>2</v>
      </c>
      <c r="D156" t="s">
        <v>203</v>
      </c>
      <c r="E156" t="s">
        <v>204</v>
      </c>
      <c r="F156" t="s">
        <v>1</v>
      </c>
      <c r="G156" t="s">
        <v>198</v>
      </c>
      <c r="H156" s="79">
        <v>4269</v>
      </c>
      <c r="I156" s="79">
        <v>2.2812576293945313</v>
      </c>
      <c r="J156" s="79">
        <v>1.9071950912475586</v>
      </c>
      <c r="K156" s="79">
        <v>1.631780743598938</v>
      </c>
      <c r="L156" s="79">
        <v>1.5125354528427124</v>
      </c>
      <c r="M156" s="79">
        <v>1.4438223838806152</v>
      </c>
      <c r="N156" s="79">
        <v>1.6502178907394409</v>
      </c>
      <c r="O156" s="79">
        <v>2.1430759429931641</v>
      </c>
      <c r="P156" s="79">
        <v>2.5834305286407471</v>
      </c>
      <c r="Q156" s="79">
        <v>2.0350029468536377</v>
      </c>
      <c r="R156" s="79">
        <v>1.8423068523406982</v>
      </c>
      <c r="S156" s="79">
        <v>1.8040668964385986</v>
      </c>
      <c r="T156" s="79">
        <v>1.6368963718414307</v>
      </c>
      <c r="U156" s="79">
        <v>1.5136476755142212</v>
      </c>
      <c r="V156" s="79">
        <v>1.4537960290908813</v>
      </c>
      <c r="W156" s="79">
        <v>1.4708678722381592</v>
      </c>
      <c r="X156" s="79">
        <v>1.6179187297821045</v>
      </c>
      <c r="Y156" s="79">
        <v>2.0846829414367676</v>
      </c>
      <c r="Z156" s="79">
        <v>2.3296914100646973</v>
      </c>
      <c r="AA156" s="79">
        <v>3.0193352699279785</v>
      </c>
      <c r="AB156" s="79">
        <v>3.4934890270233154</v>
      </c>
      <c r="AC156" s="79">
        <v>3.2444705963134766</v>
      </c>
      <c r="AD156" s="79">
        <v>2.8854141235351563</v>
      </c>
      <c r="AE156" s="79">
        <v>2.4905307292938232</v>
      </c>
      <c r="AF156" s="79">
        <v>1.9778491258621216</v>
      </c>
      <c r="AG156" s="79">
        <v>-0.11110695451498032</v>
      </c>
      <c r="AH156" s="79">
        <v>-0.11619296669960022</v>
      </c>
      <c r="AI156" s="79">
        <v>-0.21390298008918762</v>
      </c>
      <c r="AJ156" s="79">
        <v>-0.29061171412467957</v>
      </c>
      <c r="AK156" s="79">
        <v>-0.40521398186683655</v>
      </c>
      <c r="AL156" s="79">
        <v>-0.34151366353034973</v>
      </c>
      <c r="AM156" s="79">
        <v>-0.26868388056755066</v>
      </c>
      <c r="AN156" s="79">
        <v>-0.23925328254699707</v>
      </c>
      <c r="AO156" s="79">
        <v>-0.21389409899711609</v>
      </c>
      <c r="AP156" s="79">
        <v>-0.14238256216049194</v>
      </c>
      <c r="AQ156" s="79">
        <v>-0.18092752993106842</v>
      </c>
      <c r="AR156" s="79">
        <v>-0.32489454746246338</v>
      </c>
      <c r="AS156" s="79">
        <v>-0.32205671072006226</v>
      </c>
      <c r="AT156" s="79">
        <v>-0.17772519588470459</v>
      </c>
      <c r="AU156" s="79">
        <v>-5.2356626838445663E-2</v>
      </c>
      <c r="AV156" s="79">
        <v>1.9102128222584724E-2</v>
      </c>
      <c r="AW156" s="79">
        <v>0.18469627201557159</v>
      </c>
      <c r="AX156" s="79">
        <v>-8.0573201179504395E-2</v>
      </c>
      <c r="AY156" s="79">
        <v>-3.579813614487648E-2</v>
      </c>
      <c r="AZ156" s="79">
        <v>0.35761892795562744</v>
      </c>
      <c r="BA156" s="79">
        <v>-6.5801939927041531E-3</v>
      </c>
      <c r="BB156" s="79">
        <v>-0.50773388147354126</v>
      </c>
      <c r="BC156" s="79">
        <v>-0.52396804094314575</v>
      </c>
      <c r="BD156" s="79">
        <v>-0.65020042657852173</v>
      </c>
      <c r="BE156" s="79">
        <v>0.1811332106590271</v>
      </c>
      <c r="BF156" s="79">
        <v>0.15483975410461426</v>
      </c>
      <c r="BG156" s="79">
        <v>2.1182173863053322E-2</v>
      </c>
      <c r="BH156" s="79">
        <v>-6.6021881997585297E-2</v>
      </c>
      <c r="BI156" s="79">
        <v>-0.1839275062084198</v>
      </c>
      <c r="BJ156" s="79">
        <v>-0.13646548986434937</v>
      </c>
      <c r="BK156" s="79">
        <v>-2.6412326842546463E-2</v>
      </c>
      <c r="BL156" s="79">
        <v>8.9160554111003876E-2</v>
      </c>
      <c r="BM156" s="79">
        <v>2.6449535042047501E-2</v>
      </c>
      <c r="BN156" s="79">
        <v>5.2768044173717499E-2</v>
      </c>
      <c r="BO156" s="79">
        <v>7.9709459096193314E-3</v>
      </c>
      <c r="BP156" s="79">
        <v>-0.10978808999061584</v>
      </c>
      <c r="BQ156" s="79">
        <v>-0.13905927538871765</v>
      </c>
      <c r="BR156" s="79">
        <v>-1.8676245585083961E-2</v>
      </c>
      <c r="BS156" s="79">
        <v>0.10801614820957184</v>
      </c>
      <c r="BT156" s="79">
        <v>0.18531680107116699</v>
      </c>
      <c r="BU156" s="79">
        <v>0.36251971125602722</v>
      </c>
      <c r="BV156" s="79">
        <v>0.17782464623451233</v>
      </c>
      <c r="BW156" s="79">
        <v>0.29835969209671021</v>
      </c>
      <c r="BX156" s="79">
        <v>0.68829649686813354</v>
      </c>
      <c r="BY156" s="79">
        <v>0.28013607859611511</v>
      </c>
      <c r="BZ156" s="79">
        <v>-0.22917348146438599</v>
      </c>
      <c r="CA156" s="79">
        <v>-0.23740950226783752</v>
      </c>
      <c r="CB156" s="79">
        <v>-0.35906630754470825</v>
      </c>
      <c r="CC156" s="79">
        <v>0.38353785872459412</v>
      </c>
      <c r="CD156" s="79">
        <v>0.3425561785697937</v>
      </c>
      <c r="CE156" s="79">
        <v>0.18400143086910248</v>
      </c>
      <c r="CF156" s="79">
        <v>8.9528359472751617E-2</v>
      </c>
      <c r="CG156" s="79">
        <v>-3.066517598927021E-2</v>
      </c>
      <c r="CH156" s="79">
        <v>5.5502606555819511E-3</v>
      </c>
      <c r="CI156" s="79">
        <v>0.14138421416282654</v>
      </c>
      <c r="CJ156" s="79">
        <v>0.31661897897720337</v>
      </c>
      <c r="CK156" s="79">
        <v>0.1929108053445816</v>
      </c>
      <c r="CL156" s="79">
        <v>0.18792876601219177</v>
      </c>
      <c r="CM156" s="79">
        <v>0.1388014554977417</v>
      </c>
      <c r="CN156" s="79">
        <v>3.919399157166481E-2</v>
      </c>
      <c r="CO156" s="79">
        <v>-1.2315819971263409E-2</v>
      </c>
      <c r="CP156" s="79">
        <v>9.1480575501918793E-2</v>
      </c>
      <c r="CQ156" s="79">
        <v>0.21908985078334808</v>
      </c>
      <c r="CR156" s="79">
        <v>0.3004365861415863</v>
      </c>
      <c r="CS156" s="79">
        <v>0.48567968606948853</v>
      </c>
      <c r="CT156" s="79">
        <v>0.3567902147769928</v>
      </c>
      <c r="CU156" s="79">
        <v>0.52979636192321777</v>
      </c>
      <c r="CV156" s="79">
        <v>0.91732281446456909</v>
      </c>
      <c r="CW156" s="79">
        <v>0.47871488332748413</v>
      </c>
      <c r="CX156" s="79">
        <v>-3.6243390291929245E-2</v>
      </c>
      <c r="CY156" s="79">
        <v>-3.8939919322729111E-2</v>
      </c>
      <c r="CZ156" s="79">
        <v>-0.15742768347263336</v>
      </c>
      <c r="DA156" s="79">
        <v>0.58594250679016113</v>
      </c>
      <c r="DB156" s="79">
        <v>0.53027260303497314</v>
      </c>
      <c r="DC156" s="79">
        <v>0.34682068228721619</v>
      </c>
      <c r="DD156" s="79">
        <v>0.24507859349250793</v>
      </c>
      <c r="DE156" s="79">
        <v>0.12259715795516968</v>
      </c>
      <c r="DF156" s="79">
        <v>0.14756600558757782</v>
      </c>
      <c r="DG156" s="79">
        <v>0.30918076634407043</v>
      </c>
      <c r="DH156" s="79">
        <v>0.54407739639282227</v>
      </c>
      <c r="DI156" s="79">
        <v>0.35937207937240601</v>
      </c>
      <c r="DJ156" s="79">
        <v>0.32308948040008545</v>
      </c>
      <c r="DK156" s="79">
        <v>0.26963195204734802</v>
      </c>
      <c r="DL156" s="79">
        <v>0.18817606568336487</v>
      </c>
      <c r="DM156" s="79">
        <v>0.11442764103412628</v>
      </c>
      <c r="DN156" s="79">
        <v>0.20163740217685699</v>
      </c>
      <c r="DO156" s="79">
        <v>0.33016353845596313</v>
      </c>
      <c r="DP156" s="79">
        <v>0.41555637121200562</v>
      </c>
      <c r="DQ156" s="79">
        <v>0.60883963108062744</v>
      </c>
      <c r="DR156" s="79">
        <v>0.53575575351715088</v>
      </c>
      <c r="DS156" s="79">
        <v>0.76123303174972534</v>
      </c>
      <c r="DT156" s="79">
        <v>1.1463490724563599</v>
      </c>
      <c r="DU156" s="79">
        <v>0.67729371786117554</v>
      </c>
      <c r="DV156" s="79">
        <v>0.1566866934299469</v>
      </c>
      <c r="DW156" s="79">
        <v>0.15952965617179871</v>
      </c>
      <c r="DX156" s="79">
        <v>4.4210925698280334E-2</v>
      </c>
      <c r="DY156" s="79">
        <v>0.87818264961242676</v>
      </c>
      <c r="DZ156" s="79">
        <v>0.80130529403686523</v>
      </c>
      <c r="EA156" s="79">
        <v>0.58190584182739258</v>
      </c>
      <c r="EB156" s="79">
        <v>0.46966844797134399</v>
      </c>
      <c r="EC156" s="79">
        <v>0.34388363361358643</v>
      </c>
      <c r="ED156" s="79">
        <v>0.35261419415473938</v>
      </c>
      <c r="EE156" s="79">
        <v>0.55145233869552612</v>
      </c>
      <c r="EF156" s="79">
        <v>0.87249124050140381</v>
      </c>
      <c r="EG156" s="79">
        <v>0.5997157096862793</v>
      </c>
      <c r="EH156" s="79">
        <v>0.51824009418487549</v>
      </c>
      <c r="EI156" s="79">
        <v>0.45853045582771301</v>
      </c>
      <c r="EJ156" s="79">
        <v>0.4032825231552124</v>
      </c>
      <c r="EK156" s="79">
        <v>0.29742506146430969</v>
      </c>
      <c r="EL156" s="79">
        <v>0.36068636178970337</v>
      </c>
      <c r="EM156" s="79">
        <v>0.49053633213043213</v>
      </c>
      <c r="EN156" s="79">
        <v>0.58177101612091064</v>
      </c>
      <c r="EO156" s="79">
        <v>0.78666311502456665</v>
      </c>
      <c r="EP156" s="79">
        <v>0.79415363073348999</v>
      </c>
      <c r="EQ156" s="79">
        <v>1.0953909158706665</v>
      </c>
      <c r="ER156" s="79">
        <v>1.4770267009735107</v>
      </c>
      <c r="ES156" s="79">
        <v>0.96400994062423706</v>
      </c>
      <c r="ET156" s="79">
        <v>0.43524712324142456</v>
      </c>
      <c r="EU156" s="79">
        <v>0.44608819484710693</v>
      </c>
      <c r="EV156" s="79">
        <v>0.335345059633255</v>
      </c>
      <c r="EW156" s="79">
        <v>52.73193359375</v>
      </c>
      <c r="EX156" s="79">
        <v>51.741973876953125</v>
      </c>
      <c r="EY156" s="79">
        <v>50.855644226074219</v>
      </c>
      <c r="EZ156" s="79">
        <v>49.905067443847656</v>
      </c>
      <c r="FA156" s="79">
        <v>49.661571502685547</v>
      </c>
      <c r="FB156" s="79">
        <v>48.827564239501953</v>
      </c>
      <c r="FC156" s="79">
        <v>48.716037750244141</v>
      </c>
      <c r="FD156" s="79">
        <v>50.04949951171875</v>
      </c>
      <c r="FE156" s="79">
        <v>55.115898132324219</v>
      </c>
      <c r="FF156" s="79">
        <v>60.676277160644531</v>
      </c>
      <c r="FG156" s="79">
        <v>65.305778503417969</v>
      </c>
      <c r="FH156" s="79">
        <v>68.994400024414063</v>
      </c>
      <c r="FI156" s="79">
        <v>71.804702758789063</v>
      </c>
      <c r="FJ156" s="79">
        <v>73.736534118652344</v>
      </c>
      <c r="FK156" s="79">
        <v>76.156051635742188</v>
      </c>
      <c r="FL156" s="79">
        <v>75.927719116210938</v>
      </c>
      <c r="FM156" s="79">
        <v>74.996109008789063</v>
      </c>
      <c r="FN156" s="79">
        <v>71.047340393066406</v>
      </c>
      <c r="FO156" s="79">
        <v>66.111549377441406</v>
      </c>
      <c r="FP156" s="79">
        <v>63.107288360595703</v>
      </c>
      <c r="FQ156" s="79">
        <v>60.449134826660156</v>
      </c>
      <c r="FR156" s="79">
        <v>58.154659271240234</v>
      </c>
      <c r="FS156" s="79">
        <v>56.505905151367188</v>
      </c>
      <c r="FT156" s="79">
        <v>55.178768157958984</v>
      </c>
      <c r="FU156" s="79">
        <v>0.10517750680446625</v>
      </c>
      <c r="FV156" s="79">
        <v>0.17160792648792267</v>
      </c>
      <c r="FW156" s="79">
        <v>0.11399620771408081</v>
      </c>
      <c r="FX156" s="79">
        <v>0</v>
      </c>
      <c r="FY156" s="79">
        <v>378</v>
      </c>
      <c r="FZ156" s="79">
        <v>1</v>
      </c>
      <c r="GA156" s="41"/>
      <c r="GB156" s="34"/>
      <c r="GC156" s="34"/>
    </row>
    <row r="157" spans="1:185" x14ac:dyDescent="0.2">
      <c r="A157" t="s">
        <v>186</v>
      </c>
      <c r="B157" t="s">
        <v>236</v>
      </c>
      <c r="C157" t="s">
        <v>2</v>
      </c>
      <c r="D157" t="s">
        <v>203</v>
      </c>
      <c r="E157" t="s">
        <v>204</v>
      </c>
      <c r="F157" t="s">
        <v>1</v>
      </c>
      <c r="G157" t="s">
        <v>200</v>
      </c>
      <c r="H157" s="79">
        <v>855</v>
      </c>
      <c r="I157" s="79">
        <v>0.3399088978767395</v>
      </c>
      <c r="J157" s="79">
        <v>0.31096687912940979</v>
      </c>
      <c r="K157" s="79">
        <v>0.31248003244400024</v>
      </c>
      <c r="L157" s="79">
        <v>0.31347450613975525</v>
      </c>
      <c r="M157" s="79">
        <v>0.33875149488449097</v>
      </c>
      <c r="N157" s="79">
        <v>0.40329712629318237</v>
      </c>
      <c r="O157" s="79">
        <v>0.42936480045318604</v>
      </c>
      <c r="P157" s="79">
        <v>0.55703586339950562</v>
      </c>
      <c r="Q157" s="79">
        <v>0.48251745104789734</v>
      </c>
      <c r="R157" s="79">
        <v>0.5133325457572937</v>
      </c>
      <c r="S157" s="79">
        <v>0.43586385250091553</v>
      </c>
      <c r="T157" s="79">
        <v>0.34335833787918091</v>
      </c>
      <c r="U157" s="79">
        <v>0.40660068392753601</v>
      </c>
      <c r="V157" s="79">
        <v>0.47106927633285522</v>
      </c>
      <c r="W157" s="79">
        <v>0.36555039882659912</v>
      </c>
      <c r="X157" s="79">
        <v>0.42995408177375793</v>
      </c>
      <c r="Y157" s="79">
        <v>0.49599847197532654</v>
      </c>
      <c r="Z157" s="79">
        <v>0.59992861747741699</v>
      </c>
      <c r="AA157" s="79">
        <v>0.6937071681022644</v>
      </c>
      <c r="AB157" s="79">
        <v>0.68730729818344116</v>
      </c>
      <c r="AC157" s="79">
        <v>0.70597541332244873</v>
      </c>
      <c r="AD157" s="79">
        <v>0.52254468202590942</v>
      </c>
      <c r="AE157" s="79">
        <v>0.49846270680427551</v>
      </c>
      <c r="AF157" s="79">
        <v>0.46297156810760498</v>
      </c>
      <c r="AG157" s="79">
        <v>-7.3931865394115448E-2</v>
      </c>
      <c r="AH157" s="79">
        <v>-7.8293778002262115E-2</v>
      </c>
      <c r="AI157" s="79">
        <v>-0.10860644280910492</v>
      </c>
      <c r="AJ157" s="79">
        <v>-7.4086248874664307E-2</v>
      </c>
      <c r="AK157" s="79">
        <v>-6.6207446157932281E-2</v>
      </c>
      <c r="AL157" s="79">
        <v>-2.816912904381752E-2</v>
      </c>
      <c r="AM157" s="79">
        <v>-0.15045303106307983</v>
      </c>
      <c r="AN157" s="79">
        <v>-0.1086215004324913</v>
      </c>
      <c r="AO157" s="79">
        <v>-4.4355891644954681E-2</v>
      </c>
      <c r="AP157" s="79">
        <v>-5.7503793388605118E-2</v>
      </c>
      <c r="AQ157" s="79">
        <v>-7.3784798383712769E-2</v>
      </c>
      <c r="AR157" s="79">
        <v>-0.13349916040897369</v>
      </c>
      <c r="AS157" s="79">
        <v>-7.8877098858356476E-2</v>
      </c>
      <c r="AT157" s="79">
        <v>-5.881514772772789E-2</v>
      </c>
      <c r="AU157" s="79">
        <v>-0.10953989624977112</v>
      </c>
      <c r="AV157" s="79">
        <v>-6.3355304300785065E-2</v>
      </c>
      <c r="AW157" s="79">
        <v>-3.5286992788314819E-2</v>
      </c>
      <c r="AX157" s="79">
        <v>-2.21558827906847E-2</v>
      </c>
      <c r="AY157" s="79">
        <v>-9.4324283301830292E-2</v>
      </c>
      <c r="AZ157" s="79">
        <v>-4.4020272791385651E-2</v>
      </c>
      <c r="BA157" s="79">
        <v>-0.10107441991567612</v>
      </c>
      <c r="BB157" s="79">
        <v>-0.22370745241641998</v>
      </c>
      <c r="BC157" s="79">
        <v>-8.9234046638011932E-2</v>
      </c>
      <c r="BD157" s="79">
        <v>-2.1209413185715675E-2</v>
      </c>
      <c r="BE157" s="79">
        <v>-2.4170376360416412E-2</v>
      </c>
      <c r="BF157" s="79">
        <v>-3.6031778901815414E-2</v>
      </c>
      <c r="BG157" s="79">
        <v>-5.2569728344678879E-2</v>
      </c>
      <c r="BH157" s="79">
        <v>-2.5357011705636978E-2</v>
      </c>
      <c r="BI157" s="79">
        <v>-4.545378964394331E-3</v>
      </c>
      <c r="BJ157" s="79">
        <v>1.8432904034852982E-2</v>
      </c>
      <c r="BK157" s="79">
        <v>-8.359546959400177E-2</v>
      </c>
      <c r="BL157" s="79">
        <v>-3.7502091377973557E-2</v>
      </c>
      <c r="BM157" s="79">
        <v>2.1661771461367607E-2</v>
      </c>
      <c r="BN157" s="79">
        <v>2.3401731625199318E-2</v>
      </c>
      <c r="BO157" s="79">
        <v>-7.416596170514822E-3</v>
      </c>
      <c r="BP157" s="79">
        <v>-6.6895827651023865E-2</v>
      </c>
      <c r="BQ157" s="79">
        <v>-1.8806029111146927E-2</v>
      </c>
      <c r="BR157" s="79">
        <v>2.2124320268630981E-2</v>
      </c>
      <c r="BS157" s="79">
        <v>-4.0728624910116196E-2</v>
      </c>
      <c r="BT157" s="79">
        <v>4.5174956321716309E-3</v>
      </c>
      <c r="BU157" s="79">
        <v>3.746979683637619E-2</v>
      </c>
      <c r="BV157" s="79">
        <v>5.5003944784402847E-2</v>
      </c>
      <c r="BW157" s="79">
        <v>-6.2790443189442158E-3</v>
      </c>
      <c r="BX157" s="79">
        <v>3.3582597970962524E-2</v>
      </c>
      <c r="BY157" s="79">
        <v>-1.4372295700013638E-2</v>
      </c>
      <c r="BZ157" s="79">
        <v>-0.1415865421295166</v>
      </c>
      <c r="CA157" s="79">
        <v>-2.7578042820096016E-2</v>
      </c>
      <c r="CB157" s="79">
        <v>3.3289797604084015E-2</v>
      </c>
      <c r="CC157" s="79">
        <v>1.0294281877577305E-2</v>
      </c>
      <c r="CD157" s="79">
        <v>-6.7612477578222752E-3</v>
      </c>
      <c r="CE157" s="79">
        <v>-1.3758865185081959E-2</v>
      </c>
      <c r="CF157" s="79">
        <v>8.39270930737257E-3</v>
      </c>
      <c r="CG157" s="79">
        <v>3.8161579519510269E-2</v>
      </c>
      <c r="CH157" s="79">
        <v>5.0709329545497894E-2</v>
      </c>
      <c r="CI157" s="79">
        <v>-3.7290129810571671E-2</v>
      </c>
      <c r="CJ157" s="79">
        <v>1.1754994280636311E-2</v>
      </c>
      <c r="CK157" s="79">
        <v>6.7385405302047729E-2</v>
      </c>
      <c r="CL157" s="79">
        <v>7.9436652362346649E-2</v>
      </c>
      <c r="CM157" s="79">
        <v>3.8549818098545074E-2</v>
      </c>
      <c r="CN157" s="79">
        <v>-2.0766556262969971E-2</v>
      </c>
      <c r="CO157" s="79">
        <v>2.2799013182520866E-2</v>
      </c>
      <c r="CP157" s="79">
        <v>7.8182749450206757E-2</v>
      </c>
      <c r="CQ157" s="79">
        <v>6.9298529997467995E-3</v>
      </c>
      <c r="CR157" s="79">
        <v>5.1525991410017014E-2</v>
      </c>
      <c r="CS157" s="79">
        <v>8.7860926985740662E-2</v>
      </c>
      <c r="CT157" s="79">
        <v>0.10844460874795914</v>
      </c>
      <c r="CU157" s="79">
        <v>5.47008216381073E-2</v>
      </c>
      <c r="CV157" s="79">
        <v>8.7330110371112823E-2</v>
      </c>
      <c r="CW157" s="79">
        <v>4.567733034491539E-2</v>
      </c>
      <c r="CX157" s="79">
        <v>-8.4709860384464264E-2</v>
      </c>
      <c r="CY157" s="79">
        <v>1.5124714933335781E-2</v>
      </c>
      <c r="CZ157" s="79">
        <v>7.1035787463188171E-2</v>
      </c>
      <c r="DA157" s="79">
        <v>4.4758938252925873E-2</v>
      </c>
      <c r="DB157" s="79">
        <v>2.2509284317493439E-2</v>
      </c>
      <c r="DC157" s="79">
        <v>2.5051996111869812E-2</v>
      </c>
      <c r="DD157" s="79">
        <v>4.2142428457736969E-2</v>
      </c>
      <c r="DE157" s="79">
        <v>8.0868534743785858E-2</v>
      </c>
      <c r="DF157" s="79">
        <v>8.2985758781433105E-2</v>
      </c>
      <c r="DG157" s="79">
        <v>9.0152109041810036E-3</v>
      </c>
      <c r="DH157" s="79">
        <v>6.1012081801891327E-2</v>
      </c>
      <c r="DI157" s="79">
        <v>0.1131090372800827</v>
      </c>
      <c r="DJ157" s="79">
        <v>0.13547156751155853</v>
      </c>
      <c r="DK157" s="79">
        <v>8.4516234695911407E-2</v>
      </c>
      <c r="DL157" s="79">
        <v>2.5362713262438774E-2</v>
      </c>
      <c r="DM157" s="79">
        <v>6.440405547618866E-2</v>
      </c>
      <c r="DN157" s="79">
        <v>0.13424117863178253</v>
      </c>
      <c r="DO157" s="79">
        <v>5.4588329046964645E-2</v>
      </c>
      <c r="DP157" s="79">
        <v>9.8534487187862396E-2</v>
      </c>
      <c r="DQ157" s="79">
        <v>0.13825206458568573</v>
      </c>
      <c r="DR157" s="79">
        <v>0.16188527643680573</v>
      </c>
      <c r="DS157" s="79">
        <v>0.11568068712949753</v>
      </c>
      <c r="DT157" s="79">
        <v>0.14107762277126312</v>
      </c>
      <c r="DU157" s="79">
        <v>0.10572695732116699</v>
      </c>
      <c r="DV157" s="79">
        <v>-2.7833173051476479E-2</v>
      </c>
      <c r="DW157" s="79">
        <v>5.7827472686767578E-2</v>
      </c>
      <c r="DX157" s="79">
        <v>0.10878177732229233</v>
      </c>
      <c r="DY157" s="79">
        <v>9.4520434737205505E-2</v>
      </c>
      <c r="DZ157" s="79">
        <v>6.4771287143230438E-2</v>
      </c>
      <c r="EA157" s="79">
        <v>8.1088714301586151E-2</v>
      </c>
      <c r="EB157" s="79">
        <v>9.0871661901473999E-2</v>
      </c>
      <c r="EC157" s="79">
        <v>0.14253060519695282</v>
      </c>
      <c r="ED157" s="79">
        <v>0.12958778440952301</v>
      </c>
      <c r="EE157" s="79">
        <v>7.5872771441936493E-2</v>
      </c>
      <c r="EF157" s="79">
        <v>0.13213148713111877</v>
      </c>
      <c r="EG157" s="79">
        <v>0.17912670969963074</v>
      </c>
      <c r="EH157" s="79">
        <v>0.21637709438800812</v>
      </c>
      <c r="EI157" s="79">
        <v>0.15088443458080292</v>
      </c>
      <c r="EJ157" s="79">
        <v>9.1966055333614349E-2</v>
      </c>
      <c r="EK157" s="79">
        <v>0.12447512894868851</v>
      </c>
      <c r="EL157" s="79">
        <v>0.2151806503534317</v>
      </c>
      <c r="EM157" s="79">
        <v>0.12339960038661957</v>
      </c>
      <c r="EN157" s="79">
        <v>0.16640728712081909</v>
      </c>
      <c r="EO157" s="79">
        <v>0.21100884675979614</v>
      </c>
      <c r="EP157" s="79">
        <v>0.23904509842395782</v>
      </c>
      <c r="EQ157" s="79">
        <v>0.20372593402862549</v>
      </c>
      <c r="ER157" s="79">
        <v>0.2186804860830307</v>
      </c>
      <c r="ES157" s="79">
        <v>0.1924290806055069</v>
      </c>
      <c r="ET157" s="79">
        <v>5.4287727922201157E-2</v>
      </c>
      <c r="EU157" s="79">
        <v>0.11948347091674805</v>
      </c>
      <c r="EV157" s="79">
        <v>0.16328099370002747</v>
      </c>
      <c r="EW157" s="79">
        <v>53.044967651367188</v>
      </c>
      <c r="EX157" s="79">
        <v>51.455539703369141</v>
      </c>
      <c r="EY157" s="79">
        <v>50.9884033203125</v>
      </c>
      <c r="EZ157" s="79">
        <v>49.818206787109375</v>
      </c>
      <c r="FA157" s="79">
        <v>49.092174530029297</v>
      </c>
      <c r="FB157" s="79">
        <v>48.459274291992188</v>
      </c>
      <c r="FC157" s="79">
        <v>47.462570190429688</v>
      </c>
      <c r="FD157" s="79">
        <v>49.013645172119141</v>
      </c>
      <c r="FE157" s="79">
        <v>55.168407440185547</v>
      </c>
      <c r="FF157" s="79">
        <v>59.656105041503906</v>
      </c>
      <c r="FG157" s="79">
        <v>64.337837219238281</v>
      </c>
      <c r="FH157" s="79">
        <v>68.170677185058594</v>
      </c>
      <c r="FI157" s="79">
        <v>71.1295166015625</v>
      </c>
      <c r="FJ157" s="79">
        <v>73.207984924316406</v>
      </c>
      <c r="FK157" s="79">
        <v>75.668991088867188</v>
      </c>
      <c r="FL157" s="79">
        <v>75.653251647949219</v>
      </c>
      <c r="FM157" s="79">
        <v>75.072174072265625</v>
      </c>
      <c r="FN157" s="79">
        <v>72.314071655273438</v>
      </c>
      <c r="FO157" s="79">
        <v>67.818923950195313</v>
      </c>
      <c r="FP157" s="79">
        <v>64.078353881835938</v>
      </c>
      <c r="FQ157" s="79">
        <v>61.510936737060547</v>
      </c>
      <c r="FR157" s="79">
        <v>58.937599182128906</v>
      </c>
      <c r="FS157" s="79">
        <v>57.582454681396484</v>
      </c>
      <c r="FT157" s="79">
        <v>55.383640289306641</v>
      </c>
      <c r="FU157" s="79">
        <v>2.9909564182162285E-2</v>
      </c>
      <c r="FV157" s="79">
        <v>5.2126888185739517E-2</v>
      </c>
      <c r="FW157" s="79">
        <v>2.8472147881984711E-2</v>
      </c>
      <c r="FX157" s="79">
        <v>0</v>
      </c>
      <c r="FY157" s="79">
        <v>191</v>
      </c>
      <c r="FZ157" s="79">
        <v>1</v>
      </c>
      <c r="GA157" s="41"/>
      <c r="GB157" s="34"/>
      <c r="GC157" s="34"/>
    </row>
    <row r="158" spans="1:185" x14ac:dyDescent="0.2">
      <c r="A158" t="s">
        <v>186</v>
      </c>
      <c r="B158" t="s">
        <v>236</v>
      </c>
      <c r="C158" t="s">
        <v>2</v>
      </c>
      <c r="D158" t="s">
        <v>203</v>
      </c>
      <c r="E158" t="s">
        <v>204</v>
      </c>
      <c r="F158" t="s">
        <v>1</v>
      </c>
      <c r="G158" t="s">
        <v>1</v>
      </c>
      <c r="H158" s="79">
        <v>5124</v>
      </c>
      <c r="I158" s="79">
        <v>2.6211667060852051</v>
      </c>
      <c r="J158" s="79">
        <v>2.2181620597839355</v>
      </c>
      <c r="K158" s="79">
        <v>1.9442607164382935</v>
      </c>
      <c r="L158" s="79">
        <v>1.82600998878479</v>
      </c>
      <c r="M158" s="79">
        <v>1.782573938369751</v>
      </c>
      <c r="N158" s="79">
        <v>2.0535149574279785</v>
      </c>
      <c r="O158" s="79">
        <v>2.5724408626556396</v>
      </c>
      <c r="P158" s="79">
        <v>3.1404664516448975</v>
      </c>
      <c r="Q158" s="79">
        <v>2.5175204277038574</v>
      </c>
      <c r="R158" s="79">
        <v>2.3556394577026367</v>
      </c>
      <c r="S158" s="79">
        <v>2.2399306297302246</v>
      </c>
      <c r="T158" s="79">
        <v>1.9802547693252563</v>
      </c>
      <c r="U158" s="79">
        <v>1.9202483892440796</v>
      </c>
      <c r="V158" s="79">
        <v>1.9248653650283813</v>
      </c>
      <c r="W158" s="79">
        <v>1.8364182710647583</v>
      </c>
      <c r="X158" s="79">
        <v>2.04787278175354</v>
      </c>
      <c r="Y158" s="79">
        <v>2.5806815624237061</v>
      </c>
      <c r="Z158" s="79">
        <v>2.9296200275421143</v>
      </c>
      <c r="AA158" s="79">
        <v>3.7130424976348877</v>
      </c>
      <c r="AB158" s="79">
        <v>4.1807961463928223</v>
      </c>
      <c r="AC158" s="79">
        <v>3.9504461288452148</v>
      </c>
      <c r="AD158" s="79">
        <v>3.4079587459564209</v>
      </c>
      <c r="AE158" s="79">
        <v>2.9889936447143555</v>
      </c>
      <c r="AF158" s="79">
        <v>2.4408206939697266</v>
      </c>
      <c r="AG158" s="79">
        <v>-0.10793226957321167</v>
      </c>
      <c r="AH158" s="79">
        <v>-0.12849773466587067</v>
      </c>
      <c r="AI158" s="79">
        <v>-0.2388099730014801</v>
      </c>
      <c r="AJ158" s="79">
        <v>-0.29106384515762329</v>
      </c>
      <c r="AK158" s="79">
        <v>-0.38132193684577942</v>
      </c>
      <c r="AL158" s="79">
        <v>-0.29965499043464661</v>
      </c>
      <c r="AM158" s="79">
        <v>-0.32130184769630432</v>
      </c>
      <c r="AN158" s="79">
        <v>-0.24038298428058624</v>
      </c>
      <c r="AO158" s="79">
        <v>-0.16157624125480652</v>
      </c>
      <c r="AP158" s="79">
        <v>-9.0207315981388092E-2</v>
      </c>
      <c r="AQ158" s="79">
        <v>-0.16153761744499207</v>
      </c>
      <c r="AR158" s="79">
        <v>-0.36271440982818604</v>
      </c>
      <c r="AS158" s="79">
        <v>-0.31551903486251831</v>
      </c>
      <c r="AT158" s="79">
        <v>-0.13239656388759613</v>
      </c>
      <c r="AU158" s="79">
        <v>-6.9358676671981812E-2</v>
      </c>
      <c r="AV158" s="79">
        <v>4.8076421022415161E-2</v>
      </c>
      <c r="AW158" s="79">
        <v>0.2483384907245636</v>
      </c>
      <c r="AX158" s="79">
        <v>8.788522332906723E-3</v>
      </c>
      <c r="AY158" s="79">
        <v>-4.0080127655528486E-4</v>
      </c>
      <c r="AZ158" s="79">
        <v>0.42974311113357544</v>
      </c>
      <c r="BA158" s="79">
        <v>1.7393777146935463E-2</v>
      </c>
      <c r="BB158" s="79">
        <v>-0.61250549554824829</v>
      </c>
      <c r="BC158" s="79">
        <v>-0.5199432373046875</v>
      </c>
      <c r="BD158" s="79">
        <v>-0.58772426843643188</v>
      </c>
      <c r="BE158" s="79">
        <v>0.18851421773433685</v>
      </c>
      <c r="BF158" s="79">
        <v>0.14581012725830078</v>
      </c>
      <c r="BG158" s="79">
        <v>2.8615798801183701E-3</v>
      </c>
      <c r="BH158" s="79">
        <v>-6.1248406767845154E-2</v>
      </c>
      <c r="BI158" s="79">
        <v>-0.15160490572452545</v>
      </c>
      <c r="BJ158" s="79">
        <v>-8.9377768337726593E-2</v>
      </c>
      <c r="BK158" s="79">
        <v>-6.997448205947876E-2</v>
      </c>
      <c r="BL158" s="79">
        <v>9.5643237233161926E-2</v>
      </c>
      <c r="BM158" s="79">
        <v>8.7669417262077332E-2</v>
      </c>
      <c r="BN158" s="79">
        <v>0.12104956060647964</v>
      </c>
      <c r="BO158" s="79">
        <v>3.8680687546730042E-2</v>
      </c>
      <c r="BP158" s="79">
        <v>-0.13753272593021393</v>
      </c>
      <c r="BQ158" s="79">
        <v>-0.12291426956653595</v>
      </c>
      <c r="BR158" s="79">
        <v>4.606286808848381E-2</v>
      </c>
      <c r="BS158" s="79">
        <v>0.10515327006578445</v>
      </c>
      <c r="BT158" s="79">
        <v>0.22761482000350952</v>
      </c>
      <c r="BU158" s="79">
        <v>0.44047054648399353</v>
      </c>
      <c r="BV158" s="79">
        <v>0.27846071124076843</v>
      </c>
      <c r="BW158" s="79">
        <v>0.34516164660453796</v>
      </c>
      <c r="BX158" s="79">
        <v>0.76940453052520752</v>
      </c>
      <c r="BY158" s="79">
        <v>0.3169325590133667</v>
      </c>
      <c r="BZ158" s="79">
        <v>-0.3220924437046051</v>
      </c>
      <c r="CA158" s="79">
        <v>-0.22682677209377289</v>
      </c>
      <c r="CB158" s="79">
        <v>-0.29153305292129517</v>
      </c>
      <c r="CC158" s="79">
        <v>0.39383214712142944</v>
      </c>
      <c r="CD158" s="79">
        <v>0.33579492568969727</v>
      </c>
      <c r="CE158" s="79">
        <v>0.1702425628900528</v>
      </c>
      <c r="CF158" s="79">
        <v>9.7921065986156464E-2</v>
      </c>
      <c r="CG158" s="79">
        <v>7.4964035302400589E-3</v>
      </c>
      <c r="CH158" s="79">
        <v>5.625959113240242E-2</v>
      </c>
      <c r="CI158" s="79">
        <v>0.10409408062696457</v>
      </c>
      <c r="CJ158" s="79">
        <v>0.32837396860122681</v>
      </c>
      <c r="CK158" s="79">
        <v>0.26029619574546814</v>
      </c>
      <c r="CL158" s="79">
        <v>0.26736542582511902</v>
      </c>
      <c r="CM158" s="79">
        <v>0.17735128104686737</v>
      </c>
      <c r="CN158" s="79">
        <v>1.8427435308694839E-2</v>
      </c>
      <c r="CO158" s="79">
        <v>1.0483193211257458E-2</v>
      </c>
      <c r="CP158" s="79">
        <v>0.16966332495212555</v>
      </c>
      <c r="CQ158" s="79">
        <v>0.22601971030235291</v>
      </c>
      <c r="CR158" s="79">
        <v>0.35196256637573242</v>
      </c>
      <c r="CS158" s="79">
        <v>0.57354062795639038</v>
      </c>
      <c r="CT158" s="79">
        <v>0.46523484587669373</v>
      </c>
      <c r="CU158" s="79">
        <v>0.58449715375900269</v>
      </c>
      <c r="CV158" s="79">
        <v>1.0046529769897461</v>
      </c>
      <c r="CW158" s="79">
        <v>0.52439218759536743</v>
      </c>
      <c r="CX158" s="79">
        <v>-0.12095324695110321</v>
      </c>
      <c r="CY158" s="79">
        <v>-2.3815205320715904E-2</v>
      </c>
      <c r="CZ158" s="79">
        <v>-8.6391903460025787E-2</v>
      </c>
      <c r="DA158" s="79">
        <v>0.59915006160736084</v>
      </c>
      <c r="DB158" s="79">
        <v>0.52577972412109375</v>
      </c>
      <c r="DC158" s="79">
        <v>0.33762353658676147</v>
      </c>
      <c r="DD158" s="79">
        <v>0.25709053874015808</v>
      </c>
      <c r="DE158" s="79">
        <v>0.16659772396087646</v>
      </c>
      <c r="DF158" s="79">
        <v>0.20189695060253143</v>
      </c>
      <c r="DG158" s="79">
        <v>0.2781626284122467</v>
      </c>
      <c r="DH158" s="79">
        <v>0.56110471487045288</v>
      </c>
      <c r="DI158" s="79">
        <v>0.43292298913002014</v>
      </c>
      <c r="DJ158" s="79">
        <v>0.41368129849433899</v>
      </c>
      <c r="DK158" s="79">
        <v>0.31602185964584351</v>
      </c>
      <c r="DL158" s="79">
        <v>0.17438758909702301</v>
      </c>
      <c r="DM158" s="79">
        <v>0.14388066530227661</v>
      </c>
      <c r="DN158" s="79">
        <v>0.29326379299163818</v>
      </c>
      <c r="DO158" s="79">
        <v>0.34688615798950195</v>
      </c>
      <c r="DP158" s="79">
        <v>0.47631031274795532</v>
      </c>
      <c r="DQ158" s="79">
        <v>0.70661067962646484</v>
      </c>
      <c r="DR158" s="79">
        <v>0.65200901031494141</v>
      </c>
      <c r="DS158" s="79">
        <v>0.82383263111114502</v>
      </c>
      <c r="DT158" s="79">
        <v>1.2399014234542847</v>
      </c>
      <c r="DU158" s="79">
        <v>0.73185181617736816</v>
      </c>
      <c r="DV158" s="79">
        <v>8.0185949802398682E-2</v>
      </c>
      <c r="DW158" s="79">
        <v>0.17919637262821198</v>
      </c>
      <c r="DX158" s="79">
        <v>0.11874923855066299</v>
      </c>
      <c r="DY158" s="79">
        <v>0.89559656381607056</v>
      </c>
      <c r="DZ158" s="79">
        <v>0.800087571144104</v>
      </c>
      <c r="EA158" s="79">
        <v>0.57929509878158569</v>
      </c>
      <c r="EB158" s="79">
        <v>0.48690599203109741</v>
      </c>
      <c r="EC158" s="79">
        <v>0.39631474018096924</v>
      </c>
      <c r="ED158" s="79">
        <v>0.41217416524887085</v>
      </c>
      <c r="EE158" s="79">
        <v>0.52948999404907227</v>
      </c>
      <c r="EF158" s="79">
        <v>0.89713090658187866</v>
      </c>
      <c r="EG158" s="79">
        <v>0.68216860294342041</v>
      </c>
      <c r="EH158" s="79">
        <v>0.62493818998336792</v>
      </c>
      <c r="EI158" s="79">
        <v>0.51624017953872681</v>
      </c>
      <c r="EJ158" s="79">
        <v>0.39956927299499512</v>
      </c>
      <c r="EK158" s="79">
        <v>0.33648541569709778</v>
      </c>
      <c r="EL158" s="79">
        <v>0.47172319889068604</v>
      </c>
      <c r="EM158" s="79">
        <v>0.52139812707901001</v>
      </c>
      <c r="EN158" s="79">
        <v>0.65584874153137207</v>
      </c>
      <c r="EO158" s="79">
        <v>0.89874273538589478</v>
      </c>
      <c r="EP158" s="79">
        <v>0.92168116569519043</v>
      </c>
      <c r="EQ158" s="79">
        <v>1.1693950891494751</v>
      </c>
      <c r="ER158" s="79">
        <v>1.5795629024505615</v>
      </c>
      <c r="ES158" s="79">
        <v>1.0313905477523804</v>
      </c>
      <c r="ET158" s="79">
        <v>0.37059900164604187</v>
      </c>
      <c r="EU158" s="79">
        <v>0.47231283783912659</v>
      </c>
      <c r="EV158" s="79">
        <v>0.4149404764175415</v>
      </c>
      <c r="EW158" s="79">
        <v>52.77825927734375</v>
      </c>
      <c r="EX158" s="79">
        <v>51.693626403808594</v>
      </c>
      <c r="EY158" s="79">
        <v>50.880058288574219</v>
      </c>
      <c r="EZ158" s="79">
        <v>49.889732360839844</v>
      </c>
      <c r="FA158" s="79">
        <v>49.565151214599609</v>
      </c>
      <c r="FB158" s="79">
        <v>48.762546539306641</v>
      </c>
      <c r="FC158" s="79">
        <v>48.479061126708984</v>
      </c>
      <c r="FD158" s="79">
        <v>49.848640441894531</v>
      </c>
      <c r="FE158" s="79">
        <v>55.125553131103516</v>
      </c>
      <c r="FF158" s="79">
        <v>60.464309692382813</v>
      </c>
      <c r="FG158" s="79">
        <v>65.11932373046875</v>
      </c>
      <c r="FH158" s="79">
        <v>68.841514587402344</v>
      </c>
      <c r="FI158" s="79">
        <v>71.66900634765625</v>
      </c>
      <c r="FJ158" s="79">
        <v>73.61822509765625</v>
      </c>
      <c r="FK158" s="79">
        <v>76.047584533691406</v>
      </c>
      <c r="FL158" s="79">
        <v>75.866470336914063</v>
      </c>
      <c r="FM158" s="79">
        <v>75.011573791503906</v>
      </c>
      <c r="FN158" s="79">
        <v>71.299972534179688</v>
      </c>
      <c r="FO158" s="79">
        <v>66.460281372070313</v>
      </c>
      <c r="FP158" s="79">
        <v>63.290721893310547</v>
      </c>
      <c r="FQ158" s="79">
        <v>60.653774261474609</v>
      </c>
      <c r="FR158" s="79">
        <v>58.289390563964844</v>
      </c>
      <c r="FS158" s="79">
        <v>56.678615570068359</v>
      </c>
      <c r="FT158" s="79">
        <v>55.210540771484375</v>
      </c>
      <c r="FU158" s="79">
        <v>0.10934756696224213</v>
      </c>
      <c r="FV158" s="79">
        <v>0.17935019731521606</v>
      </c>
      <c r="FW158" s="79">
        <v>0.11749808490276337</v>
      </c>
      <c r="FX158" s="79">
        <v>0</v>
      </c>
      <c r="FY158" s="79">
        <v>569</v>
      </c>
      <c r="FZ158" s="79">
        <v>1</v>
      </c>
      <c r="GA158" s="41"/>
      <c r="GB158" s="34"/>
      <c r="GC158" s="34"/>
    </row>
    <row r="159" spans="1:185" x14ac:dyDescent="0.2">
      <c r="A159" t="s">
        <v>186</v>
      </c>
      <c r="B159" t="s">
        <v>236</v>
      </c>
      <c r="C159" t="s">
        <v>2</v>
      </c>
      <c r="D159" t="s">
        <v>203</v>
      </c>
      <c r="E159" t="s">
        <v>204</v>
      </c>
      <c r="F159" t="s">
        <v>178</v>
      </c>
      <c r="G159" t="s">
        <v>1</v>
      </c>
      <c r="H159" s="79">
        <v>3558</v>
      </c>
      <c r="I159" s="79">
        <v>1.4726543426513672</v>
      </c>
      <c r="J159" s="79">
        <v>1.4150140285491943</v>
      </c>
      <c r="K159" s="79">
        <v>1.241608738899231</v>
      </c>
      <c r="L159" s="79">
        <v>1.161429762840271</v>
      </c>
      <c r="M159" s="79">
        <v>1.1351767778396606</v>
      </c>
      <c r="N159" s="79">
        <v>1.2947053909301758</v>
      </c>
      <c r="O159" s="79">
        <v>1.5002436637878418</v>
      </c>
      <c r="P159" s="79">
        <v>1.8275283575057983</v>
      </c>
      <c r="Q159" s="79">
        <v>1.4809262752532959</v>
      </c>
      <c r="R159" s="79">
        <v>1.3263720273971558</v>
      </c>
      <c r="S159" s="79">
        <v>1.3635040521621704</v>
      </c>
      <c r="T159" s="79">
        <v>1.0736415386199951</v>
      </c>
      <c r="U159" s="79">
        <v>1.0147660970687866</v>
      </c>
      <c r="V159" s="79">
        <v>1.2085515260696411</v>
      </c>
      <c r="W159" s="79">
        <v>1.1757889986038208</v>
      </c>
      <c r="X159" s="79">
        <v>1.1863867044448853</v>
      </c>
      <c r="Y159" s="79">
        <v>1.4598716497421265</v>
      </c>
      <c r="Z159" s="79">
        <v>1.7609705924987793</v>
      </c>
      <c r="AA159" s="79">
        <v>2.0387787818908691</v>
      </c>
      <c r="AB159" s="79">
        <v>2.2963652610778809</v>
      </c>
      <c r="AC159" s="79">
        <v>2.4284024238586426</v>
      </c>
      <c r="AD159" s="79">
        <v>2.2033843994140625</v>
      </c>
      <c r="AE159" s="79">
        <v>1.9374648332595825</v>
      </c>
      <c r="AF159" s="79">
        <v>1.5843955278396606</v>
      </c>
      <c r="AG159" s="79">
        <v>-8.8610164821147919E-2</v>
      </c>
      <c r="AH159" s="79">
        <v>-1.8657933920621872E-2</v>
      </c>
      <c r="AI159" s="79">
        <v>-0.10790138691663742</v>
      </c>
      <c r="AJ159" s="79">
        <v>-0.16390226781368256</v>
      </c>
      <c r="AK159" s="79">
        <v>-0.19975835084915161</v>
      </c>
      <c r="AL159" s="79">
        <v>-0.11339551955461502</v>
      </c>
      <c r="AM159" s="79">
        <v>-0.30378931760787964</v>
      </c>
      <c r="AN159" s="79">
        <v>-0.2472633421421051</v>
      </c>
      <c r="AO159" s="79">
        <v>-0.13190503418445587</v>
      </c>
      <c r="AP159" s="79">
        <v>-0.15861429274082184</v>
      </c>
      <c r="AQ159" s="79">
        <v>-7.5041919946670532E-2</v>
      </c>
      <c r="AR159" s="79">
        <v>-0.28909292817115784</v>
      </c>
      <c r="AS159" s="79">
        <v>-0.38661128282546997</v>
      </c>
      <c r="AT159" s="79">
        <v>-0.15779513120651245</v>
      </c>
      <c r="AU159" s="79">
        <v>-2.9520893469452858E-2</v>
      </c>
      <c r="AV159" s="79">
        <v>-0.10491577535867691</v>
      </c>
      <c r="AW159" s="79">
        <v>-0.12890055775642395</v>
      </c>
      <c r="AX159" s="79">
        <v>-0.19945156574249268</v>
      </c>
      <c r="AY159" s="79">
        <v>-0.3829571008682251</v>
      </c>
      <c r="AZ159" s="79">
        <v>-0.10798744112253189</v>
      </c>
      <c r="BA159" s="79">
        <v>-4.5086346566677094E-2</v>
      </c>
      <c r="BB159" s="79">
        <v>-0.13129445910453796</v>
      </c>
      <c r="BC159" s="79">
        <v>-7.4587516486644745E-2</v>
      </c>
      <c r="BD159" s="79">
        <v>-0.12953424453735352</v>
      </c>
      <c r="BE159" s="79">
        <v>0.11821016669273376</v>
      </c>
      <c r="BF159" s="79">
        <v>0.17549774050712585</v>
      </c>
      <c r="BG159" s="79">
        <v>8.2403667271137238E-2</v>
      </c>
      <c r="BH159" s="79">
        <v>2.4070275947451591E-2</v>
      </c>
      <c r="BI159" s="79">
        <v>-1.7148867249488831E-2</v>
      </c>
      <c r="BJ159" s="79">
        <v>3.6436598747968674E-2</v>
      </c>
      <c r="BK159" s="79">
        <v>-0.11446604877710342</v>
      </c>
      <c r="BL159" s="79">
        <v>-4.2455792427062988E-2</v>
      </c>
      <c r="BM159" s="79">
        <v>2.1674960851669312E-2</v>
      </c>
      <c r="BN159" s="79">
        <v>-6.0513792559504509E-3</v>
      </c>
      <c r="BO159" s="79">
        <v>7.6882205903530121E-2</v>
      </c>
      <c r="BP159" s="79">
        <v>-0.14707702398300171</v>
      </c>
      <c r="BQ159" s="79">
        <v>-0.22775180637836456</v>
      </c>
      <c r="BR159" s="79">
        <v>-1.2704416178166866E-2</v>
      </c>
      <c r="BS159" s="79">
        <v>9.6596471965312958E-2</v>
      </c>
      <c r="BT159" s="79">
        <v>3.6913026124238968E-2</v>
      </c>
      <c r="BU159" s="79">
        <v>9.7653139382600784E-3</v>
      </c>
      <c r="BV159" s="79">
        <v>-9.2742592096328735E-3</v>
      </c>
      <c r="BW159" s="79">
        <v>-0.19471357762813568</v>
      </c>
      <c r="BX159" s="79">
        <v>8.5958287119865417E-2</v>
      </c>
      <c r="BY159" s="79">
        <v>0.16230827569961548</v>
      </c>
      <c r="BZ159" s="79">
        <v>7.1881450712680817E-2</v>
      </c>
      <c r="CA159" s="79">
        <v>0.11715144664049149</v>
      </c>
      <c r="CB159" s="79">
        <v>3.0885268002748489E-2</v>
      </c>
      <c r="CC159" s="79">
        <v>0.2614533007144928</v>
      </c>
      <c r="CD159" s="79">
        <v>0.30996936559677124</v>
      </c>
      <c r="CE159" s="79">
        <v>0.21420836448669434</v>
      </c>
      <c r="CF159" s="79">
        <v>0.15425948798656464</v>
      </c>
      <c r="CG159" s="79">
        <v>0.10932590067386627</v>
      </c>
      <c r="CH159" s="79">
        <v>0.1402098685503006</v>
      </c>
      <c r="CI159" s="79">
        <v>1.6658669337630272E-2</v>
      </c>
      <c r="CJ159" s="79">
        <v>9.9393293261528015E-2</v>
      </c>
      <c r="CK159" s="79">
        <v>0.12804399430751801</v>
      </c>
      <c r="CL159" s="79">
        <v>9.9613234400749207E-2</v>
      </c>
      <c r="CM159" s="79">
        <v>0.18210439383983612</v>
      </c>
      <c r="CN159" s="79">
        <v>-4.8717249184846878E-2</v>
      </c>
      <c r="CO159" s="79">
        <v>-0.11772619932889938</v>
      </c>
      <c r="CP159" s="79">
        <v>8.778497576713562E-2</v>
      </c>
      <c r="CQ159" s="79">
        <v>0.18394497036933899</v>
      </c>
      <c r="CR159" s="79">
        <v>0.1351432204246521</v>
      </c>
      <c r="CS159" s="79">
        <v>0.10580487549304962</v>
      </c>
      <c r="CT159" s="79">
        <v>0.12244196236133575</v>
      </c>
      <c r="CU159" s="79">
        <v>-6.4336702227592468E-2</v>
      </c>
      <c r="CV159" s="79">
        <v>0.22028450667858124</v>
      </c>
      <c r="CW159" s="79">
        <v>0.30594915151596069</v>
      </c>
      <c r="CX159" s="79">
        <v>0.2126004695892334</v>
      </c>
      <c r="CY159" s="79">
        <v>0.24994926154613495</v>
      </c>
      <c r="CZ159" s="79">
        <v>0.14199133217334747</v>
      </c>
      <c r="DA159" s="79">
        <v>0.40469643473625183</v>
      </c>
      <c r="DB159" s="79">
        <v>0.44444099068641663</v>
      </c>
      <c r="DC159" s="79">
        <v>0.34601306915283203</v>
      </c>
      <c r="DD159" s="79">
        <v>0.28444871306419373</v>
      </c>
      <c r="DE159" s="79">
        <v>0.23580066859722137</v>
      </c>
      <c r="DF159" s="79">
        <v>0.24398313462734222</v>
      </c>
      <c r="DG159" s="79">
        <v>0.14778338372707367</v>
      </c>
      <c r="DH159" s="79">
        <v>0.24124237895011902</v>
      </c>
      <c r="DI159" s="79">
        <v>0.2344130277633667</v>
      </c>
      <c r="DJ159" s="79">
        <v>0.20527784526348114</v>
      </c>
      <c r="DK159" s="79">
        <v>0.28732657432556152</v>
      </c>
      <c r="DL159" s="79">
        <v>4.9642525613307953E-2</v>
      </c>
      <c r="DM159" s="79">
        <v>-7.7005978673696518E-3</v>
      </c>
      <c r="DN159" s="79">
        <v>0.18827436864376068</v>
      </c>
      <c r="DO159" s="79">
        <v>0.27129346132278442</v>
      </c>
      <c r="DP159" s="79">
        <v>0.23337341845035553</v>
      </c>
      <c r="DQ159" s="79">
        <v>0.20184443891048431</v>
      </c>
      <c r="DR159" s="79">
        <v>0.25415819883346558</v>
      </c>
      <c r="DS159" s="79">
        <v>6.6040180623531342E-2</v>
      </c>
      <c r="DT159" s="79">
        <v>0.35461074113845825</v>
      </c>
      <c r="DU159" s="79">
        <v>0.44959002733230591</v>
      </c>
      <c r="DV159" s="79">
        <v>0.35331949591636658</v>
      </c>
      <c r="DW159" s="79">
        <v>0.38274708390235901</v>
      </c>
      <c r="DX159" s="79">
        <v>0.25309738516807556</v>
      </c>
      <c r="DY159" s="79">
        <v>0.61151677370071411</v>
      </c>
      <c r="DZ159" s="79">
        <v>0.63859665393829346</v>
      </c>
      <c r="EA159" s="79">
        <v>0.53631812334060669</v>
      </c>
      <c r="EB159" s="79">
        <v>0.47242125868797302</v>
      </c>
      <c r="EC159" s="79">
        <v>0.41841015219688416</v>
      </c>
      <c r="ED159" s="79">
        <v>0.39381524920463562</v>
      </c>
      <c r="EE159" s="79">
        <v>0.33710664510726929</v>
      </c>
      <c r="EF159" s="79">
        <v>0.44604992866516113</v>
      </c>
      <c r="EG159" s="79">
        <v>0.38799300789833069</v>
      </c>
      <c r="EH159" s="79">
        <v>0.35784077644348145</v>
      </c>
      <c r="EI159" s="79">
        <v>0.43925070762634277</v>
      </c>
      <c r="EJ159" s="79">
        <v>0.19165842235088348</v>
      </c>
      <c r="EK159" s="79">
        <v>0.1511588990688324</v>
      </c>
      <c r="EL159" s="79">
        <v>0.33336508274078369</v>
      </c>
      <c r="EM159" s="79">
        <v>0.39741083979606628</v>
      </c>
      <c r="EN159" s="79">
        <v>0.37520220875740051</v>
      </c>
      <c r="EO159" s="79">
        <v>0.34051030874252319</v>
      </c>
      <c r="EP159" s="79">
        <v>0.44433549046516418</v>
      </c>
      <c r="EQ159" s="79">
        <v>0.25428369641304016</v>
      </c>
      <c r="ER159" s="79">
        <v>0.54855644702911377</v>
      </c>
      <c r="ES159" s="79">
        <v>0.65698462724685669</v>
      </c>
      <c r="ET159" s="79">
        <v>0.55649536848068237</v>
      </c>
      <c r="EU159" s="79">
        <v>0.57448601722717285</v>
      </c>
      <c r="EV159" s="79">
        <v>0.41351690888404846</v>
      </c>
      <c r="EW159" s="79">
        <v>53.670143127441406</v>
      </c>
      <c r="EX159" s="79">
        <v>53.033729553222656</v>
      </c>
      <c r="EY159" s="79">
        <v>52.137359619140625</v>
      </c>
      <c r="EZ159" s="79">
        <v>51.200870513916016</v>
      </c>
      <c r="FA159" s="79">
        <v>51.290645599365234</v>
      </c>
      <c r="FB159" s="79">
        <v>50.041885375976563</v>
      </c>
      <c r="FC159" s="79">
        <v>50.058799743652344</v>
      </c>
      <c r="FD159" s="79">
        <v>51.556949615478516</v>
      </c>
      <c r="FE159" s="79">
        <v>56.596115112304688</v>
      </c>
      <c r="FF159" s="79">
        <v>61.092540740966797</v>
      </c>
      <c r="FG159" s="79">
        <v>65.119293212890625</v>
      </c>
      <c r="FH159" s="79">
        <v>68.68328857421875</v>
      </c>
      <c r="FI159" s="79">
        <v>71.483879089355469</v>
      </c>
      <c r="FJ159" s="79">
        <v>73.440322875976563</v>
      </c>
      <c r="FK159" s="79">
        <v>76.448898315429688</v>
      </c>
      <c r="FL159" s="79">
        <v>75.625091552734375</v>
      </c>
      <c r="FM159" s="79">
        <v>74.520416259765625</v>
      </c>
      <c r="FN159" s="79">
        <v>70.422019958496094</v>
      </c>
      <c r="FO159" s="79">
        <v>65.9287109375</v>
      </c>
      <c r="FP159" s="79">
        <v>63.188137054443359</v>
      </c>
      <c r="FQ159" s="79">
        <v>60.596847534179688</v>
      </c>
      <c r="FR159" s="79">
        <v>58.520755767822266</v>
      </c>
      <c r="FS159" s="79">
        <v>57.049396514892578</v>
      </c>
      <c r="FT159" s="79">
        <v>55.870525360107422</v>
      </c>
      <c r="FU159" s="79">
        <v>8.3647727966308594E-2</v>
      </c>
      <c r="FV159" s="79">
        <v>0.1203751415014267</v>
      </c>
      <c r="FW159" s="79">
        <v>8.8920816779136658E-2</v>
      </c>
      <c r="FX159" s="79">
        <v>0</v>
      </c>
      <c r="FY159" s="79">
        <v>422</v>
      </c>
      <c r="FZ159" s="79">
        <v>1</v>
      </c>
      <c r="GA159" s="41"/>
      <c r="GB159" s="34"/>
      <c r="GC159" s="34"/>
    </row>
    <row r="160" spans="1:185" x14ac:dyDescent="0.2">
      <c r="A160" t="s">
        <v>186</v>
      </c>
      <c r="B160" t="s">
        <v>236</v>
      </c>
      <c r="C160" t="s">
        <v>2</v>
      </c>
      <c r="D160" t="s">
        <v>203</v>
      </c>
      <c r="E160" t="s">
        <v>204</v>
      </c>
      <c r="F160" t="s">
        <v>179</v>
      </c>
      <c r="G160" t="s">
        <v>1</v>
      </c>
      <c r="H160" s="79">
        <v>189</v>
      </c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79"/>
      <c r="AD160" s="79"/>
      <c r="AE160" s="79"/>
      <c r="AF160" s="79"/>
      <c r="AG160" s="79"/>
      <c r="AH160" s="79"/>
      <c r="AI160" s="79"/>
      <c r="AJ160" s="79"/>
      <c r="AK160" s="79"/>
      <c r="AL160" s="79"/>
      <c r="AM160" s="79"/>
      <c r="AN160" s="79"/>
      <c r="AO160" s="79"/>
      <c r="AP160" s="79"/>
      <c r="AQ160" s="79"/>
      <c r="AR160" s="79"/>
      <c r="AS160" s="79"/>
      <c r="AT160" s="79"/>
      <c r="AU160" s="79"/>
      <c r="AV160" s="79"/>
      <c r="AW160" s="79"/>
      <c r="AX160" s="79"/>
      <c r="AY160" s="79"/>
      <c r="AZ160" s="79"/>
      <c r="BA160" s="79"/>
      <c r="BB160" s="79"/>
      <c r="BC160" s="79"/>
      <c r="BD160" s="79"/>
      <c r="BE160" s="79"/>
      <c r="BF160" s="79"/>
      <c r="BG160" s="79"/>
      <c r="BH160" s="79"/>
      <c r="BI160" s="79"/>
      <c r="BJ160" s="79"/>
      <c r="BK160" s="79"/>
      <c r="BL160" s="79"/>
      <c r="BM160" s="79"/>
      <c r="BN160" s="79"/>
      <c r="BO160" s="79"/>
      <c r="BP160" s="79"/>
      <c r="BQ160" s="79"/>
      <c r="BR160" s="79"/>
      <c r="BS160" s="79"/>
      <c r="BT160" s="79"/>
      <c r="BU160" s="79"/>
      <c r="BV160" s="79"/>
      <c r="BW160" s="79"/>
      <c r="BX160" s="79"/>
      <c r="BY160" s="79"/>
      <c r="BZ160" s="79"/>
      <c r="CA160" s="79"/>
      <c r="CB160" s="79"/>
      <c r="CC160" s="79"/>
      <c r="CD160" s="79"/>
      <c r="CE160" s="79"/>
      <c r="CF160" s="79"/>
      <c r="CG160" s="79"/>
      <c r="CH160" s="79"/>
      <c r="CI160" s="79"/>
      <c r="CJ160" s="79"/>
      <c r="CK160" s="79"/>
      <c r="CL160" s="79"/>
      <c r="CM160" s="79"/>
      <c r="CN160" s="79"/>
      <c r="CO160" s="79"/>
      <c r="CP160" s="79"/>
      <c r="CQ160" s="79"/>
      <c r="CR160" s="79"/>
      <c r="CS160" s="79"/>
      <c r="CT160" s="79"/>
      <c r="CU160" s="79"/>
      <c r="CV160" s="79"/>
      <c r="CW160" s="79"/>
      <c r="CX160" s="79"/>
      <c r="CY160" s="79"/>
      <c r="CZ160" s="79"/>
      <c r="DA160" s="79"/>
      <c r="DB160" s="79"/>
      <c r="DC160" s="79"/>
      <c r="DD160" s="79"/>
      <c r="DE160" s="79"/>
      <c r="DF160" s="79"/>
      <c r="DG160" s="79"/>
      <c r="DH160" s="79"/>
      <c r="DI160" s="79"/>
      <c r="DJ160" s="79"/>
      <c r="DK160" s="79"/>
      <c r="DL160" s="79"/>
      <c r="DM160" s="79"/>
      <c r="DN160" s="79"/>
      <c r="DO160" s="79"/>
      <c r="DP160" s="79"/>
      <c r="DQ160" s="79"/>
      <c r="DR160" s="79"/>
      <c r="DS160" s="79"/>
      <c r="DT160" s="79"/>
      <c r="DU160" s="79"/>
      <c r="DV160" s="79"/>
      <c r="DW160" s="79"/>
      <c r="DX160" s="79"/>
      <c r="DY160" s="79"/>
      <c r="DZ160" s="79"/>
      <c r="EA160" s="79"/>
      <c r="EB160" s="79"/>
      <c r="EC160" s="79"/>
      <c r="ED160" s="79"/>
      <c r="EE160" s="79"/>
      <c r="EF160" s="79"/>
      <c r="EG160" s="79"/>
      <c r="EH160" s="79"/>
      <c r="EI160" s="79"/>
      <c r="EJ160" s="79"/>
      <c r="EK160" s="79"/>
      <c r="EL160" s="79"/>
      <c r="EM160" s="79"/>
      <c r="EN160" s="79"/>
      <c r="EO160" s="79"/>
      <c r="EP160" s="79"/>
      <c r="EQ160" s="79"/>
      <c r="ER160" s="79"/>
      <c r="ES160" s="79"/>
      <c r="ET160" s="79"/>
      <c r="EU160" s="79"/>
      <c r="EV160" s="79"/>
      <c r="EW160" s="79"/>
      <c r="EX160" s="79"/>
      <c r="EY160" s="79"/>
      <c r="EZ160" s="79"/>
      <c r="FA160" s="79"/>
      <c r="FB160" s="79"/>
      <c r="FC160" s="79"/>
      <c r="FD160" s="79"/>
      <c r="FE160" s="79"/>
      <c r="FF160" s="79"/>
      <c r="FG160" s="79"/>
      <c r="FH160" s="79"/>
      <c r="FI160" s="79"/>
      <c r="FJ160" s="79"/>
      <c r="FK160" s="79"/>
      <c r="FL160" s="79"/>
      <c r="FM160" s="79"/>
      <c r="FN160" s="79"/>
      <c r="FO160" s="79"/>
      <c r="FP160" s="79"/>
      <c r="FQ160" s="79"/>
      <c r="FR160" s="79"/>
      <c r="FS160" s="79"/>
      <c r="FT160" s="79"/>
      <c r="FU160" s="79"/>
      <c r="FV160" s="79"/>
      <c r="FW160" s="79"/>
      <c r="FX160" s="79">
        <v>0</v>
      </c>
      <c r="FY160" s="79">
        <v>13</v>
      </c>
      <c r="FZ160" s="79">
        <v>0</v>
      </c>
      <c r="GA160" s="41"/>
      <c r="GB160" s="34"/>
      <c r="GC160" s="34"/>
    </row>
    <row r="161" spans="1:185" x14ac:dyDescent="0.2">
      <c r="A161" t="s">
        <v>186</v>
      </c>
      <c r="B161" t="s">
        <v>236</v>
      </c>
      <c r="C161" t="s">
        <v>2</v>
      </c>
      <c r="D161" t="s">
        <v>203</v>
      </c>
      <c r="E161" t="s">
        <v>204</v>
      </c>
      <c r="F161" t="s">
        <v>180</v>
      </c>
      <c r="G161" t="s">
        <v>1</v>
      </c>
      <c r="H161" s="79">
        <v>54</v>
      </c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79"/>
      <c r="AD161" s="79"/>
      <c r="AE161" s="79"/>
      <c r="AF161" s="79"/>
      <c r="AG161" s="79"/>
      <c r="AH161" s="79"/>
      <c r="AI161" s="79"/>
      <c r="AJ161" s="79"/>
      <c r="AK161" s="79"/>
      <c r="AL161" s="79"/>
      <c r="AM161" s="79"/>
      <c r="AN161" s="79"/>
      <c r="AO161" s="79"/>
      <c r="AP161" s="79"/>
      <c r="AQ161" s="79"/>
      <c r="AR161" s="79"/>
      <c r="AS161" s="79"/>
      <c r="AT161" s="79"/>
      <c r="AU161" s="79"/>
      <c r="AV161" s="79"/>
      <c r="AW161" s="79"/>
      <c r="AX161" s="79"/>
      <c r="AY161" s="79"/>
      <c r="AZ161" s="79"/>
      <c r="BA161" s="79"/>
      <c r="BB161" s="79"/>
      <c r="BC161" s="79"/>
      <c r="BD161" s="79"/>
      <c r="BE161" s="79"/>
      <c r="BF161" s="79"/>
      <c r="BG161" s="79"/>
      <c r="BH161" s="79"/>
      <c r="BI161" s="79"/>
      <c r="BJ161" s="79"/>
      <c r="BK161" s="79"/>
      <c r="BL161" s="79"/>
      <c r="BM161" s="79"/>
      <c r="BN161" s="79"/>
      <c r="BO161" s="79"/>
      <c r="BP161" s="79"/>
      <c r="BQ161" s="79"/>
      <c r="BR161" s="79"/>
      <c r="BS161" s="79"/>
      <c r="BT161" s="79"/>
      <c r="BU161" s="79"/>
      <c r="BV161" s="79"/>
      <c r="BW161" s="79"/>
      <c r="BX161" s="79"/>
      <c r="BY161" s="79"/>
      <c r="BZ161" s="79"/>
      <c r="CA161" s="79"/>
      <c r="CB161" s="79"/>
      <c r="CC161" s="79"/>
      <c r="CD161" s="79"/>
      <c r="CE161" s="79"/>
      <c r="CF161" s="79"/>
      <c r="CG161" s="79"/>
      <c r="CH161" s="79"/>
      <c r="CI161" s="79"/>
      <c r="CJ161" s="79"/>
      <c r="CK161" s="79"/>
      <c r="CL161" s="79"/>
      <c r="CM161" s="79"/>
      <c r="CN161" s="79"/>
      <c r="CO161" s="79"/>
      <c r="CP161" s="79"/>
      <c r="CQ161" s="79"/>
      <c r="CR161" s="79"/>
      <c r="CS161" s="79"/>
      <c r="CT161" s="79"/>
      <c r="CU161" s="79"/>
      <c r="CV161" s="79"/>
      <c r="CW161" s="79"/>
      <c r="CX161" s="79"/>
      <c r="CY161" s="79"/>
      <c r="CZ161" s="79"/>
      <c r="DA161" s="79"/>
      <c r="DB161" s="79"/>
      <c r="DC161" s="79"/>
      <c r="DD161" s="79"/>
      <c r="DE161" s="79"/>
      <c r="DF161" s="79"/>
      <c r="DG161" s="79"/>
      <c r="DH161" s="79"/>
      <c r="DI161" s="79"/>
      <c r="DJ161" s="79"/>
      <c r="DK161" s="79"/>
      <c r="DL161" s="79"/>
      <c r="DM161" s="79"/>
      <c r="DN161" s="79"/>
      <c r="DO161" s="79"/>
      <c r="DP161" s="79"/>
      <c r="DQ161" s="79"/>
      <c r="DR161" s="79"/>
      <c r="DS161" s="79"/>
      <c r="DT161" s="79"/>
      <c r="DU161" s="79"/>
      <c r="DV161" s="79"/>
      <c r="DW161" s="79"/>
      <c r="DX161" s="79"/>
      <c r="DY161" s="79"/>
      <c r="DZ161" s="79"/>
      <c r="EA161" s="79"/>
      <c r="EB161" s="79"/>
      <c r="EC161" s="79"/>
      <c r="ED161" s="79"/>
      <c r="EE161" s="79"/>
      <c r="EF161" s="79"/>
      <c r="EG161" s="79"/>
      <c r="EH161" s="79"/>
      <c r="EI161" s="79"/>
      <c r="EJ161" s="79"/>
      <c r="EK161" s="79"/>
      <c r="EL161" s="79"/>
      <c r="EM161" s="79"/>
      <c r="EN161" s="79"/>
      <c r="EO161" s="79"/>
      <c r="EP161" s="79"/>
      <c r="EQ161" s="79"/>
      <c r="ER161" s="79"/>
      <c r="ES161" s="79"/>
      <c r="ET161" s="79"/>
      <c r="EU161" s="79"/>
      <c r="EV161" s="79"/>
      <c r="EW161" s="79"/>
      <c r="EX161" s="79"/>
      <c r="EY161" s="79"/>
      <c r="EZ161" s="79"/>
      <c r="FA161" s="79"/>
      <c r="FB161" s="79"/>
      <c r="FC161" s="79"/>
      <c r="FD161" s="79"/>
      <c r="FE161" s="79"/>
      <c r="FF161" s="79"/>
      <c r="FG161" s="79"/>
      <c r="FH161" s="79"/>
      <c r="FI161" s="79"/>
      <c r="FJ161" s="79"/>
      <c r="FK161" s="79"/>
      <c r="FL161" s="79"/>
      <c r="FM161" s="79"/>
      <c r="FN161" s="79"/>
      <c r="FO161" s="79"/>
      <c r="FP161" s="79"/>
      <c r="FQ161" s="79"/>
      <c r="FR161" s="79"/>
      <c r="FS161" s="79"/>
      <c r="FT161" s="79"/>
      <c r="FU161" s="79"/>
      <c r="FV161" s="79"/>
      <c r="FW161" s="79"/>
      <c r="FX161" s="79">
        <v>0</v>
      </c>
      <c r="FY161" s="79">
        <v>9</v>
      </c>
      <c r="FZ161" s="79">
        <v>0</v>
      </c>
      <c r="GA161" s="41"/>
      <c r="GB161" s="34"/>
      <c r="GC161" s="34"/>
    </row>
    <row r="162" spans="1:185" x14ac:dyDescent="0.2">
      <c r="A162" t="s">
        <v>186</v>
      </c>
      <c r="B162" t="s">
        <v>236</v>
      </c>
      <c r="C162" t="s">
        <v>2</v>
      </c>
      <c r="D162" t="s">
        <v>203</v>
      </c>
      <c r="E162" t="s">
        <v>204</v>
      </c>
      <c r="F162" t="s">
        <v>181</v>
      </c>
      <c r="G162" t="s">
        <v>1</v>
      </c>
      <c r="H162" s="79">
        <v>63</v>
      </c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  <c r="AP162" s="79"/>
      <c r="AQ162" s="79"/>
      <c r="AR162" s="79"/>
      <c r="AS162" s="79"/>
      <c r="AT162" s="79"/>
      <c r="AU162" s="79"/>
      <c r="AV162" s="79"/>
      <c r="AW162" s="79"/>
      <c r="AX162" s="79"/>
      <c r="AY162" s="79"/>
      <c r="AZ162" s="79"/>
      <c r="BA162" s="79"/>
      <c r="BB162" s="79"/>
      <c r="BC162" s="79"/>
      <c r="BD162" s="79"/>
      <c r="BE162" s="79"/>
      <c r="BF162" s="79"/>
      <c r="BG162" s="79"/>
      <c r="BH162" s="79"/>
      <c r="BI162" s="79"/>
      <c r="BJ162" s="79"/>
      <c r="BK162" s="79"/>
      <c r="BL162" s="79"/>
      <c r="BM162" s="79"/>
      <c r="BN162" s="79"/>
      <c r="BO162" s="79"/>
      <c r="BP162" s="79"/>
      <c r="BQ162" s="79"/>
      <c r="BR162" s="79"/>
      <c r="BS162" s="79"/>
      <c r="BT162" s="79"/>
      <c r="BU162" s="79"/>
      <c r="BV162" s="79"/>
      <c r="BW162" s="79"/>
      <c r="BX162" s="79"/>
      <c r="BY162" s="79"/>
      <c r="BZ162" s="79"/>
      <c r="CA162" s="79"/>
      <c r="CB162" s="79"/>
      <c r="CC162" s="79"/>
      <c r="CD162" s="79"/>
      <c r="CE162" s="79"/>
      <c r="CF162" s="79"/>
      <c r="CG162" s="79"/>
      <c r="CH162" s="79"/>
      <c r="CI162" s="79"/>
      <c r="CJ162" s="79"/>
      <c r="CK162" s="79"/>
      <c r="CL162" s="79"/>
      <c r="CM162" s="79"/>
      <c r="CN162" s="79"/>
      <c r="CO162" s="79"/>
      <c r="CP162" s="79"/>
      <c r="CQ162" s="79"/>
      <c r="CR162" s="79"/>
      <c r="CS162" s="79"/>
      <c r="CT162" s="79"/>
      <c r="CU162" s="79"/>
      <c r="CV162" s="79"/>
      <c r="CW162" s="79"/>
      <c r="CX162" s="79"/>
      <c r="CY162" s="79"/>
      <c r="CZ162" s="79"/>
      <c r="DA162" s="79"/>
      <c r="DB162" s="79"/>
      <c r="DC162" s="79"/>
      <c r="DD162" s="79"/>
      <c r="DE162" s="79"/>
      <c r="DF162" s="79"/>
      <c r="DG162" s="79"/>
      <c r="DH162" s="79"/>
      <c r="DI162" s="79"/>
      <c r="DJ162" s="79"/>
      <c r="DK162" s="79"/>
      <c r="DL162" s="79"/>
      <c r="DM162" s="79"/>
      <c r="DN162" s="79"/>
      <c r="DO162" s="79"/>
      <c r="DP162" s="79"/>
      <c r="DQ162" s="79"/>
      <c r="DR162" s="79"/>
      <c r="DS162" s="79"/>
      <c r="DT162" s="79"/>
      <c r="DU162" s="79"/>
      <c r="DV162" s="79"/>
      <c r="DW162" s="79"/>
      <c r="DX162" s="79"/>
      <c r="DY162" s="79"/>
      <c r="DZ162" s="79"/>
      <c r="EA162" s="79"/>
      <c r="EB162" s="79"/>
      <c r="EC162" s="79"/>
      <c r="ED162" s="79"/>
      <c r="EE162" s="79"/>
      <c r="EF162" s="79"/>
      <c r="EG162" s="79"/>
      <c r="EH162" s="79"/>
      <c r="EI162" s="79"/>
      <c r="EJ162" s="79"/>
      <c r="EK162" s="79"/>
      <c r="EL162" s="79"/>
      <c r="EM162" s="79"/>
      <c r="EN162" s="79"/>
      <c r="EO162" s="79"/>
      <c r="EP162" s="79"/>
      <c r="EQ162" s="79"/>
      <c r="ER162" s="79"/>
      <c r="ES162" s="79"/>
      <c r="ET162" s="79"/>
      <c r="EU162" s="79"/>
      <c r="EV162" s="79"/>
      <c r="EW162" s="79"/>
      <c r="EX162" s="79"/>
      <c r="EY162" s="79"/>
      <c r="EZ162" s="79"/>
      <c r="FA162" s="79"/>
      <c r="FB162" s="79"/>
      <c r="FC162" s="79"/>
      <c r="FD162" s="79"/>
      <c r="FE162" s="79"/>
      <c r="FF162" s="79"/>
      <c r="FG162" s="79"/>
      <c r="FH162" s="79"/>
      <c r="FI162" s="79"/>
      <c r="FJ162" s="79"/>
      <c r="FK162" s="79"/>
      <c r="FL162" s="79"/>
      <c r="FM162" s="79"/>
      <c r="FN162" s="79"/>
      <c r="FO162" s="79"/>
      <c r="FP162" s="79"/>
      <c r="FQ162" s="79"/>
      <c r="FR162" s="79"/>
      <c r="FS162" s="79"/>
      <c r="FT162" s="79"/>
      <c r="FU162" s="79"/>
      <c r="FV162" s="79"/>
      <c r="FW162" s="79"/>
      <c r="FX162" s="79">
        <v>0</v>
      </c>
      <c r="FY162" s="79">
        <v>6</v>
      </c>
      <c r="FZ162" s="79">
        <v>0</v>
      </c>
      <c r="GA162" s="41"/>
      <c r="GB162" s="34"/>
      <c r="GC162" s="34"/>
    </row>
    <row r="163" spans="1:185" x14ac:dyDescent="0.2">
      <c r="A163" t="s">
        <v>186</v>
      </c>
      <c r="B163" t="s">
        <v>236</v>
      </c>
      <c r="C163" t="s">
        <v>2</v>
      </c>
      <c r="D163" t="s">
        <v>203</v>
      </c>
      <c r="E163" t="s">
        <v>204</v>
      </c>
      <c r="F163" t="s">
        <v>182</v>
      </c>
      <c r="G163" t="s">
        <v>1</v>
      </c>
      <c r="H163" s="79">
        <v>365</v>
      </c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79"/>
      <c r="AD163" s="79"/>
      <c r="AE163" s="79"/>
      <c r="AF163" s="79"/>
      <c r="AG163" s="79"/>
      <c r="AH163" s="79"/>
      <c r="AI163" s="79"/>
      <c r="AJ163" s="79"/>
      <c r="AK163" s="79"/>
      <c r="AL163" s="79"/>
      <c r="AM163" s="79"/>
      <c r="AN163" s="79"/>
      <c r="AO163" s="79"/>
      <c r="AP163" s="79"/>
      <c r="AQ163" s="79"/>
      <c r="AR163" s="79"/>
      <c r="AS163" s="79"/>
      <c r="AT163" s="79"/>
      <c r="AU163" s="79"/>
      <c r="AV163" s="79"/>
      <c r="AW163" s="79"/>
      <c r="AX163" s="79"/>
      <c r="AY163" s="79"/>
      <c r="AZ163" s="79"/>
      <c r="BA163" s="79"/>
      <c r="BB163" s="79"/>
      <c r="BC163" s="79"/>
      <c r="BD163" s="79"/>
      <c r="BE163" s="79"/>
      <c r="BF163" s="79"/>
      <c r="BG163" s="79"/>
      <c r="BH163" s="79"/>
      <c r="BI163" s="79"/>
      <c r="BJ163" s="79"/>
      <c r="BK163" s="79"/>
      <c r="BL163" s="79"/>
      <c r="BM163" s="79"/>
      <c r="BN163" s="79"/>
      <c r="BO163" s="79"/>
      <c r="BP163" s="79"/>
      <c r="BQ163" s="79"/>
      <c r="BR163" s="79"/>
      <c r="BS163" s="79"/>
      <c r="BT163" s="79"/>
      <c r="BU163" s="79"/>
      <c r="BV163" s="79"/>
      <c r="BW163" s="79"/>
      <c r="BX163" s="79"/>
      <c r="BY163" s="79"/>
      <c r="BZ163" s="79"/>
      <c r="CA163" s="79"/>
      <c r="CB163" s="79"/>
      <c r="CC163" s="79"/>
      <c r="CD163" s="79"/>
      <c r="CE163" s="79"/>
      <c r="CF163" s="79"/>
      <c r="CG163" s="79"/>
      <c r="CH163" s="79"/>
      <c r="CI163" s="79"/>
      <c r="CJ163" s="79"/>
      <c r="CK163" s="79"/>
      <c r="CL163" s="79"/>
      <c r="CM163" s="79"/>
      <c r="CN163" s="79"/>
      <c r="CO163" s="79"/>
      <c r="CP163" s="79"/>
      <c r="CQ163" s="79"/>
      <c r="CR163" s="79"/>
      <c r="CS163" s="79"/>
      <c r="CT163" s="79"/>
      <c r="CU163" s="79"/>
      <c r="CV163" s="79"/>
      <c r="CW163" s="79"/>
      <c r="CX163" s="79"/>
      <c r="CY163" s="79"/>
      <c r="CZ163" s="79"/>
      <c r="DA163" s="79"/>
      <c r="DB163" s="79"/>
      <c r="DC163" s="79"/>
      <c r="DD163" s="79"/>
      <c r="DE163" s="79"/>
      <c r="DF163" s="79"/>
      <c r="DG163" s="79"/>
      <c r="DH163" s="79"/>
      <c r="DI163" s="79"/>
      <c r="DJ163" s="79"/>
      <c r="DK163" s="79"/>
      <c r="DL163" s="79"/>
      <c r="DM163" s="79"/>
      <c r="DN163" s="79"/>
      <c r="DO163" s="79"/>
      <c r="DP163" s="79"/>
      <c r="DQ163" s="79"/>
      <c r="DR163" s="79"/>
      <c r="DS163" s="79"/>
      <c r="DT163" s="79"/>
      <c r="DU163" s="79"/>
      <c r="DV163" s="79"/>
      <c r="DW163" s="79"/>
      <c r="DX163" s="79"/>
      <c r="DY163" s="79"/>
      <c r="DZ163" s="79"/>
      <c r="EA163" s="79"/>
      <c r="EB163" s="79"/>
      <c r="EC163" s="79"/>
      <c r="ED163" s="79"/>
      <c r="EE163" s="79"/>
      <c r="EF163" s="79"/>
      <c r="EG163" s="79"/>
      <c r="EH163" s="79"/>
      <c r="EI163" s="79"/>
      <c r="EJ163" s="79"/>
      <c r="EK163" s="79"/>
      <c r="EL163" s="79"/>
      <c r="EM163" s="79"/>
      <c r="EN163" s="79"/>
      <c r="EO163" s="79"/>
      <c r="EP163" s="79"/>
      <c r="EQ163" s="79"/>
      <c r="ER163" s="79"/>
      <c r="ES163" s="79"/>
      <c r="ET163" s="79"/>
      <c r="EU163" s="79"/>
      <c r="EV163" s="79"/>
      <c r="EW163" s="79"/>
      <c r="EX163" s="79"/>
      <c r="EY163" s="79"/>
      <c r="EZ163" s="79"/>
      <c r="FA163" s="79"/>
      <c r="FB163" s="79"/>
      <c r="FC163" s="79"/>
      <c r="FD163" s="79"/>
      <c r="FE163" s="79"/>
      <c r="FF163" s="79"/>
      <c r="FG163" s="79"/>
      <c r="FH163" s="79"/>
      <c r="FI163" s="79"/>
      <c r="FJ163" s="79"/>
      <c r="FK163" s="79"/>
      <c r="FL163" s="79"/>
      <c r="FM163" s="79"/>
      <c r="FN163" s="79"/>
      <c r="FO163" s="79"/>
      <c r="FP163" s="79"/>
      <c r="FQ163" s="79"/>
      <c r="FR163" s="79"/>
      <c r="FS163" s="79"/>
      <c r="FT163" s="79"/>
      <c r="FU163" s="79"/>
      <c r="FV163" s="79"/>
      <c r="FW163" s="79"/>
      <c r="FX163" s="79">
        <v>0</v>
      </c>
      <c r="FY163" s="79">
        <v>40</v>
      </c>
      <c r="FZ163" s="79">
        <v>0</v>
      </c>
      <c r="GA163" s="41"/>
      <c r="GB163" s="34"/>
      <c r="GC163" s="34"/>
    </row>
    <row r="164" spans="1:185" x14ac:dyDescent="0.2">
      <c r="A164" t="s">
        <v>186</v>
      </c>
      <c r="B164" t="s">
        <v>236</v>
      </c>
      <c r="C164" t="s">
        <v>2</v>
      </c>
      <c r="D164" t="s">
        <v>203</v>
      </c>
      <c r="E164" t="s">
        <v>204</v>
      </c>
      <c r="F164" t="s">
        <v>183</v>
      </c>
      <c r="G164" t="s">
        <v>1</v>
      </c>
      <c r="H164" s="79">
        <v>547</v>
      </c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79"/>
      <c r="AD164" s="79"/>
      <c r="AE164" s="79"/>
      <c r="AF164" s="79"/>
      <c r="AG164" s="79"/>
      <c r="AH164" s="79"/>
      <c r="AI164" s="79"/>
      <c r="AJ164" s="79"/>
      <c r="AK164" s="79"/>
      <c r="AL164" s="79"/>
      <c r="AM164" s="79"/>
      <c r="AN164" s="79"/>
      <c r="AO164" s="79"/>
      <c r="AP164" s="79"/>
      <c r="AQ164" s="79"/>
      <c r="AR164" s="79"/>
      <c r="AS164" s="79"/>
      <c r="AT164" s="79"/>
      <c r="AU164" s="79"/>
      <c r="AV164" s="79"/>
      <c r="AW164" s="79"/>
      <c r="AX164" s="79"/>
      <c r="AY164" s="79"/>
      <c r="AZ164" s="79"/>
      <c r="BA164" s="79"/>
      <c r="BB164" s="79"/>
      <c r="BC164" s="79"/>
      <c r="BD164" s="79"/>
      <c r="BE164" s="79"/>
      <c r="BF164" s="79"/>
      <c r="BG164" s="79"/>
      <c r="BH164" s="79"/>
      <c r="BI164" s="79"/>
      <c r="BJ164" s="79"/>
      <c r="BK164" s="79"/>
      <c r="BL164" s="79"/>
      <c r="BM164" s="79"/>
      <c r="BN164" s="79"/>
      <c r="BO164" s="79"/>
      <c r="BP164" s="79"/>
      <c r="BQ164" s="79"/>
      <c r="BR164" s="79"/>
      <c r="BS164" s="79"/>
      <c r="BT164" s="79"/>
      <c r="BU164" s="79"/>
      <c r="BV164" s="79"/>
      <c r="BW164" s="79"/>
      <c r="BX164" s="79"/>
      <c r="BY164" s="79"/>
      <c r="BZ164" s="79"/>
      <c r="CA164" s="79"/>
      <c r="CB164" s="79"/>
      <c r="CC164" s="79"/>
      <c r="CD164" s="79"/>
      <c r="CE164" s="79"/>
      <c r="CF164" s="79"/>
      <c r="CG164" s="79"/>
      <c r="CH164" s="79"/>
      <c r="CI164" s="79"/>
      <c r="CJ164" s="79"/>
      <c r="CK164" s="79"/>
      <c r="CL164" s="79"/>
      <c r="CM164" s="79"/>
      <c r="CN164" s="79"/>
      <c r="CO164" s="79"/>
      <c r="CP164" s="79"/>
      <c r="CQ164" s="79"/>
      <c r="CR164" s="79"/>
      <c r="CS164" s="79"/>
      <c r="CT164" s="79"/>
      <c r="CU164" s="79"/>
      <c r="CV164" s="79"/>
      <c r="CW164" s="79"/>
      <c r="CX164" s="79"/>
      <c r="CY164" s="79"/>
      <c r="CZ164" s="79"/>
      <c r="DA164" s="79"/>
      <c r="DB164" s="79"/>
      <c r="DC164" s="79"/>
      <c r="DD164" s="79"/>
      <c r="DE164" s="79"/>
      <c r="DF164" s="79"/>
      <c r="DG164" s="79"/>
      <c r="DH164" s="79"/>
      <c r="DI164" s="79"/>
      <c r="DJ164" s="79"/>
      <c r="DK164" s="79"/>
      <c r="DL164" s="79"/>
      <c r="DM164" s="79"/>
      <c r="DN164" s="79"/>
      <c r="DO164" s="79"/>
      <c r="DP164" s="79"/>
      <c r="DQ164" s="79"/>
      <c r="DR164" s="79"/>
      <c r="DS164" s="79"/>
      <c r="DT164" s="79"/>
      <c r="DU164" s="79"/>
      <c r="DV164" s="79"/>
      <c r="DW164" s="79"/>
      <c r="DX164" s="79"/>
      <c r="DY164" s="79"/>
      <c r="DZ164" s="79"/>
      <c r="EA164" s="79"/>
      <c r="EB164" s="79"/>
      <c r="EC164" s="79"/>
      <c r="ED164" s="79"/>
      <c r="EE164" s="79"/>
      <c r="EF164" s="79"/>
      <c r="EG164" s="79"/>
      <c r="EH164" s="79"/>
      <c r="EI164" s="79"/>
      <c r="EJ164" s="79"/>
      <c r="EK164" s="79"/>
      <c r="EL164" s="79"/>
      <c r="EM164" s="79"/>
      <c r="EN164" s="79"/>
      <c r="EO164" s="79"/>
      <c r="EP164" s="79"/>
      <c r="EQ164" s="79"/>
      <c r="ER164" s="79"/>
      <c r="ES164" s="79"/>
      <c r="ET164" s="79"/>
      <c r="EU164" s="79"/>
      <c r="EV164" s="79"/>
      <c r="EW164" s="79"/>
      <c r="EX164" s="79"/>
      <c r="EY164" s="79"/>
      <c r="EZ164" s="79"/>
      <c r="FA164" s="79"/>
      <c r="FB164" s="79"/>
      <c r="FC164" s="79"/>
      <c r="FD164" s="79"/>
      <c r="FE164" s="79"/>
      <c r="FF164" s="79"/>
      <c r="FG164" s="79"/>
      <c r="FH164" s="79"/>
      <c r="FI164" s="79"/>
      <c r="FJ164" s="79"/>
      <c r="FK164" s="79"/>
      <c r="FL164" s="79"/>
      <c r="FM164" s="79"/>
      <c r="FN164" s="79"/>
      <c r="FO164" s="79"/>
      <c r="FP164" s="79"/>
      <c r="FQ164" s="79"/>
      <c r="FR164" s="79"/>
      <c r="FS164" s="79"/>
      <c r="FT164" s="79"/>
      <c r="FU164" s="79"/>
      <c r="FV164" s="79"/>
      <c r="FW164" s="79"/>
      <c r="FX164" s="79">
        <v>0</v>
      </c>
      <c r="FY164" s="79">
        <v>50</v>
      </c>
      <c r="FZ164" s="79">
        <v>0</v>
      </c>
      <c r="GA164" s="41"/>
      <c r="GB164" s="34"/>
      <c r="GC164" s="34"/>
    </row>
    <row r="165" spans="1:185" x14ac:dyDescent="0.2">
      <c r="A165" t="s">
        <v>186</v>
      </c>
      <c r="B165" t="s">
        <v>236</v>
      </c>
      <c r="C165" t="s">
        <v>2</v>
      </c>
      <c r="D165" t="s">
        <v>203</v>
      </c>
      <c r="E165" t="s">
        <v>204</v>
      </c>
      <c r="F165" t="s">
        <v>184</v>
      </c>
      <c r="G165" t="s">
        <v>1</v>
      </c>
      <c r="H165" s="79">
        <v>267</v>
      </c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79"/>
      <c r="AD165" s="79"/>
      <c r="AE165" s="79"/>
      <c r="AF165" s="79"/>
      <c r="AG165" s="79"/>
      <c r="AH165" s="79"/>
      <c r="AI165" s="79"/>
      <c r="AJ165" s="79"/>
      <c r="AK165" s="79"/>
      <c r="AL165" s="79"/>
      <c r="AM165" s="79"/>
      <c r="AN165" s="79"/>
      <c r="AO165" s="79"/>
      <c r="AP165" s="79"/>
      <c r="AQ165" s="79"/>
      <c r="AR165" s="79"/>
      <c r="AS165" s="79"/>
      <c r="AT165" s="79"/>
      <c r="AU165" s="79"/>
      <c r="AV165" s="79"/>
      <c r="AW165" s="79"/>
      <c r="AX165" s="79"/>
      <c r="AY165" s="79"/>
      <c r="AZ165" s="79"/>
      <c r="BA165" s="79"/>
      <c r="BB165" s="79"/>
      <c r="BC165" s="79"/>
      <c r="BD165" s="79"/>
      <c r="BE165" s="79"/>
      <c r="BF165" s="79"/>
      <c r="BG165" s="79"/>
      <c r="BH165" s="79"/>
      <c r="BI165" s="79"/>
      <c r="BJ165" s="79"/>
      <c r="BK165" s="79"/>
      <c r="BL165" s="79"/>
      <c r="BM165" s="79"/>
      <c r="BN165" s="79"/>
      <c r="BO165" s="79"/>
      <c r="BP165" s="79"/>
      <c r="BQ165" s="79"/>
      <c r="BR165" s="79"/>
      <c r="BS165" s="79"/>
      <c r="BT165" s="79"/>
      <c r="BU165" s="79"/>
      <c r="BV165" s="79"/>
      <c r="BW165" s="79"/>
      <c r="BX165" s="79"/>
      <c r="BY165" s="79"/>
      <c r="BZ165" s="79"/>
      <c r="CA165" s="79"/>
      <c r="CB165" s="79"/>
      <c r="CC165" s="79"/>
      <c r="CD165" s="79"/>
      <c r="CE165" s="79"/>
      <c r="CF165" s="79"/>
      <c r="CG165" s="79"/>
      <c r="CH165" s="79"/>
      <c r="CI165" s="79"/>
      <c r="CJ165" s="79"/>
      <c r="CK165" s="79"/>
      <c r="CL165" s="79"/>
      <c r="CM165" s="79"/>
      <c r="CN165" s="79"/>
      <c r="CO165" s="79"/>
      <c r="CP165" s="79"/>
      <c r="CQ165" s="79"/>
      <c r="CR165" s="79"/>
      <c r="CS165" s="79"/>
      <c r="CT165" s="79"/>
      <c r="CU165" s="79"/>
      <c r="CV165" s="79"/>
      <c r="CW165" s="79"/>
      <c r="CX165" s="79"/>
      <c r="CY165" s="79"/>
      <c r="CZ165" s="79"/>
      <c r="DA165" s="79"/>
      <c r="DB165" s="79"/>
      <c r="DC165" s="79"/>
      <c r="DD165" s="79"/>
      <c r="DE165" s="79"/>
      <c r="DF165" s="79"/>
      <c r="DG165" s="79"/>
      <c r="DH165" s="79"/>
      <c r="DI165" s="79"/>
      <c r="DJ165" s="79"/>
      <c r="DK165" s="79"/>
      <c r="DL165" s="79"/>
      <c r="DM165" s="79"/>
      <c r="DN165" s="79"/>
      <c r="DO165" s="79"/>
      <c r="DP165" s="79"/>
      <c r="DQ165" s="79"/>
      <c r="DR165" s="79"/>
      <c r="DS165" s="79"/>
      <c r="DT165" s="79"/>
      <c r="DU165" s="79"/>
      <c r="DV165" s="79"/>
      <c r="DW165" s="79"/>
      <c r="DX165" s="79"/>
      <c r="DY165" s="79"/>
      <c r="DZ165" s="79"/>
      <c r="EA165" s="79"/>
      <c r="EB165" s="79"/>
      <c r="EC165" s="79"/>
      <c r="ED165" s="79"/>
      <c r="EE165" s="79"/>
      <c r="EF165" s="79"/>
      <c r="EG165" s="79"/>
      <c r="EH165" s="79"/>
      <c r="EI165" s="79"/>
      <c r="EJ165" s="79"/>
      <c r="EK165" s="79"/>
      <c r="EL165" s="79"/>
      <c r="EM165" s="79"/>
      <c r="EN165" s="79"/>
      <c r="EO165" s="79"/>
      <c r="EP165" s="79"/>
      <c r="EQ165" s="79"/>
      <c r="ER165" s="79"/>
      <c r="ES165" s="79"/>
      <c r="ET165" s="79"/>
      <c r="EU165" s="79"/>
      <c r="EV165" s="79"/>
      <c r="EW165" s="79"/>
      <c r="EX165" s="79"/>
      <c r="EY165" s="79"/>
      <c r="EZ165" s="79"/>
      <c r="FA165" s="79"/>
      <c r="FB165" s="79"/>
      <c r="FC165" s="79"/>
      <c r="FD165" s="79"/>
      <c r="FE165" s="79"/>
      <c r="FF165" s="79"/>
      <c r="FG165" s="79"/>
      <c r="FH165" s="79"/>
      <c r="FI165" s="79"/>
      <c r="FJ165" s="79"/>
      <c r="FK165" s="79"/>
      <c r="FL165" s="79"/>
      <c r="FM165" s="79"/>
      <c r="FN165" s="79"/>
      <c r="FO165" s="79"/>
      <c r="FP165" s="79"/>
      <c r="FQ165" s="79"/>
      <c r="FR165" s="79"/>
      <c r="FS165" s="79"/>
      <c r="FT165" s="79"/>
      <c r="FU165" s="79"/>
      <c r="FV165" s="79"/>
      <c r="FW165" s="79"/>
      <c r="FX165" s="79">
        <v>0</v>
      </c>
      <c r="FY165" s="79">
        <v>23</v>
      </c>
      <c r="FZ165" s="79">
        <v>0</v>
      </c>
      <c r="GA165" s="41"/>
      <c r="GB165" s="34"/>
      <c r="GC165" s="34"/>
    </row>
    <row r="166" spans="1:185" x14ac:dyDescent="0.2">
      <c r="A166" t="s">
        <v>186</v>
      </c>
      <c r="B166" t="s">
        <v>236</v>
      </c>
      <c r="C166" t="s">
        <v>2</v>
      </c>
      <c r="D166" t="s">
        <v>203</v>
      </c>
      <c r="E166" t="s">
        <v>204</v>
      </c>
      <c r="F166" t="s">
        <v>185</v>
      </c>
      <c r="G166" t="s">
        <v>1</v>
      </c>
      <c r="H166" s="79">
        <v>81</v>
      </c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  <c r="AP166" s="79"/>
      <c r="AQ166" s="79"/>
      <c r="AR166" s="79"/>
      <c r="AS166" s="79"/>
      <c r="AT166" s="79"/>
      <c r="AU166" s="79"/>
      <c r="AV166" s="79"/>
      <c r="AW166" s="79"/>
      <c r="AX166" s="79"/>
      <c r="AY166" s="79"/>
      <c r="AZ166" s="79"/>
      <c r="BA166" s="79"/>
      <c r="BB166" s="79"/>
      <c r="BC166" s="79"/>
      <c r="BD166" s="79"/>
      <c r="BE166" s="79"/>
      <c r="BF166" s="79"/>
      <c r="BG166" s="79"/>
      <c r="BH166" s="79"/>
      <c r="BI166" s="79"/>
      <c r="BJ166" s="79"/>
      <c r="BK166" s="79"/>
      <c r="BL166" s="79"/>
      <c r="BM166" s="79"/>
      <c r="BN166" s="79"/>
      <c r="BO166" s="79"/>
      <c r="BP166" s="79"/>
      <c r="BQ166" s="79"/>
      <c r="BR166" s="79"/>
      <c r="BS166" s="79"/>
      <c r="BT166" s="79"/>
      <c r="BU166" s="79"/>
      <c r="BV166" s="79"/>
      <c r="BW166" s="79"/>
      <c r="BX166" s="79"/>
      <c r="BY166" s="79"/>
      <c r="BZ166" s="79"/>
      <c r="CA166" s="79"/>
      <c r="CB166" s="79"/>
      <c r="CC166" s="79"/>
      <c r="CD166" s="79"/>
      <c r="CE166" s="79"/>
      <c r="CF166" s="79"/>
      <c r="CG166" s="79"/>
      <c r="CH166" s="79"/>
      <c r="CI166" s="79"/>
      <c r="CJ166" s="79"/>
      <c r="CK166" s="79"/>
      <c r="CL166" s="79"/>
      <c r="CM166" s="79"/>
      <c r="CN166" s="79"/>
      <c r="CO166" s="79"/>
      <c r="CP166" s="79"/>
      <c r="CQ166" s="79"/>
      <c r="CR166" s="79"/>
      <c r="CS166" s="79"/>
      <c r="CT166" s="79"/>
      <c r="CU166" s="79"/>
      <c r="CV166" s="79"/>
      <c r="CW166" s="79"/>
      <c r="CX166" s="79"/>
      <c r="CY166" s="79"/>
      <c r="CZ166" s="79"/>
      <c r="DA166" s="79"/>
      <c r="DB166" s="79"/>
      <c r="DC166" s="79"/>
      <c r="DD166" s="79"/>
      <c r="DE166" s="79"/>
      <c r="DF166" s="79"/>
      <c r="DG166" s="79"/>
      <c r="DH166" s="79"/>
      <c r="DI166" s="79"/>
      <c r="DJ166" s="79"/>
      <c r="DK166" s="79"/>
      <c r="DL166" s="79"/>
      <c r="DM166" s="79"/>
      <c r="DN166" s="79"/>
      <c r="DO166" s="79"/>
      <c r="DP166" s="79"/>
      <c r="DQ166" s="79"/>
      <c r="DR166" s="79"/>
      <c r="DS166" s="79"/>
      <c r="DT166" s="79"/>
      <c r="DU166" s="79"/>
      <c r="DV166" s="79"/>
      <c r="DW166" s="79"/>
      <c r="DX166" s="79"/>
      <c r="DY166" s="79"/>
      <c r="DZ166" s="79"/>
      <c r="EA166" s="79"/>
      <c r="EB166" s="79"/>
      <c r="EC166" s="79"/>
      <c r="ED166" s="79"/>
      <c r="EE166" s="79"/>
      <c r="EF166" s="79"/>
      <c r="EG166" s="79"/>
      <c r="EH166" s="79"/>
      <c r="EI166" s="79"/>
      <c r="EJ166" s="79"/>
      <c r="EK166" s="79"/>
      <c r="EL166" s="79"/>
      <c r="EM166" s="79"/>
      <c r="EN166" s="79"/>
      <c r="EO166" s="79"/>
      <c r="EP166" s="79"/>
      <c r="EQ166" s="79"/>
      <c r="ER166" s="79"/>
      <c r="ES166" s="79"/>
      <c r="ET166" s="79"/>
      <c r="EU166" s="79"/>
      <c r="EV166" s="79"/>
      <c r="EW166" s="79"/>
      <c r="EX166" s="79"/>
      <c r="EY166" s="79"/>
      <c r="EZ166" s="79"/>
      <c r="FA166" s="79"/>
      <c r="FB166" s="79"/>
      <c r="FC166" s="79"/>
      <c r="FD166" s="79"/>
      <c r="FE166" s="79"/>
      <c r="FF166" s="79"/>
      <c r="FG166" s="79"/>
      <c r="FH166" s="79"/>
      <c r="FI166" s="79"/>
      <c r="FJ166" s="79"/>
      <c r="FK166" s="79"/>
      <c r="FL166" s="79"/>
      <c r="FM166" s="79"/>
      <c r="FN166" s="79"/>
      <c r="FO166" s="79"/>
      <c r="FP166" s="79"/>
      <c r="FQ166" s="79"/>
      <c r="FR166" s="79"/>
      <c r="FS166" s="79"/>
      <c r="FT166" s="79"/>
      <c r="FU166" s="79"/>
      <c r="FV166" s="79"/>
      <c r="FW166" s="79"/>
      <c r="FX166" s="79">
        <v>0</v>
      </c>
      <c r="FY166" s="79">
        <v>6</v>
      </c>
      <c r="FZ166" s="79">
        <v>0</v>
      </c>
      <c r="GA166" s="41"/>
      <c r="GB166" s="34"/>
      <c r="GC166" s="34"/>
    </row>
    <row r="167" spans="1:185" x14ac:dyDescent="0.2">
      <c r="A167" t="s">
        <v>186</v>
      </c>
      <c r="B167" t="s">
        <v>236</v>
      </c>
      <c r="C167" t="s">
        <v>2</v>
      </c>
      <c r="D167" t="s">
        <v>203</v>
      </c>
      <c r="E167" t="s">
        <v>205</v>
      </c>
      <c r="F167" t="s">
        <v>1</v>
      </c>
      <c r="G167" t="s">
        <v>198</v>
      </c>
      <c r="H167" s="79">
        <v>3601</v>
      </c>
      <c r="I167" s="79">
        <v>1.5203598737716675</v>
      </c>
      <c r="J167" s="79">
        <v>1.4637274742126465</v>
      </c>
      <c r="K167" s="79">
        <v>1.506106972694397</v>
      </c>
      <c r="L167" s="79">
        <v>1.3637615442276001</v>
      </c>
      <c r="M167" s="79">
        <v>1.2357585430145264</v>
      </c>
      <c r="N167" s="79">
        <v>1.2382572889328003</v>
      </c>
      <c r="O167" s="79">
        <v>1.3521554470062256</v>
      </c>
      <c r="P167" s="79">
        <v>1.6030042171478271</v>
      </c>
      <c r="Q167" s="79">
        <v>1.5662418603897095</v>
      </c>
      <c r="R167" s="79">
        <v>1.6671611070632935</v>
      </c>
      <c r="S167" s="79">
        <v>1.7989661693572998</v>
      </c>
      <c r="T167" s="79">
        <v>1.7607969045639038</v>
      </c>
      <c r="U167" s="79">
        <v>1.6525301933288574</v>
      </c>
      <c r="V167" s="79">
        <v>1.5204653739929199</v>
      </c>
      <c r="W167" s="79">
        <v>1.9107626676559448</v>
      </c>
      <c r="X167" s="79">
        <v>1.9990178346633911</v>
      </c>
      <c r="Y167" s="79">
        <v>2.1332900524139404</v>
      </c>
      <c r="Z167" s="79">
        <v>2.1649069786071777</v>
      </c>
      <c r="AA167" s="79">
        <v>2.3015880584716797</v>
      </c>
      <c r="AB167" s="79">
        <v>2.3656282424926758</v>
      </c>
      <c r="AC167" s="79">
        <v>2.7946913242340088</v>
      </c>
      <c r="AD167" s="79">
        <v>2.5612456798553467</v>
      </c>
      <c r="AE167" s="79">
        <v>1.9755110740661621</v>
      </c>
      <c r="AF167" s="79">
        <v>1.3209681510925293</v>
      </c>
      <c r="AG167" s="79">
        <v>-0.46944192051887512</v>
      </c>
      <c r="AH167" s="79">
        <v>-0.35101220011711121</v>
      </c>
      <c r="AI167" s="79">
        <v>-0.21758668124675751</v>
      </c>
      <c r="AJ167" s="79">
        <v>-0.2089335173368454</v>
      </c>
      <c r="AK167" s="79">
        <v>-0.11683517694473267</v>
      </c>
      <c r="AL167" s="79">
        <v>-0.17382073402404785</v>
      </c>
      <c r="AM167" s="79">
        <v>-7.7354542911052704E-2</v>
      </c>
      <c r="AN167" s="79">
        <v>-0.13393139839172363</v>
      </c>
      <c r="AO167" s="79">
        <v>-0.16576495766639709</v>
      </c>
      <c r="AP167" s="79">
        <v>-0.20438560843467712</v>
      </c>
      <c r="AQ167" s="79">
        <v>-0.17545996606349945</v>
      </c>
      <c r="AR167" s="79">
        <v>-0.23134568333625793</v>
      </c>
      <c r="AS167" s="79">
        <v>-0.52703171968460083</v>
      </c>
      <c r="AT167" s="79">
        <v>-0.90870386362075806</v>
      </c>
      <c r="AU167" s="79">
        <v>-0.24985268712043762</v>
      </c>
      <c r="AV167" s="79">
        <v>-0.34544098377227783</v>
      </c>
      <c r="AW167" s="79">
        <v>-0.62386417388916016</v>
      </c>
      <c r="AX167" s="79">
        <v>-0.78453958034515381</v>
      </c>
      <c r="AY167" s="79">
        <v>-0.50858008861541748</v>
      </c>
      <c r="AZ167" s="79">
        <v>-0.76621502637863159</v>
      </c>
      <c r="BA167" s="79">
        <v>-0.2479245662689209</v>
      </c>
      <c r="BB167" s="79">
        <v>-0.10213754326105118</v>
      </c>
      <c r="BC167" s="79">
        <v>-0.2355845719575882</v>
      </c>
      <c r="BD167" s="79">
        <v>-0.35667061805725098</v>
      </c>
      <c r="BE167" s="79">
        <v>-0.14512099325656891</v>
      </c>
      <c r="BF167" s="79">
        <v>-4.1695732623338699E-2</v>
      </c>
      <c r="BG167" s="79">
        <v>9.2658981680870056E-2</v>
      </c>
      <c r="BH167" s="79">
        <v>8.165895938873291E-2</v>
      </c>
      <c r="BI167" s="79">
        <v>0.13731484115123749</v>
      </c>
      <c r="BJ167" s="79">
        <v>7.696281373500824E-2</v>
      </c>
      <c r="BK167" s="79">
        <v>8.0893561244010925E-2</v>
      </c>
      <c r="BL167" s="79">
        <v>3.6784283816814423E-2</v>
      </c>
      <c r="BM167" s="79">
        <v>-4.386593122035265E-3</v>
      </c>
      <c r="BN167" s="79">
        <v>-4.7085773199796677E-2</v>
      </c>
      <c r="BO167" s="79">
        <v>1.1724461801350117E-2</v>
      </c>
      <c r="BP167" s="79">
        <v>-7.4006214737892151E-2</v>
      </c>
      <c r="BQ167" s="79">
        <v>-0.31897744536399841</v>
      </c>
      <c r="BR167" s="79">
        <v>-0.59483832120895386</v>
      </c>
      <c r="BS167" s="79">
        <v>-2.080983854830265E-2</v>
      </c>
      <c r="BT167" s="79">
        <v>-9.4969838857650757E-2</v>
      </c>
      <c r="BU167" s="79">
        <v>-0.28153955936431885</v>
      </c>
      <c r="BV167" s="79">
        <v>-0.40108132362365723</v>
      </c>
      <c r="BW167" s="79">
        <v>-0.17283688485622406</v>
      </c>
      <c r="BX167" s="79">
        <v>-0.35331436991691589</v>
      </c>
      <c r="BY167" s="79">
        <v>7.4648775160312653E-2</v>
      </c>
      <c r="BZ167" s="79">
        <v>0.18665839731693268</v>
      </c>
      <c r="CA167" s="79">
        <v>-1.5049593523144722E-2</v>
      </c>
      <c r="CB167" s="79">
        <v>-0.21174220740795135</v>
      </c>
      <c r="CC167" s="79">
        <v>7.9502686858177185E-2</v>
      </c>
      <c r="CD167" s="79">
        <v>0.17253591120243073</v>
      </c>
      <c r="CE167" s="79">
        <v>0.30753418803215027</v>
      </c>
      <c r="CF167" s="79">
        <v>0.2829224169254303</v>
      </c>
      <c r="CG167" s="79">
        <v>0.31333836913108826</v>
      </c>
      <c r="CH167" s="79">
        <v>0.25065472722053528</v>
      </c>
      <c r="CI167" s="79">
        <v>0.19049571454524994</v>
      </c>
      <c r="CJ167" s="79">
        <v>0.15502144396305084</v>
      </c>
      <c r="CK167" s="79">
        <v>0.10738357156515121</v>
      </c>
      <c r="CL167" s="79">
        <v>6.1859607696533203E-2</v>
      </c>
      <c r="CM167" s="79">
        <v>0.14136782288551331</v>
      </c>
      <c r="CN167" s="79">
        <v>3.4966617822647095E-2</v>
      </c>
      <c r="CO167" s="79">
        <v>-0.17487965524196625</v>
      </c>
      <c r="CP167" s="79">
        <v>-0.37745600938796997</v>
      </c>
      <c r="CQ167" s="79">
        <v>0.13782453536987305</v>
      </c>
      <c r="CR167" s="79">
        <v>7.8505702316761017E-2</v>
      </c>
      <c r="CS167" s="79">
        <v>-4.444657638669014E-2</v>
      </c>
      <c r="CT167" s="79">
        <v>-0.13549928367137909</v>
      </c>
      <c r="CU167" s="79">
        <v>5.9697825461626053E-2</v>
      </c>
      <c r="CV167" s="79">
        <v>-6.7340657114982605E-2</v>
      </c>
      <c r="CW167" s="79">
        <v>0.29806208610534668</v>
      </c>
      <c r="CX167" s="79">
        <v>0.38667759299278259</v>
      </c>
      <c r="CY167" s="79">
        <v>0.13769225776195526</v>
      </c>
      <c r="CZ167" s="79">
        <v>-0.11136522144079208</v>
      </c>
      <c r="DA167" s="79">
        <v>0.30412638187408447</v>
      </c>
      <c r="DB167" s="79">
        <v>0.38676756620407104</v>
      </c>
      <c r="DC167" s="79">
        <v>0.52240937948226929</v>
      </c>
      <c r="DD167" s="79">
        <v>0.48418587446212769</v>
      </c>
      <c r="DE167" s="79">
        <v>0.48936188220977783</v>
      </c>
      <c r="DF167" s="79">
        <v>0.42434665560722351</v>
      </c>
      <c r="DG167" s="79">
        <v>0.30009785294532776</v>
      </c>
      <c r="DH167" s="79">
        <v>0.27325859665870667</v>
      </c>
      <c r="DI167" s="79">
        <v>0.21915373206138611</v>
      </c>
      <c r="DJ167" s="79">
        <v>0.17080499231815338</v>
      </c>
      <c r="DK167" s="79">
        <v>0.27101117372512817</v>
      </c>
      <c r="DL167" s="79">
        <v>0.14393945038318634</v>
      </c>
      <c r="DM167" s="79">
        <v>-3.0781878158450127E-2</v>
      </c>
      <c r="DN167" s="79">
        <v>-0.16007369756698608</v>
      </c>
      <c r="DO167" s="79">
        <v>0.296458899974823</v>
      </c>
      <c r="DP167" s="79">
        <v>0.25198125839233398</v>
      </c>
      <c r="DQ167" s="79">
        <v>0.19264639914035797</v>
      </c>
      <c r="DR167" s="79">
        <v>0.13008274137973785</v>
      </c>
      <c r="DS167" s="79">
        <v>0.29223254323005676</v>
      </c>
      <c r="DT167" s="79">
        <v>0.21863305568695068</v>
      </c>
      <c r="DU167" s="79">
        <v>0.52147537469863892</v>
      </c>
      <c r="DV167" s="79">
        <v>0.5866968035697937</v>
      </c>
      <c r="DW167" s="79">
        <v>0.29043412208557129</v>
      </c>
      <c r="DX167" s="79">
        <v>-1.098824106156826E-2</v>
      </c>
      <c r="DY167" s="79">
        <v>0.62844729423522949</v>
      </c>
      <c r="DZ167" s="79">
        <v>0.69608402252197266</v>
      </c>
      <c r="EA167" s="79">
        <v>0.83265507221221924</v>
      </c>
      <c r="EB167" s="79">
        <v>0.77477836608886719</v>
      </c>
      <c r="EC167" s="79">
        <v>0.74351191520690918</v>
      </c>
      <c r="ED167" s="79">
        <v>0.67513018846511841</v>
      </c>
      <c r="EE167" s="79">
        <v>0.45834597945213318</v>
      </c>
      <c r="EF167" s="79">
        <v>0.44397428631782532</v>
      </c>
      <c r="EG167" s="79">
        <v>0.38053211569786072</v>
      </c>
      <c r="EH167" s="79">
        <v>0.32810482382774353</v>
      </c>
      <c r="EI167" s="79">
        <v>0.45819559693336487</v>
      </c>
      <c r="EJ167" s="79">
        <v>0.30127891898155212</v>
      </c>
      <c r="EK167" s="79">
        <v>0.17727242410182953</v>
      </c>
      <c r="EL167" s="79">
        <v>0.15379182994365692</v>
      </c>
      <c r="EM167" s="79">
        <v>0.52550172805786133</v>
      </c>
      <c r="EN167" s="79">
        <v>0.50245237350463867</v>
      </c>
      <c r="EO167" s="79">
        <v>0.53497099876403809</v>
      </c>
      <c r="EP167" s="79">
        <v>0.51354104280471802</v>
      </c>
      <c r="EQ167" s="79">
        <v>0.62797576189041138</v>
      </c>
      <c r="ER167" s="79">
        <v>0.63153368234634399</v>
      </c>
      <c r="ES167" s="79">
        <v>0.84404873847961426</v>
      </c>
      <c r="ET167" s="79">
        <v>0.87549275159835815</v>
      </c>
      <c r="EU167" s="79">
        <v>0.51096910238265991</v>
      </c>
      <c r="EV167" s="79">
        <v>0.13394017517566681</v>
      </c>
      <c r="EW167" s="79">
        <v>62.020576477050781</v>
      </c>
      <c r="EX167" s="79">
        <v>61.147426605224609</v>
      </c>
      <c r="EY167" s="79">
        <v>60.434108734130859</v>
      </c>
      <c r="EZ167" s="79">
        <v>59.278388977050781</v>
      </c>
      <c r="FA167" s="79">
        <v>57.710788726806641</v>
      </c>
      <c r="FB167" s="79">
        <v>57.10595703125</v>
      </c>
      <c r="FC167" s="79">
        <v>57.092830657958984</v>
      </c>
      <c r="FD167" s="79">
        <v>59.080020904541016</v>
      </c>
      <c r="FE167" s="79">
        <v>63.642936706542969</v>
      </c>
      <c r="FF167" s="79">
        <v>67.735153198242188</v>
      </c>
      <c r="FG167" s="79">
        <v>71.528205871582031</v>
      </c>
      <c r="FH167" s="79">
        <v>74.393226623535156</v>
      </c>
      <c r="FI167" s="79">
        <v>76.708938598632813</v>
      </c>
      <c r="FJ167" s="79">
        <v>78.894386291503906</v>
      </c>
      <c r="FK167" s="79">
        <v>80.203285217285156</v>
      </c>
      <c r="FL167" s="79">
        <v>81.057380676269531</v>
      </c>
      <c r="FM167" s="79">
        <v>79.692031860351563</v>
      </c>
      <c r="FN167" s="79">
        <v>76.945060729980469</v>
      </c>
      <c r="FO167" s="79">
        <v>73.127662658691406</v>
      </c>
      <c r="FP167" s="79">
        <v>69.428153991699219</v>
      </c>
      <c r="FQ167" s="79">
        <v>65.365936279296875</v>
      </c>
      <c r="FR167" s="79">
        <v>62.565578460693359</v>
      </c>
      <c r="FS167" s="79">
        <v>61.442111968994141</v>
      </c>
      <c r="FT167" s="79">
        <v>60.930870056152344</v>
      </c>
      <c r="FU167" s="79">
        <v>0.13713179528713226</v>
      </c>
      <c r="FV167" s="79">
        <v>0.25983303785324097</v>
      </c>
      <c r="FW167" s="79">
        <v>0.12501288950443268</v>
      </c>
      <c r="FX167" s="79">
        <v>0</v>
      </c>
      <c r="FY167" s="79">
        <v>353</v>
      </c>
      <c r="FZ167" s="79">
        <v>1</v>
      </c>
      <c r="GA167" s="41"/>
      <c r="GB167" s="34"/>
      <c r="GC167" s="34"/>
    </row>
    <row r="168" spans="1:185" x14ac:dyDescent="0.2">
      <c r="A168" t="s">
        <v>186</v>
      </c>
      <c r="B168" t="s">
        <v>236</v>
      </c>
      <c r="C168" t="s">
        <v>2</v>
      </c>
      <c r="D168" t="s">
        <v>203</v>
      </c>
      <c r="E168" t="s">
        <v>205</v>
      </c>
      <c r="F168" t="s">
        <v>1</v>
      </c>
      <c r="G168" t="s">
        <v>200</v>
      </c>
      <c r="H168" s="79">
        <v>808</v>
      </c>
      <c r="I168" s="79">
        <v>0.327452152967453</v>
      </c>
      <c r="J168" s="79">
        <v>0.26406210660934448</v>
      </c>
      <c r="K168" s="79">
        <v>0.29049894213676453</v>
      </c>
      <c r="L168" s="79">
        <v>0.26660841703414917</v>
      </c>
      <c r="M168" s="79">
        <v>0.24255454540252686</v>
      </c>
      <c r="N168" s="79">
        <v>0.29358908534049988</v>
      </c>
      <c r="O168" s="79">
        <v>0.33996981382369995</v>
      </c>
      <c r="P168" s="79">
        <v>0.33766466379165649</v>
      </c>
      <c r="Q168" s="79">
        <v>0.39866834878921509</v>
      </c>
      <c r="R168" s="79">
        <v>0.43713593482971191</v>
      </c>
      <c r="S168" s="79">
        <v>0.46453166007995605</v>
      </c>
      <c r="T168" s="79">
        <v>0.39164626598358154</v>
      </c>
      <c r="U168" s="79">
        <v>0.53990691900253296</v>
      </c>
      <c r="V168" s="79">
        <v>0.66740930080413818</v>
      </c>
      <c r="W168" s="79">
        <v>0.65466618537902832</v>
      </c>
      <c r="X168" s="79">
        <v>0.71897268295288086</v>
      </c>
      <c r="Y168" s="79">
        <v>0.49505111575126648</v>
      </c>
      <c r="Z168" s="79">
        <v>0.61684286594390869</v>
      </c>
      <c r="AA168" s="79">
        <v>0.68809831142425537</v>
      </c>
      <c r="AB168" s="79">
        <v>0.6842154860496521</v>
      </c>
      <c r="AC168" s="79">
        <v>0.63984775543212891</v>
      </c>
      <c r="AD168" s="79">
        <v>0.58359479904174805</v>
      </c>
      <c r="AE168" s="79">
        <v>0.52687877416610718</v>
      </c>
      <c r="AF168" s="79">
        <v>0.50178027153015137</v>
      </c>
      <c r="AG168" s="79">
        <v>-0.11195202171802521</v>
      </c>
      <c r="AH168" s="79">
        <v>-0.13764715194702148</v>
      </c>
      <c r="AI168" s="79">
        <v>-7.2155699133872986E-2</v>
      </c>
      <c r="AJ168" s="79">
        <v>-6.2532000243663788E-2</v>
      </c>
      <c r="AK168" s="79">
        <v>-7.9042747616767883E-2</v>
      </c>
      <c r="AL168" s="79">
        <v>-3.4083090722560883E-2</v>
      </c>
      <c r="AM168" s="79">
        <v>-3.0330630019307137E-2</v>
      </c>
      <c r="AN168" s="79">
        <v>-9.1933026909828186E-2</v>
      </c>
      <c r="AO168" s="79">
        <v>-3.9342053234577179E-2</v>
      </c>
      <c r="AP168" s="79">
        <v>-6.1670895665884018E-2</v>
      </c>
      <c r="AQ168" s="79">
        <v>-6.1662305146455765E-2</v>
      </c>
      <c r="AR168" s="79">
        <v>-0.17842741310596466</v>
      </c>
      <c r="AS168" s="79">
        <v>-7.6094552874565125E-2</v>
      </c>
      <c r="AT168" s="79">
        <v>-7.7605168335139751E-3</v>
      </c>
      <c r="AU168" s="79">
        <v>-2.0900886505842209E-2</v>
      </c>
      <c r="AV168" s="79">
        <v>-4.154699295759201E-2</v>
      </c>
      <c r="AW168" s="79">
        <v>-0.2705535888671875</v>
      </c>
      <c r="AX168" s="79">
        <v>-0.17534318566322327</v>
      </c>
      <c r="AY168" s="79">
        <v>-0.11341921985149384</v>
      </c>
      <c r="AZ168" s="79">
        <v>-0.14339601993560791</v>
      </c>
      <c r="BA168" s="79">
        <v>-0.18546959757804871</v>
      </c>
      <c r="BB168" s="79">
        <v>-0.1925741583108902</v>
      </c>
      <c r="BC168" s="79">
        <v>-0.15230756998062134</v>
      </c>
      <c r="BD168" s="79">
        <v>-0.10507900267839432</v>
      </c>
      <c r="BE168" s="79">
        <v>-6.7219235002994537E-2</v>
      </c>
      <c r="BF168" s="79">
        <v>-9.0225577354431152E-2</v>
      </c>
      <c r="BG168" s="79">
        <v>-3.2010965049266815E-2</v>
      </c>
      <c r="BH168" s="79">
        <v>-2.8705978766083717E-2</v>
      </c>
      <c r="BI168" s="79">
        <v>-4.6803556382656097E-2</v>
      </c>
      <c r="BJ168" s="79">
        <v>5.0922632217407227E-3</v>
      </c>
      <c r="BK168" s="79">
        <v>1.0362212546169758E-2</v>
      </c>
      <c r="BL168" s="79">
        <v>-3.9325349032878876E-2</v>
      </c>
      <c r="BM168" s="79">
        <v>2.3649144917726517E-2</v>
      </c>
      <c r="BN168" s="79">
        <v>1.3591853901743889E-2</v>
      </c>
      <c r="BO168" s="79">
        <v>1.499579194933176E-2</v>
      </c>
      <c r="BP168" s="79">
        <v>-0.10392321646213531</v>
      </c>
      <c r="BQ168" s="79">
        <v>-4.2650365503504872E-4</v>
      </c>
      <c r="BR168" s="79">
        <v>7.591557502746582E-2</v>
      </c>
      <c r="BS168" s="79">
        <v>5.9871658682823181E-2</v>
      </c>
      <c r="BT168" s="79">
        <v>5.1277358084917068E-2</v>
      </c>
      <c r="BU168" s="79">
        <v>-0.17657850682735443</v>
      </c>
      <c r="BV168" s="79">
        <v>-8.3246730268001556E-2</v>
      </c>
      <c r="BW168" s="79">
        <v>-2.1606741473078728E-2</v>
      </c>
      <c r="BX168" s="79">
        <v>-4.0111292153596878E-2</v>
      </c>
      <c r="BY168" s="79">
        <v>-8.4066346287727356E-2</v>
      </c>
      <c r="BZ168" s="79">
        <v>-0.10169572383165359</v>
      </c>
      <c r="CA168" s="79">
        <v>-6.3241474330425262E-2</v>
      </c>
      <c r="CB168" s="79">
        <v>-2.9020387679338455E-2</v>
      </c>
      <c r="CC168" s="79">
        <v>-3.6237437278032303E-2</v>
      </c>
      <c r="CD168" s="79">
        <v>-5.7381536811590195E-2</v>
      </c>
      <c r="CE168" s="79">
        <v>-4.2068446055054665E-3</v>
      </c>
      <c r="CF168" s="79">
        <v>-5.2781775593757629E-3</v>
      </c>
      <c r="CG168" s="79">
        <v>-2.4474788457155228E-2</v>
      </c>
      <c r="CH168" s="79">
        <v>3.2224994152784348E-2</v>
      </c>
      <c r="CI168" s="79">
        <v>3.8545951247215271E-2</v>
      </c>
      <c r="CJ168" s="79">
        <v>-2.8894334100186825E-3</v>
      </c>
      <c r="CK168" s="79">
        <v>6.7276656627655029E-2</v>
      </c>
      <c r="CL168" s="79">
        <v>6.5718606114387512E-2</v>
      </c>
      <c r="CM168" s="79">
        <v>6.808895617723465E-2</v>
      </c>
      <c r="CN168" s="79">
        <v>-5.2321836352348328E-2</v>
      </c>
      <c r="CO168" s="79">
        <v>5.1980957388877869E-2</v>
      </c>
      <c r="CP168" s="79">
        <v>0.13386937975883484</v>
      </c>
      <c r="CQ168" s="79">
        <v>0.11581447720527649</v>
      </c>
      <c r="CR168" s="79">
        <v>0.11556722223758698</v>
      </c>
      <c r="CS168" s="79">
        <v>-0.11149165034294128</v>
      </c>
      <c r="CT168" s="79">
        <v>-1.9461004063487053E-2</v>
      </c>
      <c r="CU168" s="79">
        <v>4.1982300579547882E-2</v>
      </c>
      <c r="CV168" s="79">
        <v>3.142339363694191E-2</v>
      </c>
      <c r="CW168" s="79">
        <v>-1.3834761455655098E-2</v>
      </c>
      <c r="CX168" s="79">
        <v>-3.875359520316124E-2</v>
      </c>
      <c r="CY168" s="79">
        <v>-1.5545669011771679E-3</v>
      </c>
      <c r="CZ168" s="79">
        <v>2.3657575249671936E-2</v>
      </c>
      <c r="DA168" s="79">
        <v>-5.2556428126990795E-3</v>
      </c>
      <c r="DB168" s="79">
        <v>-2.4537499994039536E-2</v>
      </c>
      <c r="DC168" s="79">
        <v>2.3597275838255882E-2</v>
      </c>
      <c r="DD168" s="79">
        <v>1.8149623647332191E-2</v>
      </c>
      <c r="DE168" s="79">
        <v>-2.1460221614688635E-3</v>
      </c>
      <c r="DF168" s="79">
        <v>5.9357725083827972E-2</v>
      </c>
      <c r="DG168" s="79">
        <v>6.672968715429306E-2</v>
      </c>
      <c r="DH168" s="79">
        <v>3.3546485006809235E-2</v>
      </c>
      <c r="DI168" s="79">
        <v>0.11090417206287384</v>
      </c>
      <c r="DJ168" s="79">
        <v>0.11784535646438599</v>
      </c>
      <c r="DK168" s="79">
        <v>0.12118212133646011</v>
      </c>
      <c r="DL168" s="79">
        <v>-7.2045763954520226E-4</v>
      </c>
      <c r="DM168" s="79">
        <v>0.10438841581344604</v>
      </c>
      <c r="DN168" s="79">
        <v>0.19182318449020386</v>
      </c>
      <c r="DO168" s="79">
        <v>0.1717572957277298</v>
      </c>
      <c r="DP168" s="79">
        <v>0.17985709011554718</v>
      </c>
      <c r="DQ168" s="79">
        <v>-4.6404793858528137E-2</v>
      </c>
      <c r="DR168" s="79">
        <v>4.4324722141027451E-2</v>
      </c>
      <c r="DS168" s="79">
        <v>0.10557134449481964</v>
      </c>
      <c r="DT168" s="79">
        <v>0.102958083152771</v>
      </c>
      <c r="DU168" s="79">
        <v>5.639682337641716E-2</v>
      </c>
      <c r="DV168" s="79">
        <v>2.4188533425331116E-2</v>
      </c>
      <c r="DW168" s="79">
        <v>6.0132335871458054E-2</v>
      </c>
      <c r="DX168" s="79">
        <v>7.6335541903972626E-2</v>
      </c>
      <c r="DY168" s="79">
        <v>3.9477147161960602E-2</v>
      </c>
      <c r="DZ168" s="79">
        <v>2.2884074598550797E-2</v>
      </c>
      <c r="EA168" s="79">
        <v>6.3742011785507202E-2</v>
      </c>
      <c r="EB168" s="79">
        <v>5.1975645124912262E-2</v>
      </c>
      <c r="EC168" s="79">
        <v>3.0093170702457428E-2</v>
      </c>
      <c r="ED168" s="79">
        <v>9.8533079028129578E-2</v>
      </c>
      <c r="EE168" s="79">
        <v>0.10742253065109253</v>
      </c>
      <c r="EF168" s="79">
        <v>8.6154162883758545E-2</v>
      </c>
      <c r="EG168" s="79">
        <v>0.17389537394046783</v>
      </c>
      <c r="EH168" s="79">
        <v>0.19310811161994934</v>
      </c>
      <c r="EI168" s="79">
        <v>0.19784021377563477</v>
      </c>
      <c r="EJ168" s="79">
        <v>7.3783740401268005E-2</v>
      </c>
      <c r="EK168" s="79">
        <v>0.18005646765232086</v>
      </c>
      <c r="EL168" s="79">
        <v>0.27549928426742554</v>
      </c>
      <c r="EM168" s="79">
        <v>0.25252982974052429</v>
      </c>
      <c r="EN168" s="79">
        <v>0.27268144488334656</v>
      </c>
      <c r="EO168" s="79">
        <v>4.757029190659523E-2</v>
      </c>
      <c r="EP168" s="79">
        <v>0.13642117381095886</v>
      </c>
      <c r="EQ168" s="79">
        <v>0.1973838210105896</v>
      </c>
      <c r="ER168" s="79">
        <v>0.20624279975891113</v>
      </c>
      <c r="ES168" s="79">
        <v>0.15780007839202881</v>
      </c>
      <c r="ET168" s="79">
        <v>0.11506697535514832</v>
      </c>
      <c r="EU168" s="79">
        <v>0.14919842779636383</v>
      </c>
      <c r="EV168" s="79">
        <v>0.15239414572715759</v>
      </c>
      <c r="EW168" s="79">
        <v>65.071556091308594</v>
      </c>
      <c r="EX168" s="79">
        <v>64.245552062988281</v>
      </c>
      <c r="EY168" s="79">
        <v>63.336616516113281</v>
      </c>
      <c r="EZ168" s="79">
        <v>61.730564117431641</v>
      </c>
      <c r="FA168" s="79">
        <v>60.820621490478516</v>
      </c>
      <c r="FB168" s="79">
        <v>59.819385528564453</v>
      </c>
      <c r="FC168" s="79">
        <v>58.951103210449219</v>
      </c>
      <c r="FD168" s="79">
        <v>60.282436370849609</v>
      </c>
      <c r="FE168" s="79">
        <v>63.867652893066406</v>
      </c>
      <c r="FF168" s="79">
        <v>69.041778564453125</v>
      </c>
      <c r="FG168" s="79">
        <v>72.296371459960938</v>
      </c>
      <c r="FH168" s="79">
        <v>74.797317504882813</v>
      </c>
      <c r="FI168" s="79">
        <v>77.45379638671875</v>
      </c>
      <c r="FJ168" s="79">
        <v>80.431686401367188</v>
      </c>
      <c r="FK168" s="79">
        <v>82.01318359375</v>
      </c>
      <c r="FL168" s="79">
        <v>83.037574768066406</v>
      </c>
      <c r="FM168" s="79">
        <v>82.290756225585938</v>
      </c>
      <c r="FN168" s="79">
        <v>81.195205688476563</v>
      </c>
      <c r="FO168" s="79">
        <v>79.427406311035156</v>
      </c>
      <c r="FP168" s="79">
        <v>74.516868591308594</v>
      </c>
      <c r="FQ168" s="79">
        <v>71.547821044921875</v>
      </c>
      <c r="FR168" s="79">
        <v>69.168708801269531</v>
      </c>
      <c r="FS168" s="79">
        <v>68.445899963378906</v>
      </c>
      <c r="FT168" s="79">
        <v>67.144783020019531</v>
      </c>
      <c r="FU168" s="79">
        <v>2.9720572754740715E-2</v>
      </c>
      <c r="FV168" s="79">
        <v>6.5515480935573578E-2</v>
      </c>
      <c r="FW168" s="79">
        <v>2.6456011459231377E-2</v>
      </c>
      <c r="FX168" s="79">
        <v>0</v>
      </c>
      <c r="FY168" s="79">
        <v>176</v>
      </c>
      <c r="FZ168" s="79">
        <v>1</v>
      </c>
      <c r="GA168" s="41"/>
      <c r="GB168" s="34"/>
      <c r="GC168" s="34"/>
    </row>
    <row r="169" spans="1:185" x14ac:dyDescent="0.2">
      <c r="A169" t="s">
        <v>186</v>
      </c>
      <c r="B169" t="s">
        <v>236</v>
      </c>
      <c r="C169" t="s">
        <v>2</v>
      </c>
      <c r="D169" t="s">
        <v>203</v>
      </c>
      <c r="E169" t="s">
        <v>205</v>
      </c>
      <c r="F169" t="s">
        <v>1</v>
      </c>
      <c r="G169" t="s">
        <v>1</v>
      </c>
      <c r="H169" s="79">
        <v>4409</v>
      </c>
      <c r="I169" s="79">
        <v>1.8478120565414429</v>
      </c>
      <c r="J169" s="79">
        <v>1.7277895212173462</v>
      </c>
      <c r="K169" s="79">
        <v>1.7966059446334839</v>
      </c>
      <c r="L169" s="79">
        <v>1.630370020866394</v>
      </c>
      <c r="M169" s="79">
        <v>1.4783130884170532</v>
      </c>
      <c r="N169" s="79">
        <v>1.5318464040756226</v>
      </c>
      <c r="O169" s="79">
        <v>1.6921252012252808</v>
      </c>
      <c r="P169" s="79">
        <v>1.9406688213348389</v>
      </c>
      <c r="Q169" s="79">
        <v>1.9649102687835693</v>
      </c>
      <c r="R169" s="79">
        <v>2.1042971611022949</v>
      </c>
      <c r="S169" s="79">
        <v>2.2634978294372559</v>
      </c>
      <c r="T169" s="79">
        <v>2.1524431705474854</v>
      </c>
      <c r="U169" s="79">
        <v>2.1924371719360352</v>
      </c>
      <c r="V169" s="79">
        <v>2.1878745555877686</v>
      </c>
      <c r="W169" s="79">
        <v>2.5654289722442627</v>
      </c>
      <c r="X169" s="79">
        <v>2.7179906368255615</v>
      </c>
      <c r="Y169" s="79">
        <v>2.6283411979675293</v>
      </c>
      <c r="Z169" s="79">
        <v>2.781749963760376</v>
      </c>
      <c r="AA169" s="79">
        <v>2.9896862506866455</v>
      </c>
      <c r="AB169" s="79">
        <v>3.0498437881469727</v>
      </c>
      <c r="AC169" s="79">
        <v>3.4345390796661377</v>
      </c>
      <c r="AD169" s="79">
        <v>3.1448404788970947</v>
      </c>
      <c r="AE169" s="79">
        <v>2.5023899078369141</v>
      </c>
      <c r="AF169" s="79">
        <v>1.8227484226226807</v>
      </c>
      <c r="AG169" s="79">
        <v>-0.51087629795074463</v>
      </c>
      <c r="AH169" s="79">
        <v>-0.41451078653335571</v>
      </c>
      <c r="AI169" s="79">
        <v>-0.22617144882678986</v>
      </c>
      <c r="AJ169" s="79">
        <v>-0.21753275394439697</v>
      </c>
      <c r="AK169" s="79">
        <v>-0.14475716650485992</v>
      </c>
      <c r="AL169" s="79">
        <v>-0.14674355089664459</v>
      </c>
      <c r="AM169" s="79">
        <v>-4.7522507607936859E-2</v>
      </c>
      <c r="AN169" s="79">
        <v>-0.15022954344749451</v>
      </c>
      <c r="AO169" s="79">
        <v>-0.11855925619602203</v>
      </c>
      <c r="AP169" s="79">
        <v>-0.16757360100746155</v>
      </c>
      <c r="AQ169" s="79">
        <v>-0.13291031122207642</v>
      </c>
      <c r="AR169" s="79">
        <v>-0.31201580166816711</v>
      </c>
      <c r="AS169" s="79">
        <v>-0.49761781096458435</v>
      </c>
      <c r="AT169" s="79">
        <v>-0.79338955879211426</v>
      </c>
      <c r="AU169" s="79">
        <v>-0.1574384868144989</v>
      </c>
      <c r="AV169" s="79">
        <v>-0.25805056095123291</v>
      </c>
      <c r="AW169" s="79">
        <v>-0.75679212808609009</v>
      </c>
      <c r="AX169" s="79">
        <v>-0.82245755195617676</v>
      </c>
      <c r="AY169" s="79">
        <v>-0.48746281862258911</v>
      </c>
      <c r="AZ169" s="79">
        <v>-0.7563248872756958</v>
      </c>
      <c r="BA169" s="79">
        <v>-0.2881011962890625</v>
      </c>
      <c r="BB169" s="79">
        <v>-0.16452211141586304</v>
      </c>
      <c r="BC169" s="79">
        <v>-0.26643162965774536</v>
      </c>
      <c r="BD169" s="79">
        <v>-0.36474165320396423</v>
      </c>
      <c r="BE169" s="79">
        <v>-0.18348498642444611</v>
      </c>
      <c r="BF169" s="79">
        <v>-0.10158031433820724</v>
      </c>
      <c r="BG169" s="79">
        <v>8.6660735309123993E-2</v>
      </c>
      <c r="BH169" s="79">
        <v>7.5021833181381226E-2</v>
      </c>
      <c r="BI169" s="79">
        <v>0.11142948269844055</v>
      </c>
      <c r="BJ169" s="79">
        <v>0.10708136856555939</v>
      </c>
      <c r="BK169" s="79">
        <v>0.11587385088205338</v>
      </c>
      <c r="BL169" s="79">
        <v>2.84081120043993E-2</v>
      </c>
      <c r="BM169" s="79">
        <v>5.4677195847034454E-2</v>
      </c>
      <c r="BN169" s="79">
        <v>6.8044811487197876E-3</v>
      </c>
      <c r="BO169" s="79">
        <v>6.9362945854663849E-2</v>
      </c>
      <c r="BP169" s="79">
        <v>-0.13792793452739716</v>
      </c>
      <c r="BQ169" s="79">
        <v>-0.27623072266578674</v>
      </c>
      <c r="BR169" s="79">
        <v>-0.46856153011322021</v>
      </c>
      <c r="BS169" s="79">
        <v>8.542943000793457E-2</v>
      </c>
      <c r="BT169" s="79">
        <v>9.0676592662930489E-3</v>
      </c>
      <c r="BU169" s="79">
        <v>-0.40180277824401855</v>
      </c>
      <c r="BV169" s="79">
        <v>-0.42809474468231201</v>
      </c>
      <c r="BW169" s="79">
        <v>-0.13939239084720612</v>
      </c>
      <c r="BX169" s="79">
        <v>-0.33070224523544312</v>
      </c>
      <c r="BY169" s="79">
        <v>5.0035148859024048E-2</v>
      </c>
      <c r="BZ169" s="79">
        <v>0.13823519647121429</v>
      </c>
      <c r="CA169" s="79">
        <v>-2.8590407222509384E-2</v>
      </c>
      <c r="CB169" s="79">
        <v>-0.201067715883255</v>
      </c>
      <c r="CC169" s="79">
        <v>4.3265245854854584E-2</v>
      </c>
      <c r="CD169" s="79">
        <v>0.11515437811613083</v>
      </c>
      <c r="CE169" s="79">
        <v>0.30332735180854797</v>
      </c>
      <c r="CF169" s="79">
        <v>0.27764424681663513</v>
      </c>
      <c r="CG169" s="79">
        <v>0.28886356949806213</v>
      </c>
      <c r="CH169" s="79">
        <v>0.28287973999977112</v>
      </c>
      <c r="CI169" s="79">
        <v>0.22904166579246521</v>
      </c>
      <c r="CJ169" s="79">
        <v>0.15213200449943542</v>
      </c>
      <c r="CK169" s="79">
        <v>0.17466023564338684</v>
      </c>
      <c r="CL169" s="79">
        <v>0.12757821381092072</v>
      </c>
      <c r="CM169" s="79">
        <v>0.20945678651332855</v>
      </c>
      <c r="CN169" s="79">
        <v>-1.7355218529701233E-2</v>
      </c>
      <c r="CO169" s="79">
        <v>-0.12289869785308838</v>
      </c>
      <c r="CP169" s="79">
        <v>-0.24358662962913513</v>
      </c>
      <c r="CQ169" s="79">
        <v>0.25363901257514954</v>
      </c>
      <c r="CR169" s="79">
        <v>0.19407293200492859</v>
      </c>
      <c r="CS169" s="79">
        <v>-0.15593822300434113</v>
      </c>
      <c r="CT169" s="79">
        <v>-0.15496028959751129</v>
      </c>
      <c r="CU169" s="79">
        <v>0.10168012231588364</v>
      </c>
      <c r="CV169" s="79">
        <v>-3.5917263478040695E-2</v>
      </c>
      <c r="CW169" s="79">
        <v>0.28422734141349792</v>
      </c>
      <c r="CX169" s="79">
        <v>0.34792399406433105</v>
      </c>
      <c r="CY169" s="79">
        <v>0.1361376941204071</v>
      </c>
      <c r="CZ169" s="79">
        <v>-8.7707646191120148E-2</v>
      </c>
      <c r="DA169" s="79">
        <v>0.27001547813415527</v>
      </c>
      <c r="DB169" s="79">
        <v>0.33188906311988831</v>
      </c>
      <c r="DC169" s="79">
        <v>0.51999396085739136</v>
      </c>
      <c r="DD169" s="79">
        <v>0.48026666045188904</v>
      </c>
      <c r="DE169" s="79">
        <v>0.46629765629768372</v>
      </c>
      <c r="DF169" s="79">
        <v>0.45867809653282166</v>
      </c>
      <c r="DG169" s="79">
        <v>0.34220948815345764</v>
      </c>
      <c r="DH169" s="79">
        <v>0.2758558988571167</v>
      </c>
      <c r="DI169" s="79">
        <v>0.29464328289031982</v>
      </c>
      <c r="DJ169" s="79">
        <v>0.24835194647312164</v>
      </c>
      <c r="DK169" s="79">
        <v>0.34955063462257385</v>
      </c>
      <c r="DL169" s="79">
        <v>0.10321750491857529</v>
      </c>
      <c r="DM169" s="79">
        <v>3.0433332547545433E-2</v>
      </c>
      <c r="DN169" s="79">
        <v>-1.8611716106534004E-2</v>
      </c>
      <c r="DO169" s="79">
        <v>0.4218485951423645</v>
      </c>
      <c r="DP169" s="79">
        <v>0.379078209400177</v>
      </c>
      <c r="DQ169" s="79">
        <v>8.9926332235336304E-2</v>
      </c>
      <c r="DR169" s="79">
        <v>0.11817417293787003</v>
      </c>
      <c r="DS169" s="79">
        <v>0.34275263547897339</v>
      </c>
      <c r="DT169" s="79">
        <v>0.25886771082878113</v>
      </c>
      <c r="DU169" s="79">
        <v>0.51841956377029419</v>
      </c>
      <c r="DV169" s="79">
        <v>0.55761277675628662</v>
      </c>
      <c r="DW169" s="79">
        <v>0.30086579918861389</v>
      </c>
      <c r="DX169" s="79">
        <v>2.5652427226305008E-2</v>
      </c>
      <c r="DY169" s="79">
        <v>0.59740680456161499</v>
      </c>
      <c r="DZ169" s="79">
        <v>0.64481955766677856</v>
      </c>
      <c r="EA169" s="79">
        <v>0.83282613754272461</v>
      </c>
      <c r="EB169" s="79">
        <v>0.77282124757766724</v>
      </c>
      <c r="EC169" s="79">
        <v>0.722484290599823</v>
      </c>
      <c r="ED169" s="79">
        <v>0.71250301599502563</v>
      </c>
      <c r="EE169" s="79">
        <v>0.50560581684112549</v>
      </c>
      <c r="EF169" s="79">
        <v>0.45449355244636536</v>
      </c>
      <c r="EG169" s="79">
        <v>0.46787971258163452</v>
      </c>
      <c r="EH169" s="79">
        <v>0.42273002862930298</v>
      </c>
      <c r="EI169" s="79">
        <v>0.55182391405105591</v>
      </c>
      <c r="EJ169" s="79">
        <v>0.27730536460876465</v>
      </c>
      <c r="EK169" s="79">
        <v>0.25182041525840759</v>
      </c>
      <c r="EL169" s="79">
        <v>0.30621632933616638</v>
      </c>
      <c r="EM169" s="79">
        <v>0.66471654176712036</v>
      </c>
      <c r="EN169" s="79">
        <v>0.64619642496109009</v>
      </c>
      <c r="EO169" s="79">
        <v>0.44491571187973022</v>
      </c>
      <c r="EP169" s="79">
        <v>0.51253694295883179</v>
      </c>
      <c r="EQ169" s="79">
        <v>0.69082307815551758</v>
      </c>
      <c r="ER169" s="79">
        <v>0.6844903826713562</v>
      </c>
      <c r="ES169" s="79">
        <v>0.85655587911605835</v>
      </c>
      <c r="ET169" s="79">
        <v>0.86037009954452515</v>
      </c>
      <c r="EU169" s="79">
        <v>0.53870701789855957</v>
      </c>
      <c r="EV169" s="79">
        <v>0.18932636082172394</v>
      </c>
      <c r="EW169" s="79">
        <v>62.635471343994141</v>
      </c>
      <c r="EX169" s="79">
        <v>61.764968872070313</v>
      </c>
      <c r="EY169" s="79">
        <v>61.006931304931641</v>
      </c>
      <c r="EZ169" s="79">
        <v>59.771255493164063</v>
      </c>
      <c r="FA169" s="79">
        <v>58.408939361572266</v>
      </c>
      <c r="FB169" s="79">
        <v>57.673782348632813</v>
      </c>
      <c r="FC169" s="79">
        <v>57.475673675537109</v>
      </c>
      <c r="FD169" s="79">
        <v>59.308971405029297</v>
      </c>
      <c r="FE169" s="79">
        <v>63.684532165527344</v>
      </c>
      <c r="FF169" s="79">
        <v>67.980667114257813</v>
      </c>
      <c r="FG169" s="79">
        <v>71.676467895507813</v>
      </c>
      <c r="FH169" s="79">
        <v>74.475906372070313</v>
      </c>
      <c r="FI169" s="79">
        <v>76.86590576171875</v>
      </c>
      <c r="FJ169" s="79">
        <v>79.231719970703125</v>
      </c>
      <c r="FK169" s="79">
        <v>80.625152587890625</v>
      </c>
      <c r="FL169" s="79">
        <v>81.530792236328125</v>
      </c>
      <c r="FM169" s="79">
        <v>80.258155822753906</v>
      </c>
      <c r="FN169" s="79">
        <v>77.865951538085938</v>
      </c>
      <c r="FO169" s="79">
        <v>74.537063598632813</v>
      </c>
      <c r="FP169" s="79">
        <v>70.504669189453125</v>
      </c>
      <c r="FQ169" s="79">
        <v>66.648658752441406</v>
      </c>
      <c r="FR169" s="79">
        <v>64.034858703613281</v>
      </c>
      <c r="FS169" s="79">
        <v>63.006206512451172</v>
      </c>
      <c r="FT169" s="79">
        <v>62.486000061035156</v>
      </c>
      <c r="FU169" s="79">
        <v>0.14031550288200378</v>
      </c>
      <c r="FV169" s="79">
        <v>0.26796546578407288</v>
      </c>
      <c r="FW169" s="79">
        <v>0.12778161466121674</v>
      </c>
      <c r="FX169" s="79">
        <v>0</v>
      </c>
      <c r="FY169" s="79">
        <v>529</v>
      </c>
      <c r="FZ169" s="79">
        <v>1</v>
      </c>
      <c r="GA169" s="41"/>
      <c r="GB169" s="34"/>
      <c r="GC169" s="34"/>
    </row>
    <row r="170" spans="1:185" x14ac:dyDescent="0.2">
      <c r="A170" t="s">
        <v>186</v>
      </c>
      <c r="B170" t="s">
        <v>236</v>
      </c>
      <c r="C170" t="s">
        <v>2</v>
      </c>
      <c r="D170" t="s">
        <v>203</v>
      </c>
      <c r="E170" t="s">
        <v>205</v>
      </c>
      <c r="F170" t="s">
        <v>178</v>
      </c>
      <c r="G170" t="s">
        <v>1</v>
      </c>
      <c r="H170" s="79">
        <v>3080</v>
      </c>
      <c r="I170" s="79">
        <v>1.0153403282165527</v>
      </c>
      <c r="J170" s="79">
        <v>0.95250606536865234</v>
      </c>
      <c r="K170" s="79">
        <v>0.98804867267608643</v>
      </c>
      <c r="L170" s="79">
        <v>0.89500755071640015</v>
      </c>
      <c r="M170" s="79">
        <v>0.87092477083206177</v>
      </c>
      <c r="N170" s="79">
        <v>0.89871162176132202</v>
      </c>
      <c r="O170" s="79">
        <v>1.0035401582717896</v>
      </c>
      <c r="P170" s="79">
        <v>1.2405723333358765</v>
      </c>
      <c r="Q170" s="79">
        <v>1.2005786895751953</v>
      </c>
      <c r="R170" s="79">
        <v>1.3570245504379272</v>
      </c>
      <c r="S170" s="79">
        <v>1.4350131750106812</v>
      </c>
      <c r="T170" s="79">
        <v>1.3967393636703491</v>
      </c>
      <c r="U170" s="79">
        <v>1.3274827003479004</v>
      </c>
      <c r="V170" s="79">
        <v>1.3459115028381348</v>
      </c>
      <c r="W170" s="79">
        <v>1.3604720830917358</v>
      </c>
      <c r="X170" s="79">
        <v>1.4022864103317261</v>
      </c>
      <c r="Y170" s="79">
        <v>1.5445101261138916</v>
      </c>
      <c r="Z170" s="79">
        <v>1.5745079517364502</v>
      </c>
      <c r="AA170" s="79">
        <v>1.7322404384613037</v>
      </c>
      <c r="AB170" s="79">
        <v>1.7697206735610962</v>
      </c>
      <c r="AC170" s="79">
        <v>2.0944075584411621</v>
      </c>
      <c r="AD170" s="79">
        <v>1.9234843254089355</v>
      </c>
      <c r="AE170" s="79">
        <v>1.5676754713058472</v>
      </c>
      <c r="AF170" s="79">
        <v>1.119439959526062</v>
      </c>
      <c r="AG170" s="79">
        <v>-0.19121907651424408</v>
      </c>
      <c r="AH170" s="79">
        <v>-0.11217053234577179</v>
      </c>
      <c r="AI170" s="79">
        <v>-3.6784250289201736E-2</v>
      </c>
      <c r="AJ170" s="79">
        <v>-2.7112819254398346E-2</v>
      </c>
      <c r="AK170" s="79">
        <v>-5.9222273528575897E-2</v>
      </c>
      <c r="AL170" s="79">
        <v>-6.6207006573677063E-2</v>
      </c>
      <c r="AM170" s="79">
        <v>-7.1445465087890625E-2</v>
      </c>
      <c r="AN170" s="79">
        <v>-4.7243397682905197E-2</v>
      </c>
      <c r="AO170" s="79">
        <v>-0.20556458830833435</v>
      </c>
      <c r="AP170" s="79">
        <v>-0.20222166180610657</v>
      </c>
      <c r="AQ170" s="79">
        <v>-0.26014772057533264</v>
      </c>
      <c r="AR170" s="79">
        <v>-0.32704225182533264</v>
      </c>
      <c r="AS170" s="79">
        <v>-0.52602845430374146</v>
      </c>
      <c r="AT170" s="79">
        <v>-0.42826834321022034</v>
      </c>
      <c r="AU170" s="79">
        <v>-0.3264639675617218</v>
      </c>
      <c r="AV170" s="79">
        <v>-0.40505874156951904</v>
      </c>
      <c r="AW170" s="79">
        <v>-0.4839988648891449</v>
      </c>
      <c r="AX170" s="79">
        <v>-0.4987354576587677</v>
      </c>
      <c r="AY170" s="79">
        <v>-0.42772331833839417</v>
      </c>
      <c r="AZ170" s="79">
        <v>-0.49096190929412842</v>
      </c>
      <c r="BA170" s="79">
        <v>-0.23298537731170654</v>
      </c>
      <c r="BB170" s="79">
        <v>-0.15462706983089447</v>
      </c>
      <c r="BC170" s="79">
        <v>-0.14699441194534302</v>
      </c>
      <c r="BD170" s="79">
        <v>-0.21132642030715942</v>
      </c>
      <c r="BE170" s="79">
        <v>-6.9834180176258087E-2</v>
      </c>
      <c r="BF170" s="79">
        <v>-9.3736536800861359E-3</v>
      </c>
      <c r="BG170" s="79">
        <v>8.8775530457496643E-2</v>
      </c>
      <c r="BH170" s="79">
        <v>9.0475939214229584E-2</v>
      </c>
      <c r="BI170" s="79">
        <v>5.9245891869068146E-2</v>
      </c>
      <c r="BJ170" s="79">
        <v>4.6747829765081406E-2</v>
      </c>
      <c r="BK170" s="79">
        <v>4.6561732888221741E-2</v>
      </c>
      <c r="BL170" s="79">
        <v>8.4561251103878021E-2</v>
      </c>
      <c r="BM170" s="79">
        <v>-6.6472761332988739E-2</v>
      </c>
      <c r="BN170" s="79">
        <v>-6.7900635302066803E-2</v>
      </c>
      <c r="BO170" s="79">
        <v>-8.8920257985591888E-2</v>
      </c>
      <c r="BP170" s="79">
        <v>-0.18432293832302094</v>
      </c>
      <c r="BQ170" s="79">
        <v>-0.35180768370628357</v>
      </c>
      <c r="BR170" s="79">
        <v>-0.26256808638572693</v>
      </c>
      <c r="BS170" s="79">
        <v>-0.16183300316333771</v>
      </c>
      <c r="BT170" s="79">
        <v>-0.22076494991779327</v>
      </c>
      <c r="BU170" s="79">
        <v>-0.25617396831512451</v>
      </c>
      <c r="BV170" s="79">
        <v>-0.27021303772926331</v>
      </c>
      <c r="BW170" s="79">
        <v>-0.20616930723190308</v>
      </c>
      <c r="BX170" s="79">
        <v>-0.27895888686180115</v>
      </c>
      <c r="BY170" s="79">
        <v>-5.1282264292240143E-2</v>
      </c>
      <c r="BZ170" s="79">
        <v>1.7031099647283554E-2</v>
      </c>
      <c r="CA170" s="79">
        <v>3.7061207694932818E-4</v>
      </c>
      <c r="CB170" s="79">
        <v>-0.10337434709072113</v>
      </c>
      <c r="CC170" s="79">
        <v>1.4236623421311378E-2</v>
      </c>
      <c r="CD170" s="79">
        <v>6.1823148280382156E-2</v>
      </c>
      <c r="CE170" s="79">
        <v>0.17573785781860352</v>
      </c>
      <c r="CF170" s="79">
        <v>0.17191755771636963</v>
      </c>
      <c r="CG170" s="79">
        <v>0.14129658043384552</v>
      </c>
      <c r="CH170" s="79">
        <v>0.12498000264167786</v>
      </c>
      <c r="CI170" s="79">
        <v>0.12829315662384033</v>
      </c>
      <c r="CJ170" s="79">
        <v>0.17584875226020813</v>
      </c>
      <c r="CK170" s="79">
        <v>2.9861809685826302E-2</v>
      </c>
      <c r="CL170" s="79">
        <v>2.5129701942205429E-2</v>
      </c>
      <c r="CM170" s="79">
        <v>2.9671359807252884E-2</v>
      </c>
      <c r="CN170" s="79">
        <v>-8.547598123550415E-2</v>
      </c>
      <c r="CO170" s="79">
        <v>-0.23114290833473206</v>
      </c>
      <c r="CP170" s="79">
        <v>-0.14780460298061371</v>
      </c>
      <c r="CQ170" s="79">
        <v>-4.7810088843107224E-2</v>
      </c>
      <c r="CR170" s="79">
        <v>-9.3123644590377808E-2</v>
      </c>
      <c r="CS170" s="79">
        <v>-9.8383143544197083E-2</v>
      </c>
      <c r="CT170" s="79">
        <v>-0.11193912476301193</v>
      </c>
      <c r="CU170" s="79">
        <v>-5.2721675485372543E-2</v>
      </c>
      <c r="CV170" s="79">
        <v>-0.13212622702121735</v>
      </c>
      <c r="CW170" s="79">
        <v>7.456476241350174E-2</v>
      </c>
      <c r="CX170" s="79">
        <v>0.13592103123664856</v>
      </c>
      <c r="CY170" s="79">
        <v>0.10243517905473709</v>
      </c>
      <c r="CZ170" s="79">
        <v>-2.8607068583369255E-2</v>
      </c>
      <c r="DA170" s="79">
        <v>9.8307430744171143E-2</v>
      </c>
      <c r="DB170" s="79">
        <v>0.13301995396614075</v>
      </c>
      <c r="DC170" s="79">
        <v>0.26270017027854919</v>
      </c>
      <c r="DD170" s="79">
        <v>0.25335916876792908</v>
      </c>
      <c r="DE170" s="79">
        <v>0.22334727644920349</v>
      </c>
      <c r="DF170" s="79">
        <v>0.20321217179298401</v>
      </c>
      <c r="DG170" s="79">
        <v>0.21002458035945892</v>
      </c>
      <c r="DH170" s="79">
        <v>0.26713624596595764</v>
      </c>
      <c r="DI170" s="79">
        <v>0.12619638442993164</v>
      </c>
      <c r="DJ170" s="79">
        <v>0.11816003918647766</v>
      </c>
      <c r="DK170" s="79">
        <v>0.14826297760009766</v>
      </c>
      <c r="DL170" s="79">
        <v>1.3370981439948082E-2</v>
      </c>
      <c r="DM170" s="79">
        <v>-0.11047814041376114</v>
      </c>
      <c r="DN170" s="79">
        <v>-3.304111585021019E-2</v>
      </c>
      <c r="DO170" s="79">
        <v>6.6212818026542664E-2</v>
      </c>
      <c r="DP170" s="79">
        <v>3.4517664462327957E-2</v>
      </c>
      <c r="DQ170" s="79">
        <v>5.9407677501440048E-2</v>
      </c>
      <c r="DR170" s="79">
        <v>4.6334799379110336E-2</v>
      </c>
      <c r="DS170" s="79">
        <v>0.10072596371173859</v>
      </c>
      <c r="DT170" s="79">
        <v>1.4706426300108433E-2</v>
      </c>
      <c r="DU170" s="79">
        <v>0.20041178166866302</v>
      </c>
      <c r="DV170" s="79">
        <v>0.25481095910072327</v>
      </c>
      <c r="DW170" s="79">
        <v>0.204499751329422</v>
      </c>
      <c r="DX170" s="79">
        <v>4.6160213649272919E-2</v>
      </c>
      <c r="DY170" s="79">
        <v>0.21969231963157654</v>
      </c>
      <c r="DZ170" s="79">
        <v>0.23581682145595551</v>
      </c>
      <c r="EA170" s="79">
        <v>0.38825997710227966</v>
      </c>
      <c r="EB170" s="79">
        <v>0.37094792723655701</v>
      </c>
      <c r="EC170" s="79">
        <v>0.34181544184684753</v>
      </c>
      <c r="ED170" s="79">
        <v>0.31616699695587158</v>
      </c>
      <c r="EE170" s="79">
        <v>0.32803177833557129</v>
      </c>
      <c r="EF170" s="79">
        <v>0.39894089102745056</v>
      </c>
      <c r="EG170" s="79">
        <v>0.26528820395469666</v>
      </c>
      <c r="EH170" s="79">
        <v>0.25248107314109802</v>
      </c>
      <c r="EI170" s="79">
        <v>0.31949043273925781</v>
      </c>
      <c r="EJ170" s="79">
        <v>0.15609028935432434</v>
      </c>
      <c r="EK170" s="79">
        <v>6.374262273311615E-2</v>
      </c>
      <c r="EL170" s="79">
        <v>0.13265913724899292</v>
      </c>
      <c r="EM170" s="79">
        <v>0.23084379732608795</v>
      </c>
      <c r="EN170" s="79">
        <v>0.21881143748760223</v>
      </c>
      <c r="EO170" s="79">
        <v>0.28723257780075073</v>
      </c>
      <c r="EP170" s="79">
        <v>0.27485719323158264</v>
      </c>
      <c r="EQ170" s="79">
        <v>0.32227998971939087</v>
      </c>
      <c r="ER170" s="79">
        <v>0.22670945525169373</v>
      </c>
      <c r="ES170" s="79">
        <v>0.38211491703987122</v>
      </c>
      <c r="ET170" s="79">
        <v>0.42646914720535278</v>
      </c>
      <c r="EU170" s="79">
        <v>0.35186478495597839</v>
      </c>
      <c r="EV170" s="79">
        <v>0.15411229431629181</v>
      </c>
      <c r="EW170" s="79">
        <v>60.434738159179688</v>
      </c>
      <c r="EX170" s="79">
        <v>59.575374603271484</v>
      </c>
      <c r="EY170" s="79">
        <v>58.664012908935547</v>
      </c>
      <c r="EZ170" s="79">
        <v>57.65936279296875</v>
      </c>
      <c r="FA170" s="79">
        <v>57.08648681640625</v>
      </c>
      <c r="FB170" s="79">
        <v>56.876373291015625</v>
      </c>
      <c r="FC170" s="79">
        <v>56.877498626708984</v>
      </c>
      <c r="FD170" s="79">
        <v>58.898155212402344</v>
      </c>
      <c r="FE170" s="79">
        <v>62.723716735839844</v>
      </c>
      <c r="FF170" s="79">
        <v>67.001594543457031</v>
      </c>
      <c r="FG170" s="79">
        <v>70.491172790527344</v>
      </c>
      <c r="FH170" s="79">
        <v>73.332786560058594</v>
      </c>
      <c r="FI170" s="79">
        <v>75.599838256835938</v>
      </c>
      <c r="FJ170" s="79">
        <v>77.433425903320313</v>
      </c>
      <c r="FK170" s="79">
        <v>78.600929260253906</v>
      </c>
      <c r="FL170" s="79">
        <v>79.001411437988281</v>
      </c>
      <c r="FM170" s="79">
        <v>76.777099609375</v>
      </c>
      <c r="FN170" s="79">
        <v>72.964996337890625</v>
      </c>
      <c r="FO170" s="79">
        <v>69.744880676269531</v>
      </c>
      <c r="FP170" s="79">
        <v>65.91668701171875</v>
      </c>
      <c r="FQ170" s="79">
        <v>62.948844909667969</v>
      </c>
      <c r="FR170" s="79">
        <v>61.074916839599609</v>
      </c>
      <c r="FS170" s="79">
        <v>59.92388916015625</v>
      </c>
      <c r="FT170" s="79">
        <v>59.041896820068359</v>
      </c>
      <c r="FU170" s="79">
        <v>7.4348397552967072E-2</v>
      </c>
      <c r="FV170" s="79">
        <v>0.16718246042728424</v>
      </c>
      <c r="FW170" s="79">
        <v>6.8114280700683594E-2</v>
      </c>
      <c r="FX170" s="79">
        <v>0</v>
      </c>
      <c r="FY170" s="79">
        <v>397</v>
      </c>
      <c r="FZ170" s="79">
        <v>1</v>
      </c>
      <c r="GA170" s="41"/>
      <c r="GB170" s="34"/>
      <c r="GC170" s="34"/>
    </row>
    <row r="171" spans="1:185" x14ac:dyDescent="0.2">
      <c r="A171" t="s">
        <v>186</v>
      </c>
      <c r="B171" t="s">
        <v>236</v>
      </c>
      <c r="C171" t="s">
        <v>2</v>
      </c>
      <c r="D171" t="s">
        <v>203</v>
      </c>
      <c r="E171" t="s">
        <v>205</v>
      </c>
      <c r="F171" t="s">
        <v>179</v>
      </c>
      <c r="G171" t="s">
        <v>1</v>
      </c>
      <c r="H171" s="79">
        <v>160</v>
      </c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79"/>
      <c r="AD171" s="79"/>
      <c r="AE171" s="79"/>
      <c r="AF171" s="79"/>
      <c r="AG171" s="79"/>
      <c r="AH171" s="79"/>
      <c r="AI171" s="79"/>
      <c r="AJ171" s="79"/>
      <c r="AK171" s="79"/>
      <c r="AL171" s="79"/>
      <c r="AM171" s="79"/>
      <c r="AN171" s="79"/>
      <c r="AO171" s="79"/>
      <c r="AP171" s="79"/>
      <c r="AQ171" s="79"/>
      <c r="AR171" s="79"/>
      <c r="AS171" s="79"/>
      <c r="AT171" s="79"/>
      <c r="AU171" s="79"/>
      <c r="AV171" s="79"/>
      <c r="AW171" s="79"/>
      <c r="AX171" s="79"/>
      <c r="AY171" s="79"/>
      <c r="AZ171" s="79"/>
      <c r="BA171" s="79"/>
      <c r="BB171" s="79"/>
      <c r="BC171" s="79"/>
      <c r="BD171" s="79"/>
      <c r="BE171" s="79"/>
      <c r="BF171" s="79"/>
      <c r="BG171" s="79"/>
      <c r="BH171" s="79"/>
      <c r="BI171" s="79"/>
      <c r="BJ171" s="79"/>
      <c r="BK171" s="79"/>
      <c r="BL171" s="79"/>
      <c r="BM171" s="79"/>
      <c r="BN171" s="79"/>
      <c r="BO171" s="79"/>
      <c r="BP171" s="79"/>
      <c r="BQ171" s="79"/>
      <c r="BR171" s="79"/>
      <c r="BS171" s="79"/>
      <c r="BT171" s="79"/>
      <c r="BU171" s="79"/>
      <c r="BV171" s="79"/>
      <c r="BW171" s="79"/>
      <c r="BX171" s="79"/>
      <c r="BY171" s="79"/>
      <c r="BZ171" s="79"/>
      <c r="CA171" s="79"/>
      <c r="CB171" s="79"/>
      <c r="CC171" s="79"/>
      <c r="CD171" s="79"/>
      <c r="CE171" s="79"/>
      <c r="CF171" s="79"/>
      <c r="CG171" s="79"/>
      <c r="CH171" s="79"/>
      <c r="CI171" s="79"/>
      <c r="CJ171" s="79"/>
      <c r="CK171" s="79"/>
      <c r="CL171" s="79"/>
      <c r="CM171" s="79"/>
      <c r="CN171" s="79"/>
      <c r="CO171" s="79"/>
      <c r="CP171" s="79"/>
      <c r="CQ171" s="79"/>
      <c r="CR171" s="79"/>
      <c r="CS171" s="79"/>
      <c r="CT171" s="79"/>
      <c r="CU171" s="79"/>
      <c r="CV171" s="79"/>
      <c r="CW171" s="79"/>
      <c r="CX171" s="79"/>
      <c r="CY171" s="79"/>
      <c r="CZ171" s="79"/>
      <c r="DA171" s="79"/>
      <c r="DB171" s="79"/>
      <c r="DC171" s="79"/>
      <c r="DD171" s="79"/>
      <c r="DE171" s="79"/>
      <c r="DF171" s="79"/>
      <c r="DG171" s="79"/>
      <c r="DH171" s="79"/>
      <c r="DI171" s="79"/>
      <c r="DJ171" s="79"/>
      <c r="DK171" s="79"/>
      <c r="DL171" s="79"/>
      <c r="DM171" s="79"/>
      <c r="DN171" s="79"/>
      <c r="DO171" s="79"/>
      <c r="DP171" s="79"/>
      <c r="DQ171" s="79"/>
      <c r="DR171" s="79"/>
      <c r="DS171" s="79"/>
      <c r="DT171" s="79"/>
      <c r="DU171" s="79"/>
      <c r="DV171" s="79"/>
      <c r="DW171" s="79"/>
      <c r="DX171" s="79"/>
      <c r="DY171" s="79"/>
      <c r="DZ171" s="79"/>
      <c r="EA171" s="79"/>
      <c r="EB171" s="79"/>
      <c r="EC171" s="79"/>
      <c r="ED171" s="79"/>
      <c r="EE171" s="79"/>
      <c r="EF171" s="79"/>
      <c r="EG171" s="79"/>
      <c r="EH171" s="79"/>
      <c r="EI171" s="79"/>
      <c r="EJ171" s="79"/>
      <c r="EK171" s="79"/>
      <c r="EL171" s="79"/>
      <c r="EM171" s="79"/>
      <c r="EN171" s="79"/>
      <c r="EO171" s="79"/>
      <c r="EP171" s="79"/>
      <c r="EQ171" s="79"/>
      <c r="ER171" s="79"/>
      <c r="ES171" s="79"/>
      <c r="ET171" s="79"/>
      <c r="EU171" s="79"/>
      <c r="EV171" s="79"/>
      <c r="EW171" s="79"/>
      <c r="EX171" s="79"/>
      <c r="EY171" s="79"/>
      <c r="EZ171" s="79"/>
      <c r="FA171" s="79"/>
      <c r="FB171" s="79"/>
      <c r="FC171" s="79"/>
      <c r="FD171" s="79"/>
      <c r="FE171" s="79"/>
      <c r="FF171" s="79"/>
      <c r="FG171" s="79"/>
      <c r="FH171" s="79"/>
      <c r="FI171" s="79"/>
      <c r="FJ171" s="79"/>
      <c r="FK171" s="79"/>
      <c r="FL171" s="79"/>
      <c r="FM171" s="79"/>
      <c r="FN171" s="79"/>
      <c r="FO171" s="79"/>
      <c r="FP171" s="79"/>
      <c r="FQ171" s="79"/>
      <c r="FR171" s="79"/>
      <c r="FS171" s="79"/>
      <c r="FT171" s="79"/>
      <c r="FU171" s="79"/>
      <c r="FV171" s="79"/>
      <c r="FW171" s="79"/>
      <c r="FX171" s="79">
        <v>0</v>
      </c>
      <c r="FY171" s="79">
        <v>11</v>
      </c>
      <c r="FZ171" s="79">
        <v>0</v>
      </c>
      <c r="GA171" s="41"/>
      <c r="GB171" s="34"/>
      <c r="GC171" s="34"/>
    </row>
    <row r="172" spans="1:185" x14ac:dyDescent="0.2">
      <c r="A172" t="s">
        <v>186</v>
      </c>
      <c r="B172" t="s">
        <v>236</v>
      </c>
      <c r="C172" t="s">
        <v>2</v>
      </c>
      <c r="D172" t="s">
        <v>203</v>
      </c>
      <c r="E172" t="s">
        <v>205</v>
      </c>
      <c r="F172" t="s">
        <v>180</v>
      </c>
      <c r="G172" t="s">
        <v>1</v>
      </c>
      <c r="H172" s="79">
        <v>49</v>
      </c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79"/>
      <c r="AP172" s="79"/>
      <c r="AQ172" s="79"/>
      <c r="AR172" s="79"/>
      <c r="AS172" s="79"/>
      <c r="AT172" s="79"/>
      <c r="AU172" s="79"/>
      <c r="AV172" s="79"/>
      <c r="AW172" s="79"/>
      <c r="AX172" s="79"/>
      <c r="AY172" s="79"/>
      <c r="AZ172" s="79"/>
      <c r="BA172" s="79"/>
      <c r="BB172" s="79"/>
      <c r="BC172" s="79"/>
      <c r="BD172" s="79"/>
      <c r="BE172" s="79"/>
      <c r="BF172" s="79"/>
      <c r="BG172" s="79"/>
      <c r="BH172" s="79"/>
      <c r="BI172" s="79"/>
      <c r="BJ172" s="79"/>
      <c r="BK172" s="79"/>
      <c r="BL172" s="79"/>
      <c r="BM172" s="79"/>
      <c r="BN172" s="79"/>
      <c r="BO172" s="79"/>
      <c r="BP172" s="79"/>
      <c r="BQ172" s="79"/>
      <c r="BR172" s="79"/>
      <c r="BS172" s="79"/>
      <c r="BT172" s="79"/>
      <c r="BU172" s="79"/>
      <c r="BV172" s="79"/>
      <c r="BW172" s="79"/>
      <c r="BX172" s="79"/>
      <c r="BY172" s="79"/>
      <c r="BZ172" s="79"/>
      <c r="CA172" s="79"/>
      <c r="CB172" s="79"/>
      <c r="CC172" s="79"/>
      <c r="CD172" s="79"/>
      <c r="CE172" s="79"/>
      <c r="CF172" s="79"/>
      <c r="CG172" s="79"/>
      <c r="CH172" s="79"/>
      <c r="CI172" s="79"/>
      <c r="CJ172" s="79"/>
      <c r="CK172" s="79"/>
      <c r="CL172" s="79"/>
      <c r="CM172" s="79"/>
      <c r="CN172" s="79"/>
      <c r="CO172" s="79"/>
      <c r="CP172" s="79"/>
      <c r="CQ172" s="79"/>
      <c r="CR172" s="79"/>
      <c r="CS172" s="79"/>
      <c r="CT172" s="79"/>
      <c r="CU172" s="79"/>
      <c r="CV172" s="79"/>
      <c r="CW172" s="79"/>
      <c r="CX172" s="79"/>
      <c r="CY172" s="79"/>
      <c r="CZ172" s="79"/>
      <c r="DA172" s="79"/>
      <c r="DB172" s="79"/>
      <c r="DC172" s="79"/>
      <c r="DD172" s="79"/>
      <c r="DE172" s="79"/>
      <c r="DF172" s="79"/>
      <c r="DG172" s="79"/>
      <c r="DH172" s="79"/>
      <c r="DI172" s="79"/>
      <c r="DJ172" s="79"/>
      <c r="DK172" s="79"/>
      <c r="DL172" s="79"/>
      <c r="DM172" s="79"/>
      <c r="DN172" s="79"/>
      <c r="DO172" s="79"/>
      <c r="DP172" s="79"/>
      <c r="DQ172" s="79"/>
      <c r="DR172" s="79"/>
      <c r="DS172" s="79"/>
      <c r="DT172" s="79"/>
      <c r="DU172" s="79"/>
      <c r="DV172" s="79"/>
      <c r="DW172" s="79"/>
      <c r="DX172" s="79"/>
      <c r="DY172" s="79"/>
      <c r="DZ172" s="79"/>
      <c r="EA172" s="79"/>
      <c r="EB172" s="79"/>
      <c r="EC172" s="79"/>
      <c r="ED172" s="79"/>
      <c r="EE172" s="79"/>
      <c r="EF172" s="79"/>
      <c r="EG172" s="79"/>
      <c r="EH172" s="79"/>
      <c r="EI172" s="79"/>
      <c r="EJ172" s="79"/>
      <c r="EK172" s="79"/>
      <c r="EL172" s="79"/>
      <c r="EM172" s="79"/>
      <c r="EN172" s="79"/>
      <c r="EO172" s="79"/>
      <c r="EP172" s="79"/>
      <c r="EQ172" s="79"/>
      <c r="ER172" s="79"/>
      <c r="ES172" s="79"/>
      <c r="ET172" s="79"/>
      <c r="EU172" s="79"/>
      <c r="EV172" s="79"/>
      <c r="EW172" s="79"/>
      <c r="EX172" s="79"/>
      <c r="EY172" s="79"/>
      <c r="EZ172" s="79"/>
      <c r="FA172" s="79"/>
      <c r="FB172" s="79"/>
      <c r="FC172" s="79"/>
      <c r="FD172" s="79"/>
      <c r="FE172" s="79"/>
      <c r="FF172" s="79"/>
      <c r="FG172" s="79"/>
      <c r="FH172" s="79"/>
      <c r="FI172" s="79"/>
      <c r="FJ172" s="79"/>
      <c r="FK172" s="79"/>
      <c r="FL172" s="79"/>
      <c r="FM172" s="79"/>
      <c r="FN172" s="79"/>
      <c r="FO172" s="79"/>
      <c r="FP172" s="79"/>
      <c r="FQ172" s="79"/>
      <c r="FR172" s="79"/>
      <c r="FS172" s="79"/>
      <c r="FT172" s="79"/>
      <c r="FU172" s="79"/>
      <c r="FV172" s="79"/>
      <c r="FW172" s="79"/>
      <c r="FX172" s="79">
        <v>0</v>
      </c>
      <c r="FY172" s="79">
        <v>9</v>
      </c>
      <c r="FZ172" s="79">
        <v>0</v>
      </c>
      <c r="GA172" s="41"/>
      <c r="GB172" s="34"/>
      <c r="GC172" s="34"/>
    </row>
    <row r="173" spans="1:185" x14ac:dyDescent="0.2">
      <c r="A173" t="s">
        <v>186</v>
      </c>
      <c r="B173" t="s">
        <v>236</v>
      </c>
      <c r="C173" t="s">
        <v>2</v>
      </c>
      <c r="D173" t="s">
        <v>203</v>
      </c>
      <c r="E173" t="s">
        <v>205</v>
      </c>
      <c r="F173" t="s">
        <v>181</v>
      </c>
      <c r="G173" t="s">
        <v>1</v>
      </c>
      <c r="H173" s="79">
        <v>54</v>
      </c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79"/>
      <c r="AP173" s="79"/>
      <c r="AQ173" s="79"/>
      <c r="AR173" s="79"/>
      <c r="AS173" s="79"/>
      <c r="AT173" s="79"/>
      <c r="AU173" s="79"/>
      <c r="AV173" s="79"/>
      <c r="AW173" s="79"/>
      <c r="AX173" s="79"/>
      <c r="AY173" s="79"/>
      <c r="AZ173" s="79"/>
      <c r="BA173" s="79"/>
      <c r="BB173" s="79"/>
      <c r="BC173" s="79"/>
      <c r="BD173" s="79"/>
      <c r="BE173" s="79"/>
      <c r="BF173" s="79"/>
      <c r="BG173" s="79"/>
      <c r="BH173" s="79"/>
      <c r="BI173" s="79"/>
      <c r="BJ173" s="79"/>
      <c r="BK173" s="79"/>
      <c r="BL173" s="79"/>
      <c r="BM173" s="79"/>
      <c r="BN173" s="79"/>
      <c r="BO173" s="79"/>
      <c r="BP173" s="79"/>
      <c r="BQ173" s="79"/>
      <c r="BR173" s="79"/>
      <c r="BS173" s="79"/>
      <c r="BT173" s="79"/>
      <c r="BU173" s="79"/>
      <c r="BV173" s="79"/>
      <c r="BW173" s="79"/>
      <c r="BX173" s="79"/>
      <c r="BY173" s="79"/>
      <c r="BZ173" s="79"/>
      <c r="CA173" s="79"/>
      <c r="CB173" s="79"/>
      <c r="CC173" s="79"/>
      <c r="CD173" s="79"/>
      <c r="CE173" s="79"/>
      <c r="CF173" s="79"/>
      <c r="CG173" s="79"/>
      <c r="CH173" s="79"/>
      <c r="CI173" s="79"/>
      <c r="CJ173" s="79"/>
      <c r="CK173" s="79"/>
      <c r="CL173" s="79"/>
      <c r="CM173" s="79"/>
      <c r="CN173" s="79"/>
      <c r="CO173" s="79"/>
      <c r="CP173" s="79"/>
      <c r="CQ173" s="79"/>
      <c r="CR173" s="79"/>
      <c r="CS173" s="79"/>
      <c r="CT173" s="79"/>
      <c r="CU173" s="79"/>
      <c r="CV173" s="79"/>
      <c r="CW173" s="79"/>
      <c r="CX173" s="79"/>
      <c r="CY173" s="79"/>
      <c r="CZ173" s="79"/>
      <c r="DA173" s="79"/>
      <c r="DB173" s="79"/>
      <c r="DC173" s="79"/>
      <c r="DD173" s="79"/>
      <c r="DE173" s="79"/>
      <c r="DF173" s="79"/>
      <c r="DG173" s="79"/>
      <c r="DH173" s="79"/>
      <c r="DI173" s="79"/>
      <c r="DJ173" s="79"/>
      <c r="DK173" s="79"/>
      <c r="DL173" s="79"/>
      <c r="DM173" s="79"/>
      <c r="DN173" s="79"/>
      <c r="DO173" s="79"/>
      <c r="DP173" s="79"/>
      <c r="DQ173" s="79"/>
      <c r="DR173" s="79"/>
      <c r="DS173" s="79"/>
      <c r="DT173" s="79"/>
      <c r="DU173" s="79"/>
      <c r="DV173" s="79"/>
      <c r="DW173" s="79"/>
      <c r="DX173" s="79"/>
      <c r="DY173" s="79"/>
      <c r="DZ173" s="79"/>
      <c r="EA173" s="79"/>
      <c r="EB173" s="79"/>
      <c r="EC173" s="79"/>
      <c r="ED173" s="79"/>
      <c r="EE173" s="79"/>
      <c r="EF173" s="79"/>
      <c r="EG173" s="79"/>
      <c r="EH173" s="79"/>
      <c r="EI173" s="79"/>
      <c r="EJ173" s="79"/>
      <c r="EK173" s="79"/>
      <c r="EL173" s="79"/>
      <c r="EM173" s="79"/>
      <c r="EN173" s="79"/>
      <c r="EO173" s="79"/>
      <c r="EP173" s="79"/>
      <c r="EQ173" s="79"/>
      <c r="ER173" s="79"/>
      <c r="ES173" s="79"/>
      <c r="ET173" s="79"/>
      <c r="EU173" s="79"/>
      <c r="EV173" s="79"/>
      <c r="EW173" s="79"/>
      <c r="EX173" s="79"/>
      <c r="EY173" s="79"/>
      <c r="EZ173" s="79"/>
      <c r="FA173" s="79"/>
      <c r="FB173" s="79"/>
      <c r="FC173" s="79"/>
      <c r="FD173" s="79"/>
      <c r="FE173" s="79"/>
      <c r="FF173" s="79"/>
      <c r="FG173" s="79"/>
      <c r="FH173" s="79"/>
      <c r="FI173" s="79"/>
      <c r="FJ173" s="79"/>
      <c r="FK173" s="79"/>
      <c r="FL173" s="79"/>
      <c r="FM173" s="79"/>
      <c r="FN173" s="79"/>
      <c r="FO173" s="79"/>
      <c r="FP173" s="79"/>
      <c r="FQ173" s="79"/>
      <c r="FR173" s="79"/>
      <c r="FS173" s="79"/>
      <c r="FT173" s="79"/>
      <c r="FU173" s="79"/>
      <c r="FV173" s="79"/>
      <c r="FW173" s="79"/>
      <c r="FX173" s="79">
        <v>0</v>
      </c>
      <c r="FY173" s="79">
        <v>5</v>
      </c>
      <c r="FZ173" s="79">
        <v>0</v>
      </c>
      <c r="GA173" s="41"/>
      <c r="GB173" s="34"/>
      <c r="GC173" s="34"/>
    </row>
    <row r="174" spans="1:185" x14ac:dyDescent="0.2">
      <c r="A174" t="s">
        <v>186</v>
      </c>
      <c r="B174" t="s">
        <v>236</v>
      </c>
      <c r="C174" t="s">
        <v>2</v>
      </c>
      <c r="D174" t="s">
        <v>203</v>
      </c>
      <c r="E174" t="s">
        <v>205</v>
      </c>
      <c r="F174" t="s">
        <v>182</v>
      </c>
      <c r="G174" t="s">
        <v>1</v>
      </c>
      <c r="H174" s="79">
        <v>313</v>
      </c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9"/>
      <c r="AP174" s="79"/>
      <c r="AQ174" s="79"/>
      <c r="AR174" s="79"/>
      <c r="AS174" s="79"/>
      <c r="AT174" s="79"/>
      <c r="AU174" s="79"/>
      <c r="AV174" s="79"/>
      <c r="AW174" s="79"/>
      <c r="AX174" s="79"/>
      <c r="AY174" s="79"/>
      <c r="AZ174" s="79"/>
      <c r="BA174" s="79"/>
      <c r="BB174" s="79"/>
      <c r="BC174" s="79"/>
      <c r="BD174" s="79"/>
      <c r="BE174" s="79"/>
      <c r="BF174" s="79"/>
      <c r="BG174" s="79"/>
      <c r="BH174" s="79"/>
      <c r="BI174" s="79"/>
      <c r="BJ174" s="79"/>
      <c r="BK174" s="79"/>
      <c r="BL174" s="79"/>
      <c r="BM174" s="79"/>
      <c r="BN174" s="79"/>
      <c r="BO174" s="79"/>
      <c r="BP174" s="79"/>
      <c r="BQ174" s="79"/>
      <c r="BR174" s="79"/>
      <c r="BS174" s="79"/>
      <c r="BT174" s="79"/>
      <c r="BU174" s="79"/>
      <c r="BV174" s="79"/>
      <c r="BW174" s="79"/>
      <c r="BX174" s="79"/>
      <c r="BY174" s="79"/>
      <c r="BZ174" s="79"/>
      <c r="CA174" s="79"/>
      <c r="CB174" s="79"/>
      <c r="CC174" s="79"/>
      <c r="CD174" s="79"/>
      <c r="CE174" s="79"/>
      <c r="CF174" s="79"/>
      <c r="CG174" s="79"/>
      <c r="CH174" s="79"/>
      <c r="CI174" s="79"/>
      <c r="CJ174" s="79"/>
      <c r="CK174" s="79"/>
      <c r="CL174" s="79"/>
      <c r="CM174" s="79"/>
      <c r="CN174" s="79"/>
      <c r="CO174" s="79"/>
      <c r="CP174" s="79"/>
      <c r="CQ174" s="79"/>
      <c r="CR174" s="79"/>
      <c r="CS174" s="79"/>
      <c r="CT174" s="79"/>
      <c r="CU174" s="79"/>
      <c r="CV174" s="79"/>
      <c r="CW174" s="79"/>
      <c r="CX174" s="79"/>
      <c r="CY174" s="79"/>
      <c r="CZ174" s="79"/>
      <c r="DA174" s="79"/>
      <c r="DB174" s="79"/>
      <c r="DC174" s="79"/>
      <c r="DD174" s="79"/>
      <c r="DE174" s="79"/>
      <c r="DF174" s="79"/>
      <c r="DG174" s="79"/>
      <c r="DH174" s="79"/>
      <c r="DI174" s="79"/>
      <c r="DJ174" s="79"/>
      <c r="DK174" s="79"/>
      <c r="DL174" s="79"/>
      <c r="DM174" s="79"/>
      <c r="DN174" s="79"/>
      <c r="DO174" s="79"/>
      <c r="DP174" s="79"/>
      <c r="DQ174" s="79"/>
      <c r="DR174" s="79"/>
      <c r="DS174" s="79"/>
      <c r="DT174" s="79"/>
      <c r="DU174" s="79"/>
      <c r="DV174" s="79"/>
      <c r="DW174" s="79"/>
      <c r="DX174" s="79"/>
      <c r="DY174" s="79"/>
      <c r="DZ174" s="79"/>
      <c r="EA174" s="79"/>
      <c r="EB174" s="79"/>
      <c r="EC174" s="79"/>
      <c r="ED174" s="79"/>
      <c r="EE174" s="79"/>
      <c r="EF174" s="79"/>
      <c r="EG174" s="79"/>
      <c r="EH174" s="79"/>
      <c r="EI174" s="79"/>
      <c r="EJ174" s="79"/>
      <c r="EK174" s="79"/>
      <c r="EL174" s="79"/>
      <c r="EM174" s="79"/>
      <c r="EN174" s="79"/>
      <c r="EO174" s="79"/>
      <c r="EP174" s="79"/>
      <c r="EQ174" s="79"/>
      <c r="ER174" s="79"/>
      <c r="ES174" s="79"/>
      <c r="ET174" s="79"/>
      <c r="EU174" s="79"/>
      <c r="EV174" s="79"/>
      <c r="EW174" s="79"/>
      <c r="EX174" s="79"/>
      <c r="EY174" s="79"/>
      <c r="EZ174" s="79"/>
      <c r="FA174" s="79"/>
      <c r="FB174" s="79"/>
      <c r="FC174" s="79"/>
      <c r="FD174" s="79"/>
      <c r="FE174" s="79"/>
      <c r="FF174" s="79"/>
      <c r="FG174" s="79"/>
      <c r="FH174" s="79"/>
      <c r="FI174" s="79"/>
      <c r="FJ174" s="79"/>
      <c r="FK174" s="79"/>
      <c r="FL174" s="79"/>
      <c r="FM174" s="79"/>
      <c r="FN174" s="79"/>
      <c r="FO174" s="79"/>
      <c r="FP174" s="79"/>
      <c r="FQ174" s="79"/>
      <c r="FR174" s="79"/>
      <c r="FS174" s="79"/>
      <c r="FT174" s="79"/>
      <c r="FU174" s="79"/>
      <c r="FV174" s="79"/>
      <c r="FW174" s="79"/>
      <c r="FX174" s="79">
        <v>0</v>
      </c>
      <c r="FY174" s="79">
        <v>39</v>
      </c>
      <c r="FZ174" s="79">
        <v>0</v>
      </c>
      <c r="GA174" s="41"/>
      <c r="GB174" s="34"/>
      <c r="GC174" s="34"/>
    </row>
    <row r="175" spans="1:185" x14ac:dyDescent="0.2">
      <c r="A175" t="s">
        <v>186</v>
      </c>
      <c r="B175" t="s">
        <v>236</v>
      </c>
      <c r="C175" t="s">
        <v>2</v>
      </c>
      <c r="D175" t="s">
        <v>203</v>
      </c>
      <c r="E175" t="s">
        <v>205</v>
      </c>
      <c r="F175" t="s">
        <v>183</v>
      </c>
      <c r="G175" t="s">
        <v>1</v>
      </c>
      <c r="H175" s="79">
        <v>463</v>
      </c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79"/>
      <c r="AD175" s="79"/>
      <c r="AE175" s="79"/>
      <c r="AF175" s="79"/>
      <c r="AG175" s="79"/>
      <c r="AH175" s="79"/>
      <c r="AI175" s="79"/>
      <c r="AJ175" s="79"/>
      <c r="AK175" s="79"/>
      <c r="AL175" s="79"/>
      <c r="AM175" s="79"/>
      <c r="AN175" s="79"/>
      <c r="AO175" s="79"/>
      <c r="AP175" s="79"/>
      <c r="AQ175" s="79"/>
      <c r="AR175" s="79"/>
      <c r="AS175" s="79"/>
      <c r="AT175" s="79"/>
      <c r="AU175" s="79"/>
      <c r="AV175" s="79"/>
      <c r="AW175" s="79"/>
      <c r="AX175" s="79"/>
      <c r="AY175" s="79"/>
      <c r="AZ175" s="79"/>
      <c r="BA175" s="79"/>
      <c r="BB175" s="79"/>
      <c r="BC175" s="79"/>
      <c r="BD175" s="79"/>
      <c r="BE175" s="79"/>
      <c r="BF175" s="79"/>
      <c r="BG175" s="79"/>
      <c r="BH175" s="79"/>
      <c r="BI175" s="79"/>
      <c r="BJ175" s="79"/>
      <c r="BK175" s="79"/>
      <c r="BL175" s="79"/>
      <c r="BM175" s="79"/>
      <c r="BN175" s="79"/>
      <c r="BO175" s="79"/>
      <c r="BP175" s="79"/>
      <c r="BQ175" s="79"/>
      <c r="BR175" s="79"/>
      <c r="BS175" s="79"/>
      <c r="BT175" s="79"/>
      <c r="BU175" s="79"/>
      <c r="BV175" s="79"/>
      <c r="BW175" s="79"/>
      <c r="BX175" s="79"/>
      <c r="BY175" s="79"/>
      <c r="BZ175" s="79"/>
      <c r="CA175" s="79"/>
      <c r="CB175" s="79"/>
      <c r="CC175" s="79"/>
      <c r="CD175" s="79"/>
      <c r="CE175" s="79"/>
      <c r="CF175" s="79"/>
      <c r="CG175" s="79"/>
      <c r="CH175" s="79"/>
      <c r="CI175" s="79"/>
      <c r="CJ175" s="79"/>
      <c r="CK175" s="79"/>
      <c r="CL175" s="79"/>
      <c r="CM175" s="79"/>
      <c r="CN175" s="79"/>
      <c r="CO175" s="79"/>
      <c r="CP175" s="79"/>
      <c r="CQ175" s="79"/>
      <c r="CR175" s="79"/>
      <c r="CS175" s="79"/>
      <c r="CT175" s="79"/>
      <c r="CU175" s="79"/>
      <c r="CV175" s="79"/>
      <c r="CW175" s="79"/>
      <c r="CX175" s="79"/>
      <c r="CY175" s="79"/>
      <c r="CZ175" s="79"/>
      <c r="DA175" s="79"/>
      <c r="DB175" s="79"/>
      <c r="DC175" s="79"/>
      <c r="DD175" s="79"/>
      <c r="DE175" s="79"/>
      <c r="DF175" s="79"/>
      <c r="DG175" s="79"/>
      <c r="DH175" s="79"/>
      <c r="DI175" s="79"/>
      <c r="DJ175" s="79"/>
      <c r="DK175" s="79"/>
      <c r="DL175" s="79"/>
      <c r="DM175" s="79"/>
      <c r="DN175" s="79"/>
      <c r="DO175" s="79"/>
      <c r="DP175" s="79"/>
      <c r="DQ175" s="79"/>
      <c r="DR175" s="79"/>
      <c r="DS175" s="79"/>
      <c r="DT175" s="79"/>
      <c r="DU175" s="79"/>
      <c r="DV175" s="79"/>
      <c r="DW175" s="79"/>
      <c r="DX175" s="79"/>
      <c r="DY175" s="79"/>
      <c r="DZ175" s="79"/>
      <c r="EA175" s="79"/>
      <c r="EB175" s="79"/>
      <c r="EC175" s="79"/>
      <c r="ED175" s="79"/>
      <c r="EE175" s="79"/>
      <c r="EF175" s="79"/>
      <c r="EG175" s="79"/>
      <c r="EH175" s="79"/>
      <c r="EI175" s="79"/>
      <c r="EJ175" s="79"/>
      <c r="EK175" s="79"/>
      <c r="EL175" s="79"/>
      <c r="EM175" s="79"/>
      <c r="EN175" s="79"/>
      <c r="EO175" s="79"/>
      <c r="EP175" s="79"/>
      <c r="EQ175" s="79"/>
      <c r="ER175" s="79"/>
      <c r="ES175" s="79"/>
      <c r="ET175" s="79"/>
      <c r="EU175" s="79"/>
      <c r="EV175" s="79"/>
      <c r="EW175" s="79"/>
      <c r="EX175" s="79"/>
      <c r="EY175" s="79"/>
      <c r="EZ175" s="79"/>
      <c r="FA175" s="79"/>
      <c r="FB175" s="79"/>
      <c r="FC175" s="79"/>
      <c r="FD175" s="79"/>
      <c r="FE175" s="79"/>
      <c r="FF175" s="79"/>
      <c r="FG175" s="79"/>
      <c r="FH175" s="79"/>
      <c r="FI175" s="79"/>
      <c r="FJ175" s="79"/>
      <c r="FK175" s="79"/>
      <c r="FL175" s="79"/>
      <c r="FM175" s="79"/>
      <c r="FN175" s="79"/>
      <c r="FO175" s="79"/>
      <c r="FP175" s="79"/>
      <c r="FQ175" s="79"/>
      <c r="FR175" s="79"/>
      <c r="FS175" s="79"/>
      <c r="FT175" s="79"/>
      <c r="FU175" s="79"/>
      <c r="FV175" s="79"/>
      <c r="FW175" s="79"/>
      <c r="FX175" s="79">
        <v>0</v>
      </c>
      <c r="FY175" s="79">
        <v>44</v>
      </c>
      <c r="FZ175" s="79">
        <v>0</v>
      </c>
      <c r="GA175" s="41"/>
      <c r="GB175" s="34"/>
      <c r="GC175" s="34"/>
    </row>
    <row r="176" spans="1:185" x14ac:dyDescent="0.2">
      <c r="A176" t="s">
        <v>186</v>
      </c>
      <c r="B176" t="s">
        <v>236</v>
      </c>
      <c r="C176" t="s">
        <v>2</v>
      </c>
      <c r="D176" t="s">
        <v>203</v>
      </c>
      <c r="E176" t="s">
        <v>205</v>
      </c>
      <c r="F176" t="s">
        <v>184</v>
      </c>
      <c r="G176" t="s">
        <v>1</v>
      </c>
      <c r="H176" s="79">
        <v>219</v>
      </c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79"/>
      <c r="AD176" s="79"/>
      <c r="AE176" s="79"/>
      <c r="AF176" s="79"/>
      <c r="AG176" s="79"/>
      <c r="AH176" s="79"/>
      <c r="AI176" s="79"/>
      <c r="AJ176" s="79"/>
      <c r="AK176" s="79"/>
      <c r="AL176" s="79"/>
      <c r="AM176" s="79"/>
      <c r="AN176" s="79"/>
      <c r="AO176" s="79"/>
      <c r="AP176" s="79"/>
      <c r="AQ176" s="79"/>
      <c r="AR176" s="79"/>
      <c r="AS176" s="79"/>
      <c r="AT176" s="79"/>
      <c r="AU176" s="79"/>
      <c r="AV176" s="79"/>
      <c r="AW176" s="79"/>
      <c r="AX176" s="79"/>
      <c r="AY176" s="79"/>
      <c r="AZ176" s="79"/>
      <c r="BA176" s="79"/>
      <c r="BB176" s="79"/>
      <c r="BC176" s="79"/>
      <c r="BD176" s="79"/>
      <c r="BE176" s="79"/>
      <c r="BF176" s="79"/>
      <c r="BG176" s="79"/>
      <c r="BH176" s="79"/>
      <c r="BI176" s="79"/>
      <c r="BJ176" s="79"/>
      <c r="BK176" s="79"/>
      <c r="BL176" s="79"/>
      <c r="BM176" s="79"/>
      <c r="BN176" s="79"/>
      <c r="BO176" s="79"/>
      <c r="BP176" s="79"/>
      <c r="BQ176" s="79"/>
      <c r="BR176" s="79"/>
      <c r="BS176" s="79"/>
      <c r="BT176" s="79"/>
      <c r="BU176" s="79"/>
      <c r="BV176" s="79"/>
      <c r="BW176" s="79"/>
      <c r="BX176" s="79"/>
      <c r="BY176" s="79"/>
      <c r="BZ176" s="79"/>
      <c r="CA176" s="79"/>
      <c r="CB176" s="79"/>
      <c r="CC176" s="79"/>
      <c r="CD176" s="79"/>
      <c r="CE176" s="79"/>
      <c r="CF176" s="79"/>
      <c r="CG176" s="79"/>
      <c r="CH176" s="79"/>
      <c r="CI176" s="79"/>
      <c r="CJ176" s="79"/>
      <c r="CK176" s="79"/>
      <c r="CL176" s="79"/>
      <c r="CM176" s="79"/>
      <c r="CN176" s="79"/>
      <c r="CO176" s="79"/>
      <c r="CP176" s="79"/>
      <c r="CQ176" s="79"/>
      <c r="CR176" s="79"/>
      <c r="CS176" s="79"/>
      <c r="CT176" s="79"/>
      <c r="CU176" s="79"/>
      <c r="CV176" s="79"/>
      <c r="CW176" s="79"/>
      <c r="CX176" s="79"/>
      <c r="CY176" s="79"/>
      <c r="CZ176" s="79"/>
      <c r="DA176" s="79"/>
      <c r="DB176" s="79"/>
      <c r="DC176" s="79"/>
      <c r="DD176" s="79"/>
      <c r="DE176" s="79"/>
      <c r="DF176" s="79"/>
      <c r="DG176" s="79"/>
      <c r="DH176" s="79"/>
      <c r="DI176" s="79"/>
      <c r="DJ176" s="79"/>
      <c r="DK176" s="79"/>
      <c r="DL176" s="79"/>
      <c r="DM176" s="79"/>
      <c r="DN176" s="79"/>
      <c r="DO176" s="79"/>
      <c r="DP176" s="79"/>
      <c r="DQ176" s="79"/>
      <c r="DR176" s="79"/>
      <c r="DS176" s="79"/>
      <c r="DT176" s="79"/>
      <c r="DU176" s="79"/>
      <c r="DV176" s="79"/>
      <c r="DW176" s="79"/>
      <c r="DX176" s="79"/>
      <c r="DY176" s="79"/>
      <c r="DZ176" s="79"/>
      <c r="EA176" s="79"/>
      <c r="EB176" s="79"/>
      <c r="EC176" s="79"/>
      <c r="ED176" s="79"/>
      <c r="EE176" s="79"/>
      <c r="EF176" s="79"/>
      <c r="EG176" s="79"/>
      <c r="EH176" s="79"/>
      <c r="EI176" s="79"/>
      <c r="EJ176" s="79"/>
      <c r="EK176" s="79"/>
      <c r="EL176" s="79"/>
      <c r="EM176" s="79"/>
      <c r="EN176" s="79"/>
      <c r="EO176" s="79"/>
      <c r="EP176" s="79"/>
      <c r="EQ176" s="79"/>
      <c r="ER176" s="79"/>
      <c r="ES176" s="79"/>
      <c r="ET176" s="79"/>
      <c r="EU176" s="79"/>
      <c r="EV176" s="79"/>
      <c r="EW176" s="79"/>
      <c r="EX176" s="79"/>
      <c r="EY176" s="79"/>
      <c r="EZ176" s="79"/>
      <c r="FA176" s="79"/>
      <c r="FB176" s="79"/>
      <c r="FC176" s="79"/>
      <c r="FD176" s="79"/>
      <c r="FE176" s="79"/>
      <c r="FF176" s="79"/>
      <c r="FG176" s="79"/>
      <c r="FH176" s="79"/>
      <c r="FI176" s="79"/>
      <c r="FJ176" s="79"/>
      <c r="FK176" s="79"/>
      <c r="FL176" s="79"/>
      <c r="FM176" s="79"/>
      <c r="FN176" s="79"/>
      <c r="FO176" s="79"/>
      <c r="FP176" s="79"/>
      <c r="FQ176" s="79"/>
      <c r="FR176" s="79"/>
      <c r="FS176" s="79"/>
      <c r="FT176" s="79"/>
      <c r="FU176" s="79"/>
      <c r="FV176" s="79"/>
      <c r="FW176" s="79"/>
      <c r="FX176" s="79">
        <v>0</v>
      </c>
      <c r="FY176" s="79">
        <v>19</v>
      </c>
      <c r="FZ176" s="79">
        <v>0</v>
      </c>
      <c r="GA176" s="41"/>
      <c r="GB176" s="34"/>
      <c r="GC176" s="34"/>
    </row>
    <row r="177" spans="1:185" x14ac:dyDescent="0.2">
      <c r="A177" t="s">
        <v>186</v>
      </c>
      <c r="B177" t="s">
        <v>236</v>
      </c>
      <c r="C177" t="s">
        <v>2</v>
      </c>
      <c r="D177" t="s">
        <v>203</v>
      </c>
      <c r="E177" t="s">
        <v>205</v>
      </c>
      <c r="F177" t="s">
        <v>185</v>
      </c>
      <c r="G177" t="s">
        <v>1</v>
      </c>
      <c r="H177" s="79">
        <v>71</v>
      </c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79"/>
      <c r="AD177" s="79"/>
      <c r="AE177" s="79"/>
      <c r="AF177" s="79"/>
      <c r="AG177" s="79"/>
      <c r="AH177" s="79"/>
      <c r="AI177" s="79"/>
      <c r="AJ177" s="79"/>
      <c r="AK177" s="79"/>
      <c r="AL177" s="79"/>
      <c r="AM177" s="79"/>
      <c r="AN177" s="79"/>
      <c r="AO177" s="79"/>
      <c r="AP177" s="79"/>
      <c r="AQ177" s="79"/>
      <c r="AR177" s="79"/>
      <c r="AS177" s="79"/>
      <c r="AT177" s="79"/>
      <c r="AU177" s="79"/>
      <c r="AV177" s="79"/>
      <c r="AW177" s="79"/>
      <c r="AX177" s="79"/>
      <c r="AY177" s="79"/>
      <c r="AZ177" s="79"/>
      <c r="BA177" s="79"/>
      <c r="BB177" s="79"/>
      <c r="BC177" s="79"/>
      <c r="BD177" s="79"/>
      <c r="BE177" s="79"/>
      <c r="BF177" s="79"/>
      <c r="BG177" s="79"/>
      <c r="BH177" s="79"/>
      <c r="BI177" s="79"/>
      <c r="BJ177" s="79"/>
      <c r="BK177" s="79"/>
      <c r="BL177" s="79"/>
      <c r="BM177" s="79"/>
      <c r="BN177" s="79"/>
      <c r="BO177" s="79"/>
      <c r="BP177" s="79"/>
      <c r="BQ177" s="79"/>
      <c r="BR177" s="79"/>
      <c r="BS177" s="79"/>
      <c r="BT177" s="79"/>
      <c r="BU177" s="79"/>
      <c r="BV177" s="79"/>
      <c r="BW177" s="79"/>
      <c r="BX177" s="79"/>
      <c r="BY177" s="79"/>
      <c r="BZ177" s="79"/>
      <c r="CA177" s="79"/>
      <c r="CB177" s="79"/>
      <c r="CC177" s="79"/>
      <c r="CD177" s="79"/>
      <c r="CE177" s="79"/>
      <c r="CF177" s="79"/>
      <c r="CG177" s="79"/>
      <c r="CH177" s="79"/>
      <c r="CI177" s="79"/>
      <c r="CJ177" s="79"/>
      <c r="CK177" s="79"/>
      <c r="CL177" s="79"/>
      <c r="CM177" s="79"/>
      <c r="CN177" s="79"/>
      <c r="CO177" s="79"/>
      <c r="CP177" s="79"/>
      <c r="CQ177" s="79"/>
      <c r="CR177" s="79"/>
      <c r="CS177" s="79"/>
      <c r="CT177" s="79"/>
      <c r="CU177" s="79"/>
      <c r="CV177" s="79"/>
      <c r="CW177" s="79"/>
      <c r="CX177" s="79"/>
      <c r="CY177" s="79"/>
      <c r="CZ177" s="79"/>
      <c r="DA177" s="79"/>
      <c r="DB177" s="79"/>
      <c r="DC177" s="79"/>
      <c r="DD177" s="79"/>
      <c r="DE177" s="79"/>
      <c r="DF177" s="79"/>
      <c r="DG177" s="79"/>
      <c r="DH177" s="79"/>
      <c r="DI177" s="79"/>
      <c r="DJ177" s="79"/>
      <c r="DK177" s="79"/>
      <c r="DL177" s="79"/>
      <c r="DM177" s="79"/>
      <c r="DN177" s="79"/>
      <c r="DO177" s="79"/>
      <c r="DP177" s="79"/>
      <c r="DQ177" s="79"/>
      <c r="DR177" s="79"/>
      <c r="DS177" s="79"/>
      <c r="DT177" s="79"/>
      <c r="DU177" s="79"/>
      <c r="DV177" s="79"/>
      <c r="DW177" s="79"/>
      <c r="DX177" s="79"/>
      <c r="DY177" s="79"/>
      <c r="DZ177" s="79"/>
      <c r="EA177" s="79"/>
      <c r="EB177" s="79"/>
      <c r="EC177" s="79"/>
      <c r="ED177" s="79"/>
      <c r="EE177" s="79"/>
      <c r="EF177" s="79"/>
      <c r="EG177" s="79"/>
      <c r="EH177" s="79"/>
      <c r="EI177" s="79"/>
      <c r="EJ177" s="79"/>
      <c r="EK177" s="79"/>
      <c r="EL177" s="79"/>
      <c r="EM177" s="79"/>
      <c r="EN177" s="79"/>
      <c r="EO177" s="79"/>
      <c r="EP177" s="79"/>
      <c r="EQ177" s="79"/>
      <c r="ER177" s="79"/>
      <c r="ES177" s="79"/>
      <c r="ET177" s="79"/>
      <c r="EU177" s="79"/>
      <c r="EV177" s="79"/>
      <c r="EW177" s="79"/>
      <c r="EX177" s="79"/>
      <c r="EY177" s="79"/>
      <c r="EZ177" s="79"/>
      <c r="FA177" s="79"/>
      <c r="FB177" s="79"/>
      <c r="FC177" s="79"/>
      <c r="FD177" s="79"/>
      <c r="FE177" s="79"/>
      <c r="FF177" s="79"/>
      <c r="FG177" s="79"/>
      <c r="FH177" s="79"/>
      <c r="FI177" s="79"/>
      <c r="FJ177" s="79"/>
      <c r="FK177" s="79"/>
      <c r="FL177" s="79"/>
      <c r="FM177" s="79"/>
      <c r="FN177" s="79"/>
      <c r="FO177" s="79"/>
      <c r="FP177" s="79"/>
      <c r="FQ177" s="79"/>
      <c r="FR177" s="79"/>
      <c r="FS177" s="79"/>
      <c r="FT177" s="79"/>
      <c r="FU177" s="79"/>
      <c r="FV177" s="79"/>
      <c r="FW177" s="79"/>
      <c r="FX177" s="79">
        <v>0</v>
      </c>
      <c r="FY177" s="79">
        <v>5</v>
      </c>
      <c r="FZ177" s="79">
        <v>0</v>
      </c>
      <c r="GA177" s="41"/>
      <c r="GB177" s="34"/>
      <c r="GC177" s="34"/>
    </row>
    <row r="178" spans="1:185" x14ac:dyDescent="0.2">
      <c r="A178" t="s">
        <v>186</v>
      </c>
      <c r="B178" t="s">
        <v>236</v>
      </c>
      <c r="C178" t="s">
        <v>2</v>
      </c>
      <c r="D178" t="s">
        <v>203</v>
      </c>
      <c r="E178" t="s">
        <v>206</v>
      </c>
      <c r="F178" t="s">
        <v>1</v>
      </c>
      <c r="G178" t="s">
        <v>198</v>
      </c>
      <c r="H178" s="79">
        <v>3282</v>
      </c>
      <c r="I178" s="79">
        <v>1.5323354005813599</v>
      </c>
      <c r="J178" s="79">
        <v>1.3105093240737915</v>
      </c>
      <c r="K178" s="79">
        <v>1.1583011150360107</v>
      </c>
      <c r="L178" s="79">
        <v>1.0591108798980713</v>
      </c>
      <c r="M178" s="79">
        <v>1.1187279224395752</v>
      </c>
      <c r="N178" s="79">
        <v>1.0602816343307495</v>
      </c>
      <c r="O178" s="79">
        <v>1.1801482439041138</v>
      </c>
      <c r="P178" s="79">
        <v>1.3173503875732422</v>
      </c>
      <c r="Q178" s="79">
        <v>1.3149822950363159</v>
      </c>
      <c r="R178" s="79">
        <v>1.5216578245162964</v>
      </c>
      <c r="S178" s="79">
        <v>1.6171996593475342</v>
      </c>
      <c r="T178" s="79">
        <v>1.8670761585235596</v>
      </c>
      <c r="U178" s="79">
        <v>2.1350166797637939</v>
      </c>
      <c r="V178" s="79">
        <v>2.3360788822174072</v>
      </c>
      <c r="W178" s="79">
        <v>2.5086963176727295</v>
      </c>
      <c r="X178" s="79">
        <v>2.9006462097167969</v>
      </c>
      <c r="Y178" s="79">
        <v>3.1511721611022949</v>
      </c>
      <c r="Z178" s="79">
        <v>3.597022533416748</v>
      </c>
      <c r="AA178" s="79">
        <v>3.512033224105835</v>
      </c>
      <c r="AB178" s="79">
        <v>3.5478427410125732</v>
      </c>
      <c r="AC178" s="79">
        <v>3.3962349891662598</v>
      </c>
      <c r="AD178" s="79">
        <v>3.3237326145172119</v>
      </c>
      <c r="AE178" s="79">
        <v>2.8137891292572021</v>
      </c>
      <c r="AF178" s="79">
        <v>2.3710780143737793</v>
      </c>
      <c r="AG178" s="79">
        <v>-0.38669666647911072</v>
      </c>
      <c r="AH178" s="79">
        <v>-0.49212738871574402</v>
      </c>
      <c r="AI178" s="79">
        <v>-0.29724195599555969</v>
      </c>
      <c r="AJ178" s="79">
        <v>-0.21936844289302826</v>
      </c>
      <c r="AK178" s="79">
        <v>-0.2632201611995697</v>
      </c>
      <c r="AL178" s="79">
        <v>-0.36292931437492371</v>
      </c>
      <c r="AM178" s="79">
        <v>-0.24540920555591583</v>
      </c>
      <c r="AN178" s="79">
        <v>-0.30143836140632629</v>
      </c>
      <c r="AO178" s="79">
        <v>-0.46366962790489197</v>
      </c>
      <c r="AP178" s="79">
        <v>-0.36265683174133301</v>
      </c>
      <c r="AQ178" s="79">
        <v>-0.35511100292205811</v>
      </c>
      <c r="AR178" s="79">
        <v>-0.29098325967788696</v>
      </c>
      <c r="AS178" s="79">
        <v>-0.58692604303359985</v>
      </c>
      <c r="AT178" s="79">
        <v>-0.53824341297149658</v>
      </c>
      <c r="AU178" s="79">
        <v>-0.69502240419387817</v>
      </c>
      <c r="AV178" s="79">
        <v>-0.60329145193099976</v>
      </c>
      <c r="AW178" s="79">
        <v>-0.76933050155639648</v>
      </c>
      <c r="AX178" s="79">
        <v>-0.52187585830688477</v>
      </c>
      <c r="AY178" s="79">
        <v>-0.41277247667312622</v>
      </c>
      <c r="AZ178" s="79">
        <v>-0.2831607460975647</v>
      </c>
      <c r="BA178" s="79">
        <v>-0.3851807713508606</v>
      </c>
      <c r="BB178" s="79">
        <v>-0.32261043787002563</v>
      </c>
      <c r="BC178" s="79">
        <v>-0.18431250751018524</v>
      </c>
      <c r="BD178" s="79">
        <v>-0.13376025855541229</v>
      </c>
      <c r="BE178" s="79">
        <v>-0.22566480934619904</v>
      </c>
      <c r="BF178" s="79">
        <v>-0.31446444988250732</v>
      </c>
      <c r="BG178" s="79">
        <v>-0.1073056161403656</v>
      </c>
      <c r="BH178" s="79">
        <v>-9.942222386598587E-2</v>
      </c>
      <c r="BI178" s="79">
        <v>-5.6435558944940567E-2</v>
      </c>
      <c r="BJ178" s="79">
        <v>-0.14754499495029449</v>
      </c>
      <c r="BK178" s="79">
        <v>-0.11928947269916534</v>
      </c>
      <c r="BL178" s="79">
        <v>-0.16512493789196014</v>
      </c>
      <c r="BM178" s="79">
        <v>-0.3223012387752533</v>
      </c>
      <c r="BN178" s="79">
        <v>-0.22408974170684814</v>
      </c>
      <c r="BO178" s="79">
        <v>-0.20973503589630127</v>
      </c>
      <c r="BP178" s="79">
        <v>-0.13377045094966888</v>
      </c>
      <c r="BQ178" s="79">
        <v>-0.38168227672576904</v>
      </c>
      <c r="BR178" s="79">
        <v>-0.30635678768157959</v>
      </c>
      <c r="BS178" s="79">
        <v>-0.42579805850982666</v>
      </c>
      <c r="BT178" s="79">
        <v>-0.25533369183540344</v>
      </c>
      <c r="BU178" s="79">
        <v>-0.38416466116905212</v>
      </c>
      <c r="BV178" s="79">
        <v>-0.10857965052127838</v>
      </c>
      <c r="BW178" s="79">
        <v>-8.910805732011795E-2</v>
      </c>
      <c r="BX178" s="79">
        <v>1.0969926603138447E-2</v>
      </c>
      <c r="BY178" s="79">
        <v>-6.1003170907497406E-2</v>
      </c>
      <c r="BZ178" s="79">
        <v>-5.894731730222702E-3</v>
      </c>
      <c r="CA178" s="79">
        <v>9.058864414691925E-2</v>
      </c>
      <c r="CB178" s="79">
        <v>0.1488180011510849</v>
      </c>
      <c r="CC178" s="79">
        <v>-0.11413463950157166</v>
      </c>
      <c r="CD178" s="79">
        <v>-0.19141562283039093</v>
      </c>
      <c r="CE178" s="79">
        <v>2.4243716150522232E-2</v>
      </c>
      <c r="CF178" s="79">
        <v>-1.6347846016287804E-2</v>
      </c>
      <c r="CG178" s="79">
        <v>8.6782820522785187E-2</v>
      </c>
      <c r="CH178" s="79">
        <v>1.629528240300715E-3</v>
      </c>
      <c r="CI178" s="79">
        <v>-3.1939331442117691E-2</v>
      </c>
      <c r="CJ178" s="79">
        <v>-7.0714682340621948E-2</v>
      </c>
      <c r="CK178" s="79">
        <v>-0.22438995540142059</v>
      </c>
      <c r="CL178" s="79">
        <v>-0.1281186044216156</v>
      </c>
      <c r="CM178" s="79">
        <v>-0.10904806852340698</v>
      </c>
      <c r="CN178" s="79">
        <v>-2.4885350838303566E-2</v>
      </c>
      <c r="CO178" s="79">
        <v>-0.23953106999397278</v>
      </c>
      <c r="CP178" s="79">
        <v>-0.14575281739234924</v>
      </c>
      <c r="CQ178" s="79">
        <v>-0.23933407664299011</v>
      </c>
      <c r="CR178" s="79">
        <v>-1.4339211396872997E-2</v>
      </c>
      <c r="CS178" s="79">
        <v>-0.11739996820688248</v>
      </c>
      <c r="CT178" s="79">
        <v>0.1776680201292038</v>
      </c>
      <c r="CU178" s="79">
        <v>0.13506092131137848</v>
      </c>
      <c r="CV178" s="79">
        <v>0.21468393504619598</v>
      </c>
      <c r="CW178" s="79">
        <v>0.16352124512195587</v>
      </c>
      <c r="CX178" s="79">
        <v>0.21346160769462585</v>
      </c>
      <c r="CY178" s="79">
        <v>0.28098434209823608</v>
      </c>
      <c r="CZ178" s="79">
        <v>0.34453085064888</v>
      </c>
      <c r="DA178" s="79">
        <v>-2.6044680271297693E-3</v>
      </c>
      <c r="DB178" s="79">
        <v>-6.836681067943573E-2</v>
      </c>
      <c r="DC178" s="79">
        <v>0.15579305589199066</v>
      </c>
      <c r="DD178" s="79">
        <v>6.6726535558700562E-2</v>
      </c>
      <c r="DE178" s="79">
        <v>0.23000119626522064</v>
      </c>
      <c r="DF178" s="79">
        <v>0.1508040577173233</v>
      </c>
      <c r="DG178" s="79">
        <v>5.5410806089639664E-2</v>
      </c>
      <c r="DH178" s="79">
        <v>2.3695575073361397E-2</v>
      </c>
      <c r="DI178" s="79">
        <v>-0.1264786571264267</v>
      </c>
      <c r="DJ178" s="79">
        <v>-3.2147463411092758E-2</v>
      </c>
      <c r="DK178" s="79">
        <v>-8.3611048758029938E-3</v>
      </c>
      <c r="DL178" s="79">
        <v>8.3999752998352051E-2</v>
      </c>
      <c r="DM178" s="79">
        <v>-9.7379870712757111E-2</v>
      </c>
      <c r="DN178" s="79">
        <v>1.4851143583655357E-2</v>
      </c>
      <c r="DO178" s="79">
        <v>-5.2870102226734161E-2</v>
      </c>
      <c r="DP178" s="79">
        <v>0.2266552746295929</v>
      </c>
      <c r="DQ178" s="79">
        <v>0.14936472475528717</v>
      </c>
      <c r="DR178" s="79">
        <v>0.46391570568084717</v>
      </c>
      <c r="DS178" s="79">
        <v>0.35922989249229431</v>
      </c>
      <c r="DT178" s="79">
        <v>0.4183979332447052</v>
      </c>
      <c r="DU178" s="79">
        <v>0.38804566860198975</v>
      </c>
      <c r="DV178" s="79">
        <v>0.43281793594360352</v>
      </c>
      <c r="DW178" s="79">
        <v>0.47138005495071411</v>
      </c>
      <c r="DX178" s="79">
        <v>0.54024368524551392</v>
      </c>
      <c r="DY178" s="79">
        <v>0.15842738747596741</v>
      </c>
      <c r="DZ178" s="79">
        <v>0.10929613560438156</v>
      </c>
      <c r="EA178" s="79">
        <v>0.34572941064834595</v>
      </c>
      <c r="EB178" s="79">
        <v>0.18667274713516235</v>
      </c>
      <c r="EC178" s="79">
        <v>0.43678578734397888</v>
      </c>
      <c r="ED178" s="79">
        <v>0.36618837714195251</v>
      </c>
      <c r="EE178" s="79">
        <v>0.18153053522109985</v>
      </c>
      <c r="EF178" s="79">
        <v>0.1600089967250824</v>
      </c>
      <c r="EG178" s="79">
        <v>1.488970685750246E-2</v>
      </c>
      <c r="EH178" s="79">
        <v>0.10641962289810181</v>
      </c>
      <c r="EI178" s="79">
        <v>0.13701488077640533</v>
      </c>
      <c r="EJ178" s="79">
        <v>0.24121254682540894</v>
      </c>
      <c r="EK178" s="79">
        <v>0.10786388069391251</v>
      </c>
      <c r="EL178" s="79">
        <v>0.2467377632856369</v>
      </c>
      <c r="EM178" s="79">
        <v>0.21635426580905914</v>
      </c>
      <c r="EN178" s="79">
        <v>0.57461303472518921</v>
      </c>
      <c r="EO178" s="79">
        <v>0.53453058004379272</v>
      </c>
      <c r="EP178" s="79">
        <v>0.87721186876296997</v>
      </c>
      <c r="EQ178" s="79">
        <v>0.68289428949356079</v>
      </c>
      <c r="ER178" s="79">
        <v>0.71252864599227905</v>
      </c>
      <c r="ES178" s="79">
        <v>0.71222323179244995</v>
      </c>
      <c r="ET178" s="79">
        <v>0.74953365325927734</v>
      </c>
      <c r="EU178" s="79">
        <v>0.7462812066078186</v>
      </c>
      <c r="EV178" s="79">
        <v>0.8228219747543335</v>
      </c>
      <c r="EW178" s="79">
        <v>69.280311584472656</v>
      </c>
      <c r="EX178" s="79">
        <v>68.1656494140625</v>
      </c>
      <c r="EY178" s="79">
        <v>66.105148315429688</v>
      </c>
      <c r="EZ178" s="79">
        <v>64.944831848144531</v>
      </c>
      <c r="FA178" s="79">
        <v>64.027244567871094</v>
      </c>
      <c r="FB178" s="79">
        <v>63.691886901855469</v>
      </c>
      <c r="FC178" s="79">
        <v>63.365005493164063</v>
      </c>
      <c r="FD178" s="79">
        <v>66.699996948242188</v>
      </c>
      <c r="FE178" s="79">
        <v>70.825340270996094</v>
      </c>
      <c r="FF178" s="79">
        <v>74.89923095703125</v>
      </c>
      <c r="FG178" s="79">
        <v>79.726882934570313</v>
      </c>
      <c r="FH178" s="79">
        <v>84.25140380859375</v>
      </c>
      <c r="FI178" s="79">
        <v>88.327957153320313</v>
      </c>
      <c r="FJ178" s="79">
        <v>91.685523986816406</v>
      </c>
      <c r="FK178" s="79">
        <v>93.711158752441406</v>
      </c>
      <c r="FL178" s="79">
        <v>94.805694580078125</v>
      </c>
      <c r="FM178" s="79">
        <v>94.119895935058594</v>
      </c>
      <c r="FN178" s="79">
        <v>93.50921630859375</v>
      </c>
      <c r="FO178" s="79">
        <v>91.177337646484375</v>
      </c>
      <c r="FP178" s="79">
        <v>88.41796875</v>
      </c>
      <c r="FQ178" s="79">
        <v>83.507453918457031</v>
      </c>
      <c r="FR178" s="79">
        <v>79.769142150878906</v>
      </c>
      <c r="FS178" s="79">
        <v>77.240997314453125</v>
      </c>
      <c r="FT178" s="79">
        <v>75.649658203125</v>
      </c>
      <c r="FU178" s="79">
        <v>0.12045872211456299</v>
      </c>
      <c r="FV178" s="79">
        <v>0.28743642568588257</v>
      </c>
      <c r="FW178" s="79">
        <v>0.10237205773591995</v>
      </c>
      <c r="FX178" s="79">
        <v>0</v>
      </c>
      <c r="FY178" s="79">
        <v>342</v>
      </c>
      <c r="FZ178" s="79">
        <v>1</v>
      </c>
      <c r="GA178" s="41"/>
      <c r="GB178" s="34"/>
      <c r="GC178" s="34"/>
    </row>
    <row r="179" spans="1:185" x14ac:dyDescent="0.2">
      <c r="A179" t="s">
        <v>186</v>
      </c>
      <c r="B179" t="s">
        <v>236</v>
      </c>
      <c r="C179" t="s">
        <v>2</v>
      </c>
      <c r="D179" t="s">
        <v>203</v>
      </c>
      <c r="E179" t="s">
        <v>206</v>
      </c>
      <c r="F179" t="s">
        <v>1</v>
      </c>
      <c r="G179" t="s">
        <v>200</v>
      </c>
      <c r="H179" s="79">
        <v>766</v>
      </c>
      <c r="I179" s="79">
        <v>0.55236244201660156</v>
      </c>
      <c r="J179" s="79">
        <v>0.46694180369377136</v>
      </c>
      <c r="K179" s="79">
        <v>0.48117390275001526</v>
      </c>
      <c r="L179" s="79">
        <v>0.46951586008071899</v>
      </c>
      <c r="M179" s="79">
        <v>0.43992745876312256</v>
      </c>
      <c r="N179" s="79">
        <v>0.44064041972160339</v>
      </c>
      <c r="O179" s="79">
        <v>0.39341616630554199</v>
      </c>
      <c r="P179" s="79">
        <v>0.36518177390098572</v>
      </c>
      <c r="Q179" s="79">
        <v>0.372150719165802</v>
      </c>
      <c r="R179" s="79">
        <v>0.47427681088447571</v>
      </c>
      <c r="S179" s="79">
        <v>0.58560168743133545</v>
      </c>
      <c r="T179" s="79">
        <v>0.5763590931892395</v>
      </c>
      <c r="U179" s="79">
        <v>0.61142855882644653</v>
      </c>
      <c r="V179" s="79">
        <v>0.6202462911605835</v>
      </c>
      <c r="W179" s="79">
        <v>0.67190080881118774</v>
      </c>
      <c r="X179" s="79">
        <v>0.7591632604598999</v>
      </c>
      <c r="Y179" s="79">
        <v>0.83779186010360718</v>
      </c>
      <c r="Z179" s="79">
        <v>0.86946624517440796</v>
      </c>
      <c r="AA179" s="79">
        <v>0.85310739278793335</v>
      </c>
      <c r="AB179" s="79">
        <v>0.76883459091186523</v>
      </c>
      <c r="AC179" s="79">
        <v>0.89773452281951904</v>
      </c>
      <c r="AD179" s="79">
        <v>0.85359448194503784</v>
      </c>
      <c r="AE179" s="79">
        <v>0.80550932884216309</v>
      </c>
      <c r="AF179" s="79">
        <v>0.6987031102180481</v>
      </c>
      <c r="AG179" s="79">
        <v>-5.1196355372667313E-2</v>
      </c>
      <c r="AH179" s="79">
        <v>-9.5565728843212128E-2</v>
      </c>
      <c r="AI179" s="79">
        <v>-6.3483975827693939E-2</v>
      </c>
      <c r="AJ179" s="79">
        <v>-7.5153611600399017E-2</v>
      </c>
      <c r="AK179" s="79">
        <v>-8.6118318140506744E-2</v>
      </c>
      <c r="AL179" s="79">
        <v>-7.9722754657268524E-2</v>
      </c>
      <c r="AM179" s="79">
        <v>-0.10111125558614731</v>
      </c>
      <c r="AN179" s="79">
        <v>-0.10610272735357285</v>
      </c>
      <c r="AO179" s="79">
        <v>-0.12232600152492523</v>
      </c>
      <c r="AP179" s="79">
        <v>-0.1177671030163765</v>
      </c>
      <c r="AQ179" s="79">
        <v>-4.7883864492177963E-2</v>
      </c>
      <c r="AR179" s="79">
        <v>-0.12966974079608917</v>
      </c>
      <c r="AS179" s="79">
        <v>-0.25749239325523376</v>
      </c>
      <c r="AT179" s="79">
        <v>-0.26781195402145386</v>
      </c>
      <c r="AU179" s="79">
        <v>-0.2248261570930481</v>
      </c>
      <c r="AV179" s="79">
        <v>-0.20255699753761292</v>
      </c>
      <c r="AW179" s="79">
        <v>-0.16929036378860474</v>
      </c>
      <c r="AX179" s="79">
        <v>-0.18811608850955963</v>
      </c>
      <c r="AY179" s="79">
        <v>-0.29348164796829224</v>
      </c>
      <c r="AZ179" s="79">
        <v>-0.35152155160903931</v>
      </c>
      <c r="BA179" s="79">
        <v>-0.28768810629844666</v>
      </c>
      <c r="BB179" s="79">
        <v>-0.2092391699552536</v>
      </c>
      <c r="BC179" s="79">
        <v>-0.1247074156999588</v>
      </c>
      <c r="BD179" s="79">
        <v>-0.10689546912908554</v>
      </c>
      <c r="BE179" s="79">
        <v>7.1718737483024597E-2</v>
      </c>
      <c r="BF179" s="79">
        <v>2.1882180124521255E-2</v>
      </c>
      <c r="BG179" s="79">
        <v>5.4472718387842178E-2</v>
      </c>
      <c r="BH179" s="79">
        <v>4.8552151769399643E-2</v>
      </c>
      <c r="BI179" s="79">
        <v>2.9764488339424133E-2</v>
      </c>
      <c r="BJ179" s="79">
        <v>3.4032959491014481E-2</v>
      </c>
      <c r="BK179" s="79">
        <v>-3.6698207259178162E-2</v>
      </c>
      <c r="BL179" s="79">
        <v>-4.8720050603151321E-2</v>
      </c>
      <c r="BM179" s="79">
        <v>-6.6373027861118317E-2</v>
      </c>
      <c r="BN179" s="79">
        <v>-5.3253896534442902E-2</v>
      </c>
      <c r="BO179" s="79">
        <v>3.1221618875861168E-2</v>
      </c>
      <c r="BP179" s="79">
        <v>-5.4659932851791382E-2</v>
      </c>
      <c r="BQ179" s="79">
        <v>-0.17506875097751617</v>
      </c>
      <c r="BR179" s="79">
        <v>-0.17875169217586517</v>
      </c>
      <c r="BS179" s="79">
        <v>-0.14099788665771484</v>
      </c>
      <c r="BT179" s="79">
        <v>-0.10522120445966721</v>
      </c>
      <c r="BU179" s="79">
        <v>-7.0140168070793152E-2</v>
      </c>
      <c r="BV179" s="79">
        <v>-8.442050963640213E-2</v>
      </c>
      <c r="BW179" s="79">
        <v>-0.17625249922275543</v>
      </c>
      <c r="BX179" s="79">
        <v>-0.24183380603790283</v>
      </c>
      <c r="BY179" s="79">
        <v>-0.14053156971931458</v>
      </c>
      <c r="BZ179" s="79">
        <v>-5.6938305497169495E-2</v>
      </c>
      <c r="CA179" s="79">
        <v>4.2588771320879459E-3</v>
      </c>
      <c r="CB179" s="79">
        <v>2.466157078742981E-2</v>
      </c>
      <c r="CC179" s="79">
        <v>0.15684935450553894</v>
      </c>
      <c r="CD179" s="79">
        <v>0.10322624444961548</v>
      </c>
      <c r="CE179" s="79">
        <v>0.13616916537284851</v>
      </c>
      <c r="CF179" s="79">
        <v>0.13423039019107819</v>
      </c>
      <c r="CG179" s="79">
        <v>0.11002456396818161</v>
      </c>
      <c r="CH179" s="79">
        <v>0.11281982064247131</v>
      </c>
      <c r="CI179" s="79">
        <v>7.914077490568161E-3</v>
      </c>
      <c r="CJ179" s="79">
        <v>-8.9769857004284859E-3</v>
      </c>
      <c r="CK179" s="79">
        <v>-2.7620172128081322E-2</v>
      </c>
      <c r="CL179" s="79">
        <v>-8.5722478106617928E-3</v>
      </c>
      <c r="CM179" s="79">
        <v>8.6009837687015533E-2</v>
      </c>
      <c r="CN179" s="79">
        <v>-2.7083724271506071E-3</v>
      </c>
      <c r="CO179" s="79">
        <v>-0.11798238009214401</v>
      </c>
      <c r="CP179" s="79">
        <v>-0.1170688271522522</v>
      </c>
      <c r="CQ179" s="79">
        <v>-8.2938686013221741E-2</v>
      </c>
      <c r="CR179" s="79">
        <v>-3.7806741893291473E-2</v>
      </c>
      <c r="CS179" s="79">
        <v>-1.4690387761220336E-3</v>
      </c>
      <c r="CT179" s="79">
        <v>-1.2601270340383053E-2</v>
      </c>
      <c r="CU179" s="79">
        <v>-9.5059946179389954E-2</v>
      </c>
      <c r="CV179" s="79">
        <v>-0.16586440801620483</v>
      </c>
      <c r="CW179" s="79">
        <v>-3.8611412048339844E-2</v>
      </c>
      <c r="CX179" s="79">
        <v>4.8544809222221375E-2</v>
      </c>
      <c r="CY179" s="79">
        <v>9.3580536544322968E-2</v>
      </c>
      <c r="CZ179" s="79">
        <v>0.11577757447957993</v>
      </c>
      <c r="DA179" s="79">
        <v>0.24197997152805328</v>
      </c>
      <c r="DB179" s="79">
        <v>0.1845703125</v>
      </c>
      <c r="DC179" s="79">
        <v>0.21786561608314514</v>
      </c>
      <c r="DD179" s="79">
        <v>0.21990862488746643</v>
      </c>
      <c r="DE179" s="79">
        <v>0.19028463959693909</v>
      </c>
      <c r="DF179" s="79">
        <v>0.19160668551921844</v>
      </c>
      <c r="DG179" s="79">
        <v>5.2526362240314484E-2</v>
      </c>
      <c r="DH179" s="79">
        <v>3.0766081064939499E-2</v>
      </c>
      <c r="DI179" s="79">
        <v>1.1132684536278248E-2</v>
      </c>
      <c r="DJ179" s="79">
        <v>3.6109399050474167E-2</v>
      </c>
      <c r="DK179" s="79">
        <v>0.14079806208610535</v>
      </c>
      <c r="DL179" s="79">
        <v>4.924318939447403E-2</v>
      </c>
      <c r="DM179" s="79">
        <v>-6.0896009206771851E-2</v>
      </c>
      <c r="DN179" s="79">
        <v>-5.5385958403348923E-2</v>
      </c>
      <c r="DO179" s="79">
        <v>-2.4879481643438339E-2</v>
      </c>
      <c r="DP179" s="79">
        <v>2.9607724398374557E-2</v>
      </c>
      <c r="DQ179" s="79">
        <v>6.7202091217041016E-2</v>
      </c>
      <c r="DR179" s="79">
        <v>5.9217970818281174E-2</v>
      </c>
      <c r="DS179" s="79">
        <v>-1.38673922047019E-2</v>
      </c>
      <c r="DT179" s="79">
        <v>-8.9895009994506836E-2</v>
      </c>
      <c r="DU179" s="79">
        <v>6.3308745622634888E-2</v>
      </c>
      <c r="DV179" s="79">
        <v>0.15402792394161224</v>
      </c>
      <c r="DW179" s="79">
        <v>0.18290220201015472</v>
      </c>
      <c r="DX179" s="79">
        <v>0.20689357817173004</v>
      </c>
      <c r="DY179" s="79">
        <v>0.36489507555961609</v>
      </c>
      <c r="DZ179" s="79">
        <v>0.30201822519302368</v>
      </c>
      <c r="EA179" s="79">
        <v>0.33582231402397156</v>
      </c>
      <c r="EB179" s="79">
        <v>0.34361439943313599</v>
      </c>
      <c r="EC179" s="79">
        <v>0.30616745352745056</v>
      </c>
      <c r="ED179" s="79">
        <v>0.30536240339279175</v>
      </c>
      <c r="EE179" s="79">
        <v>0.11693941056728363</v>
      </c>
      <c r="EF179" s="79">
        <v>8.8148757815361023E-2</v>
      </c>
      <c r="EG179" s="79">
        <v>6.708565354347229E-2</v>
      </c>
      <c r="EH179" s="79">
        <v>0.10062260180711746</v>
      </c>
      <c r="EI179" s="79">
        <v>0.21990354359149933</v>
      </c>
      <c r="EJ179" s="79">
        <v>0.12425298988819122</v>
      </c>
      <c r="EK179" s="79">
        <v>2.1527640521526337E-2</v>
      </c>
      <c r="EL179" s="79">
        <v>3.367430716753006E-2</v>
      </c>
      <c r="EM179" s="79">
        <v>5.8948788791894913E-2</v>
      </c>
      <c r="EN179" s="79">
        <v>0.12694351375102997</v>
      </c>
      <c r="EO179" s="79">
        <v>0.1663522869348526</v>
      </c>
      <c r="EP179" s="79">
        <v>0.16291354596614838</v>
      </c>
      <c r="EQ179" s="79">
        <v>0.10336176306009293</v>
      </c>
      <c r="ER179" s="79">
        <v>1.9792741164565086E-2</v>
      </c>
      <c r="ES179" s="79">
        <v>0.21046526730060577</v>
      </c>
      <c r="ET179" s="79">
        <v>0.30632877349853516</v>
      </c>
      <c r="EU179" s="79">
        <v>0.31186848878860474</v>
      </c>
      <c r="EV179" s="79">
        <v>0.33845061063766479</v>
      </c>
      <c r="EW179" s="79">
        <v>71.523521423339844</v>
      </c>
      <c r="EX179" s="79">
        <v>69.669479370117188</v>
      </c>
      <c r="EY179" s="79">
        <v>68.803466796875</v>
      </c>
      <c r="EZ179" s="79">
        <v>67.019493103027344</v>
      </c>
      <c r="FA179" s="79">
        <v>66.540336608886719</v>
      </c>
      <c r="FB179" s="79">
        <v>65.661323547363281</v>
      </c>
      <c r="FC179" s="79">
        <v>65.776390075683594</v>
      </c>
      <c r="FD179" s="79">
        <v>68.599037170410156</v>
      </c>
      <c r="FE179" s="79">
        <v>73.526847839355469</v>
      </c>
      <c r="FF179" s="79">
        <v>77.529289245605469</v>
      </c>
      <c r="FG179" s="79">
        <v>82.880989074707031</v>
      </c>
      <c r="FH179" s="79">
        <v>87.06988525390625</v>
      </c>
      <c r="FI179" s="79">
        <v>89.9326171875</v>
      </c>
      <c r="FJ179" s="79">
        <v>92.8983154296875</v>
      </c>
      <c r="FK179" s="79">
        <v>95.354301452636719</v>
      </c>
      <c r="FL179" s="79">
        <v>96.499015808105469</v>
      </c>
      <c r="FM179" s="79">
        <v>96.951690673828125</v>
      </c>
      <c r="FN179" s="79">
        <v>96.322952270507813</v>
      </c>
      <c r="FO179" s="79">
        <v>95.208831787109375</v>
      </c>
      <c r="FP179" s="79">
        <v>92.262588500976563</v>
      </c>
      <c r="FQ179" s="79">
        <v>87.41253662109375</v>
      </c>
      <c r="FR179" s="79">
        <v>82.542869567871094</v>
      </c>
      <c r="FS179" s="79">
        <v>80.21588134765625</v>
      </c>
      <c r="FT179" s="79">
        <v>78.002815246582031</v>
      </c>
      <c r="FU179" s="79">
        <v>6.1043165624141693E-2</v>
      </c>
      <c r="FV179" s="79">
        <v>8.3352349698543549E-2</v>
      </c>
      <c r="FW179" s="79">
        <v>6.282787024974823E-2</v>
      </c>
      <c r="FX179" s="79">
        <v>0</v>
      </c>
      <c r="FY179" s="79">
        <v>170</v>
      </c>
      <c r="FZ179" s="79">
        <v>1</v>
      </c>
      <c r="GA179" s="41"/>
      <c r="GB179" s="34"/>
      <c r="GC179" s="34"/>
    </row>
    <row r="180" spans="1:185" x14ac:dyDescent="0.2">
      <c r="A180" t="s">
        <v>186</v>
      </c>
      <c r="B180" t="s">
        <v>236</v>
      </c>
      <c r="C180" t="s">
        <v>2</v>
      </c>
      <c r="D180" t="s">
        <v>203</v>
      </c>
      <c r="E180" t="s">
        <v>206</v>
      </c>
      <c r="F180" t="s">
        <v>1</v>
      </c>
      <c r="G180" t="s">
        <v>1</v>
      </c>
      <c r="H180" s="79">
        <v>4048</v>
      </c>
      <c r="I180" s="79">
        <v>2.0846977233886719</v>
      </c>
      <c r="J180" s="79">
        <v>1.7774511575698853</v>
      </c>
      <c r="K180" s="79">
        <v>1.6394749879837036</v>
      </c>
      <c r="L180" s="79">
        <v>1.5286266803741455</v>
      </c>
      <c r="M180" s="79">
        <v>1.5586553812026978</v>
      </c>
      <c r="N180" s="79">
        <v>1.5009220838546753</v>
      </c>
      <c r="O180" s="79">
        <v>1.5735644102096558</v>
      </c>
      <c r="P180" s="79">
        <v>1.6825320720672607</v>
      </c>
      <c r="Q180" s="79">
        <v>1.6871329545974731</v>
      </c>
      <c r="R180" s="79">
        <v>1.9959346055984497</v>
      </c>
      <c r="S180" s="79">
        <v>2.2028014659881592</v>
      </c>
      <c r="T180" s="79">
        <v>2.4434351921081543</v>
      </c>
      <c r="U180" s="79">
        <v>2.7464454174041748</v>
      </c>
      <c r="V180" s="79">
        <v>2.9563250541687012</v>
      </c>
      <c r="W180" s="79">
        <v>3.1805970668792725</v>
      </c>
      <c r="X180" s="79">
        <v>3.6598095893859863</v>
      </c>
      <c r="Y180" s="79">
        <v>3.9889640808105469</v>
      </c>
      <c r="Z180" s="79">
        <v>4.4664888381958008</v>
      </c>
      <c r="AA180" s="79">
        <v>4.365140438079834</v>
      </c>
      <c r="AB180" s="79">
        <v>4.3166775703430176</v>
      </c>
      <c r="AC180" s="79">
        <v>4.2939696311950684</v>
      </c>
      <c r="AD180" s="79">
        <v>4.1773271560668945</v>
      </c>
      <c r="AE180" s="79">
        <v>3.6192984580993652</v>
      </c>
      <c r="AF180" s="79">
        <v>3.0697813034057617</v>
      </c>
      <c r="AG180" s="79">
        <v>-0.30017459392547607</v>
      </c>
      <c r="AH180" s="79">
        <v>-0.44866934418678284</v>
      </c>
      <c r="AI180" s="79">
        <v>-0.21802392601966858</v>
      </c>
      <c r="AJ180" s="79">
        <v>-0.17376625537872314</v>
      </c>
      <c r="AK180" s="79">
        <v>-0.20440840721130371</v>
      </c>
      <c r="AL180" s="79">
        <v>-0.29783186316490173</v>
      </c>
      <c r="AM180" s="79">
        <v>-0.26372486352920532</v>
      </c>
      <c r="AN180" s="79">
        <v>-0.3300250768661499</v>
      </c>
      <c r="AO180" s="79">
        <v>-0.50935029983520508</v>
      </c>
      <c r="AP180" s="79">
        <v>-0.3954024612903595</v>
      </c>
      <c r="AQ180" s="79">
        <v>-0.30317124724388123</v>
      </c>
      <c r="AR180" s="79">
        <v>-0.32242804765701294</v>
      </c>
      <c r="AS180" s="79">
        <v>-0.73187464475631714</v>
      </c>
      <c r="AT180" s="79">
        <v>-0.68326467275619507</v>
      </c>
      <c r="AU180" s="79">
        <v>-0.79953992366790771</v>
      </c>
      <c r="AV180" s="79">
        <v>-0.66370737552642822</v>
      </c>
      <c r="AW180" s="79">
        <v>-0.79205358028411865</v>
      </c>
      <c r="AX180" s="79">
        <v>-0.55615931749343872</v>
      </c>
      <c r="AY180" s="79">
        <v>-0.54265898466110229</v>
      </c>
      <c r="AZ180" s="79">
        <v>-0.48251643776893616</v>
      </c>
      <c r="BA180" s="79">
        <v>-0.47767883539199829</v>
      </c>
      <c r="BB180" s="79">
        <v>-0.332826167345047</v>
      </c>
      <c r="BC180" s="79">
        <v>-0.13939113914966583</v>
      </c>
      <c r="BD180" s="79">
        <v>-6.7276313900947571E-2</v>
      </c>
      <c r="BE180" s="79">
        <v>-9.7592808306217194E-2</v>
      </c>
      <c r="BF180" s="79">
        <v>-0.23569485545158386</v>
      </c>
      <c r="BG180" s="79">
        <v>5.5596022866666317E-3</v>
      </c>
      <c r="BH180" s="79">
        <v>-1.4577823458239436E-3</v>
      </c>
      <c r="BI180" s="79">
        <v>3.2633136957883835E-2</v>
      </c>
      <c r="BJ180" s="79">
        <v>-5.4252784699201584E-2</v>
      </c>
      <c r="BK180" s="79">
        <v>-0.12210839241743088</v>
      </c>
      <c r="BL180" s="79">
        <v>-0.18212607502937317</v>
      </c>
      <c r="BM180" s="79">
        <v>-0.35731163620948792</v>
      </c>
      <c r="BN180" s="79">
        <v>-0.24255354702472687</v>
      </c>
      <c r="BO180" s="79">
        <v>-0.13766638934612274</v>
      </c>
      <c r="BP180" s="79">
        <v>-0.14823754131793976</v>
      </c>
      <c r="BQ180" s="79">
        <v>-0.51069903373718262</v>
      </c>
      <c r="BR180" s="79">
        <v>-0.43486353754997253</v>
      </c>
      <c r="BS180" s="79">
        <v>-0.51756662130355835</v>
      </c>
      <c r="BT180" s="79">
        <v>-0.30239191651344299</v>
      </c>
      <c r="BU180" s="79">
        <v>-0.39433068037033081</v>
      </c>
      <c r="BV180" s="79">
        <v>-0.13005311787128448</v>
      </c>
      <c r="BW180" s="79">
        <v>-0.1984187513589859</v>
      </c>
      <c r="BX180" s="79">
        <v>-0.16859884560108185</v>
      </c>
      <c r="BY180" s="79">
        <v>-0.12166456878185272</v>
      </c>
      <c r="BZ180" s="79">
        <v>1.8605751916766167E-2</v>
      </c>
      <c r="CA180" s="79">
        <v>0.16425824165344238</v>
      </c>
      <c r="CB180" s="79">
        <v>0.24442502856254578</v>
      </c>
      <c r="CC180" s="79">
        <v>4.2714715003967285E-2</v>
      </c>
      <c r="CD180" s="79">
        <v>-8.8189370930194855E-2</v>
      </c>
      <c r="CE180" s="79">
        <v>0.16041287779808044</v>
      </c>
      <c r="CF180" s="79">
        <v>0.11788254231214523</v>
      </c>
      <c r="CG180" s="79">
        <v>0.1968073844909668</v>
      </c>
      <c r="CH180" s="79">
        <v>0.11444934457540512</v>
      </c>
      <c r="CI180" s="79">
        <v>-2.402525395154953E-2</v>
      </c>
      <c r="CJ180" s="79">
        <v>-7.9691663384437561E-2</v>
      </c>
      <c r="CK180" s="79">
        <v>-0.25201013684272766</v>
      </c>
      <c r="CL180" s="79">
        <v>-0.13669085502624512</v>
      </c>
      <c r="CM180" s="79">
        <v>-2.3038232699036598E-2</v>
      </c>
      <c r="CN180" s="79">
        <v>-2.7593722566962242E-2</v>
      </c>
      <c r="CO180" s="79">
        <v>-0.35751345753669739</v>
      </c>
      <c r="CP180" s="79">
        <v>-0.26282164454460144</v>
      </c>
      <c r="CQ180" s="79">
        <v>-0.32227277755737305</v>
      </c>
      <c r="CR180" s="79">
        <v>-5.2145954221487045E-2</v>
      </c>
      <c r="CS180" s="79">
        <v>-0.11886900663375854</v>
      </c>
      <c r="CT180" s="79">
        <v>0.16506674885749817</v>
      </c>
      <c r="CU180" s="79">
        <v>4.0000967681407928E-2</v>
      </c>
      <c r="CV180" s="79">
        <v>4.8819523304700851E-2</v>
      </c>
      <c r="CW180" s="79">
        <v>0.12490982562303543</v>
      </c>
      <c r="CX180" s="79">
        <v>0.26200643181800842</v>
      </c>
      <c r="CY180" s="79">
        <v>0.37456488609313965</v>
      </c>
      <c r="CZ180" s="79">
        <v>0.46030843257904053</v>
      </c>
      <c r="DA180" s="79">
        <v>0.18302224576473236</v>
      </c>
      <c r="DB180" s="79">
        <v>5.9316109865903854E-2</v>
      </c>
      <c r="DC180" s="79">
        <v>0.31526616215705872</v>
      </c>
      <c r="DD180" s="79">
        <v>0.23722286522388458</v>
      </c>
      <c r="DE180" s="79">
        <v>0.36098164319992065</v>
      </c>
      <c r="DF180" s="79">
        <v>0.28315147757530212</v>
      </c>
      <c r="DG180" s="79">
        <v>7.4057884514331818E-2</v>
      </c>
      <c r="DH180" s="79">
        <v>2.2742746397852898E-2</v>
      </c>
      <c r="DI180" s="79">
        <v>-0.14670863747596741</v>
      </c>
      <c r="DJ180" s="79">
        <v>-3.0828161165118217E-2</v>
      </c>
      <c r="DK180" s="79">
        <v>9.1589920222759247E-2</v>
      </c>
      <c r="DL180" s="79">
        <v>9.3050092458724976E-2</v>
      </c>
      <c r="DM180" s="79">
        <v>-0.20432789623737335</v>
      </c>
      <c r="DN180" s="79">
        <v>-9.0779766440391541E-2</v>
      </c>
      <c r="DO180" s="79">
        <v>-0.12697893381118774</v>
      </c>
      <c r="DP180" s="79">
        <v>0.1981000155210495</v>
      </c>
      <c r="DQ180" s="79">
        <v>0.15659265220165253</v>
      </c>
      <c r="DR180" s="79">
        <v>0.46018660068511963</v>
      </c>
      <c r="DS180" s="79">
        <v>0.27842068672180176</v>
      </c>
      <c r="DT180" s="79">
        <v>0.26623788475990295</v>
      </c>
      <c r="DU180" s="79">
        <v>0.37148422002792358</v>
      </c>
      <c r="DV180" s="79">
        <v>0.50540709495544434</v>
      </c>
      <c r="DW180" s="79">
        <v>0.58487153053283691</v>
      </c>
      <c r="DX180" s="79">
        <v>0.67619180679321289</v>
      </c>
      <c r="DY180" s="79">
        <v>0.38560402393341064</v>
      </c>
      <c r="DZ180" s="79">
        <v>0.27229058742523193</v>
      </c>
      <c r="EA180" s="79">
        <v>0.53884971141815186</v>
      </c>
      <c r="EB180" s="79">
        <v>0.4095313549041748</v>
      </c>
      <c r="EC180" s="79">
        <v>0.5980231761932373</v>
      </c>
      <c r="ED180" s="79">
        <v>0.52673053741455078</v>
      </c>
      <c r="EE180" s="79">
        <v>0.21567437052726746</v>
      </c>
      <c r="EF180" s="79">
        <v>0.17064176499843597</v>
      </c>
      <c r="EG180" s="79">
        <v>5.3300084546208382E-3</v>
      </c>
      <c r="EH180" s="79">
        <v>0.12202075123786926</v>
      </c>
      <c r="EI180" s="79">
        <v>0.25709477066993713</v>
      </c>
      <c r="EJ180" s="79">
        <v>0.26724061369895935</v>
      </c>
      <c r="EK180" s="79">
        <v>1.6847731545567513E-2</v>
      </c>
      <c r="EL180" s="79">
        <v>0.15762138366699219</v>
      </c>
      <c r="EM180" s="79">
        <v>0.15499435365200043</v>
      </c>
      <c r="EN180" s="79">
        <v>0.55941545963287354</v>
      </c>
      <c r="EO180" s="79">
        <v>0.55431556701660156</v>
      </c>
      <c r="EP180" s="79">
        <v>0.88629281520843506</v>
      </c>
      <c r="EQ180" s="79">
        <v>0.62266087532043457</v>
      </c>
      <c r="ER180" s="79">
        <v>0.58015549182891846</v>
      </c>
      <c r="ES180" s="79">
        <v>0.72749847173690796</v>
      </c>
      <c r="ET180" s="79">
        <v>0.85683906078338623</v>
      </c>
      <c r="EU180" s="79">
        <v>0.88852089643478394</v>
      </c>
      <c r="EV180" s="79">
        <v>0.98789316415786743</v>
      </c>
      <c r="EW180" s="79">
        <v>69.714797973632813</v>
      </c>
      <c r="EX180" s="79">
        <v>68.458824157714844</v>
      </c>
      <c r="EY180" s="79">
        <v>66.73455810546875</v>
      </c>
      <c r="EZ180" s="79">
        <v>65.437904357910156</v>
      </c>
      <c r="FA180" s="79">
        <v>64.636032104492188</v>
      </c>
      <c r="FB180" s="79">
        <v>64.157546997070313</v>
      </c>
      <c r="FC180" s="79">
        <v>63.946880340576172</v>
      </c>
      <c r="FD180" s="79">
        <v>67.103202819824219</v>
      </c>
      <c r="FE180" s="79">
        <v>71.382278442382813</v>
      </c>
      <c r="FF180" s="79">
        <v>75.494705200195313</v>
      </c>
      <c r="FG180" s="79">
        <v>80.434822082519531</v>
      </c>
      <c r="FH180" s="79">
        <v>84.911895751953125</v>
      </c>
      <c r="FI180" s="79">
        <v>88.705039978027344</v>
      </c>
      <c r="FJ180" s="79">
        <v>91.963302612304688</v>
      </c>
      <c r="FK180" s="79">
        <v>94.06524658203125</v>
      </c>
      <c r="FL180" s="79">
        <v>95.169258117675781</v>
      </c>
      <c r="FM180" s="79">
        <v>94.698448181152344</v>
      </c>
      <c r="FN180" s="79">
        <v>94.086212158203125</v>
      </c>
      <c r="FO180" s="79">
        <v>92.061134338378906</v>
      </c>
      <c r="FP180" s="79">
        <v>89.259979248046875</v>
      </c>
      <c r="FQ180" s="79">
        <v>84.384513854980469</v>
      </c>
      <c r="FR180" s="79">
        <v>80.339462280273438</v>
      </c>
      <c r="FS180" s="79">
        <v>77.893722534179688</v>
      </c>
      <c r="FT180" s="79">
        <v>76.175323486328125</v>
      </c>
      <c r="FU180" s="79">
        <v>0.13504286110401154</v>
      </c>
      <c r="FV180" s="79">
        <v>0.29927799105644226</v>
      </c>
      <c r="FW180" s="79">
        <v>0.1201140284538269</v>
      </c>
      <c r="FX180" s="79">
        <v>0</v>
      </c>
      <c r="FY180" s="79">
        <v>512</v>
      </c>
      <c r="FZ180" s="79">
        <v>1</v>
      </c>
      <c r="GA180" s="41"/>
      <c r="GB180" s="34"/>
      <c r="GC180" s="34"/>
    </row>
    <row r="181" spans="1:185" x14ac:dyDescent="0.2">
      <c r="A181" t="s">
        <v>186</v>
      </c>
      <c r="B181" t="s">
        <v>236</v>
      </c>
      <c r="C181" t="s">
        <v>2</v>
      </c>
      <c r="D181" t="s">
        <v>203</v>
      </c>
      <c r="E181" t="s">
        <v>206</v>
      </c>
      <c r="F181" t="s">
        <v>178</v>
      </c>
      <c r="G181" t="s">
        <v>1</v>
      </c>
      <c r="H181" s="79">
        <v>2828</v>
      </c>
      <c r="I181" s="79">
        <v>1.1908414363861084</v>
      </c>
      <c r="J181" s="79">
        <v>0.9022066593170166</v>
      </c>
      <c r="K181" s="79">
        <v>0.78925788402557373</v>
      </c>
      <c r="L181" s="79">
        <v>0.85484951734542847</v>
      </c>
      <c r="M181" s="79">
        <v>0.82182788848876953</v>
      </c>
      <c r="N181" s="79">
        <v>0.75346672534942627</v>
      </c>
      <c r="O181" s="79">
        <v>0.91082221269607544</v>
      </c>
      <c r="P181" s="79">
        <v>1.0382586717605591</v>
      </c>
      <c r="Q181" s="79">
        <v>1.0524766445159912</v>
      </c>
      <c r="R181" s="79">
        <v>1.2305968999862671</v>
      </c>
      <c r="S181" s="79">
        <v>1.3206464052200317</v>
      </c>
      <c r="T181" s="79">
        <v>1.4797930717468262</v>
      </c>
      <c r="U181" s="79">
        <v>1.7598557472229004</v>
      </c>
      <c r="V181" s="79">
        <v>1.8967139720916748</v>
      </c>
      <c r="W181" s="79">
        <v>2.0113565921783447</v>
      </c>
      <c r="X181" s="79">
        <v>2.3030829429626465</v>
      </c>
      <c r="Y181" s="79">
        <v>2.4973335266113281</v>
      </c>
      <c r="Z181" s="79">
        <v>2.6400308609008789</v>
      </c>
      <c r="AA181" s="79">
        <v>2.6309552192687988</v>
      </c>
      <c r="AB181" s="79">
        <v>2.5390772819519043</v>
      </c>
      <c r="AC181" s="79">
        <v>2.378680944442749</v>
      </c>
      <c r="AD181" s="79">
        <v>2.3770735263824463</v>
      </c>
      <c r="AE181" s="79">
        <v>2.0453422069549561</v>
      </c>
      <c r="AF181" s="79">
        <v>1.6559003591537476</v>
      </c>
      <c r="AG181" s="79">
        <v>-0.33175173401832581</v>
      </c>
      <c r="AH181" s="79">
        <v>-0.48368668556213379</v>
      </c>
      <c r="AI181" s="79">
        <v>-0.33530181646347046</v>
      </c>
      <c r="AJ181" s="79">
        <v>-0.20327800512313843</v>
      </c>
      <c r="AK181" s="79">
        <v>-0.18919654190540314</v>
      </c>
      <c r="AL181" s="79">
        <v>-0.26066604256629944</v>
      </c>
      <c r="AM181" s="79">
        <v>-0.1063251867890358</v>
      </c>
      <c r="AN181" s="79">
        <v>-0.17972128093242645</v>
      </c>
      <c r="AO181" s="79">
        <v>-0.29926082491874695</v>
      </c>
      <c r="AP181" s="79">
        <v>-0.30124941468238831</v>
      </c>
      <c r="AQ181" s="79">
        <v>-0.28211513161659241</v>
      </c>
      <c r="AR181" s="79">
        <v>-0.34595760703086853</v>
      </c>
      <c r="AS181" s="79">
        <v>-0.45834219455718994</v>
      </c>
      <c r="AT181" s="79">
        <v>-0.3839205801486969</v>
      </c>
      <c r="AU181" s="79">
        <v>-0.49593767523765564</v>
      </c>
      <c r="AV181" s="79">
        <v>-0.25061583518981934</v>
      </c>
      <c r="AW181" s="79">
        <v>-0.17195303738117218</v>
      </c>
      <c r="AX181" s="79">
        <v>-0.14405682682991028</v>
      </c>
      <c r="AY181" s="79">
        <v>-0.18172256648540497</v>
      </c>
      <c r="AZ181" s="79">
        <v>-0.17203995585441589</v>
      </c>
      <c r="BA181" s="79">
        <v>-0.3981439471244812</v>
      </c>
      <c r="BB181" s="79">
        <v>-0.30444571375846863</v>
      </c>
      <c r="BC181" s="79">
        <v>-0.12590977549552917</v>
      </c>
      <c r="BD181" s="79">
        <v>-0.21355508267879486</v>
      </c>
      <c r="BE181" s="79">
        <v>-0.18563012778759003</v>
      </c>
      <c r="BF181" s="79">
        <v>-0.35305619239807129</v>
      </c>
      <c r="BG181" s="79">
        <v>-0.22468741238117218</v>
      </c>
      <c r="BH181" s="79">
        <v>-0.1124446764588356</v>
      </c>
      <c r="BI181" s="79">
        <v>-9.950777143239975E-2</v>
      </c>
      <c r="BJ181" s="79">
        <v>-0.16618703305721283</v>
      </c>
      <c r="BK181" s="79">
        <v>-2.6680197566747665E-2</v>
      </c>
      <c r="BL181" s="79">
        <v>-8.6904712021350861E-2</v>
      </c>
      <c r="BM181" s="79">
        <v>-0.20186589658260345</v>
      </c>
      <c r="BN181" s="79">
        <v>-0.18631245195865631</v>
      </c>
      <c r="BO181" s="79">
        <v>-0.16686591506004333</v>
      </c>
      <c r="BP181" s="79">
        <v>-0.21692493557929993</v>
      </c>
      <c r="BQ181" s="79">
        <v>-0.29222509264945984</v>
      </c>
      <c r="BR181" s="79">
        <v>-0.19458547234535217</v>
      </c>
      <c r="BS181" s="79">
        <v>-0.2885056734085083</v>
      </c>
      <c r="BT181" s="79">
        <v>-2.6482118293642998E-2</v>
      </c>
      <c r="BU181" s="79">
        <v>6.6042080521583557E-2</v>
      </c>
      <c r="BV181" s="79">
        <v>9.3755200505256653E-2</v>
      </c>
      <c r="BW181" s="79">
        <v>4.3011575937271118E-2</v>
      </c>
      <c r="BX181" s="79">
        <v>2.7083935216069221E-2</v>
      </c>
      <c r="BY181" s="79">
        <v>-0.22238603234291077</v>
      </c>
      <c r="BZ181" s="79">
        <v>-0.13358357548713684</v>
      </c>
      <c r="CA181" s="79">
        <v>2.3477837443351746E-2</v>
      </c>
      <c r="CB181" s="79">
        <v>-6.5341457724571228E-2</v>
      </c>
      <c r="CC181" s="79">
        <v>-8.4426753222942352E-2</v>
      </c>
      <c r="CD181" s="79">
        <v>-0.26258191466331482</v>
      </c>
      <c r="CE181" s="79">
        <v>-0.14807622134685516</v>
      </c>
      <c r="CF181" s="79">
        <v>-4.9533791840076447E-2</v>
      </c>
      <c r="CG181" s="79">
        <v>-3.7389606237411499E-2</v>
      </c>
      <c r="CH181" s="79">
        <v>-0.10075113922357559</v>
      </c>
      <c r="CI181" s="79">
        <v>2.8481679037213326E-2</v>
      </c>
      <c r="CJ181" s="79">
        <v>-2.2620243951678276E-2</v>
      </c>
      <c r="CK181" s="79">
        <v>-0.13441045582294464</v>
      </c>
      <c r="CL181" s="79">
        <v>-0.10670746117830276</v>
      </c>
      <c r="CM181" s="79">
        <v>-8.7044671177864075E-2</v>
      </c>
      <c r="CN181" s="79">
        <v>-0.12755730748176575</v>
      </c>
      <c r="CO181" s="79">
        <v>-0.17717291414737701</v>
      </c>
      <c r="CP181" s="79">
        <v>-6.3452549278736115E-2</v>
      </c>
      <c r="CQ181" s="79">
        <v>-0.14483891427516937</v>
      </c>
      <c r="CR181" s="79">
        <v>0.1287522166967392</v>
      </c>
      <c r="CS181" s="79">
        <v>0.23087677359580994</v>
      </c>
      <c r="CT181" s="79">
        <v>0.25846308469772339</v>
      </c>
      <c r="CU181" s="79">
        <v>0.19866175949573517</v>
      </c>
      <c r="CV181" s="79">
        <v>0.16499653458595276</v>
      </c>
      <c r="CW181" s="79">
        <v>-0.10065664350986481</v>
      </c>
      <c r="CX181" s="79">
        <v>-1.5244990587234497E-2</v>
      </c>
      <c r="CY181" s="79">
        <v>0.12694324553012848</v>
      </c>
      <c r="CZ181" s="79">
        <v>3.7310842424631119E-2</v>
      </c>
      <c r="DA181" s="79">
        <v>1.6776619479060173E-2</v>
      </c>
      <c r="DB181" s="79">
        <v>-0.17210762202739716</v>
      </c>
      <c r="DC181" s="79">
        <v>-7.1465030312538147E-2</v>
      </c>
      <c r="DD181" s="79">
        <v>1.3377092778682709E-2</v>
      </c>
      <c r="DE181" s="79">
        <v>2.472856268286705E-2</v>
      </c>
      <c r="DF181" s="79">
        <v>-3.5315252840518951E-2</v>
      </c>
      <c r="DG181" s="79">
        <v>8.3643555641174316E-2</v>
      </c>
      <c r="DH181" s="79">
        <v>4.1664227843284607E-2</v>
      </c>
      <c r="DI181" s="79">
        <v>-6.6955015063285828E-2</v>
      </c>
      <c r="DJ181" s="79">
        <v>-2.710246853530407E-2</v>
      </c>
      <c r="DK181" s="79">
        <v>-7.2234231047332287E-3</v>
      </c>
      <c r="DL181" s="79">
        <v>-3.818967193365097E-2</v>
      </c>
      <c r="DM181" s="79">
        <v>-6.2120720744132996E-2</v>
      </c>
      <c r="DN181" s="79">
        <v>6.7680366337299347E-2</v>
      </c>
      <c r="DO181" s="79">
        <v>-1.1721424525603652E-3</v>
      </c>
      <c r="DP181" s="79">
        <v>0.28398653864860535</v>
      </c>
      <c r="DQ181" s="79">
        <v>0.39571145176887512</v>
      </c>
      <c r="DR181" s="79">
        <v>0.42317098379135132</v>
      </c>
      <c r="DS181" s="79">
        <v>0.35431194305419922</v>
      </c>
      <c r="DT181" s="79">
        <v>0.30290913581848145</v>
      </c>
      <c r="DU181" s="79">
        <v>2.1072743460536003E-2</v>
      </c>
      <c r="DV181" s="79">
        <v>0.10309360176324844</v>
      </c>
      <c r="DW181" s="79">
        <v>0.23040865361690521</v>
      </c>
      <c r="DX181" s="79">
        <v>0.13996315002441406</v>
      </c>
      <c r="DY181" s="79">
        <v>0.16289821267127991</v>
      </c>
      <c r="DZ181" s="79">
        <v>-4.1477132588624954E-2</v>
      </c>
      <c r="EA181" s="79">
        <v>3.9149366319179535E-2</v>
      </c>
      <c r="EB181" s="79">
        <v>0.10421041399240494</v>
      </c>
      <c r="EC181" s="79">
        <v>0.11441732943058014</v>
      </c>
      <c r="ED181" s="79">
        <v>5.916377529501915E-2</v>
      </c>
      <c r="EE181" s="79">
        <v>0.16328854858875275</v>
      </c>
      <c r="EF181" s="79">
        <v>0.1344807893037796</v>
      </c>
      <c r="EG181" s="79">
        <v>3.043992817401886E-2</v>
      </c>
      <c r="EH181" s="79">
        <v>8.7834492325782776E-2</v>
      </c>
      <c r="EI181" s="79">
        <v>0.10802578181028366</v>
      </c>
      <c r="EJ181" s="79">
        <v>9.0842999517917633E-2</v>
      </c>
      <c r="EK181" s="79">
        <v>0.10399637371301651</v>
      </c>
      <c r="EL181" s="79">
        <v>0.25701546669006348</v>
      </c>
      <c r="EM181" s="79">
        <v>0.20625986158847809</v>
      </c>
      <c r="EN181" s="79">
        <v>0.50812029838562012</v>
      </c>
      <c r="EO181" s="79">
        <v>0.63370656967163086</v>
      </c>
      <c r="EP181" s="79">
        <v>0.66098302602767944</v>
      </c>
      <c r="EQ181" s="79">
        <v>0.57904607057571411</v>
      </c>
      <c r="ER181" s="79">
        <v>0.50203299522399902</v>
      </c>
      <c r="ES181" s="79">
        <v>0.19683064520359039</v>
      </c>
      <c r="ET181" s="79">
        <v>0.27395573258399963</v>
      </c>
      <c r="EU181" s="79">
        <v>0.37979626655578613</v>
      </c>
      <c r="EV181" s="79">
        <v>0.2881767749786377</v>
      </c>
      <c r="EW181" s="79">
        <v>67.283294677734375</v>
      </c>
      <c r="EX181" s="79">
        <v>66.276710510253906</v>
      </c>
      <c r="EY181" s="79">
        <v>65.25848388671875</v>
      </c>
      <c r="EZ181" s="79">
        <v>64.149391174316406</v>
      </c>
      <c r="FA181" s="79">
        <v>63.380619049072266</v>
      </c>
      <c r="FB181" s="79">
        <v>62.804698944091797</v>
      </c>
      <c r="FC181" s="79">
        <v>62.649532318115234</v>
      </c>
      <c r="FD181" s="79">
        <v>65.906074523925781</v>
      </c>
      <c r="FE181" s="79">
        <v>70.485733032226563</v>
      </c>
      <c r="FF181" s="79">
        <v>74.539039611816406</v>
      </c>
      <c r="FG181" s="79">
        <v>79.278007507324219</v>
      </c>
      <c r="FH181" s="79">
        <v>84.194526672363281</v>
      </c>
      <c r="FI181" s="79">
        <v>88.349815368652344</v>
      </c>
      <c r="FJ181" s="79">
        <v>91.456192016601563</v>
      </c>
      <c r="FK181" s="79">
        <v>93.356369018554688</v>
      </c>
      <c r="FL181" s="79">
        <v>94.276359558105469</v>
      </c>
      <c r="FM181" s="79">
        <v>93.336746215820313</v>
      </c>
      <c r="FN181" s="79">
        <v>92.389678955078125</v>
      </c>
      <c r="FO181" s="79">
        <v>89.991371154785156</v>
      </c>
      <c r="FP181" s="79">
        <v>86.824569702148438</v>
      </c>
      <c r="FQ181" s="79">
        <v>82.239616394042969</v>
      </c>
      <c r="FR181" s="79">
        <v>78.880912780761719</v>
      </c>
      <c r="FS181" s="79">
        <v>77.0120849609375</v>
      </c>
      <c r="FT181" s="79">
        <v>75.339706420898438</v>
      </c>
      <c r="FU181" s="79">
        <v>8.394264429807663E-2</v>
      </c>
      <c r="FV181" s="79">
        <v>0.18970894813537598</v>
      </c>
      <c r="FW181" s="79">
        <v>7.0205748081207275E-2</v>
      </c>
      <c r="FX181" s="79">
        <v>0</v>
      </c>
      <c r="FY181" s="79">
        <v>384</v>
      </c>
      <c r="FZ181" s="79">
        <v>1</v>
      </c>
      <c r="GA181" s="41"/>
      <c r="GB181" s="34"/>
      <c r="GC181" s="34"/>
    </row>
    <row r="182" spans="1:185" x14ac:dyDescent="0.2">
      <c r="A182" t="s">
        <v>186</v>
      </c>
      <c r="B182" t="s">
        <v>236</v>
      </c>
      <c r="C182" t="s">
        <v>2</v>
      </c>
      <c r="D182" t="s">
        <v>203</v>
      </c>
      <c r="E182" t="s">
        <v>206</v>
      </c>
      <c r="F182" t="s">
        <v>179</v>
      </c>
      <c r="G182" t="s">
        <v>1</v>
      </c>
      <c r="H182" s="79">
        <v>143</v>
      </c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79"/>
      <c r="AD182" s="79"/>
      <c r="AE182" s="79"/>
      <c r="AF182" s="79"/>
      <c r="AG182" s="79"/>
      <c r="AH182" s="79"/>
      <c r="AI182" s="79"/>
      <c r="AJ182" s="79"/>
      <c r="AK182" s="79"/>
      <c r="AL182" s="79"/>
      <c r="AM182" s="79"/>
      <c r="AN182" s="79"/>
      <c r="AO182" s="79"/>
      <c r="AP182" s="79"/>
      <c r="AQ182" s="79"/>
      <c r="AR182" s="79"/>
      <c r="AS182" s="79"/>
      <c r="AT182" s="79"/>
      <c r="AU182" s="79"/>
      <c r="AV182" s="79"/>
      <c r="AW182" s="79"/>
      <c r="AX182" s="79"/>
      <c r="AY182" s="79"/>
      <c r="AZ182" s="79"/>
      <c r="BA182" s="79"/>
      <c r="BB182" s="79"/>
      <c r="BC182" s="79"/>
      <c r="BD182" s="79"/>
      <c r="BE182" s="79"/>
      <c r="BF182" s="79"/>
      <c r="BG182" s="79"/>
      <c r="BH182" s="79"/>
      <c r="BI182" s="79"/>
      <c r="BJ182" s="79"/>
      <c r="BK182" s="79"/>
      <c r="BL182" s="79"/>
      <c r="BM182" s="79"/>
      <c r="BN182" s="79"/>
      <c r="BO182" s="79"/>
      <c r="BP182" s="79"/>
      <c r="BQ182" s="79"/>
      <c r="BR182" s="79"/>
      <c r="BS182" s="79"/>
      <c r="BT182" s="79"/>
      <c r="BU182" s="79"/>
      <c r="BV182" s="79"/>
      <c r="BW182" s="79"/>
      <c r="BX182" s="79"/>
      <c r="BY182" s="79"/>
      <c r="BZ182" s="79"/>
      <c r="CA182" s="79"/>
      <c r="CB182" s="79"/>
      <c r="CC182" s="79"/>
      <c r="CD182" s="79"/>
      <c r="CE182" s="79"/>
      <c r="CF182" s="79"/>
      <c r="CG182" s="79"/>
      <c r="CH182" s="79"/>
      <c r="CI182" s="79"/>
      <c r="CJ182" s="79"/>
      <c r="CK182" s="79"/>
      <c r="CL182" s="79"/>
      <c r="CM182" s="79"/>
      <c r="CN182" s="79"/>
      <c r="CO182" s="79"/>
      <c r="CP182" s="79"/>
      <c r="CQ182" s="79"/>
      <c r="CR182" s="79"/>
      <c r="CS182" s="79"/>
      <c r="CT182" s="79"/>
      <c r="CU182" s="79"/>
      <c r="CV182" s="79"/>
      <c r="CW182" s="79"/>
      <c r="CX182" s="79"/>
      <c r="CY182" s="79"/>
      <c r="CZ182" s="79"/>
      <c r="DA182" s="79"/>
      <c r="DB182" s="79"/>
      <c r="DC182" s="79"/>
      <c r="DD182" s="79"/>
      <c r="DE182" s="79"/>
      <c r="DF182" s="79"/>
      <c r="DG182" s="79"/>
      <c r="DH182" s="79"/>
      <c r="DI182" s="79"/>
      <c r="DJ182" s="79"/>
      <c r="DK182" s="79"/>
      <c r="DL182" s="79"/>
      <c r="DM182" s="79"/>
      <c r="DN182" s="79"/>
      <c r="DO182" s="79"/>
      <c r="DP182" s="79"/>
      <c r="DQ182" s="79"/>
      <c r="DR182" s="79"/>
      <c r="DS182" s="79"/>
      <c r="DT182" s="79"/>
      <c r="DU182" s="79"/>
      <c r="DV182" s="79"/>
      <c r="DW182" s="79"/>
      <c r="DX182" s="79"/>
      <c r="DY182" s="79"/>
      <c r="DZ182" s="79"/>
      <c r="EA182" s="79"/>
      <c r="EB182" s="79"/>
      <c r="EC182" s="79"/>
      <c r="ED182" s="79"/>
      <c r="EE182" s="79"/>
      <c r="EF182" s="79"/>
      <c r="EG182" s="79"/>
      <c r="EH182" s="79"/>
      <c r="EI182" s="79"/>
      <c r="EJ182" s="79"/>
      <c r="EK182" s="79"/>
      <c r="EL182" s="79"/>
      <c r="EM182" s="79"/>
      <c r="EN182" s="79"/>
      <c r="EO182" s="79"/>
      <c r="EP182" s="79"/>
      <c r="EQ182" s="79"/>
      <c r="ER182" s="79"/>
      <c r="ES182" s="79"/>
      <c r="ET182" s="79"/>
      <c r="EU182" s="79"/>
      <c r="EV182" s="79"/>
      <c r="EW182" s="79"/>
      <c r="EX182" s="79"/>
      <c r="EY182" s="79"/>
      <c r="EZ182" s="79"/>
      <c r="FA182" s="79"/>
      <c r="FB182" s="79"/>
      <c r="FC182" s="79"/>
      <c r="FD182" s="79"/>
      <c r="FE182" s="79"/>
      <c r="FF182" s="79"/>
      <c r="FG182" s="79"/>
      <c r="FH182" s="79"/>
      <c r="FI182" s="79"/>
      <c r="FJ182" s="79"/>
      <c r="FK182" s="79"/>
      <c r="FL182" s="79"/>
      <c r="FM182" s="79"/>
      <c r="FN182" s="79"/>
      <c r="FO182" s="79"/>
      <c r="FP182" s="79"/>
      <c r="FQ182" s="79"/>
      <c r="FR182" s="79"/>
      <c r="FS182" s="79"/>
      <c r="FT182" s="79"/>
      <c r="FU182" s="79"/>
      <c r="FV182" s="79"/>
      <c r="FW182" s="79"/>
      <c r="FX182" s="79">
        <v>0</v>
      </c>
      <c r="FY182" s="79">
        <v>11</v>
      </c>
      <c r="FZ182" s="79">
        <v>0</v>
      </c>
      <c r="GA182" s="41"/>
      <c r="GB182" s="34"/>
      <c r="GC182" s="34"/>
    </row>
    <row r="183" spans="1:185" x14ac:dyDescent="0.2">
      <c r="A183" t="s">
        <v>186</v>
      </c>
      <c r="B183" t="s">
        <v>236</v>
      </c>
      <c r="C183" t="s">
        <v>2</v>
      </c>
      <c r="D183" t="s">
        <v>203</v>
      </c>
      <c r="E183" t="s">
        <v>206</v>
      </c>
      <c r="F183" t="s">
        <v>180</v>
      </c>
      <c r="G183" t="s">
        <v>1</v>
      </c>
      <c r="H183" s="79">
        <v>47</v>
      </c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79"/>
      <c r="AD183" s="79"/>
      <c r="AE183" s="79"/>
      <c r="AF183" s="79"/>
      <c r="AG183" s="79"/>
      <c r="AH183" s="79"/>
      <c r="AI183" s="79"/>
      <c r="AJ183" s="79"/>
      <c r="AK183" s="79"/>
      <c r="AL183" s="79"/>
      <c r="AM183" s="79"/>
      <c r="AN183" s="79"/>
      <c r="AO183" s="79"/>
      <c r="AP183" s="79"/>
      <c r="AQ183" s="79"/>
      <c r="AR183" s="79"/>
      <c r="AS183" s="79"/>
      <c r="AT183" s="79"/>
      <c r="AU183" s="79"/>
      <c r="AV183" s="79"/>
      <c r="AW183" s="79"/>
      <c r="AX183" s="79"/>
      <c r="AY183" s="79"/>
      <c r="AZ183" s="79"/>
      <c r="BA183" s="79"/>
      <c r="BB183" s="79"/>
      <c r="BC183" s="79"/>
      <c r="BD183" s="79"/>
      <c r="BE183" s="79"/>
      <c r="BF183" s="79"/>
      <c r="BG183" s="79"/>
      <c r="BH183" s="79"/>
      <c r="BI183" s="79"/>
      <c r="BJ183" s="79"/>
      <c r="BK183" s="79"/>
      <c r="BL183" s="79"/>
      <c r="BM183" s="79"/>
      <c r="BN183" s="79"/>
      <c r="BO183" s="79"/>
      <c r="BP183" s="79"/>
      <c r="BQ183" s="79"/>
      <c r="BR183" s="79"/>
      <c r="BS183" s="79"/>
      <c r="BT183" s="79"/>
      <c r="BU183" s="79"/>
      <c r="BV183" s="79"/>
      <c r="BW183" s="79"/>
      <c r="BX183" s="79"/>
      <c r="BY183" s="79"/>
      <c r="BZ183" s="79"/>
      <c r="CA183" s="79"/>
      <c r="CB183" s="79"/>
      <c r="CC183" s="79"/>
      <c r="CD183" s="79"/>
      <c r="CE183" s="79"/>
      <c r="CF183" s="79"/>
      <c r="CG183" s="79"/>
      <c r="CH183" s="79"/>
      <c r="CI183" s="79"/>
      <c r="CJ183" s="79"/>
      <c r="CK183" s="79"/>
      <c r="CL183" s="79"/>
      <c r="CM183" s="79"/>
      <c r="CN183" s="79"/>
      <c r="CO183" s="79"/>
      <c r="CP183" s="79"/>
      <c r="CQ183" s="79"/>
      <c r="CR183" s="79"/>
      <c r="CS183" s="79"/>
      <c r="CT183" s="79"/>
      <c r="CU183" s="79"/>
      <c r="CV183" s="79"/>
      <c r="CW183" s="79"/>
      <c r="CX183" s="79"/>
      <c r="CY183" s="79"/>
      <c r="CZ183" s="79"/>
      <c r="DA183" s="79"/>
      <c r="DB183" s="79"/>
      <c r="DC183" s="79"/>
      <c r="DD183" s="79"/>
      <c r="DE183" s="79"/>
      <c r="DF183" s="79"/>
      <c r="DG183" s="79"/>
      <c r="DH183" s="79"/>
      <c r="DI183" s="79"/>
      <c r="DJ183" s="79"/>
      <c r="DK183" s="79"/>
      <c r="DL183" s="79"/>
      <c r="DM183" s="79"/>
      <c r="DN183" s="79"/>
      <c r="DO183" s="79"/>
      <c r="DP183" s="79"/>
      <c r="DQ183" s="79"/>
      <c r="DR183" s="79"/>
      <c r="DS183" s="79"/>
      <c r="DT183" s="79"/>
      <c r="DU183" s="79"/>
      <c r="DV183" s="79"/>
      <c r="DW183" s="79"/>
      <c r="DX183" s="79"/>
      <c r="DY183" s="79"/>
      <c r="DZ183" s="79"/>
      <c r="EA183" s="79"/>
      <c r="EB183" s="79"/>
      <c r="EC183" s="79"/>
      <c r="ED183" s="79"/>
      <c r="EE183" s="79"/>
      <c r="EF183" s="79"/>
      <c r="EG183" s="79"/>
      <c r="EH183" s="79"/>
      <c r="EI183" s="79"/>
      <c r="EJ183" s="79"/>
      <c r="EK183" s="79"/>
      <c r="EL183" s="79"/>
      <c r="EM183" s="79"/>
      <c r="EN183" s="79"/>
      <c r="EO183" s="79"/>
      <c r="EP183" s="79"/>
      <c r="EQ183" s="79"/>
      <c r="ER183" s="79"/>
      <c r="ES183" s="79"/>
      <c r="ET183" s="79"/>
      <c r="EU183" s="79"/>
      <c r="EV183" s="79"/>
      <c r="EW183" s="79"/>
      <c r="EX183" s="79"/>
      <c r="EY183" s="79"/>
      <c r="EZ183" s="79"/>
      <c r="FA183" s="79"/>
      <c r="FB183" s="79"/>
      <c r="FC183" s="79"/>
      <c r="FD183" s="79"/>
      <c r="FE183" s="79"/>
      <c r="FF183" s="79"/>
      <c r="FG183" s="79"/>
      <c r="FH183" s="79"/>
      <c r="FI183" s="79"/>
      <c r="FJ183" s="79"/>
      <c r="FK183" s="79"/>
      <c r="FL183" s="79"/>
      <c r="FM183" s="79"/>
      <c r="FN183" s="79"/>
      <c r="FO183" s="79"/>
      <c r="FP183" s="79"/>
      <c r="FQ183" s="79"/>
      <c r="FR183" s="79"/>
      <c r="FS183" s="79"/>
      <c r="FT183" s="79"/>
      <c r="FU183" s="79"/>
      <c r="FV183" s="79"/>
      <c r="FW183" s="79"/>
      <c r="FX183" s="79">
        <v>0</v>
      </c>
      <c r="FY183" s="79">
        <v>9</v>
      </c>
      <c r="FZ183" s="79">
        <v>0</v>
      </c>
      <c r="GA183" s="41"/>
      <c r="GB183" s="34"/>
      <c r="GC183" s="34"/>
    </row>
    <row r="184" spans="1:185" x14ac:dyDescent="0.2">
      <c r="A184" t="s">
        <v>186</v>
      </c>
      <c r="B184" t="s">
        <v>236</v>
      </c>
      <c r="C184" t="s">
        <v>2</v>
      </c>
      <c r="D184" t="s">
        <v>203</v>
      </c>
      <c r="E184" t="s">
        <v>206</v>
      </c>
      <c r="F184" t="s">
        <v>181</v>
      </c>
      <c r="G184" t="s">
        <v>1</v>
      </c>
      <c r="H184" s="79">
        <v>48</v>
      </c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79"/>
      <c r="AD184" s="79"/>
      <c r="AE184" s="79"/>
      <c r="AF184" s="79"/>
      <c r="AG184" s="79"/>
      <c r="AH184" s="79"/>
      <c r="AI184" s="79"/>
      <c r="AJ184" s="79"/>
      <c r="AK184" s="79"/>
      <c r="AL184" s="79"/>
      <c r="AM184" s="79"/>
      <c r="AN184" s="79"/>
      <c r="AO184" s="79"/>
      <c r="AP184" s="79"/>
      <c r="AQ184" s="79"/>
      <c r="AR184" s="79"/>
      <c r="AS184" s="79"/>
      <c r="AT184" s="79"/>
      <c r="AU184" s="79"/>
      <c r="AV184" s="79"/>
      <c r="AW184" s="79"/>
      <c r="AX184" s="79"/>
      <c r="AY184" s="79"/>
      <c r="AZ184" s="79"/>
      <c r="BA184" s="79"/>
      <c r="BB184" s="79"/>
      <c r="BC184" s="79"/>
      <c r="BD184" s="79"/>
      <c r="BE184" s="79"/>
      <c r="BF184" s="79"/>
      <c r="BG184" s="79"/>
      <c r="BH184" s="79"/>
      <c r="BI184" s="79"/>
      <c r="BJ184" s="79"/>
      <c r="BK184" s="79"/>
      <c r="BL184" s="79"/>
      <c r="BM184" s="79"/>
      <c r="BN184" s="79"/>
      <c r="BO184" s="79"/>
      <c r="BP184" s="79"/>
      <c r="BQ184" s="79"/>
      <c r="BR184" s="79"/>
      <c r="BS184" s="79"/>
      <c r="BT184" s="79"/>
      <c r="BU184" s="79"/>
      <c r="BV184" s="79"/>
      <c r="BW184" s="79"/>
      <c r="BX184" s="79"/>
      <c r="BY184" s="79"/>
      <c r="BZ184" s="79"/>
      <c r="CA184" s="79"/>
      <c r="CB184" s="79"/>
      <c r="CC184" s="79"/>
      <c r="CD184" s="79"/>
      <c r="CE184" s="79"/>
      <c r="CF184" s="79"/>
      <c r="CG184" s="79"/>
      <c r="CH184" s="79"/>
      <c r="CI184" s="79"/>
      <c r="CJ184" s="79"/>
      <c r="CK184" s="79"/>
      <c r="CL184" s="79"/>
      <c r="CM184" s="79"/>
      <c r="CN184" s="79"/>
      <c r="CO184" s="79"/>
      <c r="CP184" s="79"/>
      <c r="CQ184" s="79"/>
      <c r="CR184" s="79"/>
      <c r="CS184" s="79"/>
      <c r="CT184" s="79"/>
      <c r="CU184" s="79"/>
      <c r="CV184" s="79"/>
      <c r="CW184" s="79"/>
      <c r="CX184" s="79"/>
      <c r="CY184" s="79"/>
      <c r="CZ184" s="79"/>
      <c r="DA184" s="79"/>
      <c r="DB184" s="79"/>
      <c r="DC184" s="79"/>
      <c r="DD184" s="79"/>
      <c r="DE184" s="79"/>
      <c r="DF184" s="79"/>
      <c r="DG184" s="79"/>
      <c r="DH184" s="79"/>
      <c r="DI184" s="79"/>
      <c r="DJ184" s="79"/>
      <c r="DK184" s="79"/>
      <c r="DL184" s="79"/>
      <c r="DM184" s="79"/>
      <c r="DN184" s="79"/>
      <c r="DO184" s="79"/>
      <c r="DP184" s="79"/>
      <c r="DQ184" s="79"/>
      <c r="DR184" s="79"/>
      <c r="DS184" s="79"/>
      <c r="DT184" s="79"/>
      <c r="DU184" s="79"/>
      <c r="DV184" s="79"/>
      <c r="DW184" s="79"/>
      <c r="DX184" s="79"/>
      <c r="DY184" s="79"/>
      <c r="DZ184" s="79"/>
      <c r="EA184" s="79"/>
      <c r="EB184" s="79"/>
      <c r="EC184" s="79"/>
      <c r="ED184" s="79"/>
      <c r="EE184" s="79"/>
      <c r="EF184" s="79"/>
      <c r="EG184" s="79"/>
      <c r="EH184" s="79"/>
      <c r="EI184" s="79"/>
      <c r="EJ184" s="79"/>
      <c r="EK184" s="79"/>
      <c r="EL184" s="79"/>
      <c r="EM184" s="79"/>
      <c r="EN184" s="79"/>
      <c r="EO184" s="79"/>
      <c r="EP184" s="79"/>
      <c r="EQ184" s="79"/>
      <c r="ER184" s="79"/>
      <c r="ES184" s="79"/>
      <c r="ET184" s="79"/>
      <c r="EU184" s="79"/>
      <c r="EV184" s="79"/>
      <c r="EW184" s="79"/>
      <c r="EX184" s="79"/>
      <c r="EY184" s="79"/>
      <c r="EZ184" s="79"/>
      <c r="FA184" s="79"/>
      <c r="FB184" s="79"/>
      <c r="FC184" s="79"/>
      <c r="FD184" s="79"/>
      <c r="FE184" s="79"/>
      <c r="FF184" s="79"/>
      <c r="FG184" s="79"/>
      <c r="FH184" s="79"/>
      <c r="FI184" s="79"/>
      <c r="FJ184" s="79"/>
      <c r="FK184" s="79"/>
      <c r="FL184" s="79"/>
      <c r="FM184" s="79"/>
      <c r="FN184" s="79"/>
      <c r="FO184" s="79"/>
      <c r="FP184" s="79"/>
      <c r="FQ184" s="79"/>
      <c r="FR184" s="79"/>
      <c r="FS184" s="79"/>
      <c r="FT184" s="79"/>
      <c r="FU184" s="79"/>
      <c r="FV184" s="79"/>
      <c r="FW184" s="79"/>
      <c r="FX184" s="79">
        <v>0</v>
      </c>
      <c r="FY184" s="79">
        <v>5</v>
      </c>
      <c r="FZ184" s="79">
        <v>0</v>
      </c>
      <c r="GA184" s="41"/>
      <c r="GB184" s="34"/>
      <c r="GC184" s="34"/>
    </row>
    <row r="185" spans="1:185" x14ac:dyDescent="0.2">
      <c r="A185" t="s">
        <v>186</v>
      </c>
      <c r="B185" t="s">
        <v>236</v>
      </c>
      <c r="C185" t="s">
        <v>2</v>
      </c>
      <c r="D185" t="s">
        <v>203</v>
      </c>
      <c r="E185" t="s">
        <v>206</v>
      </c>
      <c r="F185" t="s">
        <v>182</v>
      </c>
      <c r="G185" t="s">
        <v>1</v>
      </c>
      <c r="H185" s="79">
        <v>276</v>
      </c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79"/>
      <c r="AD185" s="79"/>
      <c r="AE185" s="79"/>
      <c r="AF185" s="79"/>
      <c r="AG185" s="79"/>
      <c r="AH185" s="79"/>
      <c r="AI185" s="79"/>
      <c r="AJ185" s="79"/>
      <c r="AK185" s="79"/>
      <c r="AL185" s="79"/>
      <c r="AM185" s="79"/>
      <c r="AN185" s="79"/>
      <c r="AO185" s="79"/>
      <c r="AP185" s="79"/>
      <c r="AQ185" s="79"/>
      <c r="AR185" s="79"/>
      <c r="AS185" s="79"/>
      <c r="AT185" s="79"/>
      <c r="AU185" s="79"/>
      <c r="AV185" s="79"/>
      <c r="AW185" s="79"/>
      <c r="AX185" s="79"/>
      <c r="AY185" s="79"/>
      <c r="AZ185" s="79"/>
      <c r="BA185" s="79"/>
      <c r="BB185" s="79"/>
      <c r="BC185" s="79"/>
      <c r="BD185" s="79"/>
      <c r="BE185" s="79"/>
      <c r="BF185" s="79"/>
      <c r="BG185" s="79"/>
      <c r="BH185" s="79"/>
      <c r="BI185" s="79"/>
      <c r="BJ185" s="79"/>
      <c r="BK185" s="79"/>
      <c r="BL185" s="79"/>
      <c r="BM185" s="79"/>
      <c r="BN185" s="79"/>
      <c r="BO185" s="79"/>
      <c r="BP185" s="79"/>
      <c r="BQ185" s="79"/>
      <c r="BR185" s="79"/>
      <c r="BS185" s="79"/>
      <c r="BT185" s="79"/>
      <c r="BU185" s="79"/>
      <c r="BV185" s="79"/>
      <c r="BW185" s="79"/>
      <c r="BX185" s="79"/>
      <c r="BY185" s="79"/>
      <c r="BZ185" s="79"/>
      <c r="CA185" s="79"/>
      <c r="CB185" s="79"/>
      <c r="CC185" s="79"/>
      <c r="CD185" s="79"/>
      <c r="CE185" s="79"/>
      <c r="CF185" s="79"/>
      <c r="CG185" s="79"/>
      <c r="CH185" s="79"/>
      <c r="CI185" s="79"/>
      <c r="CJ185" s="79"/>
      <c r="CK185" s="79"/>
      <c r="CL185" s="79"/>
      <c r="CM185" s="79"/>
      <c r="CN185" s="79"/>
      <c r="CO185" s="79"/>
      <c r="CP185" s="79"/>
      <c r="CQ185" s="79"/>
      <c r="CR185" s="79"/>
      <c r="CS185" s="79"/>
      <c r="CT185" s="79"/>
      <c r="CU185" s="79"/>
      <c r="CV185" s="79"/>
      <c r="CW185" s="79"/>
      <c r="CX185" s="79"/>
      <c r="CY185" s="79"/>
      <c r="CZ185" s="79"/>
      <c r="DA185" s="79"/>
      <c r="DB185" s="79"/>
      <c r="DC185" s="79"/>
      <c r="DD185" s="79"/>
      <c r="DE185" s="79"/>
      <c r="DF185" s="79"/>
      <c r="DG185" s="79"/>
      <c r="DH185" s="79"/>
      <c r="DI185" s="79"/>
      <c r="DJ185" s="79"/>
      <c r="DK185" s="79"/>
      <c r="DL185" s="79"/>
      <c r="DM185" s="79"/>
      <c r="DN185" s="79"/>
      <c r="DO185" s="79"/>
      <c r="DP185" s="79"/>
      <c r="DQ185" s="79"/>
      <c r="DR185" s="79"/>
      <c r="DS185" s="79"/>
      <c r="DT185" s="79"/>
      <c r="DU185" s="79"/>
      <c r="DV185" s="79"/>
      <c r="DW185" s="79"/>
      <c r="DX185" s="79"/>
      <c r="DY185" s="79"/>
      <c r="DZ185" s="79"/>
      <c r="EA185" s="79"/>
      <c r="EB185" s="79"/>
      <c r="EC185" s="79"/>
      <c r="ED185" s="79"/>
      <c r="EE185" s="79"/>
      <c r="EF185" s="79"/>
      <c r="EG185" s="79"/>
      <c r="EH185" s="79"/>
      <c r="EI185" s="79"/>
      <c r="EJ185" s="79"/>
      <c r="EK185" s="79"/>
      <c r="EL185" s="79"/>
      <c r="EM185" s="79"/>
      <c r="EN185" s="79"/>
      <c r="EO185" s="79"/>
      <c r="EP185" s="79"/>
      <c r="EQ185" s="79"/>
      <c r="ER185" s="79"/>
      <c r="ES185" s="79"/>
      <c r="ET185" s="79"/>
      <c r="EU185" s="79"/>
      <c r="EV185" s="79"/>
      <c r="EW185" s="79"/>
      <c r="EX185" s="79"/>
      <c r="EY185" s="79"/>
      <c r="EZ185" s="79"/>
      <c r="FA185" s="79"/>
      <c r="FB185" s="79"/>
      <c r="FC185" s="79"/>
      <c r="FD185" s="79"/>
      <c r="FE185" s="79"/>
      <c r="FF185" s="79"/>
      <c r="FG185" s="79"/>
      <c r="FH185" s="79"/>
      <c r="FI185" s="79"/>
      <c r="FJ185" s="79"/>
      <c r="FK185" s="79"/>
      <c r="FL185" s="79"/>
      <c r="FM185" s="79"/>
      <c r="FN185" s="79"/>
      <c r="FO185" s="79"/>
      <c r="FP185" s="79"/>
      <c r="FQ185" s="79"/>
      <c r="FR185" s="79"/>
      <c r="FS185" s="79"/>
      <c r="FT185" s="79"/>
      <c r="FU185" s="79"/>
      <c r="FV185" s="79"/>
      <c r="FW185" s="79"/>
      <c r="FX185" s="79">
        <v>0</v>
      </c>
      <c r="FY185" s="79">
        <v>38</v>
      </c>
      <c r="FZ185" s="79">
        <v>0</v>
      </c>
      <c r="GA185" s="41"/>
      <c r="GB185" s="34"/>
      <c r="GC185" s="34"/>
    </row>
    <row r="186" spans="1:185" x14ac:dyDescent="0.2">
      <c r="A186" t="s">
        <v>186</v>
      </c>
      <c r="B186" t="s">
        <v>236</v>
      </c>
      <c r="C186" t="s">
        <v>2</v>
      </c>
      <c r="D186" t="s">
        <v>203</v>
      </c>
      <c r="E186" t="s">
        <v>206</v>
      </c>
      <c r="F186" t="s">
        <v>183</v>
      </c>
      <c r="G186" t="s">
        <v>1</v>
      </c>
      <c r="H186" s="79">
        <v>436</v>
      </c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79"/>
      <c r="AD186" s="79"/>
      <c r="AE186" s="79"/>
      <c r="AF186" s="79"/>
      <c r="AG186" s="79"/>
      <c r="AH186" s="79"/>
      <c r="AI186" s="79"/>
      <c r="AJ186" s="79"/>
      <c r="AK186" s="79"/>
      <c r="AL186" s="79"/>
      <c r="AM186" s="79"/>
      <c r="AN186" s="79"/>
      <c r="AO186" s="79"/>
      <c r="AP186" s="79"/>
      <c r="AQ186" s="79"/>
      <c r="AR186" s="79"/>
      <c r="AS186" s="79"/>
      <c r="AT186" s="79"/>
      <c r="AU186" s="79"/>
      <c r="AV186" s="79"/>
      <c r="AW186" s="79"/>
      <c r="AX186" s="79"/>
      <c r="AY186" s="79"/>
      <c r="AZ186" s="79"/>
      <c r="BA186" s="79"/>
      <c r="BB186" s="79"/>
      <c r="BC186" s="79"/>
      <c r="BD186" s="79"/>
      <c r="BE186" s="79"/>
      <c r="BF186" s="79"/>
      <c r="BG186" s="79"/>
      <c r="BH186" s="79"/>
      <c r="BI186" s="79"/>
      <c r="BJ186" s="79"/>
      <c r="BK186" s="79"/>
      <c r="BL186" s="79"/>
      <c r="BM186" s="79"/>
      <c r="BN186" s="79"/>
      <c r="BO186" s="79"/>
      <c r="BP186" s="79"/>
      <c r="BQ186" s="79"/>
      <c r="BR186" s="79"/>
      <c r="BS186" s="79"/>
      <c r="BT186" s="79"/>
      <c r="BU186" s="79"/>
      <c r="BV186" s="79"/>
      <c r="BW186" s="79"/>
      <c r="BX186" s="79"/>
      <c r="BY186" s="79"/>
      <c r="BZ186" s="79"/>
      <c r="CA186" s="79"/>
      <c r="CB186" s="79"/>
      <c r="CC186" s="79"/>
      <c r="CD186" s="79"/>
      <c r="CE186" s="79"/>
      <c r="CF186" s="79"/>
      <c r="CG186" s="79"/>
      <c r="CH186" s="79"/>
      <c r="CI186" s="79"/>
      <c r="CJ186" s="79"/>
      <c r="CK186" s="79"/>
      <c r="CL186" s="79"/>
      <c r="CM186" s="79"/>
      <c r="CN186" s="79"/>
      <c r="CO186" s="79"/>
      <c r="CP186" s="79"/>
      <c r="CQ186" s="79"/>
      <c r="CR186" s="79"/>
      <c r="CS186" s="79"/>
      <c r="CT186" s="79"/>
      <c r="CU186" s="79"/>
      <c r="CV186" s="79"/>
      <c r="CW186" s="79"/>
      <c r="CX186" s="79"/>
      <c r="CY186" s="79"/>
      <c r="CZ186" s="79"/>
      <c r="DA186" s="79"/>
      <c r="DB186" s="79"/>
      <c r="DC186" s="79"/>
      <c r="DD186" s="79"/>
      <c r="DE186" s="79"/>
      <c r="DF186" s="79"/>
      <c r="DG186" s="79"/>
      <c r="DH186" s="79"/>
      <c r="DI186" s="79"/>
      <c r="DJ186" s="79"/>
      <c r="DK186" s="79"/>
      <c r="DL186" s="79"/>
      <c r="DM186" s="79"/>
      <c r="DN186" s="79"/>
      <c r="DO186" s="79"/>
      <c r="DP186" s="79"/>
      <c r="DQ186" s="79"/>
      <c r="DR186" s="79"/>
      <c r="DS186" s="79"/>
      <c r="DT186" s="79"/>
      <c r="DU186" s="79"/>
      <c r="DV186" s="79"/>
      <c r="DW186" s="79"/>
      <c r="DX186" s="79"/>
      <c r="DY186" s="79"/>
      <c r="DZ186" s="79"/>
      <c r="EA186" s="79"/>
      <c r="EB186" s="79"/>
      <c r="EC186" s="79"/>
      <c r="ED186" s="79"/>
      <c r="EE186" s="79"/>
      <c r="EF186" s="79"/>
      <c r="EG186" s="79"/>
      <c r="EH186" s="79"/>
      <c r="EI186" s="79"/>
      <c r="EJ186" s="79"/>
      <c r="EK186" s="79"/>
      <c r="EL186" s="79"/>
      <c r="EM186" s="79"/>
      <c r="EN186" s="79"/>
      <c r="EO186" s="79"/>
      <c r="EP186" s="79"/>
      <c r="EQ186" s="79"/>
      <c r="ER186" s="79"/>
      <c r="ES186" s="79"/>
      <c r="ET186" s="79"/>
      <c r="EU186" s="79"/>
      <c r="EV186" s="79"/>
      <c r="EW186" s="79"/>
      <c r="EX186" s="79"/>
      <c r="EY186" s="79"/>
      <c r="EZ186" s="79"/>
      <c r="FA186" s="79"/>
      <c r="FB186" s="79"/>
      <c r="FC186" s="79"/>
      <c r="FD186" s="79"/>
      <c r="FE186" s="79"/>
      <c r="FF186" s="79"/>
      <c r="FG186" s="79"/>
      <c r="FH186" s="79"/>
      <c r="FI186" s="79"/>
      <c r="FJ186" s="79"/>
      <c r="FK186" s="79"/>
      <c r="FL186" s="79"/>
      <c r="FM186" s="79"/>
      <c r="FN186" s="79"/>
      <c r="FO186" s="79"/>
      <c r="FP186" s="79"/>
      <c r="FQ186" s="79"/>
      <c r="FR186" s="79"/>
      <c r="FS186" s="79"/>
      <c r="FT186" s="79"/>
      <c r="FU186" s="79"/>
      <c r="FV186" s="79"/>
      <c r="FW186" s="79"/>
      <c r="FX186" s="79">
        <v>0</v>
      </c>
      <c r="FY186" s="79">
        <v>42</v>
      </c>
      <c r="FZ186" s="79">
        <v>0</v>
      </c>
      <c r="GA186" s="41"/>
      <c r="GB186" s="34"/>
      <c r="GC186" s="34"/>
    </row>
    <row r="187" spans="1:185" x14ac:dyDescent="0.2">
      <c r="A187" t="s">
        <v>186</v>
      </c>
      <c r="B187" t="s">
        <v>236</v>
      </c>
      <c r="C187" t="s">
        <v>2</v>
      </c>
      <c r="D187" t="s">
        <v>203</v>
      </c>
      <c r="E187" t="s">
        <v>206</v>
      </c>
      <c r="F187" t="s">
        <v>184</v>
      </c>
      <c r="G187" t="s">
        <v>1</v>
      </c>
      <c r="H187" s="79">
        <v>203</v>
      </c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79"/>
      <c r="AD187" s="79"/>
      <c r="AE187" s="79"/>
      <c r="AF187" s="79"/>
      <c r="AG187" s="79"/>
      <c r="AH187" s="79"/>
      <c r="AI187" s="79"/>
      <c r="AJ187" s="79"/>
      <c r="AK187" s="79"/>
      <c r="AL187" s="79"/>
      <c r="AM187" s="79"/>
      <c r="AN187" s="79"/>
      <c r="AO187" s="79"/>
      <c r="AP187" s="79"/>
      <c r="AQ187" s="79"/>
      <c r="AR187" s="79"/>
      <c r="AS187" s="79"/>
      <c r="AT187" s="79"/>
      <c r="AU187" s="79"/>
      <c r="AV187" s="79"/>
      <c r="AW187" s="79"/>
      <c r="AX187" s="79"/>
      <c r="AY187" s="79"/>
      <c r="AZ187" s="79"/>
      <c r="BA187" s="79"/>
      <c r="BB187" s="79"/>
      <c r="BC187" s="79"/>
      <c r="BD187" s="79"/>
      <c r="BE187" s="79"/>
      <c r="BF187" s="79"/>
      <c r="BG187" s="79"/>
      <c r="BH187" s="79"/>
      <c r="BI187" s="79"/>
      <c r="BJ187" s="79"/>
      <c r="BK187" s="79"/>
      <c r="BL187" s="79"/>
      <c r="BM187" s="79"/>
      <c r="BN187" s="79"/>
      <c r="BO187" s="79"/>
      <c r="BP187" s="79"/>
      <c r="BQ187" s="79"/>
      <c r="BR187" s="79"/>
      <c r="BS187" s="79"/>
      <c r="BT187" s="79"/>
      <c r="BU187" s="79"/>
      <c r="BV187" s="79"/>
      <c r="BW187" s="79"/>
      <c r="BX187" s="79"/>
      <c r="BY187" s="79"/>
      <c r="BZ187" s="79"/>
      <c r="CA187" s="79"/>
      <c r="CB187" s="79"/>
      <c r="CC187" s="79"/>
      <c r="CD187" s="79"/>
      <c r="CE187" s="79"/>
      <c r="CF187" s="79"/>
      <c r="CG187" s="79"/>
      <c r="CH187" s="79"/>
      <c r="CI187" s="79"/>
      <c r="CJ187" s="79"/>
      <c r="CK187" s="79"/>
      <c r="CL187" s="79"/>
      <c r="CM187" s="79"/>
      <c r="CN187" s="79"/>
      <c r="CO187" s="79"/>
      <c r="CP187" s="79"/>
      <c r="CQ187" s="79"/>
      <c r="CR187" s="79"/>
      <c r="CS187" s="79"/>
      <c r="CT187" s="79"/>
      <c r="CU187" s="79"/>
      <c r="CV187" s="79"/>
      <c r="CW187" s="79"/>
      <c r="CX187" s="79"/>
      <c r="CY187" s="79"/>
      <c r="CZ187" s="79"/>
      <c r="DA187" s="79"/>
      <c r="DB187" s="79"/>
      <c r="DC187" s="79"/>
      <c r="DD187" s="79"/>
      <c r="DE187" s="79"/>
      <c r="DF187" s="79"/>
      <c r="DG187" s="79"/>
      <c r="DH187" s="79"/>
      <c r="DI187" s="79"/>
      <c r="DJ187" s="79"/>
      <c r="DK187" s="79"/>
      <c r="DL187" s="79"/>
      <c r="DM187" s="79"/>
      <c r="DN187" s="79"/>
      <c r="DO187" s="79"/>
      <c r="DP187" s="79"/>
      <c r="DQ187" s="79"/>
      <c r="DR187" s="79"/>
      <c r="DS187" s="79"/>
      <c r="DT187" s="79"/>
      <c r="DU187" s="79"/>
      <c r="DV187" s="79"/>
      <c r="DW187" s="79"/>
      <c r="DX187" s="79"/>
      <c r="DY187" s="79"/>
      <c r="DZ187" s="79"/>
      <c r="EA187" s="79"/>
      <c r="EB187" s="79"/>
      <c r="EC187" s="79"/>
      <c r="ED187" s="79"/>
      <c r="EE187" s="79"/>
      <c r="EF187" s="79"/>
      <c r="EG187" s="79"/>
      <c r="EH187" s="79"/>
      <c r="EI187" s="79"/>
      <c r="EJ187" s="79"/>
      <c r="EK187" s="79"/>
      <c r="EL187" s="79"/>
      <c r="EM187" s="79"/>
      <c r="EN187" s="79"/>
      <c r="EO187" s="79"/>
      <c r="EP187" s="79"/>
      <c r="EQ187" s="79"/>
      <c r="ER187" s="79"/>
      <c r="ES187" s="79"/>
      <c r="ET187" s="79"/>
      <c r="EU187" s="79"/>
      <c r="EV187" s="79"/>
      <c r="EW187" s="79"/>
      <c r="EX187" s="79"/>
      <c r="EY187" s="79"/>
      <c r="EZ187" s="79"/>
      <c r="FA187" s="79"/>
      <c r="FB187" s="79"/>
      <c r="FC187" s="79"/>
      <c r="FD187" s="79"/>
      <c r="FE187" s="79"/>
      <c r="FF187" s="79"/>
      <c r="FG187" s="79"/>
      <c r="FH187" s="79"/>
      <c r="FI187" s="79"/>
      <c r="FJ187" s="79"/>
      <c r="FK187" s="79"/>
      <c r="FL187" s="79"/>
      <c r="FM187" s="79"/>
      <c r="FN187" s="79"/>
      <c r="FO187" s="79"/>
      <c r="FP187" s="79"/>
      <c r="FQ187" s="79"/>
      <c r="FR187" s="79"/>
      <c r="FS187" s="79"/>
      <c r="FT187" s="79"/>
      <c r="FU187" s="79"/>
      <c r="FV187" s="79"/>
      <c r="FW187" s="79"/>
      <c r="FX187" s="79">
        <v>0</v>
      </c>
      <c r="FY187" s="79">
        <v>18</v>
      </c>
      <c r="FZ187" s="79">
        <v>0</v>
      </c>
      <c r="GA187" s="41"/>
      <c r="GB187" s="34"/>
      <c r="GC187" s="34"/>
    </row>
    <row r="188" spans="1:185" x14ac:dyDescent="0.2">
      <c r="A188" t="s">
        <v>186</v>
      </c>
      <c r="B188" t="s">
        <v>236</v>
      </c>
      <c r="C188" t="s">
        <v>2</v>
      </c>
      <c r="D188" t="s">
        <v>203</v>
      </c>
      <c r="E188" t="s">
        <v>206</v>
      </c>
      <c r="F188" t="s">
        <v>185</v>
      </c>
      <c r="G188" t="s">
        <v>1</v>
      </c>
      <c r="H188" s="79">
        <v>67</v>
      </c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79"/>
      <c r="AD188" s="79"/>
      <c r="AE188" s="79"/>
      <c r="AF188" s="79"/>
      <c r="AG188" s="79"/>
      <c r="AH188" s="79"/>
      <c r="AI188" s="79"/>
      <c r="AJ188" s="79"/>
      <c r="AK188" s="79"/>
      <c r="AL188" s="79"/>
      <c r="AM188" s="79"/>
      <c r="AN188" s="79"/>
      <c r="AO188" s="79"/>
      <c r="AP188" s="79"/>
      <c r="AQ188" s="79"/>
      <c r="AR188" s="79"/>
      <c r="AS188" s="79"/>
      <c r="AT188" s="79"/>
      <c r="AU188" s="79"/>
      <c r="AV188" s="79"/>
      <c r="AW188" s="79"/>
      <c r="AX188" s="79"/>
      <c r="AY188" s="79"/>
      <c r="AZ188" s="79"/>
      <c r="BA188" s="79"/>
      <c r="BB188" s="79"/>
      <c r="BC188" s="79"/>
      <c r="BD188" s="79"/>
      <c r="BE188" s="79"/>
      <c r="BF188" s="79"/>
      <c r="BG188" s="79"/>
      <c r="BH188" s="79"/>
      <c r="BI188" s="79"/>
      <c r="BJ188" s="79"/>
      <c r="BK188" s="79"/>
      <c r="BL188" s="79"/>
      <c r="BM188" s="79"/>
      <c r="BN188" s="79"/>
      <c r="BO188" s="79"/>
      <c r="BP188" s="79"/>
      <c r="BQ188" s="79"/>
      <c r="BR188" s="79"/>
      <c r="BS188" s="79"/>
      <c r="BT188" s="79"/>
      <c r="BU188" s="79"/>
      <c r="BV188" s="79"/>
      <c r="BW188" s="79"/>
      <c r="BX188" s="79"/>
      <c r="BY188" s="79"/>
      <c r="BZ188" s="79"/>
      <c r="CA188" s="79"/>
      <c r="CB188" s="79"/>
      <c r="CC188" s="79"/>
      <c r="CD188" s="79"/>
      <c r="CE188" s="79"/>
      <c r="CF188" s="79"/>
      <c r="CG188" s="79"/>
      <c r="CH188" s="79"/>
      <c r="CI188" s="79"/>
      <c r="CJ188" s="79"/>
      <c r="CK188" s="79"/>
      <c r="CL188" s="79"/>
      <c r="CM188" s="79"/>
      <c r="CN188" s="79"/>
      <c r="CO188" s="79"/>
      <c r="CP188" s="79"/>
      <c r="CQ188" s="79"/>
      <c r="CR188" s="79"/>
      <c r="CS188" s="79"/>
      <c r="CT188" s="79"/>
      <c r="CU188" s="79"/>
      <c r="CV188" s="79"/>
      <c r="CW188" s="79"/>
      <c r="CX188" s="79"/>
      <c r="CY188" s="79"/>
      <c r="CZ188" s="79"/>
      <c r="DA188" s="79"/>
      <c r="DB188" s="79"/>
      <c r="DC188" s="79"/>
      <c r="DD188" s="79"/>
      <c r="DE188" s="79"/>
      <c r="DF188" s="79"/>
      <c r="DG188" s="79"/>
      <c r="DH188" s="79"/>
      <c r="DI188" s="79"/>
      <c r="DJ188" s="79"/>
      <c r="DK188" s="79"/>
      <c r="DL188" s="79"/>
      <c r="DM188" s="79"/>
      <c r="DN188" s="79"/>
      <c r="DO188" s="79"/>
      <c r="DP188" s="79"/>
      <c r="DQ188" s="79"/>
      <c r="DR188" s="79"/>
      <c r="DS188" s="79"/>
      <c r="DT188" s="79"/>
      <c r="DU188" s="79"/>
      <c r="DV188" s="79"/>
      <c r="DW188" s="79"/>
      <c r="DX188" s="79"/>
      <c r="DY188" s="79"/>
      <c r="DZ188" s="79"/>
      <c r="EA188" s="79"/>
      <c r="EB188" s="79"/>
      <c r="EC188" s="79"/>
      <c r="ED188" s="79"/>
      <c r="EE188" s="79"/>
      <c r="EF188" s="79"/>
      <c r="EG188" s="79"/>
      <c r="EH188" s="79"/>
      <c r="EI188" s="79"/>
      <c r="EJ188" s="79"/>
      <c r="EK188" s="79"/>
      <c r="EL188" s="79"/>
      <c r="EM188" s="79"/>
      <c r="EN188" s="79"/>
      <c r="EO188" s="79"/>
      <c r="EP188" s="79"/>
      <c r="EQ188" s="79"/>
      <c r="ER188" s="79"/>
      <c r="ES188" s="79"/>
      <c r="ET188" s="79"/>
      <c r="EU188" s="79"/>
      <c r="EV188" s="79"/>
      <c r="EW188" s="79"/>
      <c r="EX188" s="79"/>
      <c r="EY188" s="79"/>
      <c r="EZ188" s="79"/>
      <c r="FA188" s="79"/>
      <c r="FB188" s="79"/>
      <c r="FC188" s="79"/>
      <c r="FD188" s="79"/>
      <c r="FE188" s="79"/>
      <c r="FF188" s="79"/>
      <c r="FG188" s="79"/>
      <c r="FH188" s="79"/>
      <c r="FI188" s="79"/>
      <c r="FJ188" s="79"/>
      <c r="FK188" s="79"/>
      <c r="FL188" s="79"/>
      <c r="FM188" s="79"/>
      <c r="FN188" s="79"/>
      <c r="FO188" s="79"/>
      <c r="FP188" s="79"/>
      <c r="FQ188" s="79"/>
      <c r="FR188" s="79"/>
      <c r="FS188" s="79"/>
      <c r="FT188" s="79"/>
      <c r="FU188" s="79"/>
      <c r="FV188" s="79"/>
      <c r="FW188" s="79"/>
      <c r="FX188" s="79">
        <v>0</v>
      </c>
      <c r="FY188" s="79">
        <v>5</v>
      </c>
      <c r="FZ188" s="79">
        <v>0</v>
      </c>
      <c r="GA188" s="41"/>
      <c r="GB188" s="34"/>
      <c r="GC188" s="34"/>
    </row>
    <row r="189" spans="1:185" x14ac:dyDescent="0.2">
      <c r="A189" t="s">
        <v>186</v>
      </c>
      <c r="B189" t="s">
        <v>236</v>
      </c>
      <c r="C189" t="s">
        <v>2</v>
      </c>
      <c r="D189" t="s">
        <v>203</v>
      </c>
      <c r="E189" t="s">
        <v>207</v>
      </c>
      <c r="F189" t="s">
        <v>1</v>
      </c>
      <c r="G189" t="s">
        <v>198</v>
      </c>
      <c r="H189" s="79">
        <v>3472</v>
      </c>
      <c r="I189" s="79">
        <v>1.7003350257873535</v>
      </c>
      <c r="J189" s="79">
        <v>1.624176025390625</v>
      </c>
      <c r="K189" s="79">
        <v>1.4292448759078979</v>
      </c>
      <c r="L189" s="79">
        <v>1.1716678142547607</v>
      </c>
      <c r="M189" s="79">
        <v>1.1397132873535156</v>
      </c>
      <c r="N189" s="79">
        <v>1.1621509790420532</v>
      </c>
      <c r="O189" s="79">
        <v>1.343508243560791</v>
      </c>
      <c r="P189" s="79">
        <v>1.4191533327102661</v>
      </c>
      <c r="Q189" s="79">
        <v>1.2603374719619751</v>
      </c>
      <c r="R189" s="79">
        <v>1.7704222202301025</v>
      </c>
      <c r="S189" s="79">
        <v>1.9430522918701172</v>
      </c>
      <c r="T189" s="79">
        <v>1.8956602811813354</v>
      </c>
      <c r="U189" s="79">
        <v>2.231644868850708</v>
      </c>
      <c r="V189" s="79">
        <v>2.1796362400054932</v>
      </c>
      <c r="W189" s="79">
        <v>2.3944690227508545</v>
      </c>
      <c r="X189" s="79">
        <v>2.5361604690551758</v>
      </c>
      <c r="Y189" s="79">
        <v>2.8600835800170898</v>
      </c>
      <c r="Z189" s="79">
        <v>3.1345653533935547</v>
      </c>
      <c r="AA189" s="79">
        <v>3.2841050624847412</v>
      </c>
      <c r="AB189" s="79">
        <v>3.0471944808959961</v>
      </c>
      <c r="AC189" s="79">
        <v>2.9932374954223633</v>
      </c>
      <c r="AD189" s="79">
        <v>2.9120051860809326</v>
      </c>
      <c r="AE189" s="79">
        <v>2.349024772644043</v>
      </c>
      <c r="AF189" s="79">
        <v>1.946912407875061</v>
      </c>
      <c r="AG189" s="79">
        <v>-0.48103964328765869</v>
      </c>
      <c r="AH189" s="79">
        <v>-0.33363598585128784</v>
      </c>
      <c r="AI189" s="79">
        <v>-0.34149819612503052</v>
      </c>
      <c r="AJ189" s="79">
        <v>-0.35439258813858032</v>
      </c>
      <c r="AK189" s="79">
        <v>-0.45305371284484863</v>
      </c>
      <c r="AL189" s="79">
        <v>-0.24047841131687164</v>
      </c>
      <c r="AM189" s="79">
        <v>-0.12356828898191452</v>
      </c>
      <c r="AN189" s="79">
        <v>-0.19219255447387695</v>
      </c>
      <c r="AO189" s="79">
        <v>-0.58123886585235596</v>
      </c>
      <c r="AP189" s="79">
        <v>-0.34463441371917725</v>
      </c>
      <c r="AQ189" s="79">
        <v>-0.32486659288406372</v>
      </c>
      <c r="AR189" s="79">
        <v>-0.73852390050888062</v>
      </c>
      <c r="AS189" s="79">
        <v>-0.75296401977539063</v>
      </c>
      <c r="AT189" s="79">
        <v>-1.3637611865997314</v>
      </c>
      <c r="AU189" s="79">
        <v>-1.248780369758606</v>
      </c>
      <c r="AV189" s="79">
        <v>-1.0941307544708252</v>
      </c>
      <c r="AW189" s="79">
        <v>-0.93652957677841187</v>
      </c>
      <c r="AX189" s="79">
        <v>-1.1153686046600342</v>
      </c>
      <c r="AY189" s="79">
        <v>-0.72422045469284058</v>
      </c>
      <c r="AZ189" s="79">
        <v>-0.68786144256591797</v>
      </c>
      <c r="BA189" s="79">
        <v>-0.74088007211685181</v>
      </c>
      <c r="BB189" s="79">
        <v>-0.69957548379898071</v>
      </c>
      <c r="BC189" s="79">
        <v>-0.44815525412559509</v>
      </c>
      <c r="BD189" s="79">
        <v>-0.23479895293712616</v>
      </c>
      <c r="BE189" s="79">
        <v>-0.22317342460155487</v>
      </c>
      <c r="BF189" s="79">
        <v>-9.3653865158557892E-2</v>
      </c>
      <c r="BG189" s="79">
        <v>-0.11141587793827057</v>
      </c>
      <c r="BH189" s="79">
        <v>-0.14441229403018951</v>
      </c>
      <c r="BI189" s="79">
        <v>-0.19347131252288818</v>
      </c>
      <c r="BJ189" s="79">
        <v>-8.6939789354801178E-2</v>
      </c>
      <c r="BK189" s="79">
        <v>2.2927692160010338E-2</v>
      </c>
      <c r="BL189" s="79">
        <v>-5.5714547634124756E-2</v>
      </c>
      <c r="BM189" s="79">
        <v>-0.41959434747695923</v>
      </c>
      <c r="BN189" s="79">
        <v>-0.14470776915550232</v>
      </c>
      <c r="BO189" s="79">
        <v>-8.9588448405265808E-2</v>
      </c>
      <c r="BP189" s="79">
        <v>-0.49361208081245422</v>
      </c>
      <c r="BQ189" s="79">
        <v>-0.45306700468063354</v>
      </c>
      <c r="BR189" s="79">
        <v>-1.0641806125640869</v>
      </c>
      <c r="BS189" s="79">
        <v>-0.92822915315628052</v>
      </c>
      <c r="BT189" s="79">
        <v>-0.77919179201126099</v>
      </c>
      <c r="BU189" s="79">
        <v>-0.61098015308380127</v>
      </c>
      <c r="BV189" s="79">
        <v>-0.75802421569824219</v>
      </c>
      <c r="BW189" s="79">
        <v>-0.38093766570091248</v>
      </c>
      <c r="BX189" s="79">
        <v>-0.41604357957839966</v>
      </c>
      <c r="BY189" s="79">
        <v>-0.48146277666091919</v>
      </c>
      <c r="BZ189" s="79">
        <v>-0.41217130422592163</v>
      </c>
      <c r="CA189" s="79">
        <v>-0.22890265285968781</v>
      </c>
      <c r="CB189" s="79">
        <v>-4.9437329173088074E-2</v>
      </c>
      <c r="CC189" s="79">
        <v>-4.4576067477464676E-2</v>
      </c>
      <c r="CD189" s="79">
        <v>7.2557017207145691E-2</v>
      </c>
      <c r="CE189" s="79">
        <v>4.7938428819179535E-2</v>
      </c>
      <c r="CF189" s="79">
        <v>1.0194183560088277E-3</v>
      </c>
      <c r="CG189" s="79">
        <v>-1.3685340061783791E-2</v>
      </c>
      <c r="CH189" s="79">
        <v>1.9400598481297493E-2</v>
      </c>
      <c r="CI189" s="79">
        <v>0.1243903636932373</v>
      </c>
      <c r="CJ189" s="79">
        <v>3.8809701800346375E-2</v>
      </c>
      <c r="CK189" s="79">
        <v>-0.30763983726501465</v>
      </c>
      <c r="CL189" s="79">
        <v>-6.2391730025410652E-3</v>
      </c>
      <c r="CM189" s="79">
        <v>7.3364466428756714E-2</v>
      </c>
      <c r="CN189" s="79">
        <v>-0.32398691773414612</v>
      </c>
      <c r="CO189" s="79">
        <v>-0.24535921216011047</v>
      </c>
      <c r="CP189" s="79">
        <v>-0.85669201612472534</v>
      </c>
      <c r="CQ189" s="79">
        <v>-0.70621633529663086</v>
      </c>
      <c r="CR189" s="79">
        <v>-0.56106597185134888</v>
      </c>
      <c r="CS189" s="79">
        <v>-0.3855055570602417</v>
      </c>
      <c r="CT189" s="79">
        <v>-0.51052862405776978</v>
      </c>
      <c r="CU189" s="79">
        <v>-0.14318104088306427</v>
      </c>
      <c r="CV189" s="79">
        <v>-0.22778336703777313</v>
      </c>
      <c r="CW189" s="79">
        <v>-0.30179116129875183</v>
      </c>
      <c r="CX189" s="79">
        <v>-0.21311603486537933</v>
      </c>
      <c r="CY189" s="79">
        <v>-7.704896479845047E-2</v>
      </c>
      <c r="CZ189" s="79">
        <v>7.8943565487861633E-2</v>
      </c>
      <c r="DA189" s="79">
        <v>0.13402128219604492</v>
      </c>
      <c r="DB189" s="79">
        <v>0.23876789212226868</v>
      </c>
      <c r="DC189" s="79">
        <v>0.20729273557662964</v>
      </c>
      <c r="DD189" s="79">
        <v>0.14645113050937653</v>
      </c>
      <c r="DE189" s="79">
        <v>0.1661006361246109</v>
      </c>
      <c r="DF189" s="79">
        <v>0.12574099004268646</v>
      </c>
      <c r="DG189" s="79">
        <v>0.22585304081439972</v>
      </c>
      <c r="DH189" s="79">
        <v>0.1333339512348175</v>
      </c>
      <c r="DI189" s="79">
        <v>-0.19568532705307007</v>
      </c>
      <c r="DJ189" s="79">
        <v>0.13222941756248474</v>
      </c>
      <c r="DK189" s="79">
        <v>0.23631738126277924</v>
      </c>
      <c r="DL189" s="79">
        <v>-0.15436175465583801</v>
      </c>
      <c r="DM189" s="79">
        <v>-3.7651427090167999E-2</v>
      </c>
      <c r="DN189" s="79">
        <v>-0.64920341968536377</v>
      </c>
      <c r="DO189" s="79">
        <v>-0.48420354723930359</v>
      </c>
      <c r="DP189" s="79">
        <v>-0.34294018149375916</v>
      </c>
      <c r="DQ189" s="79">
        <v>-0.16003099083900452</v>
      </c>
      <c r="DR189" s="79">
        <v>-0.26303303241729736</v>
      </c>
      <c r="DS189" s="79">
        <v>9.4575583934783936E-2</v>
      </c>
      <c r="DT189" s="79">
        <v>-3.952314704656601E-2</v>
      </c>
      <c r="DU189" s="79">
        <v>-0.12211953848600388</v>
      </c>
      <c r="DV189" s="79">
        <v>-1.4060776680707932E-2</v>
      </c>
      <c r="DW189" s="79">
        <v>7.4804723262786865E-2</v>
      </c>
      <c r="DX189" s="79">
        <v>0.20732446014881134</v>
      </c>
      <c r="DY189" s="79">
        <v>0.39188748598098755</v>
      </c>
      <c r="DZ189" s="79">
        <v>0.47875002026557922</v>
      </c>
      <c r="EA189" s="79">
        <v>0.43737503886222839</v>
      </c>
      <c r="EB189" s="79">
        <v>0.35643142461776733</v>
      </c>
      <c r="EC189" s="79">
        <v>0.42568302154541016</v>
      </c>
      <c r="ED189" s="79">
        <v>0.27927961945533752</v>
      </c>
      <c r="EE189" s="79">
        <v>0.37234902381896973</v>
      </c>
      <c r="EF189" s="79">
        <v>0.2698119580745697</v>
      </c>
      <c r="EG189" s="79">
        <v>-3.4040801227092743E-2</v>
      </c>
      <c r="EH189" s="79">
        <v>0.33215606212615967</v>
      </c>
      <c r="EI189" s="79">
        <v>0.47159552574157715</v>
      </c>
      <c r="EJ189" s="79">
        <v>9.0550057590007782E-2</v>
      </c>
      <c r="EK189" s="79">
        <v>0.26224562525749207</v>
      </c>
      <c r="EL189" s="79">
        <v>-0.34962278604507446</v>
      </c>
      <c r="EM189" s="79">
        <v>-0.16365231573581696</v>
      </c>
      <c r="EN189" s="79">
        <v>-2.8001157566905022E-2</v>
      </c>
      <c r="EO189" s="79">
        <v>0.16551847755908966</v>
      </c>
      <c r="EP189" s="79">
        <v>9.4311311841011047E-2</v>
      </c>
      <c r="EQ189" s="79">
        <v>0.43785840272903442</v>
      </c>
      <c r="ER189" s="79">
        <v>0.2322947084903717</v>
      </c>
      <c r="ES189" s="79">
        <v>0.13729774951934814</v>
      </c>
      <c r="ET189" s="79">
        <v>0.27334341406822205</v>
      </c>
      <c r="EU189" s="79">
        <v>0.29405730962753296</v>
      </c>
      <c r="EV189" s="79">
        <v>0.39268606901168823</v>
      </c>
      <c r="EW189" s="79">
        <v>70.014114379882813</v>
      </c>
      <c r="EX189" s="79">
        <v>69.269828796386719</v>
      </c>
      <c r="EY189" s="79">
        <v>67.734657287597656</v>
      </c>
      <c r="EZ189" s="79">
        <v>65.771385192871094</v>
      </c>
      <c r="FA189" s="79">
        <v>64.682174682617188</v>
      </c>
      <c r="FB189" s="79">
        <v>63.939590454101563</v>
      </c>
      <c r="FC189" s="79">
        <v>63.370273590087891</v>
      </c>
      <c r="FD189" s="79">
        <v>67.790237426757813</v>
      </c>
      <c r="FE189" s="79">
        <v>72.674652099609375</v>
      </c>
      <c r="FF189" s="79">
        <v>77.897193908691406</v>
      </c>
      <c r="FG189" s="79">
        <v>80.949150085449219</v>
      </c>
      <c r="FH189" s="79">
        <v>85.386329650878906</v>
      </c>
      <c r="FI189" s="79">
        <v>88.605918884277344</v>
      </c>
      <c r="FJ189" s="79">
        <v>91.638603210449219</v>
      </c>
      <c r="FK189" s="79">
        <v>94.306076049804688</v>
      </c>
      <c r="FL189" s="79">
        <v>95.055061340332031</v>
      </c>
      <c r="FM189" s="79">
        <v>94.576042175292969</v>
      </c>
      <c r="FN189" s="79">
        <v>92.690536499023438</v>
      </c>
      <c r="FO189" s="79">
        <v>90.417343139648438</v>
      </c>
      <c r="FP189" s="79">
        <v>86.941650390625</v>
      </c>
      <c r="FQ189" s="79">
        <v>80.685768127441406</v>
      </c>
      <c r="FR189" s="79">
        <v>76.146865844726563</v>
      </c>
      <c r="FS189" s="79">
        <v>72.444129943847656</v>
      </c>
      <c r="FT189" s="79">
        <v>69.455680847167969</v>
      </c>
      <c r="FU189" s="79">
        <v>0.11276344209909439</v>
      </c>
      <c r="FV189" s="79">
        <v>0.24036771059036255</v>
      </c>
      <c r="FW189" s="79">
        <v>0.10281606763601303</v>
      </c>
      <c r="FX189" s="79">
        <v>0</v>
      </c>
      <c r="FY189" s="79">
        <v>339</v>
      </c>
      <c r="FZ189" s="79">
        <v>1</v>
      </c>
      <c r="GA189" s="41"/>
      <c r="GB189" s="34"/>
      <c r="GC189" s="34"/>
    </row>
    <row r="190" spans="1:185" x14ac:dyDescent="0.2">
      <c r="A190" t="s">
        <v>186</v>
      </c>
      <c r="B190" t="s">
        <v>236</v>
      </c>
      <c r="C190" t="s">
        <v>2</v>
      </c>
      <c r="D190" t="s">
        <v>203</v>
      </c>
      <c r="E190" t="s">
        <v>207</v>
      </c>
      <c r="F190" t="s">
        <v>1</v>
      </c>
      <c r="G190" t="s">
        <v>200</v>
      </c>
      <c r="H190" s="79">
        <v>829</v>
      </c>
      <c r="I190" s="79">
        <v>0.52945625782012939</v>
      </c>
      <c r="J190" s="79">
        <v>0.50820463895797729</v>
      </c>
      <c r="K190" s="79">
        <v>0.45727723836898804</v>
      </c>
      <c r="L190" s="79">
        <v>0.4355241060256958</v>
      </c>
      <c r="M190" s="79">
        <v>0.41572698950767517</v>
      </c>
      <c r="N190" s="79">
        <v>0.42406186461448669</v>
      </c>
      <c r="O190" s="79">
        <v>0.40750312805175781</v>
      </c>
      <c r="P190" s="79">
        <v>0.40231147408485413</v>
      </c>
      <c r="Q190" s="79">
        <v>0.46257865428924561</v>
      </c>
      <c r="R190" s="79">
        <v>0.52474260330200195</v>
      </c>
      <c r="S190" s="79">
        <v>0.54736936092376709</v>
      </c>
      <c r="T190" s="79">
        <v>0.65015387535095215</v>
      </c>
      <c r="U190" s="79">
        <v>0.71879065036773682</v>
      </c>
      <c r="V190" s="79">
        <v>0.69130629301071167</v>
      </c>
      <c r="W190" s="79">
        <v>0.71014010906219482</v>
      </c>
      <c r="X190" s="79">
        <v>0.75465810298919678</v>
      </c>
      <c r="Y190" s="79">
        <v>0.87117797136306763</v>
      </c>
      <c r="Z190" s="79">
        <v>0.87714844942092896</v>
      </c>
      <c r="AA190" s="79">
        <v>0.91067981719970703</v>
      </c>
      <c r="AB190" s="79">
        <v>0.99054610729217529</v>
      </c>
      <c r="AC190" s="79">
        <v>1.0037434101104736</v>
      </c>
      <c r="AD190" s="79">
        <v>1.01866614818573</v>
      </c>
      <c r="AE190" s="79">
        <v>0.86591809988021851</v>
      </c>
      <c r="AF190" s="79">
        <v>0.68830358982086182</v>
      </c>
      <c r="AG190" s="79">
        <v>-0.17050601541996002</v>
      </c>
      <c r="AH190" s="79">
        <v>-0.10195378959178925</v>
      </c>
      <c r="AI190" s="79">
        <v>-0.14775857329368591</v>
      </c>
      <c r="AJ190" s="79">
        <v>-0.13344927132129669</v>
      </c>
      <c r="AK190" s="79">
        <v>-0.17548108100891113</v>
      </c>
      <c r="AL190" s="79">
        <v>-0.11531511694192886</v>
      </c>
      <c r="AM190" s="79">
        <v>-6.8531014025211334E-2</v>
      </c>
      <c r="AN190" s="79">
        <v>-5.6710828095674515E-2</v>
      </c>
      <c r="AO190" s="79">
        <v>-6.3526123762130737E-2</v>
      </c>
      <c r="AP190" s="79">
        <v>-0.14580133557319641</v>
      </c>
      <c r="AQ190" s="79">
        <v>-0.19627560675144196</v>
      </c>
      <c r="AR190" s="79">
        <v>-0.21052850782871246</v>
      </c>
      <c r="AS190" s="79">
        <v>-0.24087521433830261</v>
      </c>
      <c r="AT190" s="79">
        <v>-0.28155708312988281</v>
      </c>
      <c r="AU190" s="79">
        <v>-0.30015513300895691</v>
      </c>
      <c r="AV190" s="79">
        <v>-0.31364685297012329</v>
      </c>
      <c r="AW190" s="79">
        <v>-0.20769362151622772</v>
      </c>
      <c r="AX190" s="79">
        <v>-0.2749306857585907</v>
      </c>
      <c r="AY190" s="79">
        <v>-0.186899334192276</v>
      </c>
      <c r="AZ190" s="79">
        <v>-9.5500342547893524E-2</v>
      </c>
      <c r="BA190" s="79">
        <v>-3.9376374334096909E-2</v>
      </c>
      <c r="BB190" s="79">
        <v>-6.5730713307857513E-2</v>
      </c>
      <c r="BC190" s="79">
        <v>-6.3787788152694702E-2</v>
      </c>
      <c r="BD190" s="79">
        <v>-9.4675242900848389E-2</v>
      </c>
      <c r="BE190" s="79">
        <v>-5.1606472581624985E-2</v>
      </c>
      <c r="BF190" s="79">
        <v>9.8009007051587105E-3</v>
      </c>
      <c r="BG190" s="79">
        <v>-3.1853105872869492E-2</v>
      </c>
      <c r="BH190" s="79">
        <v>-1.3350124470889568E-2</v>
      </c>
      <c r="BI190" s="79">
        <v>-5.3481530398130417E-2</v>
      </c>
      <c r="BJ190" s="79">
        <v>-2.2809177171438932E-3</v>
      </c>
      <c r="BK190" s="79">
        <v>-1.1488014832139015E-2</v>
      </c>
      <c r="BL190" s="79">
        <v>-1.3295836746692657E-2</v>
      </c>
      <c r="BM190" s="79">
        <v>-1.1357964016497135E-2</v>
      </c>
      <c r="BN190" s="79">
        <v>-7.1437902748584747E-2</v>
      </c>
      <c r="BO190" s="79">
        <v>-0.12003752589225769</v>
      </c>
      <c r="BP190" s="79">
        <v>-0.11214037239551544</v>
      </c>
      <c r="BQ190" s="79">
        <v>-0.1404731422662735</v>
      </c>
      <c r="BR190" s="79">
        <v>-0.18995010852813721</v>
      </c>
      <c r="BS190" s="79">
        <v>-0.20602971315383911</v>
      </c>
      <c r="BT190" s="79">
        <v>-0.21786025166511536</v>
      </c>
      <c r="BU190" s="79">
        <v>-0.11908742785453796</v>
      </c>
      <c r="BV190" s="79">
        <v>-0.1757846474647522</v>
      </c>
      <c r="BW190" s="79">
        <v>-9.3094438314437866E-2</v>
      </c>
      <c r="BX190" s="79">
        <v>1.8080906942486763E-2</v>
      </c>
      <c r="BY190" s="79">
        <v>6.2732532620429993E-2</v>
      </c>
      <c r="BZ190" s="79">
        <v>7.2685465216636658E-2</v>
      </c>
      <c r="CA190" s="79">
        <v>6.5261945128440857E-2</v>
      </c>
      <c r="CB190" s="79">
        <v>1.8670842051506042E-2</v>
      </c>
      <c r="CC190" s="79">
        <v>3.0742986127734184E-2</v>
      </c>
      <c r="CD190" s="79">
        <v>8.7201856076717377E-2</v>
      </c>
      <c r="CE190" s="79">
        <v>4.8422668129205704E-2</v>
      </c>
      <c r="CF190" s="79">
        <v>6.9830179214477539E-2</v>
      </c>
      <c r="CG190" s="79">
        <v>3.1014991924166679E-2</v>
      </c>
      <c r="CH190" s="79">
        <v>7.6006226241588593E-2</v>
      </c>
      <c r="CI190" s="79">
        <v>2.8019791468977928E-2</v>
      </c>
      <c r="CJ190" s="79">
        <v>1.6773253679275513E-2</v>
      </c>
      <c r="CK190" s="79">
        <v>2.4773543700575829E-2</v>
      </c>
      <c r="CL190" s="79">
        <v>-1.993400976061821E-2</v>
      </c>
      <c r="CM190" s="79">
        <v>-6.7235261201858521E-2</v>
      </c>
      <c r="CN190" s="79">
        <v>-4.3997053056955338E-2</v>
      </c>
      <c r="CO190" s="79">
        <v>-7.0934973657131195E-2</v>
      </c>
      <c r="CP190" s="79">
        <v>-0.12650340795516968</v>
      </c>
      <c r="CQ190" s="79">
        <v>-0.14083872735500336</v>
      </c>
      <c r="CR190" s="79">
        <v>-0.15151874721050262</v>
      </c>
      <c r="CS190" s="79">
        <v>-5.7719051837921143E-2</v>
      </c>
      <c r="CT190" s="79">
        <v>-0.10711639374494553</v>
      </c>
      <c r="CU190" s="79">
        <v>-2.8125455603003502E-2</v>
      </c>
      <c r="CV190" s="79">
        <v>9.6746936440467834E-2</v>
      </c>
      <c r="CW190" s="79">
        <v>0.13345284759998322</v>
      </c>
      <c r="CX190" s="79">
        <v>0.16855208575725555</v>
      </c>
      <c r="CY190" s="79">
        <v>0.15464140474796295</v>
      </c>
      <c r="CZ190" s="79">
        <v>9.7173996269702911E-2</v>
      </c>
      <c r="DA190" s="79">
        <v>0.11309244483709335</v>
      </c>
      <c r="DB190" s="79">
        <v>0.16460281610488892</v>
      </c>
      <c r="DC190" s="79">
        <v>0.1286984384059906</v>
      </c>
      <c r="DD190" s="79">
        <v>0.15301048755645752</v>
      </c>
      <c r="DE190" s="79">
        <v>0.11551151424646378</v>
      </c>
      <c r="DF190" s="79">
        <v>0.15429337322711945</v>
      </c>
      <c r="DG190" s="79">
        <v>6.7527599632740021E-2</v>
      </c>
      <c r="DH190" s="79">
        <v>4.6842344105243683E-2</v>
      </c>
      <c r="DI190" s="79">
        <v>6.0905050486326218E-2</v>
      </c>
      <c r="DJ190" s="79">
        <v>3.1569883227348328E-2</v>
      </c>
      <c r="DK190" s="79">
        <v>-1.4432995580136776E-2</v>
      </c>
      <c r="DL190" s="79">
        <v>2.4146266281604767E-2</v>
      </c>
      <c r="DM190" s="79">
        <v>-1.3968050479888916E-3</v>
      </c>
      <c r="DN190" s="79">
        <v>-6.3056699931621552E-2</v>
      </c>
      <c r="DO190" s="79">
        <v>-7.5647741556167603E-2</v>
      </c>
      <c r="DP190" s="79">
        <v>-8.5177242755889893E-2</v>
      </c>
      <c r="DQ190" s="79">
        <v>3.6493279039859772E-3</v>
      </c>
      <c r="DR190" s="79">
        <v>-3.8448143750429153E-2</v>
      </c>
      <c r="DS190" s="79">
        <v>3.6843527108430862E-2</v>
      </c>
      <c r="DT190" s="79">
        <v>0.17541296780109406</v>
      </c>
      <c r="DU190" s="79">
        <v>0.20417316257953644</v>
      </c>
      <c r="DV190" s="79">
        <v>0.26441872119903564</v>
      </c>
      <c r="DW190" s="79">
        <v>0.24402086436748505</v>
      </c>
      <c r="DX190" s="79">
        <v>0.17567715048789978</v>
      </c>
      <c r="DY190" s="79">
        <v>0.23199199140071869</v>
      </c>
      <c r="DZ190" s="79">
        <v>0.276357501745224</v>
      </c>
      <c r="EA190" s="79">
        <v>0.24460390210151672</v>
      </c>
      <c r="EB190" s="79">
        <v>0.27310964465141296</v>
      </c>
      <c r="EC190" s="79">
        <v>0.23751106858253479</v>
      </c>
      <c r="ED190" s="79">
        <v>0.26732757687568665</v>
      </c>
      <c r="EE190" s="79">
        <v>0.12457059323787689</v>
      </c>
      <c r="EF190" s="79">
        <v>9.0257331728935242E-2</v>
      </c>
      <c r="EG190" s="79">
        <v>0.1130732074379921</v>
      </c>
      <c r="EH190" s="79">
        <v>0.10593332350254059</v>
      </c>
      <c r="EI190" s="79">
        <v>6.1805091798305511E-2</v>
      </c>
      <c r="EJ190" s="79">
        <v>0.12253440171480179</v>
      </c>
      <c r="EK190" s="79">
        <v>9.9005267024040222E-2</v>
      </c>
      <c r="EL190" s="79">
        <v>2.8550261631608009E-2</v>
      </c>
      <c r="EM190" s="79">
        <v>1.847769133746624E-2</v>
      </c>
      <c r="EN190" s="79">
        <v>1.0609354823827744E-2</v>
      </c>
      <c r="EO190" s="79">
        <v>9.2255517840385437E-2</v>
      </c>
      <c r="EP190" s="79">
        <v>6.0697905719280243E-2</v>
      </c>
      <c r="EQ190" s="79">
        <v>0.1306484192609787</v>
      </c>
      <c r="ER190" s="79">
        <v>0.28899422287940979</v>
      </c>
      <c r="ES190" s="79">
        <v>0.30628207325935364</v>
      </c>
      <c r="ET190" s="79">
        <v>0.40283489227294922</v>
      </c>
      <c r="EU190" s="79">
        <v>0.37307059764862061</v>
      </c>
      <c r="EV190" s="79">
        <v>0.28902325034141541</v>
      </c>
      <c r="EW190" s="79">
        <v>71.763092041015625</v>
      </c>
      <c r="EX190" s="79">
        <v>70.316436767578125</v>
      </c>
      <c r="EY190" s="79">
        <v>68.195518493652344</v>
      </c>
      <c r="EZ190" s="79">
        <v>66.576210021972656</v>
      </c>
      <c r="FA190" s="79">
        <v>65.976539611816406</v>
      </c>
      <c r="FB190" s="79">
        <v>65.893043518066406</v>
      </c>
      <c r="FC190" s="79">
        <v>65.584175109863281</v>
      </c>
      <c r="FD190" s="79">
        <v>69.015670776367188</v>
      </c>
      <c r="FE190" s="79">
        <v>74.1590576171875</v>
      </c>
      <c r="FF190" s="79">
        <v>78.55267333984375</v>
      </c>
      <c r="FG190" s="79">
        <v>82.901985168457031</v>
      </c>
      <c r="FH190" s="79">
        <v>87.119926452636719</v>
      </c>
      <c r="FI190" s="79">
        <v>90.445091247558594</v>
      </c>
      <c r="FJ190" s="79">
        <v>93.18817138671875</v>
      </c>
      <c r="FK190" s="79">
        <v>95.182830810546875</v>
      </c>
      <c r="FL190" s="79">
        <v>95.809791564941406</v>
      </c>
      <c r="FM190" s="79">
        <v>96.299171447753906</v>
      </c>
      <c r="FN190" s="79">
        <v>95.034561157226563</v>
      </c>
      <c r="FO190" s="79">
        <v>93.2939453125</v>
      </c>
      <c r="FP190" s="79">
        <v>90.508575439453125</v>
      </c>
      <c r="FQ190" s="79">
        <v>84.103034973144531</v>
      </c>
      <c r="FR190" s="79">
        <v>80.057487487792969</v>
      </c>
      <c r="FS190" s="79">
        <v>77.427032470703125</v>
      </c>
      <c r="FT190" s="79">
        <v>74.235801696777344</v>
      </c>
      <c r="FU190" s="79">
        <v>5.3828336298465729E-2</v>
      </c>
      <c r="FV190" s="79">
        <v>7.0179224014282227E-2</v>
      </c>
      <c r="FW190" s="79">
        <v>5.7429201900959015E-2</v>
      </c>
      <c r="FX190" s="79">
        <v>0</v>
      </c>
      <c r="FY190" s="79">
        <v>168</v>
      </c>
      <c r="FZ190" s="79">
        <v>1</v>
      </c>
      <c r="GA190" s="41"/>
      <c r="GB190" s="34"/>
      <c r="GC190" s="34"/>
    </row>
    <row r="191" spans="1:185" x14ac:dyDescent="0.2">
      <c r="A191" t="s">
        <v>186</v>
      </c>
      <c r="B191" t="s">
        <v>236</v>
      </c>
      <c r="C191" t="s">
        <v>2</v>
      </c>
      <c r="D191" t="s">
        <v>203</v>
      </c>
      <c r="E191" t="s">
        <v>207</v>
      </c>
      <c r="F191" t="s">
        <v>1</v>
      </c>
      <c r="G191" t="s">
        <v>1</v>
      </c>
      <c r="H191" s="79">
        <v>4301</v>
      </c>
      <c r="I191" s="79">
        <v>2.2297914028167725</v>
      </c>
      <c r="J191" s="79">
        <v>2.1323807239532471</v>
      </c>
      <c r="K191" s="79">
        <v>1.8865220546722412</v>
      </c>
      <c r="L191" s="79">
        <v>1.6071920394897461</v>
      </c>
      <c r="M191" s="79">
        <v>1.5554401874542236</v>
      </c>
      <c r="N191" s="79">
        <v>1.5862128734588623</v>
      </c>
      <c r="O191" s="79">
        <v>1.7510113716125488</v>
      </c>
      <c r="P191" s="79">
        <v>1.8214647769927979</v>
      </c>
      <c r="Q191" s="79">
        <v>1.7229161262512207</v>
      </c>
      <c r="R191" s="79">
        <v>2.2951648235321045</v>
      </c>
      <c r="S191" s="79">
        <v>2.4904215335845947</v>
      </c>
      <c r="T191" s="79">
        <v>2.5458142757415771</v>
      </c>
      <c r="U191" s="79">
        <v>2.9504354000091553</v>
      </c>
      <c r="V191" s="79">
        <v>2.8709425926208496</v>
      </c>
      <c r="W191" s="79">
        <v>3.1046090126037598</v>
      </c>
      <c r="X191" s="79">
        <v>3.290818452835083</v>
      </c>
      <c r="Y191" s="79">
        <v>3.7312617301940918</v>
      </c>
      <c r="Z191" s="79">
        <v>4.011713981628418</v>
      </c>
      <c r="AA191" s="79">
        <v>4.1947851181030273</v>
      </c>
      <c r="AB191" s="79">
        <v>4.0377407073974609</v>
      </c>
      <c r="AC191" s="79">
        <v>3.9969809055328369</v>
      </c>
      <c r="AD191" s="79">
        <v>3.9306714534759521</v>
      </c>
      <c r="AE191" s="79">
        <v>3.2149429321289063</v>
      </c>
      <c r="AF191" s="79">
        <v>2.6352159976959229</v>
      </c>
      <c r="AG191" s="79">
        <v>-0.49445933103561401</v>
      </c>
      <c r="AH191" s="79">
        <v>-0.28831768035888672</v>
      </c>
      <c r="AI191" s="79">
        <v>-0.33969849348068237</v>
      </c>
      <c r="AJ191" s="79">
        <v>-0.33858931064605713</v>
      </c>
      <c r="AK191" s="79">
        <v>-0.46814453601837158</v>
      </c>
      <c r="AL191" s="79">
        <v>-0.2273019552230835</v>
      </c>
      <c r="AM191" s="79">
        <v>-0.11368297785520554</v>
      </c>
      <c r="AN191" s="79">
        <v>-0.18682569265365601</v>
      </c>
      <c r="AO191" s="79">
        <v>-0.57036107778549194</v>
      </c>
      <c r="AP191" s="79">
        <v>-0.38721880316734314</v>
      </c>
      <c r="AQ191" s="79">
        <v>-0.41248682141304016</v>
      </c>
      <c r="AR191" s="79">
        <v>-0.81472063064575195</v>
      </c>
      <c r="AS191" s="79">
        <v>-0.85159069299697876</v>
      </c>
      <c r="AT191" s="79">
        <v>-1.5134414434432983</v>
      </c>
      <c r="AU191" s="79">
        <v>-1.41252601146698</v>
      </c>
      <c r="AV191" s="79">
        <v>-1.2697592973709106</v>
      </c>
      <c r="AW191" s="79">
        <v>-1.0142936706542969</v>
      </c>
      <c r="AX191" s="79">
        <v>-1.2453336715698242</v>
      </c>
      <c r="AY191" s="79">
        <v>-0.77364856004714966</v>
      </c>
      <c r="AZ191" s="79">
        <v>-0.62966537475585938</v>
      </c>
      <c r="BA191" s="79">
        <v>-0.64021646976470947</v>
      </c>
      <c r="BB191" s="79">
        <v>-0.58450025320053101</v>
      </c>
      <c r="BC191" s="79">
        <v>-0.35302478075027466</v>
      </c>
      <c r="BD191" s="79">
        <v>-0.19163303077220917</v>
      </c>
      <c r="BE191" s="79">
        <v>-0.21050144731998444</v>
      </c>
      <c r="BF191" s="79">
        <v>-2.3590415716171265E-2</v>
      </c>
      <c r="BG191" s="79">
        <v>-8.2070954144001007E-2</v>
      </c>
      <c r="BH191" s="79">
        <v>-9.6689485013484955E-2</v>
      </c>
      <c r="BI191" s="79">
        <v>-0.18132245540618896</v>
      </c>
      <c r="BJ191" s="79">
        <v>-3.6642994731664658E-2</v>
      </c>
      <c r="BK191" s="79">
        <v>4.3526999652385712E-2</v>
      </c>
      <c r="BL191" s="79">
        <v>-4.3608695268630981E-2</v>
      </c>
      <c r="BM191" s="79">
        <v>-0.40050682425498962</v>
      </c>
      <c r="BN191" s="79">
        <v>-0.17391012609004974</v>
      </c>
      <c r="BO191" s="79">
        <v>-0.16516508162021637</v>
      </c>
      <c r="BP191" s="79">
        <v>-0.55078500509262085</v>
      </c>
      <c r="BQ191" s="79">
        <v>-0.53533315658569336</v>
      </c>
      <c r="BR191" s="79">
        <v>-1.2001677751541138</v>
      </c>
      <c r="BS191" s="79">
        <v>-1.0784411430358887</v>
      </c>
      <c r="BT191" s="79">
        <v>-0.94057601690292358</v>
      </c>
      <c r="BU191" s="79">
        <v>-0.67690145969390869</v>
      </c>
      <c r="BV191" s="79">
        <v>-0.87449014186859131</v>
      </c>
      <c r="BW191" s="79">
        <v>-0.41777998208999634</v>
      </c>
      <c r="BX191" s="79">
        <v>-0.33507135510444641</v>
      </c>
      <c r="BY191" s="79">
        <v>-0.36142703890800476</v>
      </c>
      <c r="BZ191" s="79">
        <v>-0.26550149917602539</v>
      </c>
      <c r="CA191" s="79">
        <v>-9.8612628877162933E-2</v>
      </c>
      <c r="CB191" s="79">
        <v>2.563699334859848E-2</v>
      </c>
      <c r="CC191" s="79">
        <v>-1.3833083212375641E-2</v>
      </c>
      <c r="CD191" s="79">
        <v>0.15975888073444366</v>
      </c>
      <c r="CE191" s="79">
        <v>9.636109322309494E-2</v>
      </c>
      <c r="CF191" s="79">
        <v>7.0849597454071045E-2</v>
      </c>
      <c r="CG191" s="79">
        <v>1.732964999973774E-2</v>
      </c>
      <c r="CH191" s="79">
        <v>9.5406822860240936E-2</v>
      </c>
      <c r="CI191" s="79">
        <v>0.15241014957427979</v>
      </c>
      <c r="CJ191" s="79">
        <v>5.5582955479621887E-2</v>
      </c>
      <c r="CK191" s="79">
        <v>-0.28286626935005188</v>
      </c>
      <c r="CL191" s="79">
        <v>-2.617318369448185E-2</v>
      </c>
      <c r="CM191" s="79">
        <v>6.1292015016078949E-3</v>
      </c>
      <c r="CN191" s="79">
        <v>-0.36798396706581116</v>
      </c>
      <c r="CO191" s="79">
        <v>-0.31629419326782227</v>
      </c>
      <c r="CP191" s="79">
        <v>-0.98319542407989502</v>
      </c>
      <c r="CQ191" s="79">
        <v>-0.84705501794815063</v>
      </c>
      <c r="CR191" s="79">
        <v>-0.71258467435836792</v>
      </c>
      <c r="CS191" s="79">
        <v>-0.44322460889816284</v>
      </c>
      <c r="CT191" s="79">
        <v>-0.6176450252532959</v>
      </c>
      <c r="CU191" s="79">
        <v>-0.17130649089813232</v>
      </c>
      <c r="CV191" s="79">
        <v>-0.1310364305973053</v>
      </c>
      <c r="CW191" s="79">
        <v>-0.16833831369876862</v>
      </c>
      <c r="CX191" s="79">
        <v>-4.4563937932252884E-2</v>
      </c>
      <c r="CY191" s="79">
        <v>7.7592447400093079E-2</v>
      </c>
      <c r="CZ191" s="79">
        <v>0.17611755430698395</v>
      </c>
      <c r="DA191" s="79">
        <v>0.18283528089523315</v>
      </c>
      <c r="DB191" s="79">
        <v>0.34310817718505859</v>
      </c>
      <c r="DC191" s="79">
        <v>0.27479314804077148</v>
      </c>
      <c r="DD191" s="79">
        <v>0.23838868737220764</v>
      </c>
      <c r="DE191" s="79">
        <v>0.21598175168037415</v>
      </c>
      <c r="DF191" s="79">
        <v>0.22745664417743683</v>
      </c>
      <c r="DG191" s="79">
        <v>0.26129329204559326</v>
      </c>
      <c r="DH191" s="79">
        <v>0.15477460622787476</v>
      </c>
      <c r="DI191" s="79">
        <v>-0.16522572934627533</v>
      </c>
      <c r="DJ191" s="79">
        <v>0.12156375497579575</v>
      </c>
      <c r="DK191" s="79">
        <v>0.17742349207401276</v>
      </c>
      <c r="DL191" s="79">
        <v>-0.18518295884132385</v>
      </c>
      <c r="DM191" s="79">
        <v>-9.7255200147628784E-2</v>
      </c>
      <c r="DN191" s="79">
        <v>-0.76622307300567627</v>
      </c>
      <c r="DO191" s="79">
        <v>-0.6156688928604126</v>
      </c>
      <c r="DP191" s="79">
        <v>-0.48459330201148987</v>
      </c>
      <c r="DQ191" s="79">
        <v>-0.20954778790473938</v>
      </c>
      <c r="DR191" s="79">
        <v>-0.36079993844032288</v>
      </c>
      <c r="DS191" s="79">
        <v>7.5167000293731689E-2</v>
      </c>
      <c r="DT191" s="79">
        <v>7.2998501360416412E-2</v>
      </c>
      <c r="DU191" s="79">
        <v>2.4750411510467529E-2</v>
      </c>
      <c r="DV191" s="79">
        <v>0.17637361586093903</v>
      </c>
      <c r="DW191" s="79">
        <v>0.25379753112792969</v>
      </c>
      <c r="DX191" s="79">
        <v>0.32659810781478882</v>
      </c>
      <c r="DY191" s="79">
        <v>0.46679317951202393</v>
      </c>
      <c r="DZ191" s="79">
        <v>0.60783541202545166</v>
      </c>
      <c r="EA191" s="79">
        <v>0.53242069482803345</v>
      </c>
      <c r="EB191" s="79">
        <v>0.48028850555419922</v>
      </c>
      <c r="EC191" s="79">
        <v>0.50280386209487915</v>
      </c>
      <c r="ED191" s="79">
        <v>0.41811561584472656</v>
      </c>
      <c r="EE191" s="79">
        <v>0.4185032844543457</v>
      </c>
      <c r="EF191" s="79">
        <v>0.29799160361289978</v>
      </c>
      <c r="EG191" s="79">
        <v>4.6285386197268963E-3</v>
      </c>
      <c r="EH191" s="79">
        <v>0.33487242460250854</v>
      </c>
      <c r="EI191" s="79">
        <v>0.42474523186683655</v>
      </c>
      <c r="EJ191" s="79">
        <v>7.8752674162387848E-2</v>
      </c>
      <c r="EK191" s="79">
        <v>0.21900232136249542</v>
      </c>
      <c r="EL191" s="79">
        <v>-0.4529494047164917</v>
      </c>
      <c r="EM191" s="79">
        <v>-0.28158402442932129</v>
      </c>
      <c r="EN191" s="79">
        <v>-0.15541000664234161</v>
      </c>
      <c r="EO191" s="79">
        <v>0.12784443795681</v>
      </c>
      <c r="EP191" s="79">
        <v>1.0043582879006863E-2</v>
      </c>
      <c r="EQ191" s="79">
        <v>0.43103557825088501</v>
      </c>
      <c r="ER191" s="79">
        <v>0.36759254336357117</v>
      </c>
      <c r="ES191" s="79">
        <v>0.30353987216949463</v>
      </c>
      <c r="ET191" s="79">
        <v>0.49537235498428345</v>
      </c>
      <c r="EU191" s="79">
        <v>0.50820964574813843</v>
      </c>
      <c r="EV191" s="79">
        <v>0.54386812448501587</v>
      </c>
      <c r="EW191" s="79">
        <v>70.402877807617188</v>
      </c>
      <c r="EX191" s="79">
        <v>69.493202209472656</v>
      </c>
      <c r="EY191" s="79">
        <v>67.839912414550781</v>
      </c>
      <c r="EZ191" s="79">
        <v>65.96295166015625</v>
      </c>
      <c r="FA191" s="79">
        <v>65.00592041015625</v>
      </c>
      <c r="FB191" s="79">
        <v>64.395660400390625</v>
      </c>
      <c r="FC191" s="79">
        <v>63.895820617675781</v>
      </c>
      <c r="FD191" s="79">
        <v>68.057785034179688</v>
      </c>
      <c r="FE191" s="79">
        <v>72.9986572265625</v>
      </c>
      <c r="FF191" s="79">
        <v>78.050994873046875</v>
      </c>
      <c r="FG191" s="79">
        <v>81.432273864746094</v>
      </c>
      <c r="FH191" s="79">
        <v>85.799324035644531</v>
      </c>
      <c r="FI191" s="79">
        <v>89.050537109375</v>
      </c>
      <c r="FJ191" s="79">
        <v>91.9674072265625</v>
      </c>
      <c r="FK191" s="79">
        <v>94.494880676269531</v>
      </c>
      <c r="FL191" s="79">
        <v>95.22589111328125</v>
      </c>
      <c r="FM191" s="79">
        <v>94.95947265625</v>
      </c>
      <c r="FN191" s="79">
        <v>93.188911437988281</v>
      </c>
      <c r="FO191" s="79">
        <v>91.035873413085938</v>
      </c>
      <c r="FP191" s="79">
        <v>87.706413269042969</v>
      </c>
      <c r="FQ191" s="79">
        <v>81.399765014648438</v>
      </c>
      <c r="FR191" s="79">
        <v>76.983161926269531</v>
      </c>
      <c r="FS191" s="79">
        <v>73.573814392089844</v>
      </c>
      <c r="FT191" s="79">
        <v>70.604751586914063</v>
      </c>
      <c r="FU191" s="79">
        <v>0.12495232373476028</v>
      </c>
      <c r="FV191" s="79">
        <v>0.25040319561958313</v>
      </c>
      <c r="FW191" s="79">
        <v>0.1177678108215332</v>
      </c>
      <c r="FX191" s="79">
        <v>0</v>
      </c>
      <c r="FY191" s="79">
        <v>507</v>
      </c>
      <c r="FZ191" s="79">
        <v>1</v>
      </c>
      <c r="GA191" s="41"/>
      <c r="GB191" s="34"/>
      <c r="GC191" s="34"/>
    </row>
    <row r="192" spans="1:185" x14ac:dyDescent="0.2">
      <c r="A192" t="s">
        <v>186</v>
      </c>
      <c r="B192" t="s">
        <v>236</v>
      </c>
      <c r="C192" t="s">
        <v>2</v>
      </c>
      <c r="D192" t="s">
        <v>203</v>
      </c>
      <c r="E192" t="s">
        <v>207</v>
      </c>
      <c r="F192" t="s">
        <v>178</v>
      </c>
      <c r="G192" t="s">
        <v>1</v>
      </c>
      <c r="H192" s="79">
        <v>3003</v>
      </c>
      <c r="I192" s="79">
        <v>1.1489934921264648</v>
      </c>
      <c r="J192" s="79">
        <v>1.0916310548782349</v>
      </c>
      <c r="K192" s="79">
        <v>0.90799248218536377</v>
      </c>
      <c r="L192" s="79">
        <v>0.83699816465377808</v>
      </c>
      <c r="M192" s="79">
        <v>0.82047122716903687</v>
      </c>
      <c r="N192" s="79">
        <v>0.89448893070220947</v>
      </c>
      <c r="O192" s="79">
        <v>0.9292447566986084</v>
      </c>
      <c r="P192" s="79">
        <v>1.0741487741470337</v>
      </c>
      <c r="Q192" s="79">
        <v>1.1778662204742432</v>
      </c>
      <c r="R192" s="79">
        <v>1.4173990488052368</v>
      </c>
      <c r="S192" s="79">
        <v>1.4819380044937134</v>
      </c>
      <c r="T192" s="79">
        <v>1.484356164932251</v>
      </c>
      <c r="U192" s="79">
        <v>1.7751466035842896</v>
      </c>
      <c r="V192" s="79">
        <v>1.8449174165725708</v>
      </c>
      <c r="W192" s="79">
        <v>2.0219159126281738</v>
      </c>
      <c r="X192" s="79">
        <v>2.0597813129425049</v>
      </c>
      <c r="Y192" s="79">
        <v>2.0816469192504883</v>
      </c>
      <c r="Z192" s="79">
        <v>2.1522912979125977</v>
      </c>
      <c r="AA192" s="79">
        <v>2.4296450614929199</v>
      </c>
      <c r="AB192" s="79">
        <v>2.4388823509216309</v>
      </c>
      <c r="AC192" s="79">
        <v>2.4590411186218262</v>
      </c>
      <c r="AD192" s="79">
        <v>2.3598592281341553</v>
      </c>
      <c r="AE192" s="79">
        <v>1.903143048286438</v>
      </c>
      <c r="AF192" s="79">
        <v>1.5731649398803711</v>
      </c>
      <c r="AG192" s="79">
        <v>-0.34926766157150269</v>
      </c>
      <c r="AH192" s="79">
        <v>-0.22169667482376099</v>
      </c>
      <c r="AI192" s="79">
        <v>-0.22526036202907562</v>
      </c>
      <c r="AJ192" s="79">
        <v>-0.24326370656490326</v>
      </c>
      <c r="AK192" s="79">
        <v>-0.23960177600383759</v>
      </c>
      <c r="AL192" s="79">
        <v>-0.14212985336780548</v>
      </c>
      <c r="AM192" s="79">
        <v>-0.13248655200004578</v>
      </c>
      <c r="AN192" s="79">
        <v>-0.14511266350746155</v>
      </c>
      <c r="AO192" s="79">
        <v>-0.23747706413269043</v>
      </c>
      <c r="AP192" s="79">
        <v>-0.2521929144859314</v>
      </c>
      <c r="AQ192" s="79">
        <v>-0.33367541432380676</v>
      </c>
      <c r="AR192" s="79">
        <v>-0.64592677354812622</v>
      </c>
      <c r="AS192" s="79">
        <v>-0.66084587574005127</v>
      </c>
      <c r="AT192" s="79">
        <v>-0.92193573713302612</v>
      </c>
      <c r="AU192" s="79">
        <v>-0.782431960105896</v>
      </c>
      <c r="AV192" s="79">
        <v>-0.69479495286941528</v>
      </c>
      <c r="AW192" s="79">
        <v>-0.68639630079269409</v>
      </c>
      <c r="AX192" s="79">
        <v>-0.91448193788528442</v>
      </c>
      <c r="AY192" s="79">
        <v>-0.52423560619354248</v>
      </c>
      <c r="AZ192" s="79">
        <v>-0.41561666131019592</v>
      </c>
      <c r="BA192" s="79">
        <v>-0.52464359998703003</v>
      </c>
      <c r="BB192" s="79">
        <v>-0.39137488603591919</v>
      </c>
      <c r="BC192" s="79">
        <v>-0.24552151560783386</v>
      </c>
      <c r="BD192" s="79">
        <v>-0.16442976891994476</v>
      </c>
      <c r="BE192" s="79">
        <v>-0.22091157734394073</v>
      </c>
      <c r="BF192" s="79">
        <v>-0.10884285718202591</v>
      </c>
      <c r="BG192" s="79">
        <v>-0.12750518321990967</v>
      </c>
      <c r="BH192" s="79">
        <v>-0.15191097557544708</v>
      </c>
      <c r="BI192" s="79">
        <v>-0.15285518765449524</v>
      </c>
      <c r="BJ192" s="79">
        <v>-5.9547852724790573E-2</v>
      </c>
      <c r="BK192" s="79">
        <v>-3.9038099348545074E-2</v>
      </c>
      <c r="BL192" s="79">
        <v>-4.449094831943512E-2</v>
      </c>
      <c r="BM192" s="79">
        <v>-0.12772072851657867</v>
      </c>
      <c r="BN192" s="79">
        <v>-9.9507071077823639E-2</v>
      </c>
      <c r="BO192" s="79">
        <v>-0.1730533242225647</v>
      </c>
      <c r="BP192" s="79">
        <v>-0.47285038232803345</v>
      </c>
      <c r="BQ192" s="79">
        <v>-0.4773937463760376</v>
      </c>
      <c r="BR192" s="79">
        <v>-0.73247790336608887</v>
      </c>
      <c r="BS192" s="79">
        <v>-0.59126275777816772</v>
      </c>
      <c r="BT192" s="79">
        <v>-0.49676156044006348</v>
      </c>
      <c r="BU192" s="79">
        <v>-0.4866231381893158</v>
      </c>
      <c r="BV192" s="79">
        <v>-0.69208741188049316</v>
      </c>
      <c r="BW192" s="79">
        <v>-0.31636336445808411</v>
      </c>
      <c r="BX192" s="79">
        <v>-0.22751180827617645</v>
      </c>
      <c r="BY192" s="79">
        <v>-0.32400083541870117</v>
      </c>
      <c r="BZ192" s="79">
        <v>-0.20791159570217133</v>
      </c>
      <c r="CA192" s="79">
        <v>-9.7008422017097473E-2</v>
      </c>
      <c r="CB192" s="79">
        <v>-3.433285653591156E-2</v>
      </c>
      <c r="CC192" s="79">
        <v>-0.13201254606246948</v>
      </c>
      <c r="CD192" s="79">
        <v>-3.0680650845170021E-2</v>
      </c>
      <c r="CE192" s="79">
        <v>-5.9800241142511368E-2</v>
      </c>
      <c r="CF192" s="79">
        <v>-8.8640347123146057E-2</v>
      </c>
      <c r="CG192" s="79">
        <v>-9.2774756252765656E-2</v>
      </c>
      <c r="CH192" s="79">
        <v>-2.3518071975558996E-3</v>
      </c>
      <c r="CI192" s="79">
        <v>2.5684013962745667E-2</v>
      </c>
      <c r="CJ192" s="79">
        <v>2.5199348106980324E-2</v>
      </c>
      <c r="CK192" s="79">
        <v>-5.1703821867704391E-2</v>
      </c>
      <c r="CL192" s="79">
        <v>6.2426719814538956E-3</v>
      </c>
      <c r="CM192" s="79">
        <v>-6.1806969344615936E-2</v>
      </c>
      <c r="CN192" s="79">
        <v>-0.35297822952270508</v>
      </c>
      <c r="CO192" s="79">
        <v>-0.35033532977104187</v>
      </c>
      <c r="CP192" s="79">
        <v>-0.60125994682312012</v>
      </c>
      <c r="CQ192" s="79">
        <v>-0.45885959267616272</v>
      </c>
      <c r="CR192" s="79">
        <v>-0.35960426926612854</v>
      </c>
      <c r="CS192" s="79">
        <v>-0.34826084971427917</v>
      </c>
      <c r="CT192" s="79">
        <v>-0.53805768489837646</v>
      </c>
      <c r="CU192" s="79">
        <v>-0.17239171266555786</v>
      </c>
      <c r="CV192" s="79">
        <v>-9.7230970859527588E-2</v>
      </c>
      <c r="CW192" s="79">
        <v>-0.18503627181053162</v>
      </c>
      <c r="CX192" s="79">
        <v>-8.0845490097999573E-2</v>
      </c>
      <c r="CY192" s="79">
        <v>5.8512939140200615E-3</v>
      </c>
      <c r="CZ192" s="79">
        <v>5.5771864950656891E-2</v>
      </c>
      <c r="DA192" s="79">
        <v>-4.3113518506288528E-2</v>
      </c>
      <c r="DB192" s="79">
        <v>4.7481555491685867E-2</v>
      </c>
      <c r="DC192" s="79">
        <v>7.9046990722417831E-3</v>
      </c>
      <c r="DD192" s="79">
        <v>-2.5369724258780479E-2</v>
      </c>
      <c r="DE192" s="79">
        <v>-3.269432857632637E-2</v>
      </c>
      <c r="DF192" s="79">
        <v>5.4844237864017487E-2</v>
      </c>
      <c r="DG192" s="79">
        <v>9.0406127274036407E-2</v>
      </c>
      <c r="DH192" s="79">
        <v>9.4889640808105469E-2</v>
      </c>
      <c r="DI192" s="79">
        <v>2.4313084781169891E-2</v>
      </c>
      <c r="DJ192" s="79">
        <v>0.11199241876602173</v>
      </c>
      <c r="DK192" s="79">
        <v>4.9439389258623123E-2</v>
      </c>
      <c r="DL192" s="79">
        <v>-0.23310607671737671</v>
      </c>
      <c r="DM192" s="79">
        <v>-0.22327692806720734</v>
      </c>
      <c r="DN192" s="79">
        <v>-0.47004202008247375</v>
      </c>
      <c r="DO192" s="79">
        <v>-0.32645639777183533</v>
      </c>
      <c r="DP192" s="79">
        <v>-0.22244696319103241</v>
      </c>
      <c r="DQ192" s="79">
        <v>-0.20989857614040375</v>
      </c>
      <c r="DR192" s="79">
        <v>-0.38402792811393738</v>
      </c>
      <c r="DS192" s="79">
        <v>-2.8420045971870422E-2</v>
      </c>
      <c r="DT192" s="79">
        <v>3.3049866557121277E-2</v>
      </c>
      <c r="DU192" s="79">
        <v>-4.6071700751781464E-2</v>
      </c>
      <c r="DV192" s="79">
        <v>4.6220619231462479E-2</v>
      </c>
      <c r="DW192" s="79">
        <v>0.10871100425720215</v>
      </c>
      <c r="DX192" s="79">
        <v>0.14587658643722534</v>
      </c>
      <c r="DY192" s="79">
        <v>8.5242554545402527E-2</v>
      </c>
      <c r="DZ192" s="79">
        <v>0.16033537685871124</v>
      </c>
      <c r="EA192" s="79">
        <v>0.10565987974405289</v>
      </c>
      <c r="EB192" s="79">
        <v>6.5983004868030548E-2</v>
      </c>
      <c r="EC192" s="79">
        <v>5.4052263498306274E-2</v>
      </c>
      <c r="ED192" s="79">
        <v>0.13742624223232269</v>
      </c>
      <c r="EE192" s="79">
        <v>0.18385457992553711</v>
      </c>
      <c r="EF192" s="79">
        <v>0.1955113559961319</v>
      </c>
      <c r="EG192" s="79">
        <v>0.13406942784786224</v>
      </c>
      <c r="EH192" s="79">
        <v>0.2646782398223877</v>
      </c>
      <c r="EI192" s="79">
        <v>0.2100614607334137</v>
      </c>
      <c r="EJ192" s="79">
        <v>-6.0029711574316025E-2</v>
      </c>
      <c r="EK192" s="79">
        <v>-3.9824768900871277E-2</v>
      </c>
      <c r="EL192" s="79">
        <v>-0.28058415651321411</v>
      </c>
      <c r="EM192" s="79">
        <v>-0.13528721034526825</v>
      </c>
      <c r="EN192" s="79">
        <v>-2.4413608014583588E-2</v>
      </c>
      <c r="EO192" s="79">
        <v>-1.0125428438186646E-2</v>
      </c>
      <c r="EP192" s="79">
        <v>-0.1616334468126297</v>
      </c>
      <c r="EQ192" s="79">
        <v>0.17945216596126556</v>
      </c>
      <c r="ER192" s="79">
        <v>0.22115470468997955</v>
      </c>
      <c r="ES192" s="79">
        <v>0.15457107126712799</v>
      </c>
      <c r="ET192" s="79">
        <v>0.22968390583992004</v>
      </c>
      <c r="EU192" s="79">
        <v>0.25722411274909973</v>
      </c>
      <c r="EV192" s="79">
        <v>0.27597349882125854</v>
      </c>
      <c r="EW192" s="79">
        <v>69.357040405273438</v>
      </c>
      <c r="EX192" s="79">
        <v>68.628250122070313</v>
      </c>
      <c r="EY192" s="79">
        <v>67.372711181640625</v>
      </c>
      <c r="EZ192" s="79">
        <v>65.828788757324219</v>
      </c>
      <c r="FA192" s="79">
        <v>64.990776062011719</v>
      </c>
      <c r="FB192" s="79">
        <v>64.448478698730469</v>
      </c>
      <c r="FC192" s="79">
        <v>64.043777465820313</v>
      </c>
      <c r="FD192" s="79">
        <v>68.527496337890625</v>
      </c>
      <c r="FE192" s="79">
        <v>73.010826110839844</v>
      </c>
      <c r="FF192" s="79">
        <v>78.175765991210938</v>
      </c>
      <c r="FG192" s="79">
        <v>80.960250854492188</v>
      </c>
      <c r="FH192" s="79">
        <v>85.384735107421875</v>
      </c>
      <c r="FI192" s="79">
        <v>88.311798095703125</v>
      </c>
      <c r="FJ192" s="79">
        <v>91.436660766601563</v>
      </c>
      <c r="FK192" s="79">
        <v>93.742210388183594</v>
      </c>
      <c r="FL192" s="79">
        <v>94.3851318359375</v>
      </c>
      <c r="FM192" s="79">
        <v>93.411491394042969</v>
      </c>
      <c r="FN192" s="79">
        <v>91.0343017578125</v>
      </c>
      <c r="FO192" s="79">
        <v>88.1627197265625</v>
      </c>
      <c r="FP192" s="79">
        <v>84.921554565429688</v>
      </c>
      <c r="FQ192" s="79">
        <v>79.27166748046875</v>
      </c>
      <c r="FR192" s="79">
        <v>74.802627563476563</v>
      </c>
      <c r="FS192" s="79">
        <v>71.088409423828125</v>
      </c>
      <c r="FT192" s="79">
        <v>68.168731689453125</v>
      </c>
      <c r="FU192" s="79">
        <v>6.768982857465744E-2</v>
      </c>
      <c r="FV192" s="79">
        <v>0.14507892727851868</v>
      </c>
      <c r="FW192" s="79">
        <v>6.502138078212738E-2</v>
      </c>
      <c r="FX192" s="79">
        <v>0</v>
      </c>
      <c r="FY192" s="79">
        <v>381</v>
      </c>
      <c r="FZ192" s="79">
        <v>1</v>
      </c>
      <c r="GA192" s="41"/>
      <c r="GB192" s="34"/>
      <c r="GC192" s="34"/>
    </row>
    <row r="193" spans="1:185" x14ac:dyDescent="0.2">
      <c r="A193" t="s">
        <v>186</v>
      </c>
      <c r="B193" t="s">
        <v>236</v>
      </c>
      <c r="C193" t="s">
        <v>2</v>
      </c>
      <c r="D193" t="s">
        <v>203</v>
      </c>
      <c r="E193" t="s">
        <v>207</v>
      </c>
      <c r="F193" t="s">
        <v>179</v>
      </c>
      <c r="G193" t="s">
        <v>1</v>
      </c>
      <c r="H193" s="79">
        <v>149</v>
      </c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79"/>
      <c r="AD193" s="79"/>
      <c r="AE193" s="79"/>
      <c r="AF193" s="79"/>
      <c r="AG193" s="79"/>
      <c r="AH193" s="79"/>
      <c r="AI193" s="79"/>
      <c r="AJ193" s="79"/>
      <c r="AK193" s="79"/>
      <c r="AL193" s="79"/>
      <c r="AM193" s="79"/>
      <c r="AN193" s="79"/>
      <c r="AO193" s="79"/>
      <c r="AP193" s="79"/>
      <c r="AQ193" s="79"/>
      <c r="AR193" s="79"/>
      <c r="AS193" s="79"/>
      <c r="AT193" s="79"/>
      <c r="AU193" s="79"/>
      <c r="AV193" s="79"/>
      <c r="AW193" s="79"/>
      <c r="AX193" s="79"/>
      <c r="AY193" s="79"/>
      <c r="AZ193" s="79"/>
      <c r="BA193" s="79"/>
      <c r="BB193" s="79"/>
      <c r="BC193" s="79"/>
      <c r="BD193" s="79"/>
      <c r="BE193" s="79"/>
      <c r="BF193" s="79"/>
      <c r="BG193" s="79"/>
      <c r="BH193" s="79"/>
      <c r="BI193" s="79"/>
      <c r="BJ193" s="79"/>
      <c r="BK193" s="79"/>
      <c r="BL193" s="79"/>
      <c r="BM193" s="79"/>
      <c r="BN193" s="79"/>
      <c r="BO193" s="79"/>
      <c r="BP193" s="79"/>
      <c r="BQ193" s="79"/>
      <c r="BR193" s="79"/>
      <c r="BS193" s="79"/>
      <c r="BT193" s="79"/>
      <c r="BU193" s="79"/>
      <c r="BV193" s="79"/>
      <c r="BW193" s="79"/>
      <c r="BX193" s="79"/>
      <c r="BY193" s="79"/>
      <c r="BZ193" s="79"/>
      <c r="CA193" s="79"/>
      <c r="CB193" s="79"/>
      <c r="CC193" s="79"/>
      <c r="CD193" s="79"/>
      <c r="CE193" s="79"/>
      <c r="CF193" s="79"/>
      <c r="CG193" s="79"/>
      <c r="CH193" s="79"/>
      <c r="CI193" s="79"/>
      <c r="CJ193" s="79"/>
      <c r="CK193" s="79"/>
      <c r="CL193" s="79"/>
      <c r="CM193" s="79"/>
      <c r="CN193" s="79"/>
      <c r="CO193" s="79"/>
      <c r="CP193" s="79"/>
      <c r="CQ193" s="79"/>
      <c r="CR193" s="79"/>
      <c r="CS193" s="79"/>
      <c r="CT193" s="79"/>
      <c r="CU193" s="79"/>
      <c r="CV193" s="79"/>
      <c r="CW193" s="79"/>
      <c r="CX193" s="79"/>
      <c r="CY193" s="79"/>
      <c r="CZ193" s="79"/>
      <c r="DA193" s="79"/>
      <c r="DB193" s="79"/>
      <c r="DC193" s="79"/>
      <c r="DD193" s="79"/>
      <c r="DE193" s="79"/>
      <c r="DF193" s="79"/>
      <c r="DG193" s="79"/>
      <c r="DH193" s="79"/>
      <c r="DI193" s="79"/>
      <c r="DJ193" s="79"/>
      <c r="DK193" s="79"/>
      <c r="DL193" s="79"/>
      <c r="DM193" s="79"/>
      <c r="DN193" s="79"/>
      <c r="DO193" s="79"/>
      <c r="DP193" s="79"/>
      <c r="DQ193" s="79"/>
      <c r="DR193" s="79"/>
      <c r="DS193" s="79"/>
      <c r="DT193" s="79"/>
      <c r="DU193" s="79"/>
      <c r="DV193" s="79"/>
      <c r="DW193" s="79"/>
      <c r="DX193" s="79"/>
      <c r="DY193" s="79"/>
      <c r="DZ193" s="79"/>
      <c r="EA193" s="79"/>
      <c r="EB193" s="79"/>
      <c r="EC193" s="79"/>
      <c r="ED193" s="79"/>
      <c r="EE193" s="79"/>
      <c r="EF193" s="79"/>
      <c r="EG193" s="79"/>
      <c r="EH193" s="79"/>
      <c r="EI193" s="79"/>
      <c r="EJ193" s="79"/>
      <c r="EK193" s="79"/>
      <c r="EL193" s="79"/>
      <c r="EM193" s="79"/>
      <c r="EN193" s="79"/>
      <c r="EO193" s="79"/>
      <c r="EP193" s="79"/>
      <c r="EQ193" s="79"/>
      <c r="ER193" s="79"/>
      <c r="ES193" s="79"/>
      <c r="ET193" s="79"/>
      <c r="EU193" s="79"/>
      <c r="EV193" s="79"/>
      <c r="EW193" s="79"/>
      <c r="EX193" s="79"/>
      <c r="EY193" s="79"/>
      <c r="EZ193" s="79"/>
      <c r="FA193" s="79"/>
      <c r="FB193" s="79"/>
      <c r="FC193" s="79"/>
      <c r="FD193" s="79"/>
      <c r="FE193" s="79"/>
      <c r="FF193" s="79"/>
      <c r="FG193" s="79"/>
      <c r="FH193" s="79"/>
      <c r="FI193" s="79"/>
      <c r="FJ193" s="79"/>
      <c r="FK193" s="79"/>
      <c r="FL193" s="79"/>
      <c r="FM193" s="79"/>
      <c r="FN193" s="79"/>
      <c r="FO193" s="79"/>
      <c r="FP193" s="79"/>
      <c r="FQ193" s="79"/>
      <c r="FR193" s="79"/>
      <c r="FS193" s="79"/>
      <c r="FT193" s="79"/>
      <c r="FU193" s="79"/>
      <c r="FV193" s="79"/>
      <c r="FW193" s="79"/>
      <c r="FX193" s="79">
        <v>0</v>
      </c>
      <c r="FY193" s="79">
        <v>11</v>
      </c>
      <c r="FZ193" s="79">
        <v>0</v>
      </c>
      <c r="GA193" s="41"/>
      <c r="GB193" s="34"/>
      <c r="GC193" s="34"/>
    </row>
    <row r="194" spans="1:185" x14ac:dyDescent="0.2">
      <c r="A194" t="s">
        <v>186</v>
      </c>
      <c r="B194" t="s">
        <v>236</v>
      </c>
      <c r="C194" t="s">
        <v>2</v>
      </c>
      <c r="D194" t="s">
        <v>203</v>
      </c>
      <c r="E194" t="s">
        <v>207</v>
      </c>
      <c r="F194" t="s">
        <v>180</v>
      </c>
      <c r="G194" t="s">
        <v>1</v>
      </c>
      <c r="H194" s="79">
        <v>49</v>
      </c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79"/>
      <c r="AD194" s="79"/>
      <c r="AE194" s="79"/>
      <c r="AF194" s="79"/>
      <c r="AG194" s="79"/>
      <c r="AH194" s="79"/>
      <c r="AI194" s="79"/>
      <c r="AJ194" s="79"/>
      <c r="AK194" s="79"/>
      <c r="AL194" s="79"/>
      <c r="AM194" s="79"/>
      <c r="AN194" s="79"/>
      <c r="AO194" s="79"/>
      <c r="AP194" s="79"/>
      <c r="AQ194" s="79"/>
      <c r="AR194" s="79"/>
      <c r="AS194" s="79"/>
      <c r="AT194" s="79"/>
      <c r="AU194" s="79"/>
      <c r="AV194" s="79"/>
      <c r="AW194" s="79"/>
      <c r="AX194" s="79"/>
      <c r="AY194" s="79"/>
      <c r="AZ194" s="79"/>
      <c r="BA194" s="79"/>
      <c r="BB194" s="79"/>
      <c r="BC194" s="79"/>
      <c r="BD194" s="79"/>
      <c r="BE194" s="79"/>
      <c r="BF194" s="79"/>
      <c r="BG194" s="79"/>
      <c r="BH194" s="79"/>
      <c r="BI194" s="79"/>
      <c r="BJ194" s="79"/>
      <c r="BK194" s="79"/>
      <c r="BL194" s="79"/>
      <c r="BM194" s="79"/>
      <c r="BN194" s="79"/>
      <c r="BO194" s="79"/>
      <c r="BP194" s="79"/>
      <c r="BQ194" s="79"/>
      <c r="BR194" s="79"/>
      <c r="BS194" s="79"/>
      <c r="BT194" s="79"/>
      <c r="BU194" s="79"/>
      <c r="BV194" s="79"/>
      <c r="BW194" s="79"/>
      <c r="BX194" s="79"/>
      <c r="BY194" s="79"/>
      <c r="BZ194" s="79"/>
      <c r="CA194" s="79"/>
      <c r="CB194" s="79"/>
      <c r="CC194" s="79"/>
      <c r="CD194" s="79"/>
      <c r="CE194" s="79"/>
      <c r="CF194" s="79"/>
      <c r="CG194" s="79"/>
      <c r="CH194" s="79"/>
      <c r="CI194" s="79"/>
      <c r="CJ194" s="79"/>
      <c r="CK194" s="79"/>
      <c r="CL194" s="79"/>
      <c r="CM194" s="79"/>
      <c r="CN194" s="79"/>
      <c r="CO194" s="79"/>
      <c r="CP194" s="79"/>
      <c r="CQ194" s="79"/>
      <c r="CR194" s="79"/>
      <c r="CS194" s="79"/>
      <c r="CT194" s="79"/>
      <c r="CU194" s="79"/>
      <c r="CV194" s="79"/>
      <c r="CW194" s="79"/>
      <c r="CX194" s="79"/>
      <c r="CY194" s="79"/>
      <c r="CZ194" s="79"/>
      <c r="DA194" s="79"/>
      <c r="DB194" s="79"/>
      <c r="DC194" s="79"/>
      <c r="DD194" s="79"/>
      <c r="DE194" s="79"/>
      <c r="DF194" s="79"/>
      <c r="DG194" s="79"/>
      <c r="DH194" s="79"/>
      <c r="DI194" s="79"/>
      <c r="DJ194" s="79"/>
      <c r="DK194" s="79"/>
      <c r="DL194" s="79"/>
      <c r="DM194" s="79"/>
      <c r="DN194" s="79"/>
      <c r="DO194" s="79"/>
      <c r="DP194" s="79"/>
      <c r="DQ194" s="79"/>
      <c r="DR194" s="79"/>
      <c r="DS194" s="79"/>
      <c r="DT194" s="79"/>
      <c r="DU194" s="79"/>
      <c r="DV194" s="79"/>
      <c r="DW194" s="79"/>
      <c r="DX194" s="79"/>
      <c r="DY194" s="79"/>
      <c r="DZ194" s="79"/>
      <c r="EA194" s="79"/>
      <c r="EB194" s="79"/>
      <c r="EC194" s="79"/>
      <c r="ED194" s="79"/>
      <c r="EE194" s="79"/>
      <c r="EF194" s="79"/>
      <c r="EG194" s="79"/>
      <c r="EH194" s="79"/>
      <c r="EI194" s="79"/>
      <c r="EJ194" s="79"/>
      <c r="EK194" s="79"/>
      <c r="EL194" s="79"/>
      <c r="EM194" s="79"/>
      <c r="EN194" s="79"/>
      <c r="EO194" s="79"/>
      <c r="EP194" s="79"/>
      <c r="EQ194" s="79"/>
      <c r="ER194" s="79"/>
      <c r="ES194" s="79"/>
      <c r="ET194" s="79"/>
      <c r="EU194" s="79"/>
      <c r="EV194" s="79"/>
      <c r="EW194" s="79"/>
      <c r="EX194" s="79"/>
      <c r="EY194" s="79"/>
      <c r="EZ194" s="79"/>
      <c r="FA194" s="79"/>
      <c r="FB194" s="79"/>
      <c r="FC194" s="79"/>
      <c r="FD194" s="79"/>
      <c r="FE194" s="79"/>
      <c r="FF194" s="79"/>
      <c r="FG194" s="79"/>
      <c r="FH194" s="79"/>
      <c r="FI194" s="79"/>
      <c r="FJ194" s="79"/>
      <c r="FK194" s="79"/>
      <c r="FL194" s="79"/>
      <c r="FM194" s="79"/>
      <c r="FN194" s="79"/>
      <c r="FO194" s="79"/>
      <c r="FP194" s="79"/>
      <c r="FQ194" s="79"/>
      <c r="FR194" s="79"/>
      <c r="FS194" s="79"/>
      <c r="FT194" s="79"/>
      <c r="FU194" s="79"/>
      <c r="FV194" s="79"/>
      <c r="FW194" s="79"/>
      <c r="FX194" s="79">
        <v>0</v>
      </c>
      <c r="FY194" s="79">
        <v>8</v>
      </c>
      <c r="FZ194" s="79">
        <v>0</v>
      </c>
      <c r="GA194" s="41"/>
      <c r="GB194" s="34"/>
      <c r="GC194" s="34"/>
    </row>
    <row r="195" spans="1:185" x14ac:dyDescent="0.2">
      <c r="A195" t="s">
        <v>186</v>
      </c>
      <c r="B195" t="s">
        <v>236</v>
      </c>
      <c r="C195" t="s">
        <v>2</v>
      </c>
      <c r="D195" t="s">
        <v>203</v>
      </c>
      <c r="E195" t="s">
        <v>207</v>
      </c>
      <c r="F195" t="s">
        <v>181</v>
      </c>
      <c r="G195" t="s">
        <v>1</v>
      </c>
      <c r="H195" s="79">
        <v>50</v>
      </c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79"/>
      <c r="AD195" s="79"/>
      <c r="AE195" s="79"/>
      <c r="AF195" s="79"/>
      <c r="AG195" s="79"/>
      <c r="AH195" s="79"/>
      <c r="AI195" s="79"/>
      <c r="AJ195" s="79"/>
      <c r="AK195" s="79"/>
      <c r="AL195" s="79"/>
      <c r="AM195" s="79"/>
      <c r="AN195" s="79"/>
      <c r="AO195" s="79"/>
      <c r="AP195" s="79"/>
      <c r="AQ195" s="79"/>
      <c r="AR195" s="79"/>
      <c r="AS195" s="79"/>
      <c r="AT195" s="79"/>
      <c r="AU195" s="79"/>
      <c r="AV195" s="79"/>
      <c r="AW195" s="79"/>
      <c r="AX195" s="79"/>
      <c r="AY195" s="79"/>
      <c r="AZ195" s="79"/>
      <c r="BA195" s="79"/>
      <c r="BB195" s="79"/>
      <c r="BC195" s="79"/>
      <c r="BD195" s="79"/>
      <c r="BE195" s="79"/>
      <c r="BF195" s="79"/>
      <c r="BG195" s="79"/>
      <c r="BH195" s="79"/>
      <c r="BI195" s="79"/>
      <c r="BJ195" s="79"/>
      <c r="BK195" s="79"/>
      <c r="BL195" s="79"/>
      <c r="BM195" s="79"/>
      <c r="BN195" s="79"/>
      <c r="BO195" s="79"/>
      <c r="BP195" s="79"/>
      <c r="BQ195" s="79"/>
      <c r="BR195" s="79"/>
      <c r="BS195" s="79"/>
      <c r="BT195" s="79"/>
      <c r="BU195" s="79"/>
      <c r="BV195" s="79"/>
      <c r="BW195" s="79"/>
      <c r="BX195" s="79"/>
      <c r="BY195" s="79"/>
      <c r="BZ195" s="79"/>
      <c r="CA195" s="79"/>
      <c r="CB195" s="79"/>
      <c r="CC195" s="79"/>
      <c r="CD195" s="79"/>
      <c r="CE195" s="79"/>
      <c r="CF195" s="79"/>
      <c r="CG195" s="79"/>
      <c r="CH195" s="79"/>
      <c r="CI195" s="79"/>
      <c r="CJ195" s="79"/>
      <c r="CK195" s="79"/>
      <c r="CL195" s="79"/>
      <c r="CM195" s="79"/>
      <c r="CN195" s="79"/>
      <c r="CO195" s="79"/>
      <c r="CP195" s="79"/>
      <c r="CQ195" s="79"/>
      <c r="CR195" s="79"/>
      <c r="CS195" s="79"/>
      <c r="CT195" s="79"/>
      <c r="CU195" s="79"/>
      <c r="CV195" s="79"/>
      <c r="CW195" s="79"/>
      <c r="CX195" s="79"/>
      <c r="CY195" s="79"/>
      <c r="CZ195" s="79"/>
      <c r="DA195" s="79"/>
      <c r="DB195" s="79"/>
      <c r="DC195" s="79"/>
      <c r="DD195" s="79"/>
      <c r="DE195" s="79"/>
      <c r="DF195" s="79"/>
      <c r="DG195" s="79"/>
      <c r="DH195" s="79"/>
      <c r="DI195" s="79"/>
      <c r="DJ195" s="79"/>
      <c r="DK195" s="79"/>
      <c r="DL195" s="79"/>
      <c r="DM195" s="79"/>
      <c r="DN195" s="79"/>
      <c r="DO195" s="79"/>
      <c r="DP195" s="79"/>
      <c r="DQ195" s="79"/>
      <c r="DR195" s="79"/>
      <c r="DS195" s="79"/>
      <c r="DT195" s="79"/>
      <c r="DU195" s="79"/>
      <c r="DV195" s="79"/>
      <c r="DW195" s="79"/>
      <c r="DX195" s="79"/>
      <c r="DY195" s="79"/>
      <c r="DZ195" s="79"/>
      <c r="EA195" s="79"/>
      <c r="EB195" s="79"/>
      <c r="EC195" s="79"/>
      <c r="ED195" s="79"/>
      <c r="EE195" s="79"/>
      <c r="EF195" s="79"/>
      <c r="EG195" s="79"/>
      <c r="EH195" s="79"/>
      <c r="EI195" s="79"/>
      <c r="EJ195" s="79"/>
      <c r="EK195" s="79"/>
      <c r="EL195" s="79"/>
      <c r="EM195" s="79"/>
      <c r="EN195" s="79"/>
      <c r="EO195" s="79"/>
      <c r="EP195" s="79"/>
      <c r="EQ195" s="79"/>
      <c r="ER195" s="79"/>
      <c r="ES195" s="79"/>
      <c r="ET195" s="79"/>
      <c r="EU195" s="79"/>
      <c r="EV195" s="79"/>
      <c r="EW195" s="79"/>
      <c r="EX195" s="79"/>
      <c r="EY195" s="79"/>
      <c r="EZ195" s="79"/>
      <c r="FA195" s="79"/>
      <c r="FB195" s="79"/>
      <c r="FC195" s="79"/>
      <c r="FD195" s="79"/>
      <c r="FE195" s="79"/>
      <c r="FF195" s="79"/>
      <c r="FG195" s="79"/>
      <c r="FH195" s="79"/>
      <c r="FI195" s="79"/>
      <c r="FJ195" s="79"/>
      <c r="FK195" s="79"/>
      <c r="FL195" s="79"/>
      <c r="FM195" s="79"/>
      <c r="FN195" s="79"/>
      <c r="FO195" s="79"/>
      <c r="FP195" s="79"/>
      <c r="FQ195" s="79"/>
      <c r="FR195" s="79"/>
      <c r="FS195" s="79"/>
      <c r="FT195" s="79"/>
      <c r="FU195" s="79"/>
      <c r="FV195" s="79"/>
      <c r="FW195" s="79"/>
      <c r="FX195" s="79">
        <v>0</v>
      </c>
      <c r="FY195" s="79">
        <v>4</v>
      </c>
      <c r="FZ195" s="79">
        <v>0</v>
      </c>
      <c r="GA195" s="41"/>
      <c r="GB195" s="34"/>
      <c r="GC195" s="34"/>
    </row>
    <row r="196" spans="1:185" x14ac:dyDescent="0.2">
      <c r="A196" t="s">
        <v>186</v>
      </c>
      <c r="B196" t="s">
        <v>236</v>
      </c>
      <c r="C196" t="s">
        <v>2</v>
      </c>
      <c r="D196" t="s">
        <v>203</v>
      </c>
      <c r="E196" t="s">
        <v>207</v>
      </c>
      <c r="F196" t="s">
        <v>182</v>
      </c>
      <c r="G196" t="s">
        <v>1</v>
      </c>
      <c r="H196" s="79">
        <v>309</v>
      </c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79"/>
      <c r="AD196" s="79"/>
      <c r="AE196" s="79"/>
      <c r="AF196" s="79"/>
      <c r="AG196" s="79"/>
      <c r="AH196" s="79"/>
      <c r="AI196" s="79"/>
      <c r="AJ196" s="79"/>
      <c r="AK196" s="79"/>
      <c r="AL196" s="79"/>
      <c r="AM196" s="79"/>
      <c r="AN196" s="79"/>
      <c r="AO196" s="79"/>
      <c r="AP196" s="79"/>
      <c r="AQ196" s="79"/>
      <c r="AR196" s="79"/>
      <c r="AS196" s="79"/>
      <c r="AT196" s="79"/>
      <c r="AU196" s="79"/>
      <c r="AV196" s="79"/>
      <c r="AW196" s="79"/>
      <c r="AX196" s="79"/>
      <c r="AY196" s="79"/>
      <c r="AZ196" s="79"/>
      <c r="BA196" s="79"/>
      <c r="BB196" s="79"/>
      <c r="BC196" s="79"/>
      <c r="BD196" s="79"/>
      <c r="BE196" s="79"/>
      <c r="BF196" s="79"/>
      <c r="BG196" s="79"/>
      <c r="BH196" s="79"/>
      <c r="BI196" s="79"/>
      <c r="BJ196" s="79"/>
      <c r="BK196" s="79"/>
      <c r="BL196" s="79"/>
      <c r="BM196" s="79"/>
      <c r="BN196" s="79"/>
      <c r="BO196" s="79"/>
      <c r="BP196" s="79"/>
      <c r="BQ196" s="79"/>
      <c r="BR196" s="79"/>
      <c r="BS196" s="79"/>
      <c r="BT196" s="79"/>
      <c r="BU196" s="79"/>
      <c r="BV196" s="79"/>
      <c r="BW196" s="79"/>
      <c r="BX196" s="79"/>
      <c r="BY196" s="79"/>
      <c r="BZ196" s="79"/>
      <c r="CA196" s="79"/>
      <c r="CB196" s="79"/>
      <c r="CC196" s="79"/>
      <c r="CD196" s="79"/>
      <c r="CE196" s="79"/>
      <c r="CF196" s="79"/>
      <c r="CG196" s="79"/>
      <c r="CH196" s="79"/>
      <c r="CI196" s="79"/>
      <c r="CJ196" s="79"/>
      <c r="CK196" s="79"/>
      <c r="CL196" s="79"/>
      <c r="CM196" s="79"/>
      <c r="CN196" s="79"/>
      <c r="CO196" s="79"/>
      <c r="CP196" s="79"/>
      <c r="CQ196" s="79"/>
      <c r="CR196" s="79"/>
      <c r="CS196" s="79"/>
      <c r="CT196" s="79"/>
      <c r="CU196" s="79"/>
      <c r="CV196" s="79"/>
      <c r="CW196" s="79"/>
      <c r="CX196" s="79"/>
      <c r="CY196" s="79"/>
      <c r="CZ196" s="79"/>
      <c r="DA196" s="79"/>
      <c r="DB196" s="79"/>
      <c r="DC196" s="79"/>
      <c r="DD196" s="79"/>
      <c r="DE196" s="79"/>
      <c r="DF196" s="79"/>
      <c r="DG196" s="79"/>
      <c r="DH196" s="79"/>
      <c r="DI196" s="79"/>
      <c r="DJ196" s="79"/>
      <c r="DK196" s="79"/>
      <c r="DL196" s="79"/>
      <c r="DM196" s="79"/>
      <c r="DN196" s="79"/>
      <c r="DO196" s="79"/>
      <c r="DP196" s="79"/>
      <c r="DQ196" s="79"/>
      <c r="DR196" s="79"/>
      <c r="DS196" s="79"/>
      <c r="DT196" s="79"/>
      <c r="DU196" s="79"/>
      <c r="DV196" s="79"/>
      <c r="DW196" s="79"/>
      <c r="DX196" s="79"/>
      <c r="DY196" s="79"/>
      <c r="DZ196" s="79"/>
      <c r="EA196" s="79"/>
      <c r="EB196" s="79"/>
      <c r="EC196" s="79"/>
      <c r="ED196" s="79"/>
      <c r="EE196" s="79"/>
      <c r="EF196" s="79"/>
      <c r="EG196" s="79"/>
      <c r="EH196" s="79"/>
      <c r="EI196" s="79"/>
      <c r="EJ196" s="79"/>
      <c r="EK196" s="79"/>
      <c r="EL196" s="79"/>
      <c r="EM196" s="79"/>
      <c r="EN196" s="79"/>
      <c r="EO196" s="79"/>
      <c r="EP196" s="79"/>
      <c r="EQ196" s="79"/>
      <c r="ER196" s="79"/>
      <c r="ES196" s="79"/>
      <c r="ET196" s="79"/>
      <c r="EU196" s="79"/>
      <c r="EV196" s="79"/>
      <c r="EW196" s="79"/>
      <c r="EX196" s="79"/>
      <c r="EY196" s="79"/>
      <c r="EZ196" s="79"/>
      <c r="FA196" s="79"/>
      <c r="FB196" s="79"/>
      <c r="FC196" s="79"/>
      <c r="FD196" s="79"/>
      <c r="FE196" s="79"/>
      <c r="FF196" s="79"/>
      <c r="FG196" s="79"/>
      <c r="FH196" s="79"/>
      <c r="FI196" s="79"/>
      <c r="FJ196" s="79"/>
      <c r="FK196" s="79"/>
      <c r="FL196" s="79"/>
      <c r="FM196" s="79"/>
      <c r="FN196" s="79"/>
      <c r="FO196" s="79"/>
      <c r="FP196" s="79"/>
      <c r="FQ196" s="79"/>
      <c r="FR196" s="79"/>
      <c r="FS196" s="79"/>
      <c r="FT196" s="79"/>
      <c r="FU196" s="79"/>
      <c r="FV196" s="79"/>
      <c r="FW196" s="79"/>
      <c r="FX196" s="79">
        <v>0</v>
      </c>
      <c r="FY196" s="79">
        <v>38</v>
      </c>
      <c r="FZ196" s="79">
        <v>0</v>
      </c>
      <c r="GA196" s="41"/>
      <c r="GB196" s="34"/>
      <c r="GC196" s="34"/>
    </row>
    <row r="197" spans="1:185" x14ac:dyDescent="0.2">
      <c r="A197" t="s">
        <v>186</v>
      </c>
      <c r="B197" t="s">
        <v>236</v>
      </c>
      <c r="C197" t="s">
        <v>2</v>
      </c>
      <c r="D197" t="s">
        <v>203</v>
      </c>
      <c r="E197" t="s">
        <v>207</v>
      </c>
      <c r="F197" t="s">
        <v>183</v>
      </c>
      <c r="G197" t="s">
        <v>1</v>
      </c>
      <c r="H197" s="79">
        <v>450</v>
      </c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79"/>
      <c r="AD197" s="79"/>
      <c r="AE197" s="79"/>
      <c r="AF197" s="79"/>
      <c r="AG197" s="79"/>
      <c r="AH197" s="79"/>
      <c r="AI197" s="79"/>
      <c r="AJ197" s="79"/>
      <c r="AK197" s="79"/>
      <c r="AL197" s="79"/>
      <c r="AM197" s="79"/>
      <c r="AN197" s="79"/>
      <c r="AO197" s="79"/>
      <c r="AP197" s="79"/>
      <c r="AQ197" s="79"/>
      <c r="AR197" s="79"/>
      <c r="AS197" s="79"/>
      <c r="AT197" s="79"/>
      <c r="AU197" s="79"/>
      <c r="AV197" s="79"/>
      <c r="AW197" s="79"/>
      <c r="AX197" s="79"/>
      <c r="AY197" s="79"/>
      <c r="AZ197" s="79"/>
      <c r="BA197" s="79"/>
      <c r="BB197" s="79"/>
      <c r="BC197" s="79"/>
      <c r="BD197" s="79"/>
      <c r="BE197" s="79"/>
      <c r="BF197" s="79"/>
      <c r="BG197" s="79"/>
      <c r="BH197" s="79"/>
      <c r="BI197" s="79"/>
      <c r="BJ197" s="79"/>
      <c r="BK197" s="79"/>
      <c r="BL197" s="79"/>
      <c r="BM197" s="79"/>
      <c r="BN197" s="79"/>
      <c r="BO197" s="79"/>
      <c r="BP197" s="79"/>
      <c r="BQ197" s="79"/>
      <c r="BR197" s="79"/>
      <c r="BS197" s="79"/>
      <c r="BT197" s="79"/>
      <c r="BU197" s="79"/>
      <c r="BV197" s="79"/>
      <c r="BW197" s="79"/>
      <c r="BX197" s="79"/>
      <c r="BY197" s="79"/>
      <c r="BZ197" s="79"/>
      <c r="CA197" s="79"/>
      <c r="CB197" s="79"/>
      <c r="CC197" s="79"/>
      <c r="CD197" s="79"/>
      <c r="CE197" s="79"/>
      <c r="CF197" s="79"/>
      <c r="CG197" s="79"/>
      <c r="CH197" s="79"/>
      <c r="CI197" s="79"/>
      <c r="CJ197" s="79"/>
      <c r="CK197" s="79"/>
      <c r="CL197" s="79"/>
      <c r="CM197" s="79"/>
      <c r="CN197" s="79"/>
      <c r="CO197" s="79"/>
      <c r="CP197" s="79"/>
      <c r="CQ197" s="79"/>
      <c r="CR197" s="79"/>
      <c r="CS197" s="79"/>
      <c r="CT197" s="79"/>
      <c r="CU197" s="79"/>
      <c r="CV197" s="79"/>
      <c r="CW197" s="79"/>
      <c r="CX197" s="79"/>
      <c r="CY197" s="79"/>
      <c r="CZ197" s="79"/>
      <c r="DA197" s="79"/>
      <c r="DB197" s="79"/>
      <c r="DC197" s="79"/>
      <c r="DD197" s="79"/>
      <c r="DE197" s="79"/>
      <c r="DF197" s="79"/>
      <c r="DG197" s="79"/>
      <c r="DH197" s="79"/>
      <c r="DI197" s="79"/>
      <c r="DJ197" s="79"/>
      <c r="DK197" s="79"/>
      <c r="DL197" s="79"/>
      <c r="DM197" s="79"/>
      <c r="DN197" s="79"/>
      <c r="DO197" s="79"/>
      <c r="DP197" s="79"/>
      <c r="DQ197" s="79"/>
      <c r="DR197" s="79"/>
      <c r="DS197" s="79"/>
      <c r="DT197" s="79"/>
      <c r="DU197" s="79"/>
      <c r="DV197" s="79"/>
      <c r="DW197" s="79"/>
      <c r="DX197" s="79"/>
      <c r="DY197" s="79"/>
      <c r="DZ197" s="79"/>
      <c r="EA197" s="79"/>
      <c r="EB197" s="79"/>
      <c r="EC197" s="79"/>
      <c r="ED197" s="79"/>
      <c r="EE197" s="79"/>
      <c r="EF197" s="79"/>
      <c r="EG197" s="79"/>
      <c r="EH197" s="79"/>
      <c r="EI197" s="79"/>
      <c r="EJ197" s="79"/>
      <c r="EK197" s="79"/>
      <c r="EL197" s="79"/>
      <c r="EM197" s="79"/>
      <c r="EN197" s="79"/>
      <c r="EO197" s="79"/>
      <c r="EP197" s="79"/>
      <c r="EQ197" s="79"/>
      <c r="ER197" s="79"/>
      <c r="ES197" s="79"/>
      <c r="ET197" s="79"/>
      <c r="EU197" s="79"/>
      <c r="EV197" s="79"/>
      <c r="EW197" s="79"/>
      <c r="EX197" s="79"/>
      <c r="EY197" s="79"/>
      <c r="EZ197" s="79"/>
      <c r="FA197" s="79"/>
      <c r="FB197" s="79"/>
      <c r="FC197" s="79"/>
      <c r="FD197" s="79"/>
      <c r="FE197" s="79"/>
      <c r="FF197" s="79"/>
      <c r="FG197" s="79"/>
      <c r="FH197" s="79"/>
      <c r="FI197" s="79"/>
      <c r="FJ197" s="79"/>
      <c r="FK197" s="79"/>
      <c r="FL197" s="79"/>
      <c r="FM197" s="79"/>
      <c r="FN197" s="79"/>
      <c r="FO197" s="79"/>
      <c r="FP197" s="79"/>
      <c r="FQ197" s="79"/>
      <c r="FR197" s="79"/>
      <c r="FS197" s="79"/>
      <c r="FT197" s="79"/>
      <c r="FU197" s="79"/>
      <c r="FV197" s="79"/>
      <c r="FW197" s="79"/>
      <c r="FX197" s="79">
        <v>0</v>
      </c>
      <c r="FY197" s="79">
        <v>42</v>
      </c>
      <c r="FZ197" s="79">
        <v>0</v>
      </c>
      <c r="GA197" s="41"/>
      <c r="GB197" s="34"/>
      <c r="GC197" s="34"/>
    </row>
    <row r="198" spans="1:185" x14ac:dyDescent="0.2">
      <c r="A198" t="s">
        <v>186</v>
      </c>
      <c r="B198" t="s">
        <v>236</v>
      </c>
      <c r="C198" t="s">
        <v>2</v>
      </c>
      <c r="D198" t="s">
        <v>203</v>
      </c>
      <c r="E198" t="s">
        <v>207</v>
      </c>
      <c r="F198" t="s">
        <v>184</v>
      </c>
      <c r="G198" t="s">
        <v>1</v>
      </c>
      <c r="H198" s="79">
        <v>221</v>
      </c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79"/>
      <c r="AD198" s="79"/>
      <c r="AE198" s="79"/>
      <c r="AF198" s="79"/>
      <c r="AG198" s="79"/>
      <c r="AH198" s="79"/>
      <c r="AI198" s="79"/>
      <c r="AJ198" s="79"/>
      <c r="AK198" s="79"/>
      <c r="AL198" s="79"/>
      <c r="AM198" s="79"/>
      <c r="AN198" s="79"/>
      <c r="AO198" s="79"/>
      <c r="AP198" s="79"/>
      <c r="AQ198" s="79"/>
      <c r="AR198" s="79"/>
      <c r="AS198" s="79"/>
      <c r="AT198" s="79"/>
      <c r="AU198" s="79"/>
      <c r="AV198" s="79"/>
      <c r="AW198" s="79"/>
      <c r="AX198" s="79"/>
      <c r="AY198" s="79"/>
      <c r="AZ198" s="79"/>
      <c r="BA198" s="79"/>
      <c r="BB198" s="79"/>
      <c r="BC198" s="79"/>
      <c r="BD198" s="79"/>
      <c r="BE198" s="79"/>
      <c r="BF198" s="79"/>
      <c r="BG198" s="79"/>
      <c r="BH198" s="79"/>
      <c r="BI198" s="79"/>
      <c r="BJ198" s="79"/>
      <c r="BK198" s="79"/>
      <c r="BL198" s="79"/>
      <c r="BM198" s="79"/>
      <c r="BN198" s="79"/>
      <c r="BO198" s="79"/>
      <c r="BP198" s="79"/>
      <c r="BQ198" s="79"/>
      <c r="BR198" s="79"/>
      <c r="BS198" s="79"/>
      <c r="BT198" s="79"/>
      <c r="BU198" s="79"/>
      <c r="BV198" s="79"/>
      <c r="BW198" s="79"/>
      <c r="BX198" s="79"/>
      <c r="BY198" s="79"/>
      <c r="BZ198" s="79"/>
      <c r="CA198" s="79"/>
      <c r="CB198" s="79"/>
      <c r="CC198" s="79"/>
      <c r="CD198" s="79"/>
      <c r="CE198" s="79"/>
      <c r="CF198" s="79"/>
      <c r="CG198" s="79"/>
      <c r="CH198" s="79"/>
      <c r="CI198" s="79"/>
      <c r="CJ198" s="79"/>
      <c r="CK198" s="79"/>
      <c r="CL198" s="79"/>
      <c r="CM198" s="79"/>
      <c r="CN198" s="79"/>
      <c r="CO198" s="79"/>
      <c r="CP198" s="79"/>
      <c r="CQ198" s="79"/>
      <c r="CR198" s="79"/>
      <c r="CS198" s="79"/>
      <c r="CT198" s="79"/>
      <c r="CU198" s="79"/>
      <c r="CV198" s="79"/>
      <c r="CW198" s="79"/>
      <c r="CX198" s="79"/>
      <c r="CY198" s="79"/>
      <c r="CZ198" s="79"/>
      <c r="DA198" s="79"/>
      <c r="DB198" s="79"/>
      <c r="DC198" s="79"/>
      <c r="DD198" s="79"/>
      <c r="DE198" s="79"/>
      <c r="DF198" s="79"/>
      <c r="DG198" s="79"/>
      <c r="DH198" s="79"/>
      <c r="DI198" s="79"/>
      <c r="DJ198" s="79"/>
      <c r="DK198" s="79"/>
      <c r="DL198" s="79"/>
      <c r="DM198" s="79"/>
      <c r="DN198" s="79"/>
      <c r="DO198" s="79"/>
      <c r="DP198" s="79"/>
      <c r="DQ198" s="79"/>
      <c r="DR198" s="79"/>
      <c r="DS198" s="79"/>
      <c r="DT198" s="79"/>
      <c r="DU198" s="79"/>
      <c r="DV198" s="79"/>
      <c r="DW198" s="79"/>
      <c r="DX198" s="79"/>
      <c r="DY198" s="79"/>
      <c r="DZ198" s="79"/>
      <c r="EA198" s="79"/>
      <c r="EB198" s="79"/>
      <c r="EC198" s="79"/>
      <c r="ED198" s="79"/>
      <c r="EE198" s="79"/>
      <c r="EF198" s="79"/>
      <c r="EG198" s="79"/>
      <c r="EH198" s="79"/>
      <c r="EI198" s="79"/>
      <c r="EJ198" s="79"/>
      <c r="EK198" s="79"/>
      <c r="EL198" s="79"/>
      <c r="EM198" s="79"/>
      <c r="EN198" s="79"/>
      <c r="EO198" s="79"/>
      <c r="EP198" s="79"/>
      <c r="EQ198" s="79"/>
      <c r="ER198" s="79"/>
      <c r="ES198" s="79"/>
      <c r="ET198" s="79"/>
      <c r="EU198" s="79"/>
      <c r="EV198" s="79"/>
      <c r="EW198" s="79"/>
      <c r="EX198" s="79"/>
      <c r="EY198" s="79"/>
      <c r="EZ198" s="79"/>
      <c r="FA198" s="79"/>
      <c r="FB198" s="79"/>
      <c r="FC198" s="79"/>
      <c r="FD198" s="79"/>
      <c r="FE198" s="79"/>
      <c r="FF198" s="79"/>
      <c r="FG198" s="79"/>
      <c r="FH198" s="79"/>
      <c r="FI198" s="79"/>
      <c r="FJ198" s="79"/>
      <c r="FK198" s="79"/>
      <c r="FL198" s="79"/>
      <c r="FM198" s="79"/>
      <c r="FN198" s="79"/>
      <c r="FO198" s="79"/>
      <c r="FP198" s="79"/>
      <c r="FQ198" s="79"/>
      <c r="FR198" s="79"/>
      <c r="FS198" s="79"/>
      <c r="FT198" s="79"/>
      <c r="FU198" s="79"/>
      <c r="FV198" s="79"/>
      <c r="FW198" s="79"/>
      <c r="FX198" s="79">
        <v>0</v>
      </c>
      <c r="FY198" s="79">
        <v>18</v>
      </c>
      <c r="FZ198" s="79">
        <v>0</v>
      </c>
      <c r="GA198" s="41"/>
      <c r="GB198" s="34"/>
      <c r="GC198" s="34"/>
    </row>
    <row r="199" spans="1:185" x14ac:dyDescent="0.2">
      <c r="A199" t="s">
        <v>186</v>
      </c>
      <c r="B199" t="s">
        <v>236</v>
      </c>
      <c r="C199" t="s">
        <v>2</v>
      </c>
      <c r="D199" t="s">
        <v>203</v>
      </c>
      <c r="E199" t="s">
        <v>207</v>
      </c>
      <c r="F199" t="s">
        <v>185</v>
      </c>
      <c r="G199" t="s">
        <v>1</v>
      </c>
      <c r="H199" s="79">
        <v>70</v>
      </c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79"/>
      <c r="AD199" s="79"/>
      <c r="AE199" s="79"/>
      <c r="AF199" s="79"/>
      <c r="AG199" s="79"/>
      <c r="AH199" s="79"/>
      <c r="AI199" s="79"/>
      <c r="AJ199" s="79"/>
      <c r="AK199" s="79"/>
      <c r="AL199" s="79"/>
      <c r="AM199" s="79"/>
      <c r="AN199" s="79"/>
      <c r="AO199" s="79"/>
      <c r="AP199" s="79"/>
      <c r="AQ199" s="79"/>
      <c r="AR199" s="79"/>
      <c r="AS199" s="79"/>
      <c r="AT199" s="79"/>
      <c r="AU199" s="79"/>
      <c r="AV199" s="79"/>
      <c r="AW199" s="79"/>
      <c r="AX199" s="79"/>
      <c r="AY199" s="79"/>
      <c r="AZ199" s="79"/>
      <c r="BA199" s="79"/>
      <c r="BB199" s="79"/>
      <c r="BC199" s="79"/>
      <c r="BD199" s="79"/>
      <c r="BE199" s="79"/>
      <c r="BF199" s="79"/>
      <c r="BG199" s="79"/>
      <c r="BH199" s="79"/>
      <c r="BI199" s="79"/>
      <c r="BJ199" s="79"/>
      <c r="BK199" s="79"/>
      <c r="BL199" s="79"/>
      <c r="BM199" s="79"/>
      <c r="BN199" s="79"/>
      <c r="BO199" s="79"/>
      <c r="BP199" s="79"/>
      <c r="BQ199" s="79"/>
      <c r="BR199" s="79"/>
      <c r="BS199" s="79"/>
      <c r="BT199" s="79"/>
      <c r="BU199" s="79"/>
      <c r="BV199" s="79"/>
      <c r="BW199" s="79"/>
      <c r="BX199" s="79"/>
      <c r="BY199" s="79"/>
      <c r="BZ199" s="79"/>
      <c r="CA199" s="79"/>
      <c r="CB199" s="79"/>
      <c r="CC199" s="79"/>
      <c r="CD199" s="79"/>
      <c r="CE199" s="79"/>
      <c r="CF199" s="79"/>
      <c r="CG199" s="79"/>
      <c r="CH199" s="79"/>
      <c r="CI199" s="79"/>
      <c r="CJ199" s="79"/>
      <c r="CK199" s="79"/>
      <c r="CL199" s="79"/>
      <c r="CM199" s="79"/>
      <c r="CN199" s="79"/>
      <c r="CO199" s="79"/>
      <c r="CP199" s="79"/>
      <c r="CQ199" s="79"/>
      <c r="CR199" s="79"/>
      <c r="CS199" s="79"/>
      <c r="CT199" s="79"/>
      <c r="CU199" s="79"/>
      <c r="CV199" s="79"/>
      <c r="CW199" s="79"/>
      <c r="CX199" s="79"/>
      <c r="CY199" s="79"/>
      <c r="CZ199" s="79"/>
      <c r="DA199" s="79"/>
      <c r="DB199" s="79"/>
      <c r="DC199" s="79"/>
      <c r="DD199" s="79"/>
      <c r="DE199" s="79"/>
      <c r="DF199" s="79"/>
      <c r="DG199" s="79"/>
      <c r="DH199" s="79"/>
      <c r="DI199" s="79"/>
      <c r="DJ199" s="79"/>
      <c r="DK199" s="79"/>
      <c r="DL199" s="79"/>
      <c r="DM199" s="79"/>
      <c r="DN199" s="79"/>
      <c r="DO199" s="79"/>
      <c r="DP199" s="79"/>
      <c r="DQ199" s="79"/>
      <c r="DR199" s="79"/>
      <c r="DS199" s="79"/>
      <c r="DT199" s="79"/>
      <c r="DU199" s="79"/>
      <c r="DV199" s="79"/>
      <c r="DW199" s="79"/>
      <c r="DX199" s="79"/>
      <c r="DY199" s="79"/>
      <c r="DZ199" s="79"/>
      <c r="EA199" s="79"/>
      <c r="EB199" s="79"/>
      <c r="EC199" s="79"/>
      <c r="ED199" s="79"/>
      <c r="EE199" s="79"/>
      <c r="EF199" s="79"/>
      <c r="EG199" s="79"/>
      <c r="EH199" s="79"/>
      <c r="EI199" s="79"/>
      <c r="EJ199" s="79"/>
      <c r="EK199" s="79"/>
      <c r="EL199" s="79"/>
      <c r="EM199" s="79"/>
      <c r="EN199" s="79"/>
      <c r="EO199" s="79"/>
      <c r="EP199" s="79"/>
      <c r="EQ199" s="79"/>
      <c r="ER199" s="79"/>
      <c r="ES199" s="79"/>
      <c r="ET199" s="79"/>
      <c r="EU199" s="79"/>
      <c r="EV199" s="79"/>
      <c r="EW199" s="79"/>
      <c r="EX199" s="79"/>
      <c r="EY199" s="79"/>
      <c r="EZ199" s="79"/>
      <c r="FA199" s="79"/>
      <c r="FB199" s="79"/>
      <c r="FC199" s="79"/>
      <c r="FD199" s="79"/>
      <c r="FE199" s="79"/>
      <c r="FF199" s="79"/>
      <c r="FG199" s="79"/>
      <c r="FH199" s="79"/>
      <c r="FI199" s="79"/>
      <c r="FJ199" s="79"/>
      <c r="FK199" s="79"/>
      <c r="FL199" s="79"/>
      <c r="FM199" s="79"/>
      <c r="FN199" s="79"/>
      <c r="FO199" s="79"/>
      <c r="FP199" s="79"/>
      <c r="FQ199" s="79"/>
      <c r="FR199" s="79"/>
      <c r="FS199" s="79"/>
      <c r="FT199" s="79"/>
      <c r="FU199" s="79"/>
      <c r="FV199" s="79"/>
      <c r="FW199" s="79"/>
      <c r="FX199" s="79">
        <v>0</v>
      </c>
      <c r="FY199" s="79">
        <v>5</v>
      </c>
      <c r="FZ199" s="79">
        <v>0</v>
      </c>
      <c r="GA199" s="41"/>
      <c r="GB199" s="34"/>
      <c r="GC199" s="34"/>
    </row>
    <row r="200" spans="1:185" x14ac:dyDescent="0.2">
      <c r="A200" t="s">
        <v>186</v>
      </c>
      <c r="B200" t="s">
        <v>236</v>
      </c>
      <c r="C200" t="s">
        <v>2</v>
      </c>
      <c r="D200" t="s">
        <v>203</v>
      </c>
      <c r="E200" t="s">
        <v>208</v>
      </c>
      <c r="F200" t="s">
        <v>1</v>
      </c>
      <c r="G200" t="s">
        <v>198</v>
      </c>
      <c r="H200" s="79">
        <v>3269</v>
      </c>
      <c r="I200" s="79">
        <v>1.1585760116577148</v>
      </c>
      <c r="J200" s="79">
        <v>1.0183800458908081</v>
      </c>
      <c r="K200" s="79">
        <v>0.88367080688476563</v>
      </c>
      <c r="L200" s="79">
        <v>0.89706665277481079</v>
      </c>
      <c r="M200" s="79">
        <v>0.88535958528518677</v>
      </c>
      <c r="N200" s="79">
        <v>0.97165292501449585</v>
      </c>
      <c r="O200" s="79">
        <v>1.1295095682144165</v>
      </c>
      <c r="P200" s="79">
        <v>1.2971603870391846</v>
      </c>
      <c r="Q200" s="79">
        <v>1.3167235851287842</v>
      </c>
      <c r="R200" s="79">
        <v>1.6799334287643433</v>
      </c>
      <c r="S200" s="79">
        <v>1.8490208387374878</v>
      </c>
      <c r="T200" s="79">
        <v>1.88034987449646</v>
      </c>
      <c r="U200" s="79">
        <v>1.9717051982879639</v>
      </c>
      <c r="V200" s="79">
        <v>1.984886646270752</v>
      </c>
      <c r="W200" s="79">
        <v>2.1292190551757813</v>
      </c>
      <c r="X200" s="79">
        <v>2.1104385852813721</v>
      </c>
      <c r="Y200" s="79">
        <v>2.3883514404296875</v>
      </c>
      <c r="Z200" s="79">
        <v>2.4218742847442627</v>
      </c>
      <c r="AA200" s="79">
        <v>2.6742954254150391</v>
      </c>
      <c r="AB200" s="79">
        <v>2.5210411548614502</v>
      </c>
      <c r="AC200" s="79">
        <v>2.5462274551391602</v>
      </c>
      <c r="AD200" s="79">
        <v>2.4328253269195557</v>
      </c>
      <c r="AE200" s="79">
        <v>2.076749324798584</v>
      </c>
      <c r="AF200" s="79">
        <v>1.6467677354812622</v>
      </c>
      <c r="AG200" s="79">
        <v>-0.68495744466781616</v>
      </c>
      <c r="AH200" s="79">
        <v>-0.58566707372665405</v>
      </c>
      <c r="AI200" s="79">
        <v>-0.44073504209518433</v>
      </c>
      <c r="AJ200" s="79">
        <v>-0.23714138567447662</v>
      </c>
      <c r="AK200" s="79">
        <v>-0.23541048169136047</v>
      </c>
      <c r="AL200" s="79">
        <v>-0.19562982022762299</v>
      </c>
      <c r="AM200" s="79">
        <v>-5.1693588495254517E-2</v>
      </c>
      <c r="AN200" s="79">
        <v>-0.10341650992631912</v>
      </c>
      <c r="AO200" s="79">
        <v>-0.38552123308181763</v>
      </c>
      <c r="AP200" s="79">
        <v>-4.1208669543266296E-2</v>
      </c>
      <c r="AQ200" s="79">
        <v>-0.16548481583595276</v>
      </c>
      <c r="AR200" s="79">
        <v>-0.43906313180923462</v>
      </c>
      <c r="AS200" s="79">
        <v>-0.68409419059753418</v>
      </c>
      <c r="AT200" s="79">
        <v>-0.5280187726020813</v>
      </c>
      <c r="AU200" s="79">
        <v>-0.78730994462966919</v>
      </c>
      <c r="AV200" s="79">
        <v>-1.222506046295166</v>
      </c>
      <c r="AW200" s="79">
        <v>-1.1021503210067749</v>
      </c>
      <c r="AX200" s="79">
        <v>-1.096135139465332</v>
      </c>
      <c r="AY200" s="79">
        <v>-0.87634384632110596</v>
      </c>
      <c r="AZ200" s="79">
        <v>-0.85775452852249146</v>
      </c>
      <c r="BA200" s="79">
        <v>-0.77565044164657593</v>
      </c>
      <c r="BB200" s="79">
        <v>-0.72196048498153687</v>
      </c>
      <c r="BC200" s="79">
        <v>-0.87159192562103271</v>
      </c>
      <c r="BD200" s="79">
        <v>-0.76389354467391968</v>
      </c>
      <c r="BE200" s="79">
        <v>-0.49241578578948975</v>
      </c>
      <c r="BF200" s="79">
        <v>-0.4164440929889679</v>
      </c>
      <c r="BG200" s="79">
        <v>-0.310700923204422</v>
      </c>
      <c r="BH200" s="79">
        <v>-0.13837018609046936</v>
      </c>
      <c r="BI200" s="79">
        <v>-0.13869430124759674</v>
      </c>
      <c r="BJ200" s="79">
        <v>-0.10406779497861862</v>
      </c>
      <c r="BK200" s="79">
        <v>4.4343139976263046E-2</v>
      </c>
      <c r="BL200" s="79">
        <v>1.6771862283349037E-2</v>
      </c>
      <c r="BM200" s="79">
        <v>-0.24775788187980652</v>
      </c>
      <c r="BN200" s="79">
        <v>8.9487530291080475E-2</v>
      </c>
      <c r="BO200" s="79">
        <v>1.8365347059443593E-3</v>
      </c>
      <c r="BP200" s="79">
        <v>-0.22600898146629333</v>
      </c>
      <c r="BQ200" s="79">
        <v>-0.46275767683982849</v>
      </c>
      <c r="BR200" s="79">
        <v>-0.31216225028038025</v>
      </c>
      <c r="BS200" s="79">
        <v>-0.50151163339614868</v>
      </c>
      <c r="BT200" s="79">
        <v>-0.93537008762359619</v>
      </c>
      <c r="BU200" s="79">
        <v>-0.82406914234161377</v>
      </c>
      <c r="BV200" s="79">
        <v>-0.80816781520843506</v>
      </c>
      <c r="BW200" s="79">
        <v>-0.60872197151184082</v>
      </c>
      <c r="BX200" s="79">
        <v>-0.5725938081741333</v>
      </c>
      <c r="BY200" s="79">
        <v>-0.5014495849609375</v>
      </c>
      <c r="BZ200" s="79">
        <v>-0.42287978529930115</v>
      </c>
      <c r="CA200" s="79">
        <v>-0.5768427848815918</v>
      </c>
      <c r="CB200" s="79">
        <v>-0.50909948348999023</v>
      </c>
      <c r="CC200" s="79">
        <v>-0.35906204581260681</v>
      </c>
      <c r="CD200" s="79">
        <v>-0.29924079775810242</v>
      </c>
      <c r="CE200" s="79">
        <v>-0.2206396758556366</v>
      </c>
      <c r="CF200" s="79">
        <v>-6.9961562752723694E-2</v>
      </c>
      <c r="CG200" s="79">
        <v>-7.1708954870700836E-2</v>
      </c>
      <c r="CH200" s="79">
        <v>-4.0652208030223846E-2</v>
      </c>
      <c r="CI200" s="79">
        <v>0.11085788905620575</v>
      </c>
      <c r="CJ200" s="79">
        <v>0.10001396387815475</v>
      </c>
      <c r="CK200" s="79">
        <v>-0.15234339237213135</v>
      </c>
      <c r="CL200" s="79">
        <v>0.18000732362270355</v>
      </c>
      <c r="CM200" s="79">
        <v>0.11772279441356659</v>
      </c>
      <c r="CN200" s="79">
        <v>-7.84483402967453E-2</v>
      </c>
      <c r="CO200" s="79">
        <v>-0.30946066975593567</v>
      </c>
      <c r="CP200" s="79">
        <v>-0.16266065835952759</v>
      </c>
      <c r="CQ200" s="79">
        <v>-0.30356860160827637</v>
      </c>
      <c r="CR200" s="79">
        <v>-0.73650062084197998</v>
      </c>
      <c r="CS200" s="79">
        <v>-0.63147091865539551</v>
      </c>
      <c r="CT200" s="79">
        <v>-0.6087225079536438</v>
      </c>
      <c r="CU200" s="79">
        <v>-0.42336782813072205</v>
      </c>
      <c r="CV200" s="79">
        <v>-0.37509238719940186</v>
      </c>
      <c r="CW200" s="79">
        <v>-0.31153890490531921</v>
      </c>
      <c r="CX200" s="79">
        <v>-0.21573741734027863</v>
      </c>
      <c r="CY200" s="79">
        <v>-0.37270039319992065</v>
      </c>
      <c r="CZ200" s="79">
        <v>-0.33262988924980164</v>
      </c>
      <c r="DA200" s="79">
        <v>-0.22570830583572388</v>
      </c>
      <c r="DB200" s="79">
        <v>-0.18203748762607574</v>
      </c>
      <c r="DC200" s="79">
        <v>-0.13057844340801239</v>
      </c>
      <c r="DD200" s="79">
        <v>-1.5529340598732233E-3</v>
      </c>
      <c r="DE200" s="79">
        <v>-4.7236140817403793E-3</v>
      </c>
      <c r="DF200" s="79">
        <v>2.276337519288063E-2</v>
      </c>
      <c r="DG200" s="79">
        <v>0.17737263441085815</v>
      </c>
      <c r="DH200" s="79">
        <v>0.18325605988502502</v>
      </c>
      <c r="DI200" s="79">
        <v>-5.6928910315036774E-2</v>
      </c>
      <c r="DJ200" s="79">
        <v>0.27052712440490723</v>
      </c>
      <c r="DK200" s="79">
        <v>0.23360905051231384</v>
      </c>
      <c r="DL200" s="79">
        <v>6.9112300872802734E-2</v>
      </c>
      <c r="DM200" s="79">
        <v>-0.15616366267204285</v>
      </c>
      <c r="DN200" s="79">
        <v>-1.3159070163965225E-2</v>
      </c>
      <c r="DO200" s="79">
        <v>-0.10562555491924286</v>
      </c>
      <c r="DP200" s="79">
        <v>-0.53763115406036377</v>
      </c>
      <c r="DQ200" s="79">
        <v>-0.43887269496917725</v>
      </c>
      <c r="DR200" s="79">
        <v>-0.40927723050117493</v>
      </c>
      <c r="DS200" s="79">
        <v>-0.23801369965076447</v>
      </c>
      <c r="DT200" s="79">
        <v>-0.17759096622467041</v>
      </c>
      <c r="DU200" s="79">
        <v>-0.12162822484970093</v>
      </c>
      <c r="DV200" s="79">
        <v>-8.5950428619980812E-3</v>
      </c>
      <c r="DW200" s="79">
        <v>-0.16855801641941071</v>
      </c>
      <c r="DX200" s="79">
        <v>-0.15616029500961304</v>
      </c>
      <c r="DY200" s="79">
        <v>-3.3166676759719849E-2</v>
      </c>
      <c r="DZ200" s="79">
        <v>-1.281453762203455E-2</v>
      </c>
      <c r="EA200" s="79">
        <v>-5.4432195611298084E-4</v>
      </c>
      <c r="EB200" s="79">
        <v>9.7218260169029236E-2</v>
      </c>
      <c r="EC200" s="79">
        <v>9.1992579400539398E-2</v>
      </c>
      <c r="ED200" s="79">
        <v>0.11432540416717529</v>
      </c>
      <c r="EE200" s="79">
        <v>0.27340936660766602</v>
      </c>
      <c r="EF200" s="79">
        <v>0.30344444513320923</v>
      </c>
      <c r="EG200" s="79">
        <v>8.0834448337554932E-2</v>
      </c>
      <c r="EH200" s="79">
        <v>0.40122330188751221</v>
      </c>
      <c r="EI200" s="79">
        <v>0.40093040466308594</v>
      </c>
      <c r="EJ200" s="79">
        <v>0.28216645121574402</v>
      </c>
      <c r="EK200" s="79">
        <v>6.5172851085662842E-2</v>
      </c>
      <c r="EL200" s="79">
        <v>0.20269747078418732</v>
      </c>
      <c r="EM200" s="79">
        <v>0.18017277121543884</v>
      </c>
      <c r="EN200" s="79">
        <v>-0.25049522519111633</v>
      </c>
      <c r="EO200" s="79">
        <v>-0.16079145669937134</v>
      </c>
      <c r="EP200" s="79">
        <v>-0.12130989879369736</v>
      </c>
      <c r="EQ200" s="79">
        <v>2.9608204960823059E-2</v>
      </c>
      <c r="ER200" s="79">
        <v>0.10756973177194595</v>
      </c>
      <c r="ES200" s="79">
        <v>0.15257264673709869</v>
      </c>
      <c r="ET200" s="79">
        <v>0.29048565030097961</v>
      </c>
      <c r="EU200" s="79">
        <v>0.12619116902351379</v>
      </c>
      <c r="EV200" s="79">
        <v>9.8633766174316406E-2</v>
      </c>
      <c r="EW200" s="79">
        <v>63.996284484863281</v>
      </c>
      <c r="EX200" s="79">
        <v>63.137077331542969</v>
      </c>
      <c r="EY200" s="79">
        <v>61.545787811279297</v>
      </c>
      <c r="EZ200" s="79">
        <v>59.938762664794922</v>
      </c>
      <c r="FA200" s="79">
        <v>60.200717926025391</v>
      </c>
      <c r="FB200" s="79">
        <v>59.613929748535156</v>
      </c>
      <c r="FC200" s="79">
        <v>59.114894866943359</v>
      </c>
      <c r="FD200" s="79">
        <v>62.994373321533203</v>
      </c>
      <c r="FE200" s="79">
        <v>69.248207092285156</v>
      </c>
      <c r="FF200" s="79">
        <v>72.247268676757813</v>
      </c>
      <c r="FG200" s="79">
        <v>76.153709411621094</v>
      </c>
      <c r="FH200" s="79">
        <v>79.839988708496094</v>
      </c>
      <c r="FI200" s="79">
        <v>84.692291259765625</v>
      </c>
      <c r="FJ200" s="79">
        <v>88.0911865234375</v>
      </c>
      <c r="FK200" s="79">
        <v>90.595672607421875</v>
      </c>
      <c r="FL200" s="79">
        <v>92.783744812011719</v>
      </c>
      <c r="FM200" s="79">
        <v>92.275474548339844</v>
      </c>
      <c r="FN200" s="79">
        <v>89.308830261230469</v>
      </c>
      <c r="FO200" s="79">
        <v>86.943748474121094</v>
      </c>
      <c r="FP200" s="79">
        <v>82.097343444824219</v>
      </c>
      <c r="FQ200" s="79">
        <v>76.661354064941406</v>
      </c>
      <c r="FR200" s="79">
        <v>71.97174072265625</v>
      </c>
      <c r="FS200" s="79">
        <v>68.486320495605469</v>
      </c>
      <c r="FT200" s="79">
        <v>66.86932373046875</v>
      </c>
      <c r="FU200" s="79">
        <v>9.2029668390750885E-2</v>
      </c>
      <c r="FV200" s="79">
        <v>0.20763683319091797</v>
      </c>
      <c r="FW200" s="79">
        <v>8.0271311104297638E-2</v>
      </c>
      <c r="FX200" s="79">
        <v>0</v>
      </c>
      <c r="FY200" s="79">
        <v>319</v>
      </c>
      <c r="FZ200" s="79">
        <v>1</v>
      </c>
      <c r="GA200" s="41"/>
      <c r="GB200" s="34"/>
      <c r="GC200" s="34"/>
    </row>
    <row r="201" spans="1:185" x14ac:dyDescent="0.2">
      <c r="A201" t="s">
        <v>186</v>
      </c>
      <c r="B201" t="s">
        <v>236</v>
      </c>
      <c r="C201" t="s">
        <v>2</v>
      </c>
      <c r="D201" t="s">
        <v>203</v>
      </c>
      <c r="E201" t="s">
        <v>208</v>
      </c>
      <c r="F201" t="s">
        <v>1</v>
      </c>
      <c r="G201" t="s">
        <v>200</v>
      </c>
      <c r="H201" s="79">
        <v>823</v>
      </c>
      <c r="I201" s="79">
        <v>0.51122748851776123</v>
      </c>
      <c r="J201" s="79">
        <v>0.45110532641410828</v>
      </c>
      <c r="K201" s="79">
        <v>0.3860144317150116</v>
      </c>
      <c r="L201" s="79">
        <v>0.3700701892375946</v>
      </c>
      <c r="M201" s="79">
        <v>0.34939619898796082</v>
      </c>
      <c r="N201" s="79">
        <v>0.3767533004283905</v>
      </c>
      <c r="O201" s="79">
        <v>0.35973232984542847</v>
      </c>
      <c r="P201" s="79">
        <v>0.38580694794654846</v>
      </c>
      <c r="Q201" s="79">
        <v>0.40595677495002747</v>
      </c>
      <c r="R201" s="79">
        <v>0.46009549498558044</v>
      </c>
      <c r="S201" s="79">
        <v>0.55098116397857666</v>
      </c>
      <c r="T201" s="79">
        <v>0.59468132257461548</v>
      </c>
      <c r="U201" s="79">
        <v>0.67262071371078491</v>
      </c>
      <c r="V201" s="79">
        <v>0.80757647752761841</v>
      </c>
      <c r="W201" s="79">
        <v>0.765522301197052</v>
      </c>
      <c r="X201" s="79">
        <v>0.80195713043212891</v>
      </c>
      <c r="Y201" s="79">
        <v>0.78347581624984741</v>
      </c>
      <c r="Z201" s="79">
        <v>0.79489046335220337</v>
      </c>
      <c r="AA201" s="79">
        <v>0.84595626592636108</v>
      </c>
      <c r="AB201" s="79">
        <v>0.84594011306762695</v>
      </c>
      <c r="AC201" s="79">
        <v>0.88726991415023804</v>
      </c>
      <c r="AD201" s="79">
        <v>0.83101946115493774</v>
      </c>
      <c r="AE201" s="79">
        <v>0.68453174829483032</v>
      </c>
      <c r="AF201" s="79">
        <v>0.64223957061767578</v>
      </c>
      <c r="AG201" s="79">
        <v>-5.6009937077760696E-2</v>
      </c>
      <c r="AH201" s="79">
        <v>-7.9406850039958954E-2</v>
      </c>
      <c r="AI201" s="79">
        <v>-0.15963317453861237</v>
      </c>
      <c r="AJ201" s="79">
        <v>-6.8978399038314819E-2</v>
      </c>
      <c r="AK201" s="79">
        <v>-0.13647086918354034</v>
      </c>
      <c r="AL201" s="79">
        <v>-8.6777418851852417E-2</v>
      </c>
      <c r="AM201" s="79">
        <v>-7.3043391108512878E-2</v>
      </c>
      <c r="AN201" s="79">
        <v>-0.12329100072383881</v>
      </c>
      <c r="AO201" s="79">
        <v>-0.18974435329437256</v>
      </c>
      <c r="AP201" s="79">
        <v>-0.22683964669704437</v>
      </c>
      <c r="AQ201" s="79">
        <v>-0.2596285343170166</v>
      </c>
      <c r="AR201" s="79">
        <v>-0.19635337591171265</v>
      </c>
      <c r="AS201" s="79">
        <v>-0.22875910997390747</v>
      </c>
      <c r="AT201" s="79">
        <v>-0.22517113387584686</v>
      </c>
      <c r="AU201" s="79">
        <v>-0.31186097860336304</v>
      </c>
      <c r="AV201" s="79">
        <v>-0.32175084948539734</v>
      </c>
      <c r="AW201" s="79">
        <v>-0.29274052381515503</v>
      </c>
      <c r="AX201" s="79">
        <v>-0.24251842498779297</v>
      </c>
      <c r="AY201" s="79">
        <v>-0.13538567721843719</v>
      </c>
      <c r="AZ201" s="79">
        <v>-0.22599369287490845</v>
      </c>
      <c r="BA201" s="79">
        <v>-0.11944018304347992</v>
      </c>
      <c r="BB201" s="79">
        <v>-0.16447645425796509</v>
      </c>
      <c r="BC201" s="79">
        <v>-0.19189797341823578</v>
      </c>
      <c r="BD201" s="79">
        <v>-9.99484583735466E-2</v>
      </c>
      <c r="BE201" s="79">
        <v>6.1583374626934528E-3</v>
      </c>
      <c r="BF201" s="79">
        <v>-2.1127482876181602E-2</v>
      </c>
      <c r="BG201" s="79">
        <v>-9.4575338065624237E-2</v>
      </c>
      <c r="BH201" s="79">
        <v>-2.2103302180767059E-2</v>
      </c>
      <c r="BI201" s="79">
        <v>-8.6631894111633301E-2</v>
      </c>
      <c r="BJ201" s="79">
        <v>-3.3389236778020859E-2</v>
      </c>
      <c r="BK201" s="79">
        <v>-2.5616105645895004E-2</v>
      </c>
      <c r="BL201" s="79">
        <v>-7.1120582520961761E-2</v>
      </c>
      <c r="BM201" s="79">
        <v>-0.13149161636829376</v>
      </c>
      <c r="BN201" s="79">
        <v>-0.16276046633720398</v>
      </c>
      <c r="BO201" s="79">
        <v>-0.16559746861457825</v>
      </c>
      <c r="BP201" s="79">
        <v>-0.11099819093942642</v>
      </c>
      <c r="BQ201" s="79">
        <v>-0.12509843707084656</v>
      </c>
      <c r="BR201" s="79">
        <v>-0.10064459592103958</v>
      </c>
      <c r="BS201" s="79">
        <v>-0.19983863830566406</v>
      </c>
      <c r="BT201" s="79">
        <v>-0.19616559147834778</v>
      </c>
      <c r="BU201" s="79">
        <v>-0.19991706311702728</v>
      </c>
      <c r="BV201" s="79">
        <v>-0.14569494128227234</v>
      </c>
      <c r="BW201" s="79">
        <v>-4.432392492890358E-2</v>
      </c>
      <c r="BX201" s="79">
        <v>-0.12876364588737488</v>
      </c>
      <c r="BY201" s="79">
        <v>-2.467716857790947E-2</v>
      </c>
      <c r="BZ201" s="79">
        <v>-6.9185882806777954E-2</v>
      </c>
      <c r="CA201" s="79">
        <v>-0.11432050913572311</v>
      </c>
      <c r="CB201" s="79">
        <v>-2.9125748202204704E-2</v>
      </c>
      <c r="CC201" s="79">
        <v>4.9215894192457199E-2</v>
      </c>
      <c r="CD201" s="79">
        <v>1.9236627966165543E-2</v>
      </c>
      <c r="CE201" s="79">
        <v>-4.9516472965478897E-2</v>
      </c>
      <c r="CF201" s="79">
        <v>1.0362247005105019E-2</v>
      </c>
      <c r="CG201" s="79">
        <v>-5.2113573998212814E-2</v>
      </c>
      <c r="CH201" s="79">
        <v>3.5872575826942921E-3</v>
      </c>
      <c r="CI201" s="79">
        <v>7.2318860329687595E-3</v>
      </c>
      <c r="CJ201" s="79">
        <v>-3.4987505525350571E-2</v>
      </c>
      <c r="CK201" s="79">
        <v>-9.1145947575569153E-2</v>
      </c>
      <c r="CL201" s="79">
        <v>-0.11837941408157349</v>
      </c>
      <c r="CM201" s="79">
        <v>-0.10047184675931931</v>
      </c>
      <c r="CN201" s="79">
        <v>-5.1881447434425354E-2</v>
      </c>
      <c r="CO201" s="79">
        <v>-5.3303368389606476E-2</v>
      </c>
      <c r="CP201" s="79">
        <v>-1.439790241420269E-2</v>
      </c>
      <c r="CQ201" s="79">
        <v>-0.12225231528282166</v>
      </c>
      <c r="CR201" s="79">
        <v>-0.10918561369180679</v>
      </c>
      <c r="CS201" s="79">
        <v>-0.13562782108783722</v>
      </c>
      <c r="CT201" s="79">
        <v>-7.8635282814502716E-2</v>
      </c>
      <c r="CU201" s="79">
        <v>1.8745165318250656E-2</v>
      </c>
      <c r="CV201" s="79">
        <v>-6.1422422528266907E-2</v>
      </c>
      <c r="CW201" s="79">
        <v>4.0955409407615662E-2</v>
      </c>
      <c r="CX201" s="79">
        <v>-3.1879190355539322E-3</v>
      </c>
      <c r="CY201" s="79">
        <v>-6.0590595006942749E-2</v>
      </c>
      <c r="CZ201" s="79">
        <v>1.9925842061638832E-2</v>
      </c>
      <c r="DA201" s="79">
        <v>9.2273451387882233E-2</v>
      </c>
      <c r="DB201" s="79">
        <v>5.9600736945867538E-2</v>
      </c>
      <c r="DC201" s="79">
        <v>-4.457610659301281E-3</v>
      </c>
      <c r="DD201" s="79">
        <v>4.2827796190977097E-2</v>
      </c>
      <c r="DE201" s="79">
        <v>-1.7595250159502029E-2</v>
      </c>
      <c r="DF201" s="79">
        <v>4.0563751012086868E-2</v>
      </c>
      <c r="DG201" s="79">
        <v>4.0079876780509949E-2</v>
      </c>
      <c r="DH201" s="79">
        <v>1.1455680942162871E-3</v>
      </c>
      <c r="DI201" s="79">
        <v>-5.0800282508134842E-2</v>
      </c>
      <c r="DJ201" s="79">
        <v>-7.399836927652359E-2</v>
      </c>
      <c r="DK201" s="79">
        <v>-3.5346224904060364E-2</v>
      </c>
      <c r="DL201" s="79">
        <v>7.2352951392531395E-3</v>
      </c>
      <c r="DM201" s="79">
        <v>1.8491698428988457E-2</v>
      </c>
      <c r="DN201" s="79">
        <v>7.18487948179245E-2</v>
      </c>
      <c r="DO201" s="79">
        <v>-4.4665992259979248E-2</v>
      </c>
      <c r="DP201" s="79">
        <v>-2.2205639630556107E-2</v>
      </c>
      <c r="DQ201" s="79">
        <v>-7.1338571608066559E-2</v>
      </c>
      <c r="DR201" s="79">
        <v>-1.1575629934668541E-2</v>
      </c>
      <c r="DS201" s="79">
        <v>8.181425929069519E-2</v>
      </c>
      <c r="DT201" s="79">
        <v>5.9188064187765121E-3</v>
      </c>
      <c r="DU201" s="79">
        <v>0.10658798366785049</v>
      </c>
      <c r="DV201" s="79">
        <v>6.2810041010379791E-2</v>
      </c>
      <c r="DW201" s="79">
        <v>-6.8606794811785221E-3</v>
      </c>
      <c r="DX201" s="79">
        <v>6.8977430462837219E-2</v>
      </c>
      <c r="DY201" s="79">
        <v>0.15444172918796539</v>
      </c>
      <c r="DZ201" s="79">
        <v>0.11788010597229004</v>
      </c>
      <c r="EA201" s="79">
        <v>6.0600228607654572E-2</v>
      </c>
      <c r="EB201" s="79">
        <v>8.9702896773815155E-2</v>
      </c>
      <c r="EC201" s="79">
        <v>3.2243724912405014E-2</v>
      </c>
      <c r="ED201" s="79">
        <v>9.3951933085918427E-2</v>
      </c>
      <c r="EE201" s="79">
        <v>8.7507158517837524E-2</v>
      </c>
      <c r="EF201" s="79">
        <v>5.3315985947847366E-2</v>
      </c>
      <c r="EG201" s="79">
        <v>7.4524539522826672E-3</v>
      </c>
      <c r="EH201" s="79">
        <v>-9.9191861227154732E-3</v>
      </c>
      <c r="EI201" s="79">
        <v>5.8684833347797394E-2</v>
      </c>
      <c r="EJ201" s="79">
        <v>9.2590481042861938E-2</v>
      </c>
      <c r="EK201" s="79">
        <v>0.12215237319469452</v>
      </c>
      <c r="EL201" s="79">
        <v>0.19637532532215118</v>
      </c>
      <c r="EM201" s="79">
        <v>6.735634058713913E-2</v>
      </c>
      <c r="EN201" s="79">
        <v>0.10337962955236435</v>
      </c>
      <c r="EO201" s="79">
        <v>2.1484890952706337E-2</v>
      </c>
      <c r="EP201" s="79">
        <v>8.5247859358787537E-2</v>
      </c>
      <c r="EQ201" s="79">
        <v>0.17287600040435791</v>
      </c>
      <c r="ER201" s="79">
        <v>0.10314884781837463</v>
      </c>
      <c r="ES201" s="79">
        <v>0.20135100185871124</v>
      </c>
      <c r="ET201" s="79">
        <v>0.15810061991214752</v>
      </c>
      <c r="EU201" s="79">
        <v>7.0716783404350281E-2</v>
      </c>
      <c r="EV201" s="79">
        <v>0.13980014622211456</v>
      </c>
      <c r="EW201" s="79">
        <v>70.228813171386719</v>
      </c>
      <c r="EX201" s="79">
        <v>69.033729553222656</v>
      </c>
      <c r="EY201" s="79">
        <v>68.303367614746094</v>
      </c>
      <c r="EZ201" s="79">
        <v>66.2130126953125</v>
      </c>
      <c r="FA201" s="79">
        <v>64.092155456542969</v>
      </c>
      <c r="FB201" s="79">
        <v>63.518009185791016</v>
      </c>
      <c r="FC201" s="79">
        <v>64.025230407714844</v>
      </c>
      <c r="FD201" s="79">
        <v>67.089408874511719</v>
      </c>
      <c r="FE201" s="79">
        <v>71.520706176757813</v>
      </c>
      <c r="FF201" s="79">
        <v>75.87652587890625</v>
      </c>
      <c r="FG201" s="79">
        <v>80.736228942871094</v>
      </c>
      <c r="FH201" s="79">
        <v>85.20452880859375</v>
      </c>
      <c r="FI201" s="79">
        <v>88.6856689453125</v>
      </c>
      <c r="FJ201" s="79">
        <v>92.168418884277344</v>
      </c>
      <c r="FK201" s="79">
        <v>95.089515686035156</v>
      </c>
      <c r="FL201" s="79">
        <v>96.657875061035156</v>
      </c>
      <c r="FM201" s="79">
        <v>96.096237182617188</v>
      </c>
      <c r="FN201" s="79">
        <v>95.4130859375</v>
      </c>
      <c r="FO201" s="79">
        <v>93.409515380859375</v>
      </c>
      <c r="FP201" s="79">
        <v>90.564918518066406</v>
      </c>
      <c r="FQ201" s="79">
        <v>84.040519714355469</v>
      </c>
      <c r="FR201" s="79">
        <v>80.79034423828125</v>
      </c>
      <c r="FS201" s="79">
        <v>77.612655639648438</v>
      </c>
      <c r="FT201" s="79">
        <v>75.4622802734375</v>
      </c>
      <c r="FU201" s="79">
        <v>3.9547927677631378E-2</v>
      </c>
      <c r="FV201" s="79">
        <v>7.1313269436359406E-2</v>
      </c>
      <c r="FW201" s="79">
        <v>3.9372455328702927E-2</v>
      </c>
      <c r="FX201" s="79">
        <v>0</v>
      </c>
      <c r="FY201" s="79">
        <v>161</v>
      </c>
      <c r="FZ201" s="79">
        <v>1</v>
      </c>
      <c r="GA201" s="41"/>
      <c r="GB201" s="34"/>
      <c r="GC201" s="34"/>
    </row>
    <row r="202" spans="1:185" x14ac:dyDescent="0.2">
      <c r="A202" t="s">
        <v>186</v>
      </c>
      <c r="B202" t="s">
        <v>236</v>
      </c>
      <c r="C202" t="s">
        <v>2</v>
      </c>
      <c r="D202" t="s">
        <v>203</v>
      </c>
      <c r="E202" t="s">
        <v>208</v>
      </c>
      <c r="F202" t="s">
        <v>1</v>
      </c>
      <c r="G202" t="s">
        <v>1</v>
      </c>
      <c r="H202" s="79">
        <v>4092</v>
      </c>
      <c r="I202" s="79">
        <v>1.6698033809661865</v>
      </c>
      <c r="J202" s="79">
        <v>1.4694852828979492</v>
      </c>
      <c r="K202" s="79">
        <v>1.2696852684020996</v>
      </c>
      <c r="L202" s="79">
        <v>1.2671369314193726</v>
      </c>
      <c r="M202" s="79">
        <v>1.2347557544708252</v>
      </c>
      <c r="N202" s="79">
        <v>1.348406195640564</v>
      </c>
      <c r="O202" s="79">
        <v>1.4892419576644897</v>
      </c>
      <c r="P202" s="79">
        <v>1.6829674243927002</v>
      </c>
      <c r="Q202" s="79">
        <v>1.7226803302764893</v>
      </c>
      <c r="R202" s="79">
        <v>2.1400289535522461</v>
      </c>
      <c r="S202" s="79">
        <v>2.4000020027160645</v>
      </c>
      <c r="T202" s="79">
        <v>2.4750311374664307</v>
      </c>
      <c r="U202" s="79">
        <v>2.6443259716033936</v>
      </c>
      <c r="V202" s="79">
        <v>2.7924630641937256</v>
      </c>
      <c r="W202" s="79">
        <v>2.8947412967681885</v>
      </c>
      <c r="X202" s="79">
        <v>2.912395715713501</v>
      </c>
      <c r="Y202" s="79">
        <v>3.1718273162841797</v>
      </c>
      <c r="Z202" s="79">
        <v>3.2167646884918213</v>
      </c>
      <c r="AA202" s="79">
        <v>3.5202517509460449</v>
      </c>
      <c r="AB202" s="79">
        <v>3.366981029510498</v>
      </c>
      <c r="AC202" s="79">
        <v>3.433497428894043</v>
      </c>
      <c r="AD202" s="79">
        <v>3.2638447284698486</v>
      </c>
      <c r="AE202" s="79">
        <v>2.7612810134887695</v>
      </c>
      <c r="AF202" s="79">
        <v>2.2890071868896484</v>
      </c>
      <c r="AG202" s="79">
        <v>-0.65230822563171387</v>
      </c>
      <c r="AH202" s="79">
        <v>-0.58294069766998291</v>
      </c>
      <c r="AI202" s="79">
        <v>-0.51626110076904297</v>
      </c>
      <c r="AJ202" s="79">
        <v>-0.24465075135231018</v>
      </c>
      <c r="AK202" s="79">
        <v>-0.30798101425170898</v>
      </c>
      <c r="AL202" s="79">
        <v>-0.21646349132061005</v>
      </c>
      <c r="AM202" s="79">
        <v>-6.3203088939189911E-2</v>
      </c>
      <c r="AN202" s="79">
        <v>-0.15674248337745667</v>
      </c>
      <c r="AO202" s="79">
        <v>-0.4966563880443573</v>
      </c>
      <c r="AP202" s="79">
        <v>-0.18474607169628143</v>
      </c>
      <c r="AQ202" s="79">
        <v>-0.30761426687240601</v>
      </c>
      <c r="AR202" s="79">
        <v>-0.51880776882171631</v>
      </c>
      <c r="AS202" s="79">
        <v>-0.77644866704940796</v>
      </c>
      <c r="AT202" s="79">
        <v>-0.59885460138320923</v>
      </c>
      <c r="AU202" s="79">
        <v>-0.94539493322372437</v>
      </c>
      <c r="AV202" s="79">
        <v>-1.3761438131332397</v>
      </c>
      <c r="AW202" s="79">
        <v>-1.2633079290390015</v>
      </c>
      <c r="AX202" s="79">
        <v>-1.2015841007232666</v>
      </c>
      <c r="AY202" s="79">
        <v>-0.8831031322479248</v>
      </c>
      <c r="AZ202" s="79">
        <v>-0.94646227359771729</v>
      </c>
      <c r="BA202" s="79">
        <v>-0.76162958145141602</v>
      </c>
      <c r="BB202" s="79">
        <v>-0.75022166967391968</v>
      </c>
      <c r="BC202" s="79">
        <v>-0.94917315244674683</v>
      </c>
      <c r="BD202" s="79">
        <v>-0.76031792163848877</v>
      </c>
      <c r="BE202" s="79">
        <v>-0.44997885823249817</v>
      </c>
      <c r="BF202" s="79">
        <v>-0.4039633572101593</v>
      </c>
      <c r="BG202" s="79">
        <v>-0.37086030840873718</v>
      </c>
      <c r="BH202" s="79">
        <v>-0.13532085716724396</v>
      </c>
      <c r="BI202" s="79">
        <v>-0.19917869567871094</v>
      </c>
      <c r="BJ202" s="79">
        <v>-0.1104733794927597</v>
      </c>
      <c r="BK202" s="79">
        <v>4.3906200677156448E-2</v>
      </c>
      <c r="BL202" s="79">
        <v>-2.5719599798321724E-2</v>
      </c>
      <c r="BM202" s="79">
        <v>-0.34708324074745178</v>
      </c>
      <c r="BN202" s="79">
        <v>-3.9186324924230576E-2</v>
      </c>
      <c r="BO202" s="79">
        <v>-0.11568126082420349</v>
      </c>
      <c r="BP202" s="79">
        <v>-0.28929182887077332</v>
      </c>
      <c r="BQ202" s="79">
        <v>-0.53204041719436646</v>
      </c>
      <c r="BR202" s="79">
        <v>-0.34965410828590393</v>
      </c>
      <c r="BS202" s="79">
        <v>-0.63842636346817017</v>
      </c>
      <c r="BT202" s="79">
        <v>-1.062745213508606</v>
      </c>
      <c r="BU202" s="79">
        <v>-0.97014349699020386</v>
      </c>
      <c r="BV202" s="79">
        <v>-0.89777505397796631</v>
      </c>
      <c r="BW202" s="79">
        <v>-0.60041296482086182</v>
      </c>
      <c r="BX202" s="79">
        <v>-0.64518117904663086</v>
      </c>
      <c r="BY202" s="79">
        <v>-0.47151556611061096</v>
      </c>
      <c r="BZ202" s="79">
        <v>-0.4363274872303009</v>
      </c>
      <c r="CA202" s="79">
        <v>-0.64438581466674805</v>
      </c>
      <c r="CB202" s="79">
        <v>-0.49586403369903564</v>
      </c>
      <c r="CC202" s="79">
        <v>-0.30984616279602051</v>
      </c>
      <c r="CD202" s="79">
        <v>-0.28000417351722717</v>
      </c>
      <c r="CE202" s="79">
        <v>-0.2701561450958252</v>
      </c>
      <c r="CF202" s="79">
        <v>-5.9599317610263824E-2</v>
      </c>
      <c r="CG202" s="79">
        <v>-0.12382253259420395</v>
      </c>
      <c r="CH202" s="79">
        <v>-3.7064950913190842E-2</v>
      </c>
      <c r="CI202" s="79">
        <v>0.11808977276086807</v>
      </c>
      <c r="CJ202" s="79">
        <v>6.5026454627513885E-2</v>
      </c>
      <c r="CK202" s="79">
        <v>-0.2434893399477005</v>
      </c>
      <c r="CL202" s="79">
        <v>6.1627909541130066E-2</v>
      </c>
      <c r="CM202" s="79">
        <v>1.7250949516892433E-2</v>
      </c>
      <c r="CN202" s="79">
        <v>-0.13032978773117065</v>
      </c>
      <c r="CO202" s="79">
        <v>-0.36276403069496155</v>
      </c>
      <c r="CP202" s="79">
        <v>-0.17705856263637543</v>
      </c>
      <c r="CQ202" s="79">
        <v>-0.42582091689109802</v>
      </c>
      <c r="CR202" s="79">
        <v>-0.84568625688552856</v>
      </c>
      <c r="CS202" s="79">
        <v>-0.76709872484207153</v>
      </c>
      <c r="CT202" s="79">
        <v>-0.68735778331756592</v>
      </c>
      <c r="CU202" s="79">
        <v>-0.4046226441860199</v>
      </c>
      <c r="CV202" s="79">
        <v>-0.43651482462882996</v>
      </c>
      <c r="CW202" s="79">
        <v>-0.27058348059654236</v>
      </c>
      <c r="CX202" s="79">
        <v>-0.21892534196376801</v>
      </c>
      <c r="CY202" s="79">
        <v>-0.4332909882068634</v>
      </c>
      <c r="CZ202" s="79">
        <v>-0.31270405650138855</v>
      </c>
      <c r="DA202" s="79">
        <v>-0.16971346735954285</v>
      </c>
      <c r="DB202" s="79">
        <v>-0.15604500472545624</v>
      </c>
      <c r="DC202" s="79">
        <v>-0.16945198178291321</v>
      </c>
      <c r="DD202" s="79">
        <v>1.6122227534651756E-2</v>
      </c>
      <c r="DE202" s="79">
        <v>-4.8466373234987259E-2</v>
      </c>
      <c r="DF202" s="79">
        <v>3.6343477666378021E-2</v>
      </c>
      <c r="DG202" s="79">
        <v>0.19227334856987</v>
      </c>
      <c r="DH202" s="79">
        <v>0.15577250719070435</v>
      </c>
      <c r="DI202" s="79">
        <v>-0.13989543914794922</v>
      </c>
      <c r="DJ202" s="79">
        <v>0.16244214773178101</v>
      </c>
      <c r="DK202" s="79">
        <v>0.15018315613269806</v>
      </c>
      <c r="DL202" s="79">
        <v>2.8632260859012604E-2</v>
      </c>
      <c r="DM202" s="79">
        <v>-0.19348762929439545</v>
      </c>
      <c r="DN202" s="79">
        <v>-4.4630309566855431E-3</v>
      </c>
      <c r="DO202" s="79">
        <v>-0.21321544051170349</v>
      </c>
      <c r="DP202" s="79">
        <v>-0.62862730026245117</v>
      </c>
      <c r="DQ202" s="79">
        <v>-0.56405395269393921</v>
      </c>
      <c r="DR202" s="79">
        <v>-0.47694054245948792</v>
      </c>
      <c r="DS202" s="79">
        <v>-0.20883229374885559</v>
      </c>
      <c r="DT202" s="79">
        <v>-0.22784845530986786</v>
      </c>
      <c r="DU202" s="79">
        <v>-6.9651395082473755E-2</v>
      </c>
      <c r="DV202" s="79">
        <v>-1.5231930883601308E-3</v>
      </c>
      <c r="DW202" s="79">
        <v>-0.22219619154930115</v>
      </c>
      <c r="DX202" s="79">
        <v>-0.12954407930374146</v>
      </c>
      <c r="DY202" s="79">
        <v>3.261590376496315E-2</v>
      </c>
      <c r="DZ202" s="79">
        <v>2.2932350635528564E-2</v>
      </c>
      <c r="EA202" s="79">
        <v>-2.4051181972026825E-2</v>
      </c>
      <c r="EB202" s="79">
        <v>0.12545211613178253</v>
      </c>
      <c r="EC202" s="79">
        <v>6.0335949063301086E-2</v>
      </c>
      <c r="ED202" s="79">
        <v>0.14233358204364777</v>
      </c>
      <c r="EE202" s="79">
        <v>0.29938262701034546</v>
      </c>
      <c r="EF202" s="79">
        <v>0.28679540753364563</v>
      </c>
      <c r="EG202" s="79">
        <v>9.6776997670531273E-3</v>
      </c>
      <c r="EH202" s="79">
        <v>0.30800187587738037</v>
      </c>
      <c r="EI202" s="79">
        <v>0.34211614727973938</v>
      </c>
      <c r="EJ202" s="79">
        <v>0.25814822316169739</v>
      </c>
      <c r="EK202" s="79">
        <v>5.0920624285936356E-2</v>
      </c>
      <c r="EL202" s="79">
        <v>0.24473750591278076</v>
      </c>
      <c r="EM202" s="79">
        <v>9.375309944152832E-2</v>
      </c>
      <c r="EN202" s="79">
        <v>-0.31522870063781738</v>
      </c>
      <c r="EO202" s="79">
        <v>-0.27088955044746399</v>
      </c>
      <c r="EP202" s="79">
        <v>-0.17313143610954285</v>
      </c>
      <c r="EQ202" s="79">
        <v>7.3857873678207397E-2</v>
      </c>
      <c r="ER202" s="79">
        <v>7.3432646691799164E-2</v>
      </c>
      <c r="ES202" s="79">
        <v>0.2204626202583313</v>
      </c>
      <c r="ET202" s="79">
        <v>0.31237098574638367</v>
      </c>
      <c r="EU202" s="79">
        <v>8.2591183483600616E-2</v>
      </c>
      <c r="EV202" s="79">
        <v>0.13490982353687286</v>
      </c>
      <c r="EW202" s="79">
        <v>65.450836181640625</v>
      </c>
      <c r="EX202" s="79">
        <v>64.592689514160156</v>
      </c>
      <c r="EY202" s="79">
        <v>63.457111358642578</v>
      </c>
      <c r="EZ202" s="79">
        <v>61.639850616455078</v>
      </c>
      <c r="FA202" s="79">
        <v>61.350780487060547</v>
      </c>
      <c r="FB202" s="79">
        <v>60.665462493896484</v>
      </c>
      <c r="FC202" s="79">
        <v>60.37725830078125</v>
      </c>
      <c r="FD202" s="79">
        <v>64.059410095214844</v>
      </c>
      <c r="FE202" s="79">
        <v>69.82275390625</v>
      </c>
      <c r="FF202" s="79">
        <v>73.257392883300781</v>
      </c>
      <c r="FG202" s="79">
        <v>77.406585693359375</v>
      </c>
      <c r="FH202" s="79">
        <v>81.171287536621094</v>
      </c>
      <c r="FI202" s="79">
        <v>85.65631103515625</v>
      </c>
      <c r="FJ202" s="79">
        <v>89.219779968261719</v>
      </c>
      <c r="FK202" s="79">
        <v>91.797126770019531</v>
      </c>
      <c r="FL202" s="79">
        <v>93.7230224609375</v>
      </c>
      <c r="FM202" s="79">
        <v>93.167007446289063</v>
      </c>
      <c r="FN202" s="79">
        <v>90.67462158203125</v>
      </c>
      <c r="FO202" s="79">
        <v>88.306480407714844</v>
      </c>
      <c r="FP202" s="79">
        <v>84.11737060546875</v>
      </c>
      <c r="FQ202" s="79">
        <v>78.347358703613281</v>
      </c>
      <c r="FR202" s="79">
        <v>74.084007263183594</v>
      </c>
      <c r="FS202" s="79">
        <v>70.615005493164063</v>
      </c>
      <c r="FT202" s="79">
        <v>68.924705505371094</v>
      </c>
      <c r="FU202" s="79">
        <v>0.10016735643148422</v>
      </c>
      <c r="FV202" s="79">
        <v>0.21954187750816345</v>
      </c>
      <c r="FW202" s="79">
        <v>8.9407347142696381E-2</v>
      </c>
      <c r="FX202" s="79">
        <v>0</v>
      </c>
      <c r="FY202" s="79">
        <v>480</v>
      </c>
      <c r="FZ202" s="79">
        <v>1</v>
      </c>
      <c r="GA202" s="41"/>
      <c r="GB202" s="34"/>
      <c r="GC202" s="34"/>
    </row>
    <row r="203" spans="1:185" x14ac:dyDescent="0.2">
      <c r="A203" t="s">
        <v>186</v>
      </c>
      <c r="B203" t="s">
        <v>236</v>
      </c>
      <c r="C203" t="s">
        <v>2</v>
      </c>
      <c r="D203" t="s">
        <v>203</v>
      </c>
      <c r="E203" t="s">
        <v>208</v>
      </c>
      <c r="F203" t="s">
        <v>178</v>
      </c>
      <c r="G203" t="s">
        <v>1</v>
      </c>
      <c r="H203" s="79">
        <v>2850</v>
      </c>
      <c r="I203" s="79">
        <v>0.96529895067214966</v>
      </c>
      <c r="J203" s="79">
        <v>0.88658446073532104</v>
      </c>
      <c r="K203" s="79">
        <v>0.75898861885070801</v>
      </c>
      <c r="L203" s="79">
        <v>0.74942296743392944</v>
      </c>
      <c r="M203" s="79">
        <v>0.71654278039932251</v>
      </c>
      <c r="N203" s="79">
        <v>0.74187809228897095</v>
      </c>
      <c r="O203" s="79">
        <v>0.83507943153381348</v>
      </c>
      <c r="P203" s="79">
        <v>0.94857686758041382</v>
      </c>
      <c r="Q203" s="79">
        <v>1.0299066305160522</v>
      </c>
      <c r="R203" s="79">
        <v>1.1833730936050415</v>
      </c>
      <c r="S203" s="79">
        <v>1.3327405452728271</v>
      </c>
      <c r="T203" s="79">
        <v>1.433527946472168</v>
      </c>
      <c r="U203" s="79">
        <v>1.3740569353103638</v>
      </c>
      <c r="V203" s="79">
        <v>1.3748828172683716</v>
      </c>
      <c r="W203" s="79">
        <v>1.4772835969924927</v>
      </c>
      <c r="X203" s="79">
        <v>1.5197694301605225</v>
      </c>
      <c r="Y203" s="79">
        <v>1.7500265836715698</v>
      </c>
      <c r="Z203" s="79">
        <v>1.8197740316390991</v>
      </c>
      <c r="AA203" s="79">
        <v>1.7951583862304688</v>
      </c>
      <c r="AB203" s="79">
        <v>1.7491272687911987</v>
      </c>
      <c r="AC203" s="79">
        <v>1.7078412771224976</v>
      </c>
      <c r="AD203" s="79">
        <v>1.8045629262924194</v>
      </c>
      <c r="AE203" s="79">
        <v>1.625849723815918</v>
      </c>
      <c r="AF203" s="79">
        <v>1.3248814344406128</v>
      </c>
      <c r="AG203" s="79">
        <v>-0.38495376706123352</v>
      </c>
      <c r="AH203" s="79">
        <v>-0.25005432963371277</v>
      </c>
      <c r="AI203" s="79">
        <v>-0.24180957674980164</v>
      </c>
      <c r="AJ203" s="79">
        <v>-0.13387021422386169</v>
      </c>
      <c r="AK203" s="79">
        <v>-0.13449491560459137</v>
      </c>
      <c r="AL203" s="79">
        <v>-0.12651734054088593</v>
      </c>
      <c r="AM203" s="79">
        <v>-7.5625151395797729E-2</v>
      </c>
      <c r="AN203" s="79">
        <v>-9.3179613351821899E-2</v>
      </c>
      <c r="AO203" s="79">
        <v>-0.17795169353485107</v>
      </c>
      <c r="AP203" s="79">
        <v>-0.15793268382549286</v>
      </c>
      <c r="AQ203" s="79">
        <v>-0.23529964685440063</v>
      </c>
      <c r="AR203" s="79">
        <v>-0.33070755004882813</v>
      </c>
      <c r="AS203" s="79">
        <v>-0.58845460414886475</v>
      </c>
      <c r="AT203" s="79">
        <v>-0.53075647354125977</v>
      </c>
      <c r="AU203" s="79">
        <v>-0.5457121729850769</v>
      </c>
      <c r="AV203" s="79">
        <v>-0.69853264093399048</v>
      </c>
      <c r="AW203" s="79">
        <v>-0.62542927265167236</v>
      </c>
      <c r="AX203" s="79">
        <v>-0.67334634065628052</v>
      </c>
      <c r="AY203" s="79">
        <v>-0.66907644271850586</v>
      </c>
      <c r="AZ203" s="79">
        <v>-0.70302689075469971</v>
      </c>
      <c r="BA203" s="79">
        <v>-0.76970452070236206</v>
      </c>
      <c r="BB203" s="79">
        <v>-0.64751303195953369</v>
      </c>
      <c r="BC203" s="79">
        <v>-0.57268762588500977</v>
      </c>
      <c r="BD203" s="79">
        <v>-0.39706134796142578</v>
      </c>
      <c r="BE203" s="79">
        <v>-0.27469536662101746</v>
      </c>
      <c r="BF203" s="79">
        <v>-0.15778985619544983</v>
      </c>
      <c r="BG203" s="79">
        <v>-0.16742447018623352</v>
      </c>
      <c r="BH203" s="79">
        <v>-7.8798465430736542E-2</v>
      </c>
      <c r="BI203" s="79">
        <v>-8.2389175891876221E-2</v>
      </c>
      <c r="BJ203" s="79">
        <v>-7.3664054274559021E-2</v>
      </c>
      <c r="BK203" s="79">
        <v>-7.0431609638035297E-3</v>
      </c>
      <c r="BL203" s="79">
        <v>-2.0260969176888466E-2</v>
      </c>
      <c r="BM203" s="79">
        <v>-8.5260994732379913E-2</v>
      </c>
      <c r="BN203" s="79">
        <v>-6.7019380629062653E-2</v>
      </c>
      <c r="BO203" s="79">
        <v>-0.12009897828102112</v>
      </c>
      <c r="BP203" s="79">
        <v>-0.20103567838668823</v>
      </c>
      <c r="BQ203" s="79">
        <v>-0.44170874357223511</v>
      </c>
      <c r="BR203" s="79">
        <v>-0.39467450976371765</v>
      </c>
      <c r="BS203" s="79">
        <v>-0.40027046203613281</v>
      </c>
      <c r="BT203" s="79">
        <v>-0.51747238636016846</v>
      </c>
      <c r="BU203" s="79">
        <v>-0.4401271641254425</v>
      </c>
      <c r="BV203" s="79">
        <v>-0.48626619577407837</v>
      </c>
      <c r="BW203" s="79">
        <v>-0.48179969191551208</v>
      </c>
      <c r="BX203" s="79">
        <v>-0.50273460149765015</v>
      </c>
      <c r="BY203" s="79">
        <v>-0.57887154817581177</v>
      </c>
      <c r="BZ203" s="79">
        <v>-0.43422242999076843</v>
      </c>
      <c r="CA203" s="79">
        <v>-0.38260620832443237</v>
      </c>
      <c r="CB203" s="79">
        <v>-0.24768531322479248</v>
      </c>
      <c r="CC203" s="79">
        <v>-0.19833073019981384</v>
      </c>
      <c r="CD203" s="79">
        <v>-9.3887761235237122E-2</v>
      </c>
      <c r="CE203" s="79">
        <v>-0.11590556800365448</v>
      </c>
      <c r="CF203" s="79">
        <v>-4.0655937045812607E-2</v>
      </c>
      <c r="CG203" s="79">
        <v>-4.6300902962684631E-2</v>
      </c>
      <c r="CH203" s="79">
        <v>-3.7058029323816299E-2</v>
      </c>
      <c r="CI203" s="79">
        <v>4.0456514805555344E-2</v>
      </c>
      <c r="CJ203" s="79">
        <v>3.0242262408137321E-2</v>
      </c>
      <c r="CK203" s="79">
        <v>-2.1063705906271935E-2</v>
      </c>
      <c r="CL203" s="79">
        <v>-4.0530967526137829E-3</v>
      </c>
      <c r="CM203" s="79">
        <v>-4.0311343967914581E-2</v>
      </c>
      <c r="CN203" s="79">
        <v>-0.11122532933950424</v>
      </c>
      <c r="CO203" s="79">
        <v>-0.34007298946380615</v>
      </c>
      <c r="CP203" s="79">
        <v>-0.30042454600334167</v>
      </c>
      <c r="CQ203" s="79">
        <v>-0.29953798651695251</v>
      </c>
      <c r="CR203" s="79">
        <v>-0.39207062125205994</v>
      </c>
      <c r="CS203" s="79">
        <v>-0.31178751587867737</v>
      </c>
      <c r="CT203" s="79">
        <v>-0.3566950261592865</v>
      </c>
      <c r="CU203" s="79">
        <v>-0.35209238529205322</v>
      </c>
      <c r="CV203" s="79">
        <v>-0.36401274800300598</v>
      </c>
      <c r="CW203" s="79">
        <v>-0.44670116901397705</v>
      </c>
      <c r="CX203" s="79">
        <v>-0.28649801015853882</v>
      </c>
      <c r="CY203" s="79">
        <v>-0.25095635652542114</v>
      </c>
      <c r="CZ203" s="79">
        <v>-0.14422792196273804</v>
      </c>
      <c r="DA203" s="79">
        <v>-0.12196609377861023</v>
      </c>
      <c r="DB203" s="79">
        <v>-2.9985668137669563E-2</v>
      </c>
      <c r="DC203" s="79">
        <v>-6.4386665821075439E-2</v>
      </c>
      <c r="DD203" s="79">
        <v>-2.5134121533483267E-3</v>
      </c>
      <c r="DE203" s="79">
        <v>-1.0212629102170467E-2</v>
      </c>
      <c r="DF203" s="79">
        <v>-4.520061775110662E-4</v>
      </c>
      <c r="DG203" s="79">
        <v>8.795619010925293E-2</v>
      </c>
      <c r="DH203" s="79">
        <v>8.0745495855808258E-2</v>
      </c>
      <c r="DI203" s="79">
        <v>4.3133582919836044E-2</v>
      </c>
      <c r="DJ203" s="79">
        <v>5.8913186192512512E-2</v>
      </c>
      <c r="DK203" s="79">
        <v>3.9476290345191956E-2</v>
      </c>
      <c r="DL203" s="79">
        <v>-2.141498401761055E-2</v>
      </c>
      <c r="DM203" s="79">
        <v>-0.23843725025653839</v>
      </c>
      <c r="DN203" s="79">
        <v>-0.2061745822429657</v>
      </c>
      <c r="DO203" s="79">
        <v>-0.19880549609661102</v>
      </c>
      <c r="DP203" s="79">
        <v>-0.26666885614395142</v>
      </c>
      <c r="DQ203" s="79">
        <v>-0.18344785273075104</v>
      </c>
      <c r="DR203" s="79">
        <v>-0.22712387144565582</v>
      </c>
      <c r="DS203" s="79">
        <v>-0.22238507866859436</v>
      </c>
      <c r="DT203" s="79">
        <v>-0.22529090940952301</v>
      </c>
      <c r="DU203" s="79">
        <v>-0.31453081965446472</v>
      </c>
      <c r="DV203" s="79">
        <v>-0.1387735903263092</v>
      </c>
      <c r="DW203" s="79">
        <v>-0.11930651962757111</v>
      </c>
      <c r="DX203" s="79">
        <v>-4.0770534425973892E-2</v>
      </c>
      <c r="DY203" s="79">
        <v>-1.1707690544426441E-2</v>
      </c>
      <c r="DZ203" s="79">
        <v>6.2278807163238525E-2</v>
      </c>
      <c r="EA203" s="79">
        <v>9.9984388798475266E-3</v>
      </c>
      <c r="EB203" s="79">
        <v>5.2558336406946182E-2</v>
      </c>
      <c r="EC203" s="79">
        <v>4.1893105953931808E-2</v>
      </c>
      <c r="ED203" s="79">
        <v>5.2401278167963028E-2</v>
      </c>
      <c r="EE203" s="79">
        <v>0.15653817355632782</v>
      </c>
      <c r="EF203" s="79">
        <v>0.15366414189338684</v>
      </c>
      <c r="EG203" s="79">
        <v>0.13582427799701691</v>
      </c>
      <c r="EH203" s="79">
        <v>0.14982649683952332</v>
      </c>
      <c r="EI203" s="79">
        <v>0.15467695891857147</v>
      </c>
      <c r="EJ203" s="79">
        <v>0.10825689136981964</v>
      </c>
      <c r="EK203" s="79">
        <v>-9.1691382229328156E-2</v>
      </c>
      <c r="EL203" s="79">
        <v>-7.0092611014842987E-2</v>
      </c>
      <c r="EM203" s="79">
        <v>-5.3363781422376633E-2</v>
      </c>
      <c r="EN203" s="79">
        <v>-8.5608594119548798E-2</v>
      </c>
      <c r="EO203" s="79">
        <v>1.8542197067290545E-3</v>
      </c>
      <c r="EP203" s="79">
        <v>-4.0043700486421585E-2</v>
      </c>
      <c r="EQ203" s="79">
        <v>-3.5108312964439392E-2</v>
      </c>
      <c r="ER203" s="79">
        <v>-2.4998616427183151E-2</v>
      </c>
      <c r="ES203" s="79">
        <v>-0.12369779497385025</v>
      </c>
      <c r="ET203" s="79">
        <v>7.4516996741294861E-2</v>
      </c>
      <c r="EU203" s="79">
        <v>7.0774942636489868E-2</v>
      </c>
      <c r="EV203" s="79">
        <v>0.10860550403594971</v>
      </c>
      <c r="EW203" s="79">
        <v>63.318946838378906</v>
      </c>
      <c r="EX203" s="79">
        <v>62.175037384033203</v>
      </c>
      <c r="EY203" s="79">
        <v>60.92828369140625</v>
      </c>
      <c r="EZ203" s="79">
        <v>59.516654968261719</v>
      </c>
      <c r="FA203" s="79">
        <v>58.999305725097656</v>
      </c>
      <c r="FB203" s="79">
        <v>58.360649108886719</v>
      </c>
      <c r="FC203" s="79">
        <v>58.660858154296875</v>
      </c>
      <c r="FD203" s="79">
        <v>61.935958862304688</v>
      </c>
      <c r="FE203" s="79">
        <v>65.571174621582031</v>
      </c>
      <c r="FF203" s="79">
        <v>69.290184020996094</v>
      </c>
      <c r="FG203" s="79">
        <v>73.144775390625</v>
      </c>
      <c r="FH203" s="79">
        <v>77.786605834960938</v>
      </c>
      <c r="FI203" s="79">
        <v>81.445549011230469</v>
      </c>
      <c r="FJ203" s="79">
        <v>85.275138854980469</v>
      </c>
      <c r="FK203" s="79">
        <v>87.406150817871094</v>
      </c>
      <c r="FL203" s="79">
        <v>89.199623107910156</v>
      </c>
      <c r="FM203" s="79">
        <v>88.354927062988281</v>
      </c>
      <c r="FN203" s="79">
        <v>85.447021484375</v>
      </c>
      <c r="FO203" s="79">
        <v>82.195220947265625</v>
      </c>
      <c r="FP203" s="79">
        <v>78.282638549804688</v>
      </c>
      <c r="FQ203" s="79">
        <v>74.024375915527344</v>
      </c>
      <c r="FR203" s="79">
        <v>70.252967834472656</v>
      </c>
      <c r="FS203" s="79">
        <v>67.344261169433594</v>
      </c>
      <c r="FT203" s="79">
        <v>65.998695373535156</v>
      </c>
      <c r="FU203" s="79">
        <v>5.6302037090063095E-2</v>
      </c>
      <c r="FV203" s="79">
        <v>0.13712665438652039</v>
      </c>
      <c r="FW203" s="79">
        <v>5.0642456859350204E-2</v>
      </c>
      <c r="FX203" s="79">
        <v>0</v>
      </c>
      <c r="FY203" s="79">
        <v>364</v>
      </c>
      <c r="FZ203" s="79">
        <v>1</v>
      </c>
      <c r="GA203" s="41"/>
      <c r="GB203" s="34"/>
      <c r="GC203" s="34"/>
    </row>
    <row r="204" spans="1:185" x14ac:dyDescent="0.2">
      <c r="A204" t="s">
        <v>186</v>
      </c>
      <c r="B204" t="s">
        <v>236</v>
      </c>
      <c r="C204" t="s">
        <v>2</v>
      </c>
      <c r="D204" t="s">
        <v>203</v>
      </c>
      <c r="E204" t="s">
        <v>208</v>
      </c>
      <c r="F204" t="s">
        <v>179</v>
      </c>
      <c r="G204" t="s">
        <v>1</v>
      </c>
      <c r="H204" s="79">
        <v>141</v>
      </c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  <c r="BP204" s="79"/>
      <c r="BQ204" s="79"/>
      <c r="BR204" s="79"/>
      <c r="BS204" s="79"/>
      <c r="BT204" s="79"/>
      <c r="BU204" s="79"/>
      <c r="BV204" s="79"/>
      <c r="BW204" s="79"/>
      <c r="BX204" s="79"/>
      <c r="BY204" s="79"/>
      <c r="BZ204" s="79"/>
      <c r="CA204" s="79"/>
      <c r="CB204" s="79"/>
      <c r="CC204" s="79"/>
      <c r="CD204" s="79"/>
      <c r="CE204" s="79"/>
      <c r="CF204" s="79"/>
      <c r="CG204" s="79"/>
      <c r="CH204" s="79"/>
      <c r="CI204" s="79"/>
      <c r="CJ204" s="79"/>
      <c r="CK204" s="79"/>
      <c r="CL204" s="79"/>
      <c r="CM204" s="79"/>
      <c r="CN204" s="79"/>
      <c r="CO204" s="79"/>
      <c r="CP204" s="79"/>
      <c r="CQ204" s="79"/>
      <c r="CR204" s="79"/>
      <c r="CS204" s="79"/>
      <c r="CT204" s="79"/>
      <c r="CU204" s="79"/>
      <c r="CV204" s="79"/>
      <c r="CW204" s="79"/>
      <c r="CX204" s="79"/>
      <c r="CY204" s="79"/>
      <c r="CZ204" s="79"/>
      <c r="DA204" s="79"/>
      <c r="DB204" s="79"/>
      <c r="DC204" s="79"/>
      <c r="DD204" s="79"/>
      <c r="DE204" s="79"/>
      <c r="DF204" s="79"/>
      <c r="DG204" s="79"/>
      <c r="DH204" s="79"/>
      <c r="DI204" s="79"/>
      <c r="DJ204" s="79"/>
      <c r="DK204" s="79"/>
      <c r="DL204" s="79"/>
      <c r="DM204" s="79"/>
      <c r="DN204" s="79"/>
      <c r="DO204" s="79"/>
      <c r="DP204" s="79"/>
      <c r="DQ204" s="79"/>
      <c r="DR204" s="79"/>
      <c r="DS204" s="79"/>
      <c r="DT204" s="79"/>
      <c r="DU204" s="79"/>
      <c r="DV204" s="79"/>
      <c r="DW204" s="79"/>
      <c r="DX204" s="79"/>
      <c r="DY204" s="79"/>
      <c r="DZ204" s="79"/>
      <c r="EA204" s="79"/>
      <c r="EB204" s="79"/>
      <c r="EC204" s="79"/>
      <c r="ED204" s="79"/>
      <c r="EE204" s="79"/>
      <c r="EF204" s="79"/>
      <c r="EG204" s="79"/>
      <c r="EH204" s="79"/>
      <c r="EI204" s="79"/>
      <c r="EJ204" s="79"/>
      <c r="EK204" s="79"/>
      <c r="EL204" s="79"/>
      <c r="EM204" s="79"/>
      <c r="EN204" s="79"/>
      <c r="EO204" s="79"/>
      <c r="EP204" s="79"/>
      <c r="EQ204" s="79"/>
      <c r="ER204" s="79"/>
      <c r="ES204" s="79"/>
      <c r="ET204" s="79"/>
      <c r="EU204" s="79"/>
      <c r="EV204" s="79"/>
      <c r="EW204" s="79"/>
      <c r="EX204" s="79"/>
      <c r="EY204" s="79"/>
      <c r="EZ204" s="79"/>
      <c r="FA204" s="79"/>
      <c r="FB204" s="79"/>
      <c r="FC204" s="79"/>
      <c r="FD204" s="79"/>
      <c r="FE204" s="79"/>
      <c r="FF204" s="79"/>
      <c r="FG204" s="79"/>
      <c r="FH204" s="79"/>
      <c r="FI204" s="79"/>
      <c r="FJ204" s="79"/>
      <c r="FK204" s="79"/>
      <c r="FL204" s="79"/>
      <c r="FM204" s="79"/>
      <c r="FN204" s="79"/>
      <c r="FO204" s="79"/>
      <c r="FP204" s="79"/>
      <c r="FQ204" s="79"/>
      <c r="FR204" s="79"/>
      <c r="FS204" s="79"/>
      <c r="FT204" s="79"/>
      <c r="FU204" s="79"/>
      <c r="FV204" s="79"/>
      <c r="FW204" s="79"/>
      <c r="FX204" s="79">
        <v>0</v>
      </c>
      <c r="FY204" s="79">
        <v>10</v>
      </c>
      <c r="FZ204" s="79">
        <v>0</v>
      </c>
      <c r="GA204" s="41"/>
      <c r="GB204" s="34"/>
      <c r="GC204" s="34"/>
    </row>
    <row r="205" spans="1:185" x14ac:dyDescent="0.2">
      <c r="A205" t="s">
        <v>186</v>
      </c>
      <c r="B205" t="s">
        <v>236</v>
      </c>
      <c r="C205" t="s">
        <v>2</v>
      </c>
      <c r="D205" t="s">
        <v>203</v>
      </c>
      <c r="E205" t="s">
        <v>208</v>
      </c>
      <c r="F205" t="s">
        <v>180</v>
      </c>
      <c r="G205" t="s">
        <v>1</v>
      </c>
      <c r="H205" s="79">
        <v>47</v>
      </c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  <c r="BP205" s="79"/>
      <c r="BQ205" s="79"/>
      <c r="BR205" s="79"/>
      <c r="BS205" s="79"/>
      <c r="BT205" s="79"/>
      <c r="BU205" s="79"/>
      <c r="BV205" s="79"/>
      <c r="BW205" s="79"/>
      <c r="BX205" s="79"/>
      <c r="BY205" s="79"/>
      <c r="BZ205" s="79"/>
      <c r="CA205" s="79"/>
      <c r="CB205" s="79"/>
      <c r="CC205" s="79"/>
      <c r="CD205" s="79"/>
      <c r="CE205" s="79"/>
      <c r="CF205" s="79"/>
      <c r="CG205" s="79"/>
      <c r="CH205" s="79"/>
      <c r="CI205" s="79"/>
      <c r="CJ205" s="79"/>
      <c r="CK205" s="79"/>
      <c r="CL205" s="79"/>
      <c r="CM205" s="79"/>
      <c r="CN205" s="79"/>
      <c r="CO205" s="79"/>
      <c r="CP205" s="79"/>
      <c r="CQ205" s="79"/>
      <c r="CR205" s="79"/>
      <c r="CS205" s="79"/>
      <c r="CT205" s="79"/>
      <c r="CU205" s="79"/>
      <c r="CV205" s="79"/>
      <c r="CW205" s="79"/>
      <c r="CX205" s="79"/>
      <c r="CY205" s="79"/>
      <c r="CZ205" s="79"/>
      <c r="DA205" s="79"/>
      <c r="DB205" s="79"/>
      <c r="DC205" s="79"/>
      <c r="DD205" s="79"/>
      <c r="DE205" s="79"/>
      <c r="DF205" s="79"/>
      <c r="DG205" s="79"/>
      <c r="DH205" s="79"/>
      <c r="DI205" s="79"/>
      <c r="DJ205" s="79"/>
      <c r="DK205" s="79"/>
      <c r="DL205" s="79"/>
      <c r="DM205" s="79"/>
      <c r="DN205" s="79"/>
      <c r="DO205" s="79"/>
      <c r="DP205" s="79"/>
      <c r="DQ205" s="79"/>
      <c r="DR205" s="79"/>
      <c r="DS205" s="79"/>
      <c r="DT205" s="79"/>
      <c r="DU205" s="79"/>
      <c r="DV205" s="79"/>
      <c r="DW205" s="79"/>
      <c r="DX205" s="79"/>
      <c r="DY205" s="79"/>
      <c r="DZ205" s="79"/>
      <c r="EA205" s="79"/>
      <c r="EB205" s="79"/>
      <c r="EC205" s="79"/>
      <c r="ED205" s="79"/>
      <c r="EE205" s="79"/>
      <c r="EF205" s="79"/>
      <c r="EG205" s="79"/>
      <c r="EH205" s="79"/>
      <c r="EI205" s="79"/>
      <c r="EJ205" s="79"/>
      <c r="EK205" s="79"/>
      <c r="EL205" s="79"/>
      <c r="EM205" s="79"/>
      <c r="EN205" s="79"/>
      <c r="EO205" s="79"/>
      <c r="EP205" s="79"/>
      <c r="EQ205" s="79"/>
      <c r="ER205" s="79"/>
      <c r="ES205" s="79"/>
      <c r="ET205" s="79"/>
      <c r="EU205" s="79"/>
      <c r="EV205" s="79"/>
      <c r="EW205" s="79"/>
      <c r="EX205" s="79"/>
      <c r="EY205" s="79"/>
      <c r="EZ205" s="79"/>
      <c r="FA205" s="79"/>
      <c r="FB205" s="79"/>
      <c r="FC205" s="79"/>
      <c r="FD205" s="79"/>
      <c r="FE205" s="79"/>
      <c r="FF205" s="79"/>
      <c r="FG205" s="79"/>
      <c r="FH205" s="79"/>
      <c r="FI205" s="79"/>
      <c r="FJ205" s="79"/>
      <c r="FK205" s="79"/>
      <c r="FL205" s="79"/>
      <c r="FM205" s="79"/>
      <c r="FN205" s="79"/>
      <c r="FO205" s="79"/>
      <c r="FP205" s="79"/>
      <c r="FQ205" s="79"/>
      <c r="FR205" s="79"/>
      <c r="FS205" s="79"/>
      <c r="FT205" s="79"/>
      <c r="FU205" s="79"/>
      <c r="FV205" s="79"/>
      <c r="FW205" s="79"/>
      <c r="FX205" s="79">
        <v>0</v>
      </c>
      <c r="FY205" s="79">
        <v>8</v>
      </c>
      <c r="FZ205" s="79">
        <v>0</v>
      </c>
      <c r="GA205" s="41"/>
      <c r="GB205" s="34"/>
      <c r="GC205" s="34"/>
    </row>
    <row r="206" spans="1:185" x14ac:dyDescent="0.2">
      <c r="A206" t="s">
        <v>186</v>
      </c>
      <c r="B206" t="s">
        <v>236</v>
      </c>
      <c r="C206" t="s">
        <v>2</v>
      </c>
      <c r="D206" t="s">
        <v>203</v>
      </c>
      <c r="E206" t="s">
        <v>208</v>
      </c>
      <c r="F206" t="s">
        <v>181</v>
      </c>
      <c r="G206" t="s">
        <v>1</v>
      </c>
      <c r="H206" s="79">
        <v>45</v>
      </c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  <c r="BZ206" s="79"/>
      <c r="CA206" s="79"/>
      <c r="CB206" s="79"/>
      <c r="CC206" s="79"/>
      <c r="CD206" s="79"/>
      <c r="CE206" s="79"/>
      <c r="CF206" s="79"/>
      <c r="CG206" s="79"/>
      <c r="CH206" s="79"/>
      <c r="CI206" s="79"/>
      <c r="CJ206" s="79"/>
      <c r="CK206" s="79"/>
      <c r="CL206" s="79"/>
      <c r="CM206" s="79"/>
      <c r="CN206" s="79"/>
      <c r="CO206" s="79"/>
      <c r="CP206" s="79"/>
      <c r="CQ206" s="79"/>
      <c r="CR206" s="79"/>
      <c r="CS206" s="79"/>
      <c r="CT206" s="79"/>
      <c r="CU206" s="79"/>
      <c r="CV206" s="79"/>
      <c r="CW206" s="79"/>
      <c r="CX206" s="79"/>
      <c r="CY206" s="79"/>
      <c r="CZ206" s="79"/>
      <c r="DA206" s="79"/>
      <c r="DB206" s="79"/>
      <c r="DC206" s="79"/>
      <c r="DD206" s="79"/>
      <c r="DE206" s="79"/>
      <c r="DF206" s="79"/>
      <c r="DG206" s="79"/>
      <c r="DH206" s="79"/>
      <c r="DI206" s="79"/>
      <c r="DJ206" s="79"/>
      <c r="DK206" s="79"/>
      <c r="DL206" s="79"/>
      <c r="DM206" s="79"/>
      <c r="DN206" s="79"/>
      <c r="DO206" s="79"/>
      <c r="DP206" s="79"/>
      <c r="DQ206" s="79"/>
      <c r="DR206" s="79"/>
      <c r="DS206" s="79"/>
      <c r="DT206" s="79"/>
      <c r="DU206" s="79"/>
      <c r="DV206" s="79"/>
      <c r="DW206" s="79"/>
      <c r="DX206" s="79"/>
      <c r="DY206" s="79"/>
      <c r="DZ206" s="79"/>
      <c r="EA206" s="79"/>
      <c r="EB206" s="79"/>
      <c r="EC206" s="79"/>
      <c r="ED206" s="79"/>
      <c r="EE206" s="79"/>
      <c r="EF206" s="79"/>
      <c r="EG206" s="79"/>
      <c r="EH206" s="79"/>
      <c r="EI206" s="79"/>
      <c r="EJ206" s="79"/>
      <c r="EK206" s="79"/>
      <c r="EL206" s="79"/>
      <c r="EM206" s="79"/>
      <c r="EN206" s="79"/>
      <c r="EO206" s="79"/>
      <c r="EP206" s="79"/>
      <c r="EQ206" s="79"/>
      <c r="ER206" s="79"/>
      <c r="ES206" s="79"/>
      <c r="ET206" s="79"/>
      <c r="EU206" s="79"/>
      <c r="EV206" s="79"/>
      <c r="EW206" s="79"/>
      <c r="EX206" s="79"/>
      <c r="EY206" s="79"/>
      <c r="EZ206" s="79"/>
      <c r="FA206" s="79"/>
      <c r="FB206" s="79"/>
      <c r="FC206" s="79"/>
      <c r="FD206" s="79"/>
      <c r="FE206" s="79"/>
      <c r="FF206" s="79"/>
      <c r="FG206" s="79"/>
      <c r="FH206" s="79"/>
      <c r="FI206" s="79"/>
      <c r="FJ206" s="79"/>
      <c r="FK206" s="79"/>
      <c r="FL206" s="79"/>
      <c r="FM206" s="79"/>
      <c r="FN206" s="79"/>
      <c r="FO206" s="79"/>
      <c r="FP206" s="79"/>
      <c r="FQ206" s="79"/>
      <c r="FR206" s="79"/>
      <c r="FS206" s="79"/>
      <c r="FT206" s="79"/>
      <c r="FU206" s="79"/>
      <c r="FV206" s="79"/>
      <c r="FW206" s="79"/>
      <c r="FX206" s="79">
        <v>0</v>
      </c>
      <c r="FY206" s="79">
        <v>3</v>
      </c>
      <c r="FZ206" s="79">
        <v>0</v>
      </c>
      <c r="GA206" s="41"/>
      <c r="GB206" s="34"/>
      <c r="GC206" s="34"/>
    </row>
    <row r="207" spans="1:185" x14ac:dyDescent="0.2">
      <c r="A207" t="s">
        <v>186</v>
      </c>
      <c r="B207" t="s">
        <v>236</v>
      </c>
      <c r="C207" t="s">
        <v>2</v>
      </c>
      <c r="D207" t="s">
        <v>203</v>
      </c>
      <c r="E207" t="s">
        <v>208</v>
      </c>
      <c r="F207" t="s">
        <v>182</v>
      </c>
      <c r="G207" t="s">
        <v>1</v>
      </c>
      <c r="H207" s="79">
        <v>287</v>
      </c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  <c r="BM207" s="79"/>
      <c r="BN207" s="79"/>
      <c r="BO207" s="79"/>
      <c r="BP207" s="79"/>
      <c r="BQ207" s="79"/>
      <c r="BR207" s="79"/>
      <c r="BS207" s="79"/>
      <c r="BT207" s="79"/>
      <c r="BU207" s="79"/>
      <c r="BV207" s="79"/>
      <c r="BW207" s="79"/>
      <c r="BX207" s="79"/>
      <c r="BY207" s="79"/>
      <c r="BZ207" s="79"/>
      <c r="CA207" s="79"/>
      <c r="CB207" s="79"/>
      <c r="CC207" s="79"/>
      <c r="CD207" s="79"/>
      <c r="CE207" s="79"/>
      <c r="CF207" s="79"/>
      <c r="CG207" s="79"/>
      <c r="CH207" s="79"/>
      <c r="CI207" s="79"/>
      <c r="CJ207" s="79"/>
      <c r="CK207" s="79"/>
      <c r="CL207" s="79"/>
      <c r="CM207" s="79"/>
      <c r="CN207" s="79"/>
      <c r="CO207" s="79"/>
      <c r="CP207" s="79"/>
      <c r="CQ207" s="79"/>
      <c r="CR207" s="79"/>
      <c r="CS207" s="79"/>
      <c r="CT207" s="79"/>
      <c r="CU207" s="79"/>
      <c r="CV207" s="79"/>
      <c r="CW207" s="79"/>
      <c r="CX207" s="79"/>
      <c r="CY207" s="79"/>
      <c r="CZ207" s="79"/>
      <c r="DA207" s="79"/>
      <c r="DB207" s="79"/>
      <c r="DC207" s="79"/>
      <c r="DD207" s="79"/>
      <c r="DE207" s="79"/>
      <c r="DF207" s="79"/>
      <c r="DG207" s="79"/>
      <c r="DH207" s="79"/>
      <c r="DI207" s="79"/>
      <c r="DJ207" s="79"/>
      <c r="DK207" s="79"/>
      <c r="DL207" s="79"/>
      <c r="DM207" s="79"/>
      <c r="DN207" s="79"/>
      <c r="DO207" s="79"/>
      <c r="DP207" s="79"/>
      <c r="DQ207" s="79"/>
      <c r="DR207" s="79"/>
      <c r="DS207" s="79"/>
      <c r="DT207" s="79"/>
      <c r="DU207" s="79"/>
      <c r="DV207" s="79"/>
      <c r="DW207" s="79"/>
      <c r="DX207" s="79"/>
      <c r="DY207" s="79"/>
      <c r="DZ207" s="79"/>
      <c r="EA207" s="79"/>
      <c r="EB207" s="79"/>
      <c r="EC207" s="79"/>
      <c r="ED207" s="79"/>
      <c r="EE207" s="79"/>
      <c r="EF207" s="79"/>
      <c r="EG207" s="79"/>
      <c r="EH207" s="79"/>
      <c r="EI207" s="79"/>
      <c r="EJ207" s="79"/>
      <c r="EK207" s="79"/>
      <c r="EL207" s="79"/>
      <c r="EM207" s="79"/>
      <c r="EN207" s="79"/>
      <c r="EO207" s="79"/>
      <c r="EP207" s="79"/>
      <c r="EQ207" s="79"/>
      <c r="ER207" s="79"/>
      <c r="ES207" s="79"/>
      <c r="ET207" s="79"/>
      <c r="EU207" s="79"/>
      <c r="EV207" s="79"/>
      <c r="EW207" s="79"/>
      <c r="EX207" s="79"/>
      <c r="EY207" s="79"/>
      <c r="EZ207" s="79"/>
      <c r="FA207" s="79"/>
      <c r="FB207" s="79"/>
      <c r="FC207" s="79"/>
      <c r="FD207" s="79"/>
      <c r="FE207" s="79"/>
      <c r="FF207" s="79"/>
      <c r="FG207" s="79"/>
      <c r="FH207" s="79"/>
      <c r="FI207" s="79"/>
      <c r="FJ207" s="79"/>
      <c r="FK207" s="79"/>
      <c r="FL207" s="79"/>
      <c r="FM207" s="79"/>
      <c r="FN207" s="79"/>
      <c r="FO207" s="79"/>
      <c r="FP207" s="79"/>
      <c r="FQ207" s="79"/>
      <c r="FR207" s="79"/>
      <c r="FS207" s="79"/>
      <c r="FT207" s="79"/>
      <c r="FU207" s="79"/>
      <c r="FV207" s="79"/>
      <c r="FW207" s="79"/>
      <c r="FX207" s="79">
        <v>0</v>
      </c>
      <c r="FY207" s="79">
        <v>38</v>
      </c>
      <c r="FZ207" s="79">
        <v>0</v>
      </c>
      <c r="GA207" s="41"/>
      <c r="GB207" s="34"/>
      <c r="GC207" s="34"/>
    </row>
    <row r="208" spans="1:185" x14ac:dyDescent="0.2">
      <c r="A208" t="s">
        <v>186</v>
      </c>
      <c r="B208" t="s">
        <v>236</v>
      </c>
      <c r="C208" t="s">
        <v>2</v>
      </c>
      <c r="D208" t="s">
        <v>203</v>
      </c>
      <c r="E208" t="s">
        <v>208</v>
      </c>
      <c r="F208" t="s">
        <v>183</v>
      </c>
      <c r="G208" t="s">
        <v>1</v>
      </c>
      <c r="H208" s="79">
        <v>440</v>
      </c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E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  <c r="BP208" s="79"/>
      <c r="BQ208" s="79"/>
      <c r="BR208" s="79"/>
      <c r="BS208" s="79"/>
      <c r="BT208" s="79"/>
      <c r="BU208" s="79"/>
      <c r="BV208" s="79"/>
      <c r="BW208" s="79"/>
      <c r="BX208" s="79"/>
      <c r="BY208" s="79"/>
      <c r="BZ208" s="79"/>
      <c r="CA208" s="79"/>
      <c r="CB208" s="79"/>
      <c r="CC208" s="79"/>
      <c r="CD208" s="79"/>
      <c r="CE208" s="79"/>
      <c r="CF208" s="79"/>
      <c r="CG208" s="79"/>
      <c r="CH208" s="79"/>
      <c r="CI208" s="79"/>
      <c r="CJ208" s="79"/>
      <c r="CK208" s="79"/>
      <c r="CL208" s="79"/>
      <c r="CM208" s="79"/>
      <c r="CN208" s="79"/>
      <c r="CO208" s="79"/>
      <c r="CP208" s="79"/>
      <c r="CQ208" s="79"/>
      <c r="CR208" s="79"/>
      <c r="CS208" s="79"/>
      <c r="CT208" s="79"/>
      <c r="CU208" s="79"/>
      <c r="CV208" s="79"/>
      <c r="CW208" s="79"/>
      <c r="CX208" s="79"/>
      <c r="CY208" s="79"/>
      <c r="CZ208" s="79"/>
      <c r="DA208" s="79"/>
      <c r="DB208" s="79"/>
      <c r="DC208" s="79"/>
      <c r="DD208" s="79"/>
      <c r="DE208" s="79"/>
      <c r="DF208" s="79"/>
      <c r="DG208" s="79"/>
      <c r="DH208" s="79"/>
      <c r="DI208" s="79"/>
      <c r="DJ208" s="79"/>
      <c r="DK208" s="79"/>
      <c r="DL208" s="79"/>
      <c r="DM208" s="79"/>
      <c r="DN208" s="79"/>
      <c r="DO208" s="79"/>
      <c r="DP208" s="79"/>
      <c r="DQ208" s="79"/>
      <c r="DR208" s="79"/>
      <c r="DS208" s="79"/>
      <c r="DT208" s="79"/>
      <c r="DU208" s="79"/>
      <c r="DV208" s="79"/>
      <c r="DW208" s="79"/>
      <c r="DX208" s="79"/>
      <c r="DY208" s="79"/>
      <c r="DZ208" s="79"/>
      <c r="EA208" s="79"/>
      <c r="EB208" s="79"/>
      <c r="EC208" s="79"/>
      <c r="ED208" s="79"/>
      <c r="EE208" s="79"/>
      <c r="EF208" s="79"/>
      <c r="EG208" s="79"/>
      <c r="EH208" s="79"/>
      <c r="EI208" s="79"/>
      <c r="EJ208" s="79"/>
      <c r="EK208" s="79"/>
      <c r="EL208" s="79"/>
      <c r="EM208" s="79"/>
      <c r="EN208" s="79"/>
      <c r="EO208" s="79"/>
      <c r="EP208" s="79"/>
      <c r="EQ208" s="79"/>
      <c r="ER208" s="79"/>
      <c r="ES208" s="79"/>
      <c r="ET208" s="79"/>
      <c r="EU208" s="79"/>
      <c r="EV208" s="79"/>
      <c r="EW208" s="79"/>
      <c r="EX208" s="79"/>
      <c r="EY208" s="79"/>
      <c r="EZ208" s="79"/>
      <c r="FA208" s="79"/>
      <c r="FB208" s="79"/>
      <c r="FC208" s="79"/>
      <c r="FD208" s="79"/>
      <c r="FE208" s="79"/>
      <c r="FF208" s="79"/>
      <c r="FG208" s="79"/>
      <c r="FH208" s="79"/>
      <c r="FI208" s="79"/>
      <c r="FJ208" s="79"/>
      <c r="FK208" s="79"/>
      <c r="FL208" s="79"/>
      <c r="FM208" s="79"/>
      <c r="FN208" s="79"/>
      <c r="FO208" s="79"/>
      <c r="FP208" s="79"/>
      <c r="FQ208" s="79"/>
      <c r="FR208" s="79"/>
      <c r="FS208" s="79"/>
      <c r="FT208" s="79"/>
      <c r="FU208" s="79"/>
      <c r="FV208" s="79"/>
      <c r="FW208" s="79"/>
      <c r="FX208" s="79">
        <v>0</v>
      </c>
      <c r="FY208" s="79">
        <v>36</v>
      </c>
      <c r="FZ208" s="79">
        <v>0</v>
      </c>
      <c r="GA208" s="41"/>
      <c r="GB208" s="34"/>
      <c r="GC208" s="34"/>
    </row>
    <row r="209" spans="1:185" x14ac:dyDescent="0.2">
      <c r="A209" t="s">
        <v>186</v>
      </c>
      <c r="B209" t="s">
        <v>236</v>
      </c>
      <c r="C209" t="s">
        <v>2</v>
      </c>
      <c r="D209" t="s">
        <v>203</v>
      </c>
      <c r="E209" t="s">
        <v>208</v>
      </c>
      <c r="F209" t="s">
        <v>184</v>
      </c>
      <c r="G209" t="s">
        <v>1</v>
      </c>
      <c r="H209" s="79">
        <v>213</v>
      </c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E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  <c r="BP209" s="79"/>
      <c r="BQ209" s="79"/>
      <c r="BR209" s="79"/>
      <c r="BS209" s="79"/>
      <c r="BT209" s="79"/>
      <c r="BU209" s="79"/>
      <c r="BV209" s="79"/>
      <c r="BW209" s="79"/>
      <c r="BX209" s="79"/>
      <c r="BY209" s="79"/>
      <c r="BZ209" s="79"/>
      <c r="CA209" s="79"/>
      <c r="CB209" s="79"/>
      <c r="CC209" s="79"/>
      <c r="CD209" s="79"/>
      <c r="CE209" s="79"/>
      <c r="CF209" s="79"/>
      <c r="CG209" s="79"/>
      <c r="CH209" s="79"/>
      <c r="CI209" s="79"/>
      <c r="CJ209" s="79"/>
      <c r="CK209" s="79"/>
      <c r="CL209" s="79"/>
      <c r="CM209" s="79"/>
      <c r="CN209" s="79"/>
      <c r="CO209" s="79"/>
      <c r="CP209" s="79"/>
      <c r="CQ209" s="79"/>
      <c r="CR209" s="79"/>
      <c r="CS209" s="79"/>
      <c r="CT209" s="79"/>
      <c r="CU209" s="79"/>
      <c r="CV209" s="79"/>
      <c r="CW209" s="79"/>
      <c r="CX209" s="79"/>
      <c r="CY209" s="79"/>
      <c r="CZ209" s="79"/>
      <c r="DA209" s="79"/>
      <c r="DB209" s="79"/>
      <c r="DC209" s="79"/>
      <c r="DD209" s="79"/>
      <c r="DE209" s="79"/>
      <c r="DF209" s="79"/>
      <c r="DG209" s="79"/>
      <c r="DH209" s="79"/>
      <c r="DI209" s="79"/>
      <c r="DJ209" s="79"/>
      <c r="DK209" s="79"/>
      <c r="DL209" s="79"/>
      <c r="DM209" s="79"/>
      <c r="DN209" s="79"/>
      <c r="DO209" s="79"/>
      <c r="DP209" s="79"/>
      <c r="DQ209" s="79"/>
      <c r="DR209" s="79"/>
      <c r="DS209" s="79"/>
      <c r="DT209" s="79"/>
      <c r="DU209" s="79"/>
      <c r="DV209" s="79"/>
      <c r="DW209" s="79"/>
      <c r="DX209" s="79"/>
      <c r="DY209" s="79"/>
      <c r="DZ209" s="79"/>
      <c r="EA209" s="79"/>
      <c r="EB209" s="79"/>
      <c r="EC209" s="79"/>
      <c r="ED209" s="79"/>
      <c r="EE209" s="79"/>
      <c r="EF209" s="79"/>
      <c r="EG209" s="79"/>
      <c r="EH209" s="79"/>
      <c r="EI209" s="79"/>
      <c r="EJ209" s="79"/>
      <c r="EK209" s="79"/>
      <c r="EL209" s="79"/>
      <c r="EM209" s="79"/>
      <c r="EN209" s="79"/>
      <c r="EO209" s="79"/>
      <c r="EP209" s="79"/>
      <c r="EQ209" s="79"/>
      <c r="ER209" s="79"/>
      <c r="ES209" s="79"/>
      <c r="ET209" s="79"/>
      <c r="EU209" s="79"/>
      <c r="EV209" s="79"/>
      <c r="EW209" s="79"/>
      <c r="EX209" s="79"/>
      <c r="EY209" s="79"/>
      <c r="EZ209" s="79"/>
      <c r="FA209" s="79"/>
      <c r="FB209" s="79"/>
      <c r="FC209" s="79"/>
      <c r="FD209" s="79"/>
      <c r="FE209" s="79"/>
      <c r="FF209" s="79"/>
      <c r="FG209" s="79"/>
      <c r="FH209" s="79"/>
      <c r="FI209" s="79"/>
      <c r="FJ209" s="79"/>
      <c r="FK209" s="79"/>
      <c r="FL209" s="79"/>
      <c r="FM209" s="79"/>
      <c r="FN209" s="79"/>
      <c r="FO209" s="79"/>
      <c r="FP209" s="79"/>
      <c r="FQ209" s="79"/>
      <c r="FR209" s="79"/>
      <c r="FS209" s="79"/>
      <c r="FT209" s="79"/>
      <c r="FU209" s="79"/>
      <c r="FV209" s="79"/>
      <c r="FW209" s="79"/>
      <c r="FX209" s="79">
        <v>0</v>
      </c>
      <c r="FY209" s="79">
        <v>17</v>
      </c>
      <c r="FZ209" s="79">
        <v>0</v>
      </c>
      <c r="GA209" s="41"/>
      <c r="GB209" s="34"/>
      <c r="GC209" s="34"/>
    </row>
    <row r="210" spans="1:185" x14ac:dyDescent="0.2">
      <c r="A210" t="s">
        <v>186</v>
      </c>
      <c r="B210" t="s">
        <v>236</v>
      </c>
      <c r="C210" t="s">
        <v>2</v>
      </c>
      <c r="D210" t="s">
        <v>203</v>
      </c>
      <c r="E210" t="s">
        <v>208</v>
      </c>
      <c r="F210" t="s">
        <v>185</v>
      </c>
      <c r="G210" t="s">
        <v>1</v>
      </c>
      <c r="H210" s="79">
        <v>69</v>
      </c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79"/>
      <c r="CB210" s="79"/>
      <c r="CC210" s="79"/>
      <c r="CD210" s="79"/>
      <c r="CE210" s="79"/>
      <c r="CF210" s="79"/>
      <c r="CG210" s="79"/>
      <c r="CH210" s="79"/>
      <c r="CI210" s="79"/>
      <c r="CJ210" s="79"/>
      <c r="CK210" s="79"/>
      <c r="CL210" s="79"/>
      <c r="CM210" s="79"/>
      <c r="CN210" s="79"/>
      <c r="CO210" s="79"/>
      <c r="CP210" s="79"/>
      <c r="CQ210" s="79"/>
      <c r="CR210" s="79"/>
      <c r="CS210" s="79"/>
      <c r="CT210" s="79"/>
      <c r="CU210" s="79"/>
      <c r="CV210" s="79"/>
      <c r="CW210" s="79"/>
      <c r="CX210" s="79"/>
      <c r="CY210" s="79"/>
      <c r="CZ210" s="79"/>
      <c r="DA210" s="79"/>
      <c r="DB210" s="79"/>
      <c r="DC210" s="79"/>
      <c r="DD210" s="79"/>
      <c r="DE210" s="79"/>
      <c r="DF210" s="79"/>
      <c r="DG210" s="79"/>
      <c r="DH210" s="79"/>
      <c r="DI210" s="79"/>
      <c r="DJ210" s="79"/>
      <c r="DK210" s="79"/>
      <c r="DL210" s="79"/>
      <c r="DM210" s="79"/>
      <c r="DN210" s="79"/>
      <c r="DO210" s="79"/>
      <c r="DP210" s="79"/>
      <c r="DQ210" s="79"/>
      <c r="DR210" s="79"/>
      <c r="DS210" s="79"/>
      <c r="DT210" s="79"/>
      <c r="DU210" s="79"/>
      <c r="DV210" s="79"/>
      <c r="DW210" s="79"/>
      <c r="DX210" s="79"/>
      <c r="DY210" s="79"/>
      <c r="DZ210" s="79"/>
      <c r="EA210" s="79"/>
      <c r="EB210" s="79"/>
      <c r="EC210" s="79"/>
      <c r="ED210" s="79"/>
      <c r="EE210" s="79"/>
      <c r="EF210" s="79"/>
      <c r="EG210" s="79"/>
      <c r="EH210" s="79"/>
      <c r="EI210" s="79"/>
      <c r="EJ210" s="79"/>
      <c r="EK210" s="79"/>
      <c r="EL210" s="79"/>
      <c r="EM210" s="79"/>
      <c r="EN210" s="79"/>
      <c r="EO210" s="79"/>
      <c r="EP210" s="79"/>
      <c r="EQ210" s="79"/>
      <c r="ER210" s="79"/>
      <c r="ES210" s="79"/>
      <c r="ET210" s="79"/>
      <c r="EU210" s="79"/>
      <c r="EV210" s="79"/>
      <c r="EW210" s="79"/>
      <c r="EX210" s="79"/>
      <c r="EY210" s="79"/>
      <c r="EZ210" s="79"/>
      <c r="FA210" s="79"/>
      <c r="FB210" s="79"/>
      <c r="FC210" s="79"/>
      <c r="FD210" s="79"/>
      <c r="FE210" s="79"/>
      <c r="FF210" s="79"/>
      <c r="FG210" s="79"/>
      <c r="FH210" s="79"/>
      <c r="FI210" s="79"/>
      <c r="FJ210" s="79"/>
      <c r="FK210" s="79"/>
      <c r="FL210" s="79"/>
      <c r="FM210" s="79"/>
      <c r="FN210" s="79"/>
      <c r="FO210" s="79"/>
      <c r="FP210" s="79"/>
      <c r="FQ210" s="79"/>
      <c r="FR210" s="79"/>
      <c r="FS210" s="79"/>
      <c r="FT210" s="79"/>
      <c r="FU210" s="79"/>
      <c r="FV210" s="79"/>
      <c r="FW210" s="79"/>
      <c r="FX210" s="79">
        <v>0</v>
      </c>
      <c r="FY210" s="79">
        <v>4</v>
      </c>
      <c r="FZ210" s="79">
        <v>0</v>
      </c>
      <c r="GA210" s="41"/>
      <c r="GB210" s="34"/>
      <c r="GC210" s="34"/>
    </row>
    <row r="211" spans="1:185" x14ac:dyDescent="0.2">
      <c r="A211" t="s">
        <v>186</v>
      </c>
      <c r="B211" t="s">
        <v>236</v>
      </c>
      <c r="C211" t="s">
        <v>2</v>
      </c>
      <c r="D211" t="s">
        <v>203</v>
      </c>
      <c r="E211" t="s">
        <v>209</v>
      </c>
      <c r="F211" t="s">
        <v>1</v>
      </c>
      <c r="G211" t="s">
        <v>198</v>
      </c>
      <c r="H211" s="79">
        <v>2830</v>
      </c>
      <c r="I211" s="79">
        <v>1.1778614521026611</v>
      </c>
      <c r="J211" s="79">
        <v>1.1168911457061768</v>
      </c>
      <c r="K211" s="79">
        <v>0.90150052309036255</v>
      </c>
      <c r="L211" s="79">
        <v>0.88113880157470703</v>
      </c>
      <c r="M211" s="79">
        <v>0.86368781328201294</v>
      </c>
      <c r="N211" s="79">
        <v>1.0388753414154053</v>
      </c>
      <c r="O211" s="79">
        <v>1.293781042098999</v>
      </c>
      <c r="P211" s="79">
        <v>1.3000649213790894</v>
      </c>
      <c r="Q211" s="79">
        <v>1.2828396558761597</v>
      </c>
      <c r="R211" s="79">
        <v>1.5262128114700317</v>
      </c>
      <c r="S211" s="79">
        <v>1.7253159284591675</v>
      </c>
      <c r="T211" s="79">
        <v>1.7332280874252319</v>
      </c>
      <c r="U211" s="79">
        <v>1.9409059286117554</v>
      </c>
      <c r="V211" s="79">
        <v>2.2096796035766602</v>
      </c>
      <c r="W211" s="79">
        <v>2.4208056926727295</v>
      </c>
      <c r="X211" s="79">
        <v>2.6933314800262451</v>
      </c>
      <c r="Y211" s="79">
        <v>2.8121573925018311</v>
      </c>
      <c r="Z211" s="79">
        <v>3.0219070911407471</v>
      </c>
      <c r="AA211" s="79">
        <v>2.9401395320892334</v>
      </c>
      <c r="AB211" s="79">
        <v>2.8496747016906738</v>
      </c>
      <c r="AC211" s="79">
        <v>3.0002632141113281</v>
      </c>
      <c r="AD211" s="79">
        <v>2.9510905742645264</v>
      </c>
      <c r="AE211" s="79">
        <v>2.5131809711456299</v>
      </c>
      <c r="AF211" s="79">
        <v>1.9461580514907837</v>
      </c>
      <c r="AG211" s="79">
        <v>-1.1127870082855225</v>
      </c>
      <c r="AH211" s="79">
        <v>-0.85243546962738037</v>
      </c>
      <c r="AI211" s="79">
        <v>-0.84110343456268311</v>
      </c>
      <c r="AJ211" s="79">
        <v>-0.69147300720214844</v>
      </c>
      <c r="AK211" s="79">
        <v>-0.63516247272491455</v>
      </c>
      <c r="AL211" s="79">
        <v>-0.27356284856796265</v>
      </c>
      <c r="AM211" s="79">
        <v>-4.9294419586658478E-2</v>
      </c>
      <c r="AN211" s="79">
        <v>-0.24805706739425659</v>
      </c>
      <c r="AO211" s="79">
        <v>-0.31733357906341553</v>
      </c>
      <c r="AP211" s="79">
        <v>-0.16822764277458191</v>
      </c>
      <c r="AQ211" s="79">
        <v>-0.14508426189422607</v>
      </c>
      <c r="AR211" s="79">
        <v>-0.39509886503219604</v>
      </c>
      <c r="AS211" s="79">
        <v>-0.48909196257591248</v>
      </c>
      <c r="AT211" s="79">
        <v>-0.41852915287017822</v>
      </c>
      <c r="AU211" s="79">
        <v>-0.52419793605804443</v>
      </c>
      <c r="AV211" s="79">
        <v>-0.37306007742881775</v>
      </c>
      <c r="AW211" s="79">
        <v>-0.5285758376121521</v>
      </c>
      <c r="AX211" s="79">
        <v>-0.67130535840988159</v>
      </c>
      <c r="AY211" s="79">
        <v>-0.69452470541000366</v>
      </c>
      <c r="AZ211" s="79">
        <v>-0.59692138433456421</v>
      </c>
      <c r="BA211" s="79">
        <v>-0.42600396275520325</v>
      </c>
      <c r="BB211" s="79">
        <v>-0.38092842698097229</v>
      </c>
      <c r="BC211" s="79">
        <v>-0.37676563858985901</v>
      </c>
      <c r="BD211" s="79">
        <v>-0.5662076473236084</v>
      </c>
      <c r="BE211" s="79">
        <v>-0.82690685987472534</v>
      </c>
      <c r="BF211" s="79">
        <v>-0.5906098484992981</v>
      </c>
      <c r="BG211" s="79">
        <v>-0.59107565879821777</v>
      </c>
      <c r="BH211" s="79">
        <v>-0.46289721131324768</v>
      </c>
      <c r="BI211" s="79">
        <v>-0.4278181791305542</v>
      </c>
      <c r="BJ211" s="79">
        <v>-0.14546449482440948</v>
      </c>
      <c r="BK211" s="79">
        <v>7.9548217356204987E-2</v>
      </c>
      <c r="BL211" s="79">
        <v>-0.10687559098005295</v>
      </c>
      <c r="BM211" s="79">
        <v>-0.18359962105751038</v>
      </c>
      <c r="BN211" s="79">
        <v>-2.1943902596831322E-2</v>
      </c>
      <c r="BO211" s="79">
        <v>5.5309506133198738E-3</v>
      </c>
      <c r="BP211" s="79">
        <v>-0.214170902967453</v>
      </c>
      <c r="BQ211" s="79">
        <v>-0.30167075991630554</v>
      </c>
      <c r="BR211" s="79">
        <v>-0.22060145437717438</v>
      </c>
      <c r="BS211" s="79">
        <v>-0.26733070611953735</v>
      </c>
      <c r="BT211" s="79">
        <v>-8.6139865219593048E-2</v>
      </c>
      <c r="BU211" s="79">
        <v>-0.23039068281650543</v>
      </c>
      <c r="BV211" s="79">
        <v>-0.30960777401924133</v>
      </c>
      <c r="BW211" s="79">
        <v>-0.33608165383338928</v>
      </c>
      <c r="BX211" s="79">
        <v>-0.28272998332977295</v>
      </c>
      <c r="BY211" s="79">
        <v>-0.1157790869474411</v>
      </c>
      <c r="BZ211" s="79">
        <v>-6.1710502952337265E-2</v>
      </c>
      <c r="CA211" s="79">
        <v>-0.13147380948066711</v>
      </c>
      <c r="CB211" s="79">
        <v>-0.34242910146713257</v>
      </c>
      <c r="CC211" s="79">
        <v>-0.62890720367431641</v>
      </c>
      <c r="CD211" s="79">
        <v>-0.40927022695541382</v>
      </c>
      <c r="CE211" s="79">
        <v>-0.41790717840194702</v>
      </c>
      <c r="CF211" s="79">
        <v>-0.30458635091781616</v>
      </c>
      <c r="CG211" s="79">
        <v>-0.2842121422290802</v>
      </c>
      <c r="CH211" s="79">
        <v>-5.6743964552879333E-2</v>
      </c>
      <c r="CI211" s="79">
        <v>0.16878423094749451</v>
      </c>
      <c r="CJ211" s="79">
        <v>-9.0937279164791107E-3</v>
      </c>
      <c r="CK211" s="79">
        <v>-9.0975888073444366E-2</v>
      </c>
      <c r="CL211" s="79">
        <v>7.9371772706508636E-2</v>
      </c>
      <c r="CM211" s="79">
        <v>0.10984658449888229</v>
      </c>
      <c r="CN211" s="79">
        <v>-8.8860757648944855E-2</v>
      </c>
      <c r="CO211" s="79">
        <v>-0.17186342179775238</v>
      </c>
      <c r="CP211" s="79">
        <v>-8.3517350256443024E-2</v>
      </c>
      <c r="CQ211" s="79">
        <v>-8.9425213634967804E-2</v>
      </c>
      <c r="CR211" s="79">
        <v>0.11258018761873245</v>
      </c>
      <c r="CS211" s="79">
        <v>-2.3868536576628685E-2</v>
      </c>
      <c r="CT211" s="79">
        <v>-5.9097141027450562E-2</v>
      </c>
      <c r="CU211" s="79">
        <v>-8.7825074791908264E-2</v>
      </c>
      <c r="CV211" s="79">
        <v>-6.5122008323669434E-2</v>
      </c>
      <c r="CW211" s="79">
        <v>9.9081724882125854E-2</v>
      </c>
      <c r="CX211" s="79">
        <v>0.15937885642051697</v>
      </c>
      <c r="CY211" s="79">
        <v>3.8414560258388519E-2</v>
      </c>
      <c r="CZ211" s="79">
        <v>-0.18744076788425446</v>
      </c>
      <c r="DA211" s="79">
        <v>-0.43090751767158508</v>
      </c>
      <c r="DB211" s="79">
        <v>-0.22793059051036835</v>
      </c>
      <c r="DC211" s="79">
        <v>-0.24473869800567627</v>
      </c>
      <c r="DD211" s="79">
        <v>-0.14627547562122345</v>
      </c>
      <c r="DE211" s="79">
        <v>-0.1406061053276062</v>
      </c>
      <c r="DF211" s="79">
        <v>3.1976565718650818E-2</v>
      </c>
      <c r="DG211" s="79">
        <v>0.25802025198936462</v>
      </c>
      <c r="DH211" s="79">
        <v>8.8688135147094727E-2</v>
      </c>
      <c r="DI211" s="79">
        <v>1.6478477045893669E-3</v>
      </c>
      <c r="DJ211" s="79">
        <v>0.18068744242191315</v>
      </c>
      <c r="DK211" s="79">
        <v>0.21416221559047699</v>
      </c>
      <c r="DL211" s="79">
        <v>3.644939512014389E-2</v>
      </c>
      <c r="DM211" s="79">
        <v>-4.2056072503328323E-2</v>
      </c>
      <c r="DN211" s="79">
        <v>5.3566757589578629E-2</v>
      </c>
      <c r="DO211" s="79">
        <v>8.8480271399021149E-2</v>
      </c>
      <c r="DP211" s="79">
        <v>0.31130024790763855</v>
      </c>
      <c r="DQ211" s="79">
        <v>0.18265360593795776</v>
      </c>
      <c r="DR211" s="79">
        <v>0.19141349196434021</v>
      </c>
      <c r="DS211" s="79">
        <v>0.16043150424957275</v>
      </c>
      <c r="DT211" s="79">
        <v>0.15248598158359528</v>
      </c>
      <c r="DU211" s="79">
        <v>0.31394252181053162</v>
      </c>
      <c r="DV211" s="79">
        <v>0.3804682195186615</v>
      </c>
      <c r="DW211" s="79">
        <v>0.20830292999744415</v>
      </c>
      <c r="DX211" s="79">
        <v>-3.2452423125505447E-2</v>
      </c>
      <c r="DY211" s="79">
        <v>-0.14502742886543274</v>
      </c>
      <c r="DZ211" s="79">
        <v>3.3895034343004227E-2</v>
      </c>
      <c r="EA211" s="79">
        <v>5.2890991792082787E-3</v>
      </c>
      <c r="EB211" s="79">
        <v>8.2300283014774323E-2</v>
      </c>
      <c r="EC211" s="79">
        <v>6.6738218069076538E-2</v>
      </c>
      <c r="ED211" s="79">
        <v>0.16007491946220398</v>
      </c>
      <c r="EE211" s="79">
        <v>0.38686287403106689</v>
      </c>
      <c r="EF211" s="79">
        <v>0.22986961901187897</v>
      </c>
      <c r="EG211" s="79">
        <v>0.13538181781768799</v>
      </c>
      <c r="EH211" s="79">
        <v>0.32697120308876038</v>
      </c>
      <c r="EI211" s="79">
        <v>0.36477741599082947</v>
      </c>
      <c r="EJ211" s="79">
        <v>0.21737734973430634</v>
      </c>
      <c r="EK211" s="79">
        <v>0.14536511898040771</v>
      </c>
      <c r="EL211" s="79">
        <v>0.25149443745613098</v>
      </c>
      <c r="EM211" s="79">
        <v>0.34534752368927002</v>
      </c>
      <c r="EN211" s="79">
        <v>0.59822046756744385</v>
      </c>
      <c r="EO211" s="79">
        <v>0.48083877563476563</v>
      </c>
      <c r="EP211" s="79">
        <v>0.55311107635498047</v>
      </c>
      <c r="EQ211" s="79">
        <v>0.51887458562850952</v>
      </c>
      <c r="ER211" s="79">
        <v>0.46667736768722534</v>
      </c>
      <c r="ES211" s="79">
        <v>0.62416744232177734</v>
      </c>
      <c r="ET211" s="79">
        <v>0.69968611001968384</v>
      </c>
      <c r="EU211" s="79">
        <v>0.45359474420547485</v>
      </c>
      <c r="EV211" s="79">
        <v>0.19132612645626068</v>
      </c>
      <c r="EW211" s="79">
        <v>74.040763854980469</v>
      </c>
      <c r="EX211" s="79">
        <v>73.243988037109375</v>
      </c>
      <c r="EY211" s="79">
        <v>71.937797546386719</v>
      </c>
      <c r="EZ211" s="79">
        <v>71.574554443359375</v>
      </c>
      <c r="FA211" s="79">
        <v>70.83782958984375</v>
      </c>
      <c r="FB211" s="79">
        <v>70.086822509765625</v>
      </c>
      <c r="FC211" s="79">
        <v>69.558921813964844</v>
      </c>
      <c r="FD211" s="79">
        <v>71.222251892089844</v>
      </c>
      <c r="FE211" s="79">
        <v>75.275688171386719</v>
      </c>
      <c r="FF211" s="79">
        <v>80.34234619140625</v>
      </c>
      <c r="FG211" s="79">
        <v>83.79901123046875</v>
      </c>
      <c r="FH211" s="79">
        <v>88.413833618164063</v>
      </c>
      <c r="FI211" s="79">
        <v>92.539840698242188</v>
      </c>
      <c r="FJ211" s="79">
        <v>96.878807067871094</v>
      </c>
      <c r="FK211" s="79">
        <v>99.829765319824219</v>
      </c>
      <c r="FL211" s="79">
        <v>101.52215576171875</v>
      </c>
      <c r="FM211" s="79">
        <v>101.44470977783203</v>
      </c>
      <c r="FN211" s="79">
        <v>99.977066040039063</v>
      </c>
      <c r="FO211" s="79">
        <v>97.530471801757813</v>
      </c>
      <c r="FP211" s="79">
        <v>93.8570556640625</v>
      </c>
      <c r="FQ211" s="79">
        <v>87.946678161621094</v>
      </c>
      <c r="FR211" s="79">
        <v>84.6683349609375</v>
      </c>
      <c r="FS211" s="79">
        <v>81.685768127441406</v>
      </c>
      <c r="FT211" s="79">
        <v>79.156929016113281</v>
      </c>
      <c r="FU211" s="79">
        <v>0.10239984840154648</v>
      </c>
      <c r="FV211" s="79">
        <v>0.23926007747650146</v>
      </c>
      <c r="FW211" s="79">
        <v>8.9362472295761108E-2</v>
      </c>
      <c r="FX211" s="79">
        <v>0</v>
      </c>
      <c r="FY211" s="79">
        <v>293</v>
      </c>
      <c r="FZ211" s="79">
        <v>1</v>
      </c>
      <c r="GA211" s="41"/>
      <c r="GB211" s="34"/>
      <c r="GC211" s="34"/>
    </row>
    <row r="212" spans="1:185" x14ac:dyDescent="0.2">
      <c r="A212" t="s">
        <v>186</v>
      </c>
      <c r="B212" t="s">
        <v>236</v>
      </c>
      <c r="C212" t="s">
        <v>2</v>
      </c>
      <c r="D212" t="s">
        <v>203</v>
      </c>
      <c r="E212" t="s">
        <v>209</v>
      </c>
      <c r="F212" t="s">
        <v>1</v>
      </c>
      <c r="G212" t="s">
        <v>200</v>
      </c>
      <c r="H212" s="79">
        <v>729</v>
      </c>
      <c r="I212" s="79">
        <v>0.48722401261329651</v>
      </c>
      <c r="J212" s="79">
        <v>0.41526427865028381</v>
      </c>
      <c r="K212" s="79">
        <v>0.38672810792922974</v>
      </c>
      <c r="L212" s="79">
        <v>0.36965364217758179</v>
      </c>
      <c r="M212" s="79">
        <v>0.33212447166442871</v>
      </c>
      <c r="N212" s="79">
        <v>0.37822365760803223</v>
      </c>
      <c r="O212" s="79">
        <v>0.41228935122489929</v>
      </c>
      <c r="P212" s="79">
        <v>0.37742555141448975</v>
      </c>
      <c r="Q212" s="79">
        <v>0.41280850768089294</v>
      </c>
      <c r="R212" s="79">
        <v>0.43792429566383362</v>
      </c>
      <c r="S212" s="79">
        <v>0.51280683279037476</v>
      </c>
      <c r="T212" s="79">
        <v>0.53759032487869263</v>
      </c>
      <c r="U212" s="79">
        <v>0.65572202205657959</v>
      </c>
      <c r="V212" s="79">
        <v>0.70812571048736572</v>
      </c>
      <c r="W212" s="79">
        <v>0.75716900825500488</v>
      </c>
      <c r="X212" s="79">
        <v>0.81435227394104004</v>
      </c>
      <c r="Y212" s="79">
        <v>0.82604426145553589</v>
      </c>
      <c r="Z212" s="79">
        <v>0.75392019748687744</v>
      </c>
      <c r="AA212" s="79">
        <v>0.85264503955841064</v>
      </c>
      <c r="AB212" s="79">
        <v>0.85103237628936768</v>
      </c>
      <c r="AC212" s="79">
        <v>0.90694904327392578</v>
      </c>
      <c r="AD212" s="79">
        <v>0.86034011840820313</v>
      </c>
      <c r="AE212" s="79">
        <v>0.80318635702133179</v>
      </c>
      <c r="AF212" s="79">
        <v>0.65256166458129883</v>
      </c>
      <c r="AG212" s="79">
        <v>-0.1184871643781662</v>
      </c>
      <c r="AH212" s="79">
        <v>-9.6072398126125336E-2</v>
      </c>
      <c r="AI212" s="79">
        <v>-0.10837239772081375</v>
      </c>
      <c r="AJ212" s="79">
        <v>-9.8774120211601257E-2</v>
      </c>
      <c r="AK212" s="79">
        <v>-0.12063755095005035</v>
      </c>
      <c r="AL212" s="79">
        <v>-5.2909132093191147E-2</v>
      </c>
      <c r="AM212" s="79">
        <v>-3.9949741214513779E-2</v>
      </c>
      <c r="AN212" s="79">
        <v>-0.11937276273965836</v>
      </c>
      <c r="AO212" s="79">
        <v>-0.15585984289646149</v>
      </c>
      <c r="AP212" s="79">
        <v>-0.22913046181201935</v>
      </c>
      <c r="AQ212" s="79">
        <v>-0.2210317999124527</v>
      </c>
      <c r="AR212" s="79">
        <v>-0.27754247188568115</v>
      </c>
      <c r="AS212" s="79">
        <v>-0.2253025621175766</v>
      </c>
      <c r="AT212" s="79">
        <v>-0.24920807778835297</v>
      </c>
      <c r="AU212" s="79">
        <v>-0.21588787436485291</v>
      </c>
      <c r="AV212" s="79">
        <v>-0.22520236670970917</v>
      </c>
      <c r="AW212" s="79">
        <v>-0.22473286092281342</v>
      </c>
      <c r="AX212" s="79">
        <v>-0.18355143070220947</v>
      </c>
      <c r="AY212" s="79">
        <v>-0.10530197620391846</v>
      </c>
      <c r="AZ212" s="79">
        <v>-0.10191302746534348</v>
      </c>
      <c r="BA212" s="79">
        <v>-0.10917807370424271</v>
      </c>
      <c r="BB212" s="79">
        <v>-0.17315232753753662</v>
      </c>
      <c r="BC212" s="79">
        <v>-0.12148138880729675</v>
      </c>
      <c r="BD212" s="79">
        <v>-0.14166577160358429</v>
      </c>
      <c r="BE212" s="79">
        <v>-6.0671798884868622E-2</v>
      </c>
      <c r="BF212" s="79">
        <v>-4.5828912407159805E-2</v>
      </c>
      <c r="BG212" s="79">
        <v>-5.5803775787353516E-2</v>
      </c>
      <c r="BH212" s="79">
        <v>-4.2232085019350052E-2</v>
      </c>
      <c r="BI212" s="79">
        <v>-6.9990307092666626E-2</v>
      </c>
      <c r="BJ212" s="79">
        <v>-8.7229683995246887E-3</v>
      </c>
      <c r="BK212" s="79">
        <v>6.2678377144038677E-3</v>
      </c>
      <c r="BL212" s="79">
        <v>-7.0760615170001984E-2</v>
      </c>
      <c r="BM212" s="79">
        <v>-9.538627415895462E-2</v>
      </c>
      <c r="BN212" s="79">
        <v>-0.15291573107242584</v>
      </c>
      <c r="BO212" s="79">
        <v>-0.13360618054866791</v>
      </c>
      <c r="BP212" s="79">
        <v>-0.18549855053424835</v>
      </c>
      <c r="BQ212" s="79">
        <v>-0.12186646461486816</v>
      </c>
      <c r="BR212" s="79">
        <v>-0.14390164613723755</v>
      </c>
      <c r="BS212" s="79">
        <v>-0.12226138263940811</v>
      </c>
      <c r="BT212" s="79">
        <v>-0.13383996486663818</v>
      </c>
      <c r="BU212" s="79">
        <v>-0.12945167720317841</v>
      </c>
      <c r="BV212" s="79">
        <v>-0.10750843584537506</v>
      </c>
      <c r="BW212" s="79">
        <v>-1.6327319666743279E-2</v>
      </c>
      <c r="BX212" s="79">
        <v>-2.5726137682795525E-2</v>
      </c>
      <c r="BY212" s="79">
        <v>-1.463637501001358E-2</v>
      </c>
      <c r="BZ212" s="79">
        <v>-7.1907810866832733E-2</v>
      </c>
      <c r="CA212" s="79">
        <v>-4.2615130543708801E-2</v>
      </c>
      <c r="CB212" s="79">
        <v>-7.7994957566261292E-2</v>
      </c>
      <c r="CC212" s="79">
        <v>-2.0629052072763443E-2</v>
      </c>
      <c r="CD212" s="79">
        <v>-1.1030423454940319E-2</v>
      </c>
      <c r="CE212" s="79">
        <v>-1.9394909963011742E-2</v>
      </c>
      <c r="CF212" s="79">
        <v>-3.0712413135915995E-3</v>
      </c>
      <c r="CG212" s="79">
        <v>-3.4912183880805969E-2</v>
      </c>
      <c r="CH212" s="79">
        <v>2.1880233660340309E-2</v>
      </c>
      <c r="CI212" s="79">
        <v>3.8277991116046906E-2</v>
      </c>
      <c r="CJ212" s="79">
        <v>-3.7091989070177078E-2</v>
      </c>
      <c r="CK212" s="79">
        <v>-5.3502466529607773E-2</v>
      </c>
      <c r="CL212" s="79">
        <v>-0.1001296266913414</v>
      </c>
      <c r="CM212" s="79">
        <v>-7.3055461049079895E-2</v>
      </c>
      <c r="CN212" s="79">
        <v>-0.12174922227859497</v>
      </c>
      <c r="CO212" s="79">
        <v>-5.0226934254169464E-2</v>
      </c>
      <c r="CP212" s="79">
        <v>-7.0966728031635284E-2</v>
      </c>
      <c r="CQ212" s="79">
        <v>-5.7415958493947983E-2</v>
      </c>
      <c r="CR212" s="79">
        <v>-7.0562645792961121E-2</v>
      </c>
      <c r="CS212" s="79">
        <v>-6.3460230827331543E-2</v>
      </c>
      <c r="CT212" s="79">
        <v>-5.4841287434101105E-2</v>
      </c>
      <c r="CU212" s="79">
        <v>4.5296259224414825E-2</v>
      </c>
      <c r="CV212" s="79">
        <v>2.7040669694542885E-2</v>
      </c>
      <c r="CW212" s="79">
        <v>5.084291473031044E-2</v>
      </c>
      <c r="CX212" s="79">
        <v>-1.7861705273389816E-3</v>
      </c>
      <c r="CY212" s="79">
        <v>1.2007403187453747E-2</v>
      </c>
      <c r="CZ212" s="79">
        <v>-3.3896747976541519E-2</v>
      </c>
      <c r="DA212" s="79">
        <v>1.9413694739341736E-2</v>
      </c>
      <c r="DB212" s="79">
        <v>2.3768063634634018E-2</v>
      </c>
      <c r="DC212" s="79">
        <v>1.7013957723975182E-2</v>
      </c>
      <c r="DD212" s="79">
        <v>3.608960285782814E-2</v>
      </c>
      <c r="DE212" s="79">
        <v>1.6594043700024486E-4</v>
      </c>
      <c r="DF212" s="79">
        <v>5.2483435720205307E-2</v>
      </c>
      <c r="DG212" s="79">
        <v>7.0288144052028656E-2</v>
      </c>
      <c r="DH212" s="79">
        <v>-3.4233646001666784E-3</v>
      </c>
      <c r="DI212" s="79">
        <v>-1.1618657968938351E-2</v>
      </c>
      <c r="DJ212" s="79">
        <v>-4.7343529760837555E-2</v>
      </c>
      <c r="DK212" s="79">
        <v>-1.2504742480814457E-2</v>
      </c>
      <c r="DL212" s="79">
        <v>-5.7999886572360992E-2</v>
      </c>
      <c r="DM212" s="79">
        <v>2.1412594243884087E-2</v>
      </c>
      <c r="DN212" s="79">
        <v>1.9681896083056927E-3</v>
      </c>
      <c r="DO212" s="79">
        <v>7.429465651512146E-3</v>
      </c>
      <c r="DP212" s="79">
        <v>-7.2853239253163338E-3</v>
      </c>
      <c r="DQ212" s="79">
        <v>2.5312227662652731E-3</v>
      </c>
      <c r="DR212" s="79">
        <v>-2.174140652641654E-3</v>
      </c>
      <c r="DS212" s="79">
        <v>0.10691983997821808</v>
      </c>
      <c r="DT212" s="79">
        <v>7.9807475209236145E-2</v>
      </c>
      <c r="DU212" s="79">
        <v>0.11632220447063446</v>
      </c>
      <c r="DV212" s="79">
        <v>6.8335473537445068E-2</v>
      </c>
      <c r="DW212" s="79">
        <v>6.6629938781261444E-2</v>
      </c>
      <c r="DX212" s="79">
        <v>1.0201464407145977E-2</v>
      </c>
      <c r="DY212" s="79">
        <v>7.7229060232639313E-2</v>
      </c>
      <c r="DZ212" s="79">
        <v>7.4011556804180145E-2</v>
      </c>
      <c r="EA212" s="79">
        <v>6.9582581520080566E-2</v>
      </c>
      <c r="EB212" s="79">
        <v>9.2631638050079346E-2</v>
      </c>
      <c r="EC212" s="79">
        <v>5.0813179463148117E-2</v>
      </c>
      <c r="ED212" s="79">
        <v>9.6669599413871765E-2</v>
      </c>
      <c r="EE212" s="79">
        <v>0.11650571972131729</v>
      </c>
      <c r="EF212" s="79">
        <v>4.5188780874013901E-2</v>
      </c>
      <c r="EG212" s="79">
        <v>4.8854909837245941E-2</v>
      </c>
      <c r="EH212" s="79">
        <v>2.8871214017271996E-2</v>
      </c>
      <c r="EI212" s="79">
        <v>7.4920877814292908E-2</v>
      </c>
      <c r="EJ212" s="79">
        <v>3.4044027328491211E-2</v>
      </c>
      <c r="EK212" s="79">
        <v>0.12484869360923767</v>
      </c>
      <c r="EL212" s="79">
        <v>0.10727462917566299</v>
      </c>
      <c r="EM212" s="79">
        <v>0.10105595737695694</v>
      </c>
      <c r="EN212" s="79">
        <v>8.4077082574367523E-2</v>
      </c>
      <c r="EO212" s="79">
        <v>9.781239926815033E-2</v>
      </c>
      <c r="EP212" s="79">
        <v>7.3868855834007263E-2</v>
      </c>
      <c r="EQ212" s="79">
        <v>0.19589449465274811</v>
      </c>
      <c r="ER212" s="79">
        <v>0.15599437057971954</v>
      </c>
      <c r="ES212" s="79">
        <v>0.21086390316486359</v>
      </c>
      <c r="ET212" s="79">
        <v>0.16957998275756836</v>
      </c>
      <c r="EU212" s="79">
        <v>0.1454961895942688</v>
      </c>
      <c r="EV212" s="79">
        <v>7.3872275650501251E-2</v>
      </c>
      <c r="EW212" s="79">
        <v>75.713661193847656</v>
      </c>
      <c r="EX212" s="79">
        <v>75.148208618164063</v>
      </c>
      <c r="EY212" s="79">
        <v>74.29876708984375</v>
      </c>
      <c r="EZ212" s="79">
        <v>73.730934143066406</v>
      </c>
      <c r="FA212" s="79">
        <v>73.049331665039063</v>
      </c>
      <c r="FB212" s="79">
        <v>72.737045288085938</v>
      </c>
      <c r="FC212" s="79">
        <v>72.117111206054688</v>
      </c>
      <c r="FD212" s="79">
        <v>73.026870727539063</v>
      </c>
      <c r="FE212" s="79">
        <v>76.861404418945313</v>
      </c>
      <c r="FF212" s="79">
        <v>81.773643493652344</v>
      </c>
      <c r="FG212" s="79">
        <v>85.410110473632813</v>
      </c>
      <c r="FH212" s="79">
        <v>89.923370361328125</v>
      </c>
      <c r="FI212" s="79">
        <v>93.562171936035156</v>
      </c>
      <c r="FJ212" s="79">
        <v>97.348953247070313</v>
      </c>
      <c r="FK212" s="79">
        <v>99.900520324707031</v>
      </c>
      <c r="FL212" s="79">
        <v>101.92955780029297</v>
      </c>
      <c r="FM212" s="79">
        <v>102.469970703125</v>
      </c>
      <c r="FN212" s="79">
        <v>101.08773803710938</v>
      </c>
      <c r="FO212" s="79">
        <v>99.702590942382813</v>
      </c>
      <c r="FP212" s="79">
        <v>96.669898986816406</v>
      </c>
      <c r="FQ212" s="79">
        <v>91.811424255371094</v>
      </c>
      <c r="FR212" s="79">
        <v>88.196907043457031</v>
      </c>
      <c r="FS212" s="79">
        <v>85.636054992675781</v>
      </c>
      <c r="FT212" s="79">
        <v>83.412620544433594</v>
      </c>
      <c r="FU212" s="79">
        <v>4.0803588926792145E-2</v>
      </c>
      <c r="FV212" s="79">
        <v>6.6364966332912445E-2</v>
      </c>
      <c r="FW212" s="79">
        <v>3.9139315485954285E-2</v>
      </c>
      <c r="FX212" s="79">
        <v>0</v>
      </c>
      <c r="FY212" s="79">
        <v>154</v>
      </c>
      <c r="FZ212" s="79">
        <v>1</v>
      </c>
      <c r="GA212" s="41"/>
      <c r="GB212" s="34"/>
      <c r="GC212" s="34"/>
    </row>
    <row r="213" spans="1:185" x14ac:dyDescent="0.2">
      <c r="A213" t="s">
        <v>186</v>
      </c>
      <c r="B213" t="s">
        <v>236</v>
      </c>
      <c r="C213" t="s">
        <v>2</v>
      </c>
      <c r="D213" t="s">
        <v>203</v>
      </c>
      <c r="E213" t="s">
        <v>209</v>
      </c>
      <c r="F213" t="s">
        <v>1</v>
      </c>
      <c r="G213" t="s">
        <v>1</v>
      </c>
      <c r="H213" s="79">
        <v>3559</v>
      </c>
      <c r="I213" s="79">
        <v>1.6650854349136353</v>
      </c>
      <c r="J213" s="79">
        <v>1.5321553945541382</v>
      </c>
      <c r="K213" s="79">
        <v>1.2882286310195923</v>
      </c>
      <c r="L213" s="79">
        <v>1.2507925033569336</v>
      </c>
      <c r="M213" s="79">
        <v>1.1958122253417969</v>
      </c>
      <c r="N213" s="79">
        <v>1.4170989990234375</v>
      </c>
      <c r="O213" s="79">
        <v>1.7060704231262207</v>
      </c>
      <c r="P213" s="79">
        <v>1.6774903535842896</v>
      </c>
      <c r="Q213" s="79">
        <v>1.695648193359375</v>
      </c>
      <c r="R213" s="79">
        <v>1.964137077331543</v>
      </c>
      <c r="S213" s="79">
        <v>2.2381227016448975</v>
      </c>
      <c r="T213" s="79">
        <v>2.2708184719085693</v>
      </c>
      <c r="U213" s="79">
        <v>2.596627950668335</v>
      </c>
      <c r="V213" s="79">
        <v>2.9178054332733154</v>
      </c>
      <c r="W213" s="79">
        <v>3.1779747009277344</v>
      </c>
      <c r="X213" s="79">
        <v>3.5076837539672852</v>
      </c>
      <c r="Y213" s="79">
        <v>3.6382017135620117</v>
      </c>
      <c r="Z213" s="79">
        <v>3.7758274078369141</v>
      </c>
      <c r="AA213" s="79">
        <v>3.7927844524383545</v>
      </c>
      <c r="AB213" s="79">
        <v>3.7007071971893311</v>
      </c>
      <c r="AC213" s="79">
        <v>3.9072122573852539</v>
      </c>
      <c r="AD213" s="79">
        <v>3.8114306926727295</v>
      </c>
      <c r="AE213" s="79">
        <v>3.3163673877716064</v>
      </c>
      <c r="AF213" s="79">
        <v>2.598719596862793</v>
      </c>
      <c r="AG213" s="79">
        <v>-1.1432120800018311</v>
      </c>
      <c r="AH213" s="79">
        <v>-0.8715517520904541</v>
      </c>
      <c r="AI213" s="79">
        <v>-0.86975103616714478</v>
      </c>
      <c r="AJ213" s="79">
        <v>-0.70620530843734741</v>
      </c>
      <c r="AK213" s="79">
        <v>-0.68039292097091675</v>
      </c>
      <c r="AL213" s="79">
        <v>-0.26421907544136047</v>
      </c>
      <c r="AM213" s="79">
        <v>-2.462264709174633E-2</v>
      </c>
      <c r="AN213" s="79">
        <v>-0.29891800880432129</v>
      </c>
      <c r="AO213" s="79">
        <v>-0.39290305972099304</v>
      </c>
      <c r="AP213" s="79">
        <v>-0.29994720220565796</v>
      </c>
      <c r="AQ213" s="79">
        <v>-0.25797441601753235</v>
      </c>
      <c r="AR213" s="79">
        <v>-0.55419886112213135</v>
      </c>
      <c r="AS213" s="79">
        <v>-0.58442366123199463</v>
      </c>
      <c r="AT213" s="79">
        <v>-0.53396117687225342</v>
      </c>
      <c r="AU213" s="79">
        <v>-0.60959452390670776</v>
      </c>
      <c r="AV213" s="79">
        <v>-0.46764892339706421</v>
      </c>
      <c r="AW213" s="79">
        <v>-0.61717623472213745</v>
      </c>
      <c r="AX213" s="79">
        <v>-0.73953032493591309</v>
      </c>
      <c r="AY213" s="79">
        <v>-0.66764026880264282</v>
      </c>
      <c r="AZ213" s="79">
        <v>-0.58529210090637207</v>
      </c>
      <c r="BA213" s="79">
        <v>-0.39900314807891846</v>
      </c>
      <c r="BB213" s="79">
        <v>-0.40923914313316345</v>
      </c>
      <c r="BC213" s="79">
        <v>-0.38569024205207825</v>
      </c>
      <c r="BD213" s="79">
        <v>-0.61513763666152954</v>
      </c>
      <c r="BE213" s="79">
        <v>-0.85154438018798828</v>
      </c>
      <c r="BF213" s="79">
        <v>-0.60494893789291382</v>
      </c>
      <c r="BG213" s="79">
        <v>-0.61425673961639404</v>
      </c>
      <c r="BH213" s="79">
        <v>-0.47074007987976074</v>
      </c>
      <c r="BI213" s="79">
        <v>-0.46695253252983093</v>
      </c>
      <c r="BJ213" s="79">
        <v>-0.12871408462524414</v>
      </c>
      <c r="BK213" s="79">
        <v>0.11225865036249161</v>
      </c>
      <c r="BL213" s="79">
        <v>-0.14960171282291412</v>
      </c>
      <c r="BM213" s="79">
        <v>-0.24613173305988312</v>
      </c>
      <c r="BN213" s="79">
        <v>-0.13499987125396729</v>
      </c>
      <c r="BO213" s="79">
        <v>-8.382454514503479E-2</v>
      </c>
      <c r="BP213" s="79">
        <v>-0.35120376944541931</v>
      </c>
      <c r="BQ213" s="79">
        <v>-0.37035420536994934</v>
      </c>
      <c r="BR213" s="79">
        <v>-0.30976304411888123</v>
      </c>
      <c r="BS213" s="79">
        <v>-0.33619609475135803</v>
      </c>
      <c r="BT213" s="79">
        <v>-0.16653384268283844</v>
      </c>
      <c r="BU213" s="79">
        <v>-0.30413806438446045</v>
      </c>
      <c r="BV213" s="79">
        <v>-0.36992555856704712</v>
      </c>
      <c r="BW213" s="79">
        <v>-0.29831933975219727</v>
      </c>
      <c r="BX213" s="79">
        <v>-0.26199555397033691</v>
      </c>
      <c r="BY213" s="79">
        <v>-7.469215989112854E-2</v>
      </c>
      <c r="BZ213" s="79">
        <v>-7.4350304901599884E-2</v>
      </c>
      <c r="CA213" s="79">
        <v>-0.12803161144256592</v>
      </c>
      <c r="CB213" s="79">
        <v>-0.38247731328010559</v>
      </c>
      <c r="CC213" s="79">
        <v>-0.64953625202178955</v>
      </c>
      <c r="CD213" s="79">
        <v>-0.42030063271522522</v>
      </c>
      <c r="CE213" s="79">
        <v>-0.4373021125793457</v>
      </c>
      <c r="CF213" s="79">
        <v>-0.30765756964683533</v>
      </c>
      <c r="CG213" s="79">
        <v>-0.31912434101104736</v>
      </c>
      <c r="CH213" s="79">
        <v>-3.4863732755184174E-2</v>
      </c>
      <c r="CI213" s="79">
        <v>0.20706221461296082</v>
      </c>
      <c r="CJ213" s="79">
        <v>-4.6185716986656189E-2</v>
      </c>
      <c r="CK213" s="79">
        <v>-0.14447835087776184</v>
      </c>
      <c r="CL213" s="79">
        <v>-2.0757852122187614E-2</v>
      </c>
      <c r="CM213" s="79">
        <v>3.6791127175092697E-2</v>
      </c>
      <c r="CN213" s="79">
        <v>-0.21060997247695923</v>
      </c>
      <c r="CO213" s="79">
        <v>-0.22209034860134125</v>
      </c>
      <c r="CP213" s="79">
        <v>-0.15448407828807831</v>
      </c>
      <c r="CQ213" s="79">
        <v>-0.14684116840362549</v>
      </c>
      <c r="CR213" s="79">
        <v>4.2017538100481033E-2</v>
      </c>
      <c r="CS213" s="79">
        <v>-8.7328769266605377E-2</v>
      </c>
      <c r="CT213" s="79">
        <v>-0.11393842846155167</v>
      </c>
      <c r="CU213" s="79">
        <v>-4.2528815567493439E-2</v>
      </c>
      <c r="CV213" s="79">
        <v>-3.80813367664814E-2</v>
      </c>
      <c r="CW213" s="79">
        <v>0.149924635887146</v>
      </c>
      <c r="CX213" s="79">
        <v>0.15759268403053284</v>
      </c>
      <c r="CY213" s="79">
        <v>5.0421960651874542E-2</v>
      </c>
      <c r="CZ213" s="79">
        <v>-0.22133751213550568</v>
      </c>
      <c r="DA213" s="79">
        <v>-0.44752809405326843</v>
      </c>
      <c r="DB213" s="79">
        <v>-0.23565232753753662</v>
      </c>
      <c r="DC213" s="79">
        <v>-0.26034751534461975</v>
      </c>
      <c r="DD213" s="79">
        <v>-0.14457505941390991</v>
      </c>
      <c r="DE213" s="79">
        <v>-0.17129616439342499</v>
      </c>
      <c r="DF213" s="79">
        <v>5.8986619114875793E-2</v>
      </c>
      <c r="DG213" s="79">
        <v>0.30186578631401062</v>
      </c>
      <c r="DH213" s="79">
        <v>5.7230282574892044E-2</v>
      </c>
      <c r="DI213" s="79">
        <v>-4.2824968695640564E-2</v>
      </c>
      <c r="DJ213" s="79">
        <v>9.3484163284301758E-2</v>
      </c>
      <c r="DK213" s="79">
        <v>0.15740680694580078</v>
      </c>
      <c r="DL213" s="79">
        <v>-7.0016190409660339E-2</v>
      </c>
      <c r="DM213" s="79">
        <v>-7.3826491832733154E-2</v>
      </c>
      <c r="DN213" s="79">
        <v>7.9488067422062159E-4</v>
      </c>
      <c r="DO213" s="79">
        <v>4.2513761669397354E-2</v>
      </c>
      <c r="DP213" s="79">
        <v>0.2505689263343811</v>
      </c>
      <c r="DQ213" s="79">
        <v>0.1294805109500885</v>
      </c>
      <c r="DR213" s="79">
        <v>0.14204870164394379</v>
      </c>
      <c r="DS213" s="79">
        <v>0.21326172351837158</v>
      </c>
      <c r="DT213" s="79">
        <v>0.18583287298679352</v>
      </c>
      <c r="DU213" s="79">
        <v>0.37454143166542053</v>
      </c>
      <c r="DV213" s="79">
        <v>0.38953566551208496</v>
      </c>
      <c r="DW213" s="79">
        <v>0.228875532746315</v>
      </c>
      <c r="DX213" s="79">
        <v>-6.0197699815034866E-2</v>
      </c>
      <c r="DY213" s="79">
        <v>-0.15586039423942566</v>
      </c>
      <c r="DZ213" s="79">
        <v>3.0950501561164856E-2</v>
      </c>
      <c r="EA213" s="79">
        <v>-4.8531759530305862E-3</v>
      </c>
      <c r="EB213" s="79">
        <v>9.0890184044837952E-2</v>
      </c>
      <c r="EC213" s="79">
        <v>4.2144246399402618E-2</v>
      </c>
      <c r="ED213" s="79">
        <v>0.19449162483215332</v>
      </c>
      <c r="EE213" s="79">
        <v>0.43874707818031311</v>
      </c>
      <c r="EF213" s="79">
        <v>0.20654655992984772</v>
      </c>
      <c r="EG213" s="79">
        <v>0.10394636541604996</v>
      </c>
      <c r="EH213" s="79">
        <v>0.25843149423599243</v>
      </c>
      <c r="EI213" s="79">
        <v>0.33155667781829834</v>
      </c>
      <c r="EJ213" s="79">
        <v>0.1329789012670517</v>
      </c>
      <c r="EK213" s="79">
        <v>0.14024296402931213</v>
      </c>
      <c r="EL213" s="79">
        <v>0.224993035197258</v>
      </c>
      <c r="EM213" s="79">
        <v>0.31591221690177917</v>
      </c>
      <c r="EN213" s="79">
        <v>0.55168402194976807</v>
      </c>
      <c r="EO213" s="79">
        <v>0.4425186812877655</v>
      </c>
      <c r="EP213" s="79">
        <v>0.51165342330932617</v>
      </c>
      <c r="EQ213" s="79">
        <v>0.58258259296417236</v>
      </c>
      <c r="ER213" s="79">
        <v>0.50912940502166748</v>
      </c>
      <c r="ES213" s="79">
        <v>0.69885241985321045</v>
      </c>
      <c r="ET213" s="79">
        <v>0.72442448139190674</v>
      </c>
      <c r="EU213" s="79">
        <v>0.48653414845466614</v>
      </c>
      <c r="EV213" s="79">
        <v>0.17246259748935699</v>
      </c>
      <c r="EW213" s="79">
        <v>74.407814025878906</v>
      </c>
      <c r="EX213" s="79">
        <v>73.659751892089844</v>
      </c>
      <c r="EY213" s="79">
        <v>72.493484497070313</v>
      </c>
      <c r="EZ213" s="79">
        <v>72.090286254882813</v>
      </c>
      <c r="FA213" s="79">
        <v>71.373626708984375</v>
      </c>
      <c r="FB213" s="79">
        <v>70.73724365234375</v>
      </c>
      <c r="FC213" s="79">
        <v>70.19720458984375</v>
      </c>
      <c r="FD213" s="79">
        <v>71.656234741210938</v>
      </c>
      <c r="FE213" s="79">
        <v>75.677528381347656</v>
      </c>
      <c r="FF213" s="79">
        <v>80.730331420898438</v>
      </c>
      <c r="FG213" s="79">
        <v>84.227790832519531</v>
      </c>
      <c r="FH213" s="79">
        <v>88.814933776855469</v>
      </c>
      <c r="FI213" s="79">
        <v>92.795883178710938</v>
      </c>
      <c r="FJ213" s="79">
        <v>96.998031616210938</v>
      </c>
      <c r="FK213" s="79">
        <v>99.847099304199219</v>
      </c>
      <c r="FL213" s="79">
        <v>101.62618255615234</v>
      </c>
      <c r="FM213" s="79">
        <v>101.68949890136719</v>
      </c>
      <c r="FN213" s="79">
        <v>100.20800018310547</v>
      </c>
      <c r="FO213" s="79">
        <v>97.987709045410156</v>
      </c>
      <c r="FP213" s="79">
        <v>94.476974487304688</v>
      </c>
      <c r="FQ213" s="79">
        <v>88.8272705078125</v>
      </c>
      <c r="FR213" s="79">
        <v>85.500907897949219</v>
      </c>
      <c r="FS213" s="79">
        <v>82.642730712890625</v>
      </c>
      <c r="FT213" s="79">
        <v>80.192848205566406</v>
      </c>
      <c r="FU213" s="79">
        <v>0.11023004353046417</v>
      </c>
      <c r="FV213" s="79">
        <v>0.24829356372356415</v>
      </c>
      <c r="FW213" s="79">
        <v>9.7557872533798218E-2</v>
      </c>
      <c r="FX213" s="79">
        <v>0</v>
      </c>
      <c r="FY213" s="79">
        <v>447</v>
      </c>
      <c r="FZ213" s="79">
        <v>1</v>
      </c>
      <c r="GA213" s="41"/>
      <c r="GB213" s="34"/>
      <c r="GC213" s="34"/>
    </row>
    <row r="214" spans="1:185" x14ac:dyDescent="0.2">
      <c r="A214" t="s">
        <v>186</v>
      </c>
      <c r="B214" t="s">
        <v>236</v>
      </c>
      <c r="C214" t="s">
        <v>2</v>
      </c>
      <c r="D214" t="s">
        <v>203</v>
      </c>
      <c r="E214" t="s">
        <v>209</v>
      </c>
      <c r="F214" t="s">
        <v>178</v>
      </c>
      <c r="G214" t="s">
        <v>1</v>
      </c>
      <c r="H214" s="79">
        <v>2470</v>
      </c>
      <c r="I214" s="79">
        <v>0.98972493410110474</v>
      </c>
      <c r="J214" s="79">
        <v>0.91468775272369385</v>
      </c>
      <c r="K214" s="79">
        <v>0.73994070291519165</v>
      </c>
      <c r="L214" s="79">
        <v>0.6964755654335022</v>
      </c>
      <c r="M214" s="79">
        <v>0.72090625762939453</v>
      </c>
      <c r="N214" s="79">
        <v>0.8018384575843811</v>
      </c>
      <c r="O214" s="79">
        <v>0.8603813648223877</v>
      </c>
      <c r="P214" s="79">
        <v>1.0067402124404907</v>
      </c>
      <c r="Q214" s="79">
        <v>1.0338376760482788</v>
      </c>
      <c r="R214" s="79">
        <v>1.2164617776870728</v>
      </c>
      <c r="S214" s="79">
        <v>1.282923698425293</v>
      </c>
      <c r="T214" s="79">
        <v>1.3743604421615601</v>
      </c>
      <c r="U214" s="79">
        <v>1.4333881139755249</v>
      </c>
      <c r="V214" s="79">
        <v>1.7134321928024292</v>
      </c>
      <c r="W214" s="79">
        <v>1.9259184598922729</v>
      </c>
      <c r="X214" s="79">
        <v>2.0622870922088623</v>
      </c>
      <c r="Y214" s="79">
        <v>1.9736393690109253</v>
      </c>
      <c r="Z214" s="79">
        <v>2.1054348945617676</v>
      </c>
      <c r="AA214" s="79">
        <v>2.0505881309509277</v>
      </c>
      <c r="AB214" s="79">
        <v>2.0393929481506348</v>
      </c>
      <c r="AC214" s="79">
        <v>2.1727709770202637</v>
      </c>
      <c r="AD214" s="79">
        <v>2.0075914859771729</v>
      </c>
      <c r="AE214" s="79">
        <v>1.7516388893127441</v>
      </c>
      <c r="AF214" s="79">
        <v>1.426356315612793</v>
      </c>
      <c r="AG214" s="79">
        <v>-0.57705217599868774</v>
      </c>
      <c r="AH214" s="79">
        <v>-0.30683276057243347</v>
      </c>
      <c r="AI214" s="79">
        <v>-0.30911478400230408</v>
      </c>
      <c r="AJ214" s="79">
        <v>-0.28011491894721985</v>
      </c>
      <c r="AK214" s="79">
        <v>-0.21733914315700531</v>
      </c>
      <c r="AL214" s="79">
        <v>-0.15494465827941895</v>
      </c>
      <c r="AM214" s="79">
        <v>-9.4114400446414948E-2</v>
      </c>
      <c r="AN214" s="79">
        <v>-0.21200728416442871</v>
      </c>
      <c r="AO214" s="79">
        <v>-0.24434825778007507</v>
      </c>
      <c r="AP214" s="79">
        <v>-0.11582762002944946</v>
      </c>
      <c r="AQ214" s="79">
        <v>-0.1574910581111908</v>
      </c>
      <c r="AR214" s="79">
        <v>-0.30915957689285278</v>
      </c>
      <c r="AS214" s="79">
        <v>-0.5076669454574585</v>
      </c>
      <c r="AT214" s="79">
        <v>-0.31255361437797546</v>
      </c>
      <c r="AU214" s="79">
        <v>-0.18686777353286743</v>
      </c>
      <c r="AV214" s="79">
        <v>-0.13359218835830688</v>
      </c>
      <c r="AW214" s="79">
        <v>-0.41471764445304871</v>
      </c>
      <c r="AX214" s="79">
        <v>-0.46942397952079773</v>
      </c>
      <c r="AY214" s="79">
        <v>-0.50453412532806396</v>
      </c>
      <c r="AZ214" s="79">
        <v>-0.47403669357299805</v>
      </c>
      <c r="BA214" s="79">
        <v>-0.47473350167274475</v>
      </c>
      <c r="BB214" s="79">
        <v>-0.59616637229919434</v>
      </c>
      <c r="BC214" s="79">
        <v>-0.41478726267814636</v>
      </c>
      <c r="BD214" s="79">
        <v>-0.42056241631507874</v>
      </c>
      <c r="BE214" s="79">
        <v>-0.40247699618339539</v>
      </c>
      <c r="BF214" s="79">
        <v>-0.1770559549331665</v>
      </c>
      <c r="BG214" s="79">
        <v>-0.19729301333427429</v>
      </c>
      <c r="BH214" s="79">
        <v>-0.18226286768913269</v>
      </c>
      <c r="BI214" s="79">
        <v>-0.13389378786087036</v>
      </c>
      <c r="BJ214" s="79">
        <v>-7.5962826609611511E-2</v>
      </c>
      <c r="BK214" s="79">
        <v>-2.0047027617692947E-2</v>
      </c>
      <c r="BL214" s="79">
        <v>-0.11621174961328506</v>
      </c>
      <c r="BM214" s="79">
        <v>-0.15746600925922394</v>
      </c>
      <c r="BN214" s="79">
        <v>-2.1738365292549133E-2</v>
      </c>
      <c r="BO214" s="79">
        <v>-4.8790886998176575E-2</v>
      </c>
      <c r="BP214" s="79">
        <v>-0.17760609090328217</v>
      </c>
      <c r="BQ214" s="79">
        <v>-0.35552382469177246</v>
      </c>
      <c r="BR214" s="79">
        <v>-0.14830584824085236</v>
      </c>
      <c r="BS214" s="79">
        <v>-8.4656784310936928E-3</v>
      </c>
      <c r="BT214" s="79">
        <v>5.8406241238117218E-2</v>
      </c>
      <c r="BU214" s="79">
        <v>-0.21757994592189789</v>
      </c>
      <c r="BV214" s="79">
        <v>-0.24765393137931824</v>
      </c>
      <c r="BW214" s="79">
        <v>-0.29701527953147888</v>
      </c>
      <c r="BX214" s="79">
        <v>-0.27042907476425171</v>
      </c>
      <c r="BY214" s="79">
        <v>-0.28545370697975159</v>
      </c>
      <c r="BZ214" s="79">
        <v>-0.39795640110969543</v>
      </c>
      <c r="CA214" s="79">
        <v>-0.25124368071556091</v>
      </c>
      <c r="CB214" s="79">
        <v>-0.25337690114974976</v>
      </c>
      <c r="CC214" s="79">
        <v>-0.28156676888465881</v>
      </c>
      <c r="CD214" s="79">
        <v>-8.7172925472259521E-2</v>
      </c>
      <c r="CE214" s="79">
        <v>-0.11984559148550034</v>
      </c>
      <c r="CF214" s="79">
        <v>-0.11449082940816879</v>
      </c>
      <c r="CG214" s="79">
        <v>-7.6099798083305359E-2</v>
      </c>
      <c r="CH214" s="79">
        <v>-2.1260246634483337E-2</v>
      </c>
      <c r="CI214" s="79">
        <v>3.1251810491085052E-2</v>
      </c>
      <c r="CJ214" s="79">
        <v>-4.9864057451486588E-2</v>
      </c>
      <c r="CK214" s="79">
        <v>-9.7291618585586548E-2</v>
      </c>
      <c r="CL214" s="79">
        <v>4.3427564203739166E-2</v>
      </c>
      <c r="CM214" s="79">
        <v>2.6494517922401428E-2</v>
      </c>
      <c r="CN214" s="79">
        <v>-8.6492545902729034E-2</v>
      </c>
      <c r="CO214" s="79">
        <v>-0.25014996528625488</v>
      </c>
      <c r="CP214" s="79">
        <v>-3.4548349678516388E-2</v>
      </c>
      <c r="CQ214" s="79">
        <v>0.11509507149457932</v>
      </c>
      <c r="CR214" s="79">
        <v>0.19138376414775848</v>
      </c>
      <c r="CS214" s="79">
        <v>-8.1042967736721039E-2</v>
      </c>
      <c r="CT214" s="79">
        <v>-9.4056665897369385E-2</v>
      </c>
      <c r="CU214" s="79">
        <v>-0.1532883495092392</v>
      </c>
      <c r="CV214" s="79">
        <v>-0.12941105663776398</v>
      </c>
      <c r="CW214" s="79">
        <v>-0.15435908734798431</v>
      </c>
      <c r="CX214" s="79">
        <v>-0.26067677140235901</v>
      </c>
      <c r="CY214" s="79">
        <v>-0.13797388970851898</v>
      </c>
      <c r="CZ214" s="79">
        <v>-0.13758474588394165</v>
      </c>
      <c r="DA214" s="79">
        <v>-0.16065652668476105</v>
      </c>
      <c r="DB214" s="79">
        <v>2.7101011946797371E-3</v>
      </c>
      <c r="DC214" s="79">
        <v>-4.2398165911436081E-2</v>
      </c>
      <c r="DD214" s="79">
        <v>-4.6718791127204895E-2</v>
      </c>
      <c r="DE214" s="79">
        <v>-1.8305802717804909E-2</v>
      </c>
      <c r="DF214" s="79">
        <v>3.3442333340644836E-2</v>
      </c>
      <c r="DG214" s="79">
        <v>8.2550652325153351E-2</v>
      </c>
      <c r="DH214" s="79">
        <v>1.648363471031189E-2</v>
      </c>
      <c r="DI214" s="79">
        <v>-3.7117231637239456E-2</v>
      </c>
      <c r="DJ214" s="79">
        <v>0.10859349370002747</v>
      </c>
      <c r="DK214" s="79">
        <v>0.10177992284297943</v>
      </c>
      <c r="DL214" s="79">
        <v>4.6209930442273617E-3</v>
      </c>
      <c r="DM214" s="79">
        <v>-0.1447761207818985</v>
      </c>
      <c r="DN214" s="79">
        <v>7.920914888381958E-2</v>
      </c>
      <c r="DO214" s="79">
        <v>0.23865582048892975</v>
      </c>
      <c r="DP214" s="79">
        <v>0.32436129450798035</v>
      </c>
      <c r="DQ214" s="79">
        <v>5.5494006723165512E-2</v>
      </c>
      <c r="DR214" s="79">
        <v>5.9540595859289169E-2</v>
      </c>
      <c r="DS214" s="79">
        <v>-9.561433456838131E-3</v>
      </c>
      <c r="DT214" s="79">
        <v>1.1606963351368904E-2</v>
      </c>
      <c r="DU214" s="79">
        <v>-2.3264478892087936E-2</v>
      </c>
      <c r="DV214" s="79">
        <v>-0.12339715659618378</v>
      </c>
      <c r="DW214" s="79">
        <v>-2.4704104289412498E-2</v>
      </c>
      <c r="DX214" s="79">
        <v>-2.1792581304907799E-2</v>
      </c>
      <c r="DY214" s="79">
        <v>1.3918654061853886E-2</v>
      </c>
      <c r="DZ214" s="79">
        <v>0.13248690962791443</v>
      </c>
      <c r="EA214" s="79">
        <v>6.94236159324646E-2</v>
      </c>
      <c r="EB214" s="79">
        <v>5.1133271306753159E-2</v>
      </c>
      <c r="EC214" s="79">
        <v>6.5139546990394592E-2</v>
      </c>
      <c r="ED214" s="79">
        <v>0.11242417246103287</v>
      </c>
      <c r="EE214" s="79">
        <v>0.15661802887916565</v>
      </c>
      <c r="EF214" s="79">
        <v>0.11227916926145554</v>
      </c>
      <c r="EG214" s="79">
        <v>4.9765024334192276E-2</v>
      </c>
      <c r="EH214" s="79">
        <v>0.2026827484369278</v>
      </c>
      <c r="EI214" s="79">
        <v>0.21048009395599365</v>
      </c>
      <c r="EJ214" s="79">
        <v>0.13617447018623352</v>
      </c>
      <c r="EK214" s="79">
        <v>7.3669874109327793E-3</v>
      </c>
      <c r="EL214" s="79">
        <v>0.24345691502094269</v>
      </c>
      <c r="EM214" s="79">
        <v>0.41705793142318726</v>
      </c>
      <c r="EN214" s="79">
        <v>0.51635968685150146</v>
      </c>
      <c r="EO214" s="79">
        <v>0.25263169407844543</v>
      </c>
      <c r="EP214" s="79">
        <v>0.28131064772605896</v>
      </c>
      <c r="EQ214" s="79">
        <v>0.19795741140842438</v>
      </c>
      <c r="ER214" s="79">
        <v>0.21521458029747009</v>
      </c>
      <c r="ES214" s="79">
        <v>0.16601531207561493</v>
      </c>
      <c r="ET214" s="79">
        <v>7.4812807142734528E-2</v>
      </c>
      <c r="EU214" s="79">
        <v>0.1388394832611084</v>
      </c>
      <c r="EV214" s="79">
        <v>0.14539290964603424</v>
      </c>
      <c r="EW214" s="79">
        <v>74.336158752441406</v>
      </c>
      <c r="EX214" s="79">
        <v>73.295394897460938</v>
      </c>
      <c r="EY214" s="79">
        <v>71.945823669433594</v>
      </c>
      <c r="EZ214" s="79">
        <v>71.754104614257813</v>
      </c>
      <c r="FA214" s="79">
        <v>70.76031494140625</v>
      </c>
      <c r="FB214" s="79">
        <v>70.960853576660156</v>
      </c>
      <c r="FC214" s="79">
        <v>70.809661865234375</v>
      </c>
      <c r="FD214" s="79">
        <v>72.234664916992188</v>
      </c>
      <c r="FE214" s="79">
        <v>75.009956359863281</v>
      </c>
      <c r="FF214" s="79">
        <v>79.48052978515625</v>
      </c>
      <c r="FG214" s="79">
        <v>82.463218688964844</v>
      </c>
      <c r="FH214" s="79">
        <v>87.152168273925781</v>
      </c>
      <c r="FI214" s="79">
        <v>91.353118896484375</v>
      </c>
      <c r="FJ214" s="79">
        <v>95.704391479492188</v>
      </c>
      <c r="FK214" s="79">
        <v>99.024711608886719</v>
      </c>
      <c r="FL214" s="79">
        <v>101.10317993164063</v>
      </c>
      <c r="FM214" s="79">
        <v>100.87302398681641</v>
      </c>
      <c r="FN214" s="79">
        <v>98.980827331542969</v>
      </c>
      <c r="FO214" s="79">
        <v>96.662628173828125</v>
      </c>
      <c r="FP214" s="79">
        <v>92.603042602539063</v>
      </c>
      <c r="FQ214" s="79">
        <v>87.127235412597656</v>
      </c>
      <c r="FR214" s="79">
        <v>84.495231628417969</v>
      </c>
      <c r="FS214" s="79">
        <v>81.6529541015625</v>
      </c>
      <c r="FT214" s="79">
        <v>79.026527404785156</v>
      </c>
      <c r="FU214" s="79">
        <v>6.3002079725265503E-2</v>
      </c>
      <c r="FV214" s="79">
        <v>0.15028077363967896</v>
      </c>
      <c r="FW214" s="79">
        <v>5.8570083230733871E-2</v>
      </c>
      <c r="FX214" s="79">
        <v>0</v>
      </c>
      <c r="FY214" s="79">
        <v>334</v>
      </c>
      <c r="FZ214" s="79">
        <v>1</v>
      </c>
      <c r="GA214" s="41"/>
      <c r="GB214" s="34"/>
      <c r="GC214" s="34"/>
    </row>
    <row r="215" spans="1:185" x14ac:dyDescent="0.2">
      <c r="A215" t="s">
        <v>186</v>
      </c>
      <c r="B215" t="s">
        <v>236</v>
      </c>
      <c r="C215" t="s">
        <v>2</v>
      </c>
      <c r="D215" t="s">
        <v>203</v>
      </c>
      <c r="E215" t="s">
        <v>209</v>
      </c>
      <c r="F215" t="s">
        <v>179</v>
      </c>
      <c r="G215" t="s">
        <v>1</v>
      </c>
      <c r="H215" s="79">
        <v>126</v>
      </c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  <c r="BP215" s="79"/>
      <c r="BQ215" s="79"/>
      <c r="BR215" s="79"/>
      <c r="BS215" s="79"/>
      <c r="BT215" s="79"/>
      <c r="BU215" s="79"/>
      <c r="BV215" s="79"/>
      <c r="BW215" s="79"/>
      <c r="BX215" s="79"/>
      <c r="BY215" s="79"/>
      <c r="BZ215" s="79"/>
      <c r="CA215" s="79"/>
      <c r="CB215" s="79"/>
      <c r="CC215" s="79"/>
      <c r="CD215" s="79"/>
      <c r="CE215" s="79"/>
      <c r="CF215" s="79"/>
      <c r="CG215" s="79"/>
      <c r="CH215" s="79"/>
      <c r="CI215" s="79"/>
      <c r="CJ215" s="79"/>
      <c r="CK215" s="79"/>
      <c r="CL215" s="79"/>
      <c r="CM215" s="79"/>
      <c r="CN215" s="79"/>
      <c r="CO215" s="79"/>
      <c r="CP215" s="79"/>
      <c r="CQ215" s="79"/>
      <c r="CR215" s="79"/>
      <c r="CS215" s="79"/>
      <c r="CT215" s="79"/>
      <c r="CU215" s="79"/>
      <c r="CV215" s="79"/>
      <c r="CW215" s="79"/>
      <c r="CX215" s="79"/>
      <c r="CY215" s="79"/>
      <c r="CZ215" s="79"/>
      <c r="DA215" s="79"/>
      <c r="DB215" s="79"/>
      <c r="DC215" s="79"/>
      <c r="DD215" s="79"/>
      <c r="DE215" s="79"/>
      <c r="DF215" s="79"/>
      <c r="DG215" s="79"/>
      <c r="DH215" s="79"/>
      <c r="DI215" s="79"/>
      <c r="DJ215" s="79"/>
      <c r="DK215" s="79"/>
      <c r="DL215" s="79"/>
      <c r="DM215" s="79"/>
      <c r="DN215" s="79"/>
      <c r="DO215" s="79"/>
      <c r="DP215" s="79"/>
      <c r="DQ215" s="79"/>
      <c r="DR215" s="79"/>
      <c r="DS215" s="79"/>
      <c r="DT215" s="79"/>
      <c r="DU215" s="79"/>
      <c r="DV215" s="79"/>
      <c r="DW215" s="79"/>
      <c r="DX215" s="79"/>
      <c r="DY215" s="79"/>
      <c r="DZ215" s="79"/>
      <c r="EA215" s="79"/>
      <c r="EB215" s="79"/>
      <c r="EC215" s="79"/>
      <c r="ED215" s="79"/>
      <c r="EE215" s="79"/>
      <c r="EF215" s="79"/>
      <c r="EG215" s="79"/>
      <c r="EH215" s="79"/>
      <c r="EI215" s="79"/>
      <c r="EJ215" s="79"/>
      <c r="EK215" s="79"/>
      <c r="EL215" s="79"/>
      <c r="EM215" s="79"/>
      <c r="EN215" s="79"/>
      <c r="EO215" s="79"/>
      <c r="EP215" s="79"/>
      <c r="EQ215" s="79"/>
      <c r="ER215" s="79"/>
      <c r="ES215" s="79"/>
      <c r="ET215" s="79"/>
      <c r="EU215" s="79"/>
      <c r="EV215" s="79"/>
      <c r="EW215" s="79"/>
      <c r="EX215" s="79"/>
      <c r="EY215" s="79"/>
      <c r="EZ215" s="79"/>
      <c r="FA215" s="79"/>
      <c r="FB215" s="79"/>
      <c r="FC215" s="79"/>
      <c r="FD215" s="79"/>
      <c r="FE215" s="79"/>
      <c r="FF215" s="79"/>
      <c r="FG215" s="79"/>
      <c r="FH215" s="79"/>
      <c r="FI215" s="79"/>
      <c r="FJ215" s="79"/>
      <c r="FK215" s="79"/>
      <c r="FL215" s="79"/>
      <c r="FM215" s="79"/>
      <c r="FN215" s="79"/>
      <c r="FO215" s="79"/>
      <c r="FP215" s="79"/>
      <c r="FQ215" s="79"/>
      <c r="FR215" s="79"/>
      <c r="FS215" s="79"/>
      <c r="FT215" s="79"/>
      <c r="FU215" s="79"/>
      <c r="FV215" s="79"/>
      <c r="FW215" s="79"/>
      <c r="FX215" s="79">
        <v>0</v>
      </c>
      <c r="FY215" s="79">
        <v>10</v>
      </c>
      <c r="FZ215" s="79">
        <v>0</v>
      </c>
      <c r="GA215" s="41"/>
      <c r="GB215" s="34"/>
      <c r="GC215" s="34"/>
    </row>
    <row r="216" spans="1:185" x14ac:dyDescent="0.2">
      <c r="A216" t="s">
        <v>186</v>
      </c>
      <c r="B216" t="s">
        <v>236</v>
      </c>
      <c r="C216" t="s">
        <v>2</v>
      </c>
      <c r="D216" t="s">
        <v>203</v>
      </c>
      <c r="E216" t="s">
        <v>209</v>
      </c>
      <c r="F216" t="s">
        <v>180</v>
      </c>
      <c r="G216" t="s">
        <v>1</v>
      </c>
      <c r="H216" s="79">
        <v>42</v>
      </c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  <c r="BP216" s="79"/>
      <c r="BQ216" s="79"/>
      <c r="BR216" s="79"/>
      <c r="BS216" s="79"/>
      <c r="BT216" s="79"/>
      <c r="BU216" s="79"/>
      <c r="BV216" s="79"/>
      <c r="BW216" s="79"/>
      <c r="BX216" s="79"/>
      <c r="BY216" s="79"/>
      <c r="BZ216" s="79"/>
      <c r="CA216" s="79"/>
      <c r="CB216" s="79"/>
      <c r="CC216" s="79"/>
      <c r="CD216" s="79"/>
      <c r="CE216" s="79"/>
      <c r="CF216" s="79"/>
      <c r="CG216" s="79"/>
      <c r="CH216" s="79"/>
      <c r="CI216" s="79"/>
      <c r="CJ216" s="79"/>
      <c r="CK216" s="79"/>
      <c r="CL216" s="79"/>
      <c r="CM216" s="79"/>
      <c r="CN216" s="79"/>
      <c r="CO216" s="79"/>
      <c r="CP216" s="79"/>
      <c r="CQ216" s="79"/>
      <c r="CR216" s="79"/>
      <c r="CS216" s="79"/>
      <c r="CT216" s="79"/>
      <c r="CU216" s="79"/>
      <c r="CV216" s="79"/>
      <c r="CW216" s="79"/>
      <c r="CX216" s="79"/>
      <c r="CY216" s="79"/>
      <c r="CZ216" s="79"/>
      <c r="DA216" s="79"/>
      <c r="DB216" s="79"/>
      <c r="DC216" s="79"/>
      <c r="DD216" s="79"/>
      <c r="DE216" s="79"/>
      <c r="DF216" s="79"/>
      <c r="DG216" s="79"/>
      <c r="DH216" s="79"/>
      <c r="DI216" s="79"/>
      <c r="DJ216" s="79"/>
      <c r="DK216" s="79"/>
      <c r="DL216" s="79"/>
      <c r="DM216" s="79"/>
      <c r="DN216" s="79"/>
      <c r="DO216" s="79"/>
      <c r="DP216" s="79"/>
      <c r="DQ216" s="79"/>
      <c r="DR216" s="79"/>
      <c r="DS216" s="79"/>
      <c r="DT216" s="79"/>
      <c r="DU216" s="79"/>
      <c r="DV216" s="79"/>
      <c r="DW216" s="79"/>
      <c r="DX216" s="79"/>
      <c r="DY216" s="79"/>
      <c r="DZ216" s="79"/>
      <c r="EA216" s="79"/>
      <c r="EB216" s="79"/>
      <c r="EC216" s="79"/>
      <c r="ED216" s="79"/>
      <c r="EE216" s="79"/>
      <c r="EF216" s="79"/>
      <c r="EG216" s="79"/>
      <c r="EH216" s="79"/>
      <c r="EI216" s="79"/>
      <c r="EJ216" s="79"/>
      <c r="EK216" s="79"/>
      <c r="EL216" s="79"/>
      <c r="EM216" s="79"/>
      <c r="EN216" s="79"/>
      <c r="EO216" s="79"/>
      <c r="EP216" s="79"/>
      <c r="EQ216" s="79"/>
      <c r="ER216" s="79"/>
      <c r="ES216" s="79"/>
      <c r="ET216" s="79"/>
      <c r="EU216" s="79"/>
      <c r="EV216" s="79"/>
      <c r="EW216" s="79"/>
      <c r="EX216" s="79"/>
      <c r="EY216" s="79"/>
      <c r="EZ216" s="79"/>
      <c r="FA216" s="79"/>
      <c r="FB216" s="79"/>
      <c r="FC216" s="79"/>
      <c r="FD216" s="79"/>
      <c r="FE216" s="79"/>
      <c r="FF216" s="79"/>
      <c r="FG216" s="79"/>
      <c r="FH216" s="79"/>
      <c r="FI216" s="79"/>
      <c r="FJ216" s="79"/>
      <c r="FK216" s="79"/>
      <c r="FL216" s="79"/>
      <c r="FM216" s="79"/>
      <c r="FN216" s="79"/>
      <c r="FO216" s="79"/>
      <c r="FP216" s="79"/>
      <c r="FQ216" s="79"/>
      <c r="FR216" s="79"/>
      <c r="FS216" s="79"/>
      <c r="FT216" s="79"/>
      <c r="FU216" s="79"/>
      <c r="FV216" s="79"/>
      <c r="FW216" s="79"/>
      <c r="FX216" s="79">
        <v>0</v>
      </c>
      <c r="FY216" s="79">
        <v>8</v>
      </c>
      <c r="FZ216" s="79">
        <v>0</v>
      </c>
      <c r="GA216" s="41"/>
      <c r="GB216" s="34"/>
      <c r="GC216" s="34"/>
    </row>
    <row r="217" spans="1:185" x14ac:dyDescent="0.2">
      <c r="A217" t="s">
        <v>186</v>
      </c>
      <c r="B217" t="s">
        <v>236</v>
      </c>
      <c r="C217" t="s">
        <v>2</v>
      </c>
      <c r="D217" t="s">
        <v>203</v>
      </c>
      <c r="E217" t="s">
        <v>209</v>
      </c>
      <c r="F217" t="s">
        <v>181</v>
      </c>
      <c r="G217" t="s">
        <v>1</v>
      </c>
      <c r="H217" s="79">
        <v>42</v>
      </c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  <c r="BZ217" s="79"/>
      <c r="CA217" s="79"/>
      <c r="CB217" s="79"/>
      <c r="CC217" s="79"/>
      <c r="CD217" s="79"/>
      <c r="CE217" s="79"/>
      <c r="CF217" s="79"/>
      <c r="CG217" s="79"/>
      <c r="CH217" s="79"/>
      <c r="CI217" s="79"/>
      <c r="CJ217" s="79"/>
      <c r="CK217" s="79"/>
      <c r="CL217" s="79"/>
      <c r="CM217" s="79"/>
      <c r="CN217" s="79"/>
      <c r="CO217" s="79"/>
      <c r="CP217" s="79"/>
      <c r="CQ217" s="79"/>
      <c r="CR217" s="79"/>
      <c r="CS217" s="79"/>
      <c r="CT217" s="79"/>
      <c r="CU217" s="79"/>
      <c r="CV217" s="79"/>
      <c r="CW217" s="79"/>
      <c r="CX217" s="79"/>
      <c r="CY217" s="79"/>
      <c r="CZ217" s="79"/>
      <c r="DA217" s="79"/>
      <c r="DB217" s="79"/>
      <c r="DC217" s="79"/>
      <c r="DD217" s="79"/>
      <c r="DE217" s="79"/>
      <c r="DF217" s="79"/>
      <c r="DG217" s="79"/>
      <c r="DH217" s="79"/>
      <c r="DI217" s="79"/>
      <c r="DJ217" s="79"/>
      <c r="DK217" s="79"/>
      <c r="DL217" s="79"/>
      <c r="DM217" s="79"/>
      <c r="DN217" s="79"/>
      <c r="DO217" s="79"/>
      <c r="DP217" s="79"/>
      <c r="DQ217" s="79"/>
      <c r="DR217" s="79"/>
      <c r="DS217" s="79"/>
      <c r="DT217" s="79"/>
      <c r="DU217" s="79"/>
      <c r="DV217" s="79"/>
      <c r="DW217" s="79"/>
      <c r="DX217" s="79"/>
      <c r="DY217" s="79"/>
      <c r="DZ217" s="79"/>
      <c r="EA217" s="79"/>
      <c r="EB217" s="79"/>
      <c r="EC217" s="79"/>
      <c r="ED217" s="79"/>
      <c r="EE217" s="79"/>
      <c r="EF217" s="79"/>
      <c r="EG217" s="79"/>
      <c r="EH217" s="79"/>
      <c r="EI217" s="79"/>
      <c r="EJ217" s="79"/>
      <c r="EK217" s="79"/>
      <c r="EL217" s="79"/>
      <c r="EM217" s="79"/>
      <c r="EN217" s="79"/>
      <c r="EO217" s="79"/>
      <c r="EP217" s="79"/>
      <c r="EQ217" s="79"/>
      <c r="ER217" s="79"/>
      <c r="ES217" s="79"/>
      <c r="ET217" s="79"/>
      <c r="EU217" s="79"/>
      <c r="EV217" s="79"/>
      <c r="EW217" s="79"/>
      <c r="EX217" s="79"/>
      <c r="EY217" s="79"/>
      <c r="EZ217" s="79"/>
      <c r="FA217" s="79"/>
      <c r="FB217" s="79"/>
      <c r="FC217" s="79"/>
      <c r="FD217" s="79"/>
      <c r="FE217" s="79"/>
      <c r="FF217" s="79"/>
      <c r="FG217" s="79"/>
      <c r="FH217" s="79"/>
      <c r="FI217" s="79"/>
      <c r="FJ217" s="79"/>
      <c r="FK217" s="79"/>
      <c r="FL217" s="79"/>
      <c r="FM217" s="79"/>
      <c r="FN217" s="79"/>
      <c r="FO217" s="79"/>
      <c r="FP217" s="79"/>
      <c r="FQ217" s="79"/>
      <c r="FR217" s="79"/>
      <c r="FS217" s="79"/>
      <c r="FT217" s="79"/>
      <c r="FU217" s="79"/>
      <c r="FV217" s="79"/>
      <c r="FW217" s="79"/>
      <c r="FX217" s="79">
        <v>0</v>
      </c>
      <c r="FY217" s="79">
        <v>3</v>
      </c>
      <c r="FZ217" s="79">
        <v>0</v>
      </c>
      <c r="GA217" s="41"/>
      <c r="GB217" s="34"/>
      <c r="GC217" s="34"/>
    </row>
    <row r="218" spans="1:185" x14ac:dyDescent="0.2">
      <c r="A218" t="s">
        <v>186</v>
      </c>
      <c r="B218" t="s">
        <v>236</v>
      </c>
      <c r="C218" t="s">
        <v>2</v>
      </c>
      <c r="D218" t="s">
        <v>203</v>
      </c>
      <c r="E218" t="s">
        <v>209</v>
      </c>
      <c r="F218" t="s">
        <v>182</v>
      </c>
      <c r="G218" t="s">
        <v>1</v>
      </c>
      <c r="H218" s="79">
        <v>259</v>
      </c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9"/>
      <c r="BG218" s="79"/>
      <c r="BH218" s="79"/>
      <c r="BI218" s="79"/>
      <c r="BJ218" s="79"/>
      <c r="BK218" s="79"/>
      <c r="BL218" s="79"/>
      <c r="BM218" s="79"/>
      <c r="BN218" s="79"/>
      <c r="BO218" s="79"/>
      <c r="BP218" s="79"/>
      <c r="BQ218" s="79"/>
      <c r="BR218" s="79"/>
      <c r="BS218" s="79"/>
      <c r="BT218" s="79"/>
      <c r="BU218" s="79"/>
      <c r="BV218" s="79"/>
      <c r="BW218" s="79"/>
      <c r="BX218" s="79"/>
      <c r="BY218" s="79"/>
      <c r="BZ218" s="79"/>
      <c r="CA218" s="79"/>
      <c r="CB218" s="79"/>
      <c r="CC218" s="79"/>
      <c r="CD218" s="79"/>
      <c r="CE218" s="79"/>
      <c r="CF218" s="79"/>
      <c r="CG218" s="79"/>
      <c r="CH218" s="79"/>
      <c r="CI218" s="79"/>
      <c r="CJ218" s="79"/>
      <c r="CK218" s="79"/>
      <c r="CL218" s="79"/>
      <c r="CM218" s="79"/>
      <c r="CN218" s="79"/>
      <c r="CO218" s="79"/>
      <c r="CP218" s="79"/>
      <c r="CQ218" s="79"/>
      <c r="CR218" s="79"/>
      <c r="CS218" s="79"/>
      <c r="CT218" s="79"/>
      <c r="CU218" s="79"/>
      <c r="CV218" s="79"/>
      <c r="CW218" s="79"/>
      <c r="CX218" s="79"/>
      <c r="CY218" s="79"/>
      <c r="CZ218" s="79"/>
      <c r="DA218" s="79"/>
      <c r="DB218" s="79"/>
      <c r="DC218" s="79"/>
      <c r="DD218" s="79"/>
      <c r="DE218" s="79"/>
      <c r="DF218" s="79"/>
      <c r="DG218" s="79"/>
      <c r="DH218" s="79"/>
      <c r="DI218" s="79"/>
      <c r="DJ218" s="79"/>
      <c r="DK218" s="79"/>
      <c r="DL218" s="79"/>
      <c r="DM218" s="79"/>
      <c r="DN218" s="79"/>
      <c r="DO218" s="79"/>
      <c r="DP218" s="79"/>
      <c r="DQ218" s="79"/>
      <c r="DR218" s="79"/>
      <c r="DS218" s="79"/>
      <c r="DT218" s="79"/>
      <c r="DU218" s="79"/>
      <c r="DV218" s="79"/>
      <c r="DW218" s="79"/>
      <c r="DX218" s="79"/>
      <c r="DY218" s="79"/>
      <c r="DZ218" s="79"/>
      <c r="EA218" s="79"/>
      <c r="EB218" s="79"/>
      <c r="EC218" s="79"/>
      <c r="ED218" s="79"/>
      <c r="EE218" s="79"/>
      <c r="EF218" s="79"/>
      <c r="EG218" s="79"/>
      <c r="EH218" s="79"/>
      <c r="EI218" s="79"/>
      <c r="EJ218" s="79"/>
      <c r="EK218" s="79"/>
      <c r="EL218" s="79"/>
      <c r="EM218" s="79"/>
      <c r="EN218" s="79"/>
      <c r="EO218" s="79"/>
      <c r="EP218" s="79"/>
      <c r="EQ218" s="79"/>
      <c r="ER218" s="79"/>
      <c r="ES218" s="79"/>
      <c r="ET218" s="79"/>
      <c r="EU218" s="79"/>
      <c r="EV218" s="79"/>
      <c r="EW218" s="79"/>
      <c r="EX218" s="79"/>
      <c r="EY218" s="79"/>
      <c r="EZ218" s="79"/>
      <c r="FA218" s="79"/>
      <c r="FB218" s="79"/>
      <c r="FC218" s="79"/>
      <c r="FD218" s="79"/>
      <c r="FE218" s="79"/>
      <c r="FF218" s="79"/>
      <c r="FG218" s="79"/>
      <c r="FH218" s="79"/>
      <c r="FI218" s="79"/>
      <c r="FJ218" s="79"/>
      <c r="FK218" s="79"/>
      <c r="FL218" s="79"/>
      <c r="FM218" s="79"/>
      <c r="FN218" s="79"/>
      <c r="FO218" s="79"/>
      <c r="FP218" s="79"/>
      <c r="FQ218" s="79"/>
      <c r="FR218" s="79"/>
      <c r="FS218" s="79"/>
      <c r="FT218" s="79"/>
      <c r="FU218" s="79"/>
      <c r="FV218" s="79"/>
      <c r="FW218" s="79"/>
      <c r="FX218" s="79">
        <v>0</v>
      </c>
      <c r="FY218" s="79">
        <v>37</v>
      </c>
      <c r="FZ218" s="79">
        <v>0</v>
      </c>
      <c r="GA218" s="41"/>
      <c r="GB218" s="34"/>
      <c r="GC218" s="34"/>
    </row>
    <row r="219" spans="1:185" x14ac:dyDescent="0.2">
      <c r="A219" t="s">
        <v>186</v>
      </c>
      <c r="B219" t="s">
        <v>236</v>
      </c>
      <c r="C219" t="s">
        <v>2</v>
      </c>
      <c r="D219" t="s">
        <v>203</v>
      </c>
      <c r="E219" t="s">
        <v>209</v>
      </c>
      <c r="F219" t="s">
        <v>183</v>
      </c>
      <c r="G219" t="s">
        <v>1</v>
      </c>
      <c r="H219" s="79">
        <v>389</v>
      </c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9"/>
      <c r="BG219" s="79"/>
      <c r="BH219" s="79"/>
      <c r="BI219" s="79"/>
      <c r="BJ219" s="79"/>
      <c r="BK219" s="79"/>
      <c r="BL219" s="79"/>
      <c r="BM219" s="79"/>
      <c r="BN219" s="79"/>
      <c r="BO219" s="79"/>
      <c r="BP219" s="79"/>
      <c r="BQ219" s="79"/>
      <c r="BR219" s="79"/>
      <c r="BS219" s="79"/>
      <c r="BT219" s="79"/>
      <c r="BU219" s="79"/>
      <c r="BV219" s="79"/>
      <c r="BW219" s="79"/>
      <c r="BX219" s="79"/>
      <c r="BY219" s="79"/>
      <c r="BZ219" s="79"/>
      <c r="CA219" s="79"/>
      <c r="CB219" s="79"/>
      <c r="CC219" s="79"/>
      <c r="CD219" s="79"/>
      <c r="CE219" s="79"/>
      <c r="CF219" s="79"/>
      <c r="CG219" s="79"/>
      <c r="CH219" s="79"/>
      <c r="CI219" s="79"/>
      <c r="CJ219" s="79"/>
      <c r="CK219" s="79"/>
      <c r="CL219" s="79"/>
      <c r="CM219" s="79"/>
      <c r="CN219" s="79"/>
      <c r="CO219" s="79"/>
      <c r="CP219" s="79"/>
      <c r="CQ219" s="79"/>
      <c r="CR219" s="79"/>
      <c r="CS219" s="79"/>
      <c r="CT219" s="79"/>
      <c r="CU219" s="79"/>
      <c r="CV219" s="79"/>
      <c r="CW219" s="79"/>
      <c r="CX219" s="79"/>
      <c r="CY219" s="79"/>
      <c r="CZ219" s="79"/>
      <c r="DA219" s="79"/>
      <c r="DB219" s="79"/>
      <c r="DC219" s="79"/>
      <c r="DD219" s="79"/>
      <c r="DE219" s="79"/>
      <c r="DF219" s="79"/>
      <c r="DG219" s="79"/>
      <c r="DH219" s="79"/>
      <c r="DI219" s="79"/>
      <c r="DJ219" s="79"/>
      <c r="DK219" s="79"/>
      <c r="DL219" s="79"/>
      <c r="DM219" s="79"/>
      <c r="DN219" s="79"/>
      <c r="DO219" s="79"/>
      <c r="DP219" s="79"/>
      <c r="DQ219" s="79"/>
      <c r="DR219" s="79"/>
      <c r="DS219" s="79"/>
      <c r="DT219" s="79"/>
      <c r="DU219" s="79"/>
      <c r="DV219" s="79"/>
      <c r="DW219" s="79"/>
      <c r="DX219" s="79"/>
      <c r="DY219" s="79"/>
      <c r="DZ219" s="79"/>
      <c r="EA219" s="79"/>
      <c r="EB219" s="79"/>
      <c r="EC219" s="79"/>
      <c r="ED219" s="79"/>
      <c r="EE219" s="79"/>
      <c r="EF219" s="79"/>
      <c r="EG219" s="79"/>
      <c r="EH219" s="79"/>
      <c r="EI219" s="79"/>
      <c r="EJ219" s="79"/>
      <c r="EK219" s="79"/>
      <c r="EL219" s="79"/>
      <c r="EM219" s="79"/>
      <c r="EN219" s="79"/>
      <c r="EO219" s="79"/>
      <c r="EP219" s="79"/>
      <c r="EQ219" s="79"/>
      <c r="ER219" s="79"/>
      <c r="ES219" s="79"/>
      <c r="ET219" s="79"/>
      <c r="EU219" s="79"/>
      <c r="EV219" s="79"/>
      <c r="EW219" s="79"/>
      <c r="EX219" s="79"/>
      <c r="EY219" s="79"/>
      <c r="EZ219" s="79"/>
      <c r="FA219" s="79"/>
      <c r="FB219" s="79"/>
      <c r="FC219" s="79"/>
      <c r="FD219" s="79"/>
      <c r="FE219" s="79"/>
      <c r="FF219" s="79"/>
      <c r="FG219" s="79"/>
      <c r="FH219" s="79"/>
      <c r="FI219" s="79"/>
      <c r="FJ219" s="79"/>
      <c r="FK219" s="79"/>
      <c r="FL219" s="79"/>
      <c r="FM219" s="79"/>
      <c r="FN219" s="79"/>
      <c r="FO219" s="79"/>
      <c r="FP219" s="79"/>
      <c r="FQ219" s="79"/>
      <c r="FR219" s="79"/>
      <c r="FS219" s="79"/>
      <c r="FT219" s="79"/>
      <c r="FU219" s="79"/>
      <c r="FV219" s="79"/>
      <c r="FW219" s="79"/>
      <c r="FX219" s="79">
        <v>0</v>
      </c>
      <c r="FY219" s="79">
        <v>34</v>
      </c>
      <c r="FZ219" s="79">
        <v>0</v>
      </c>
      <c r="GA219" s="41"/>
      <c r="GB219" s="34"/>
      <c r="GC219" s="34"/>
    </row>
    <row r="220" spans="1:185" x14ac:dyDescent="0.2">
      <c r="A220" t="s">
        <v>186</v>
      </c>
      <c r="B220" t="s">
        <v>236</v>
      </c>
      <c r="C220" t="s">
        <v>2</v>
      </c>
      <c r="D220" t="s">
        <v>203</v>
      </c>
      <c r="E220" t="s">
        <v>209</v>
      </c>
      <c r="F220" t="s">
        <v>184</v>
      </c>
      <c r="G220" t="s">
        <v>1</v>
      </c>
      <c r="H220" s="79">
        <v>174</v>
      </c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E220" s="79"/>
      <c r="BF220" s="79"/>
      <c r="BG220" s="79"/>
      <c r="BH220" s="79"/>
      <c r="BI220" s="79"/>
      <c r="BJ220" s="79"/>
      <c r="BK220" s="79"/>
      <c r="BL220" s="79"/>
      <c r="BM220" s="79"/>
      <c r="BN220" s="79"/>
      <c r="BO220" s="79"/>
      <c r="BP220" s="79"/>
      <c r="BQ220" s="79"/>
      <c r="BR220" s="79"/>
      <c r="BS220" s="79"/>
      <c r="BT220" s="79"/>
      <c r="BU220" s="79"/>
      <c r="BV220" s="79"/>
      <c r="BW220" s="79"/>
      <c r="BX220" s="79"/>
      <c r="BY220" s="79"/>
      <c r="BZ220" s="79"/>
      <c r="CA220" s="79"/>
      <c r="CB220" s="79"/>
      <c r="CC220" s="79"/>
      <c r="CD220" s="79"/>
      <c r="CE220" s="79"/>
      <c r="CF220" s="79"/>
      <c r="CG220" s="79"/>
      <c r="CH220" s="79"/>
      <c r="CI220" s="79"/>
      <c r="CJ220" s="79"/>
      <c r="CK220" s="79"/>
      <c r="CL220" s="79"/>
      <c r="CM220" s="79"/>
      <c r="CN220" s="79"/>
      <c r="CO220" s="79"/>
      <c r="CP220" s="79"/>
      <c r="CQ220" s="79"/>
      <c r="CR220" s="79"/>
      <c r="CS220" s="79"/>
      <c r="CT220" s="79"/>
      <c r="CU220" s="79"/>
      <c r="CV220" s="79"/>
      <c r="CW220" s="79"/>
      <c r="CX220" s="79"/>
      <c r="CY220" s="79"/>
      <c r="CZ220" s="79"/>
      <c r="DA220" s="79"/>
      <c r="DB220" s="79"/>
      <c r="DC220" s="79"/>
      <c r="DD220" s="79"/>
      <c r="DE220" s="79"/>
      <c r="DF220" s="79"/>
      <c r="DG220" s="79"/>
      <c r="DH220" s="79"/>
      <c r="DI220" s="79"/>
      <c r="DJ220" s="79"/>
      <c r="DK220" s="79"/>
      <c r="DL220" s="79"/>
      <c r="DM220" s="79"/>
      <c r="DN220" s="79"/>
      <c r="DO220" s="79"/>
      <c r="DP220" s="79"/>
      <c r="DQ220" s="79"/>
      <c r="DR220" s="79"/>
      <c r="DS220" s="79"/>
      <c r="DT220" s="79"/>
      <c r="DU220" s="79"/>
      <c r="DV220" s="79"/>
      <c r="DW220" s="79"/>
      <c r="DX220" s="79"/>
      <c r="DY220" s="79"/>
      <c r="DZ220" s="79"/>
      <c r="EA220" s="79"/>
      <c r="EB220" s="79"/>
      <c r="EC220" s="79"/>
      <c r="ED220" s="79"/>
      <c r="EE220" s="79"/>
      <c r="EF220" s="79"/>
      <c r="EG220" s="79"/>
      <c r="EH220" s="79"/>
      <c r="EI220" s="79"/>
      <c r="EJ220" s="79"/>
      <c r="EK220" s="79"/>
      <c r="EL220" s="79"/>
      <c r="EM220" s="79"/>
      <c r="EN220" s="79"/>
      <c r="EO220" s="79"/>
      <c r="EP220" s="79"/>
      <c r="EQ220" s="79"/>
      <c r="ER220" s="79"/>
      <c r="ES220" s="79"/>
      <c r="ET220" s="79"/>
      <c r="EU220" s="79"/>
      <c r="EV220" s="79"/>
      <c r="EW220" s="79"/>
      <c r="EX220" s="79"/>
      <c r="EY220" s="79"/>
      <c r="EZ220" s="79"/>
      <c r="FA220" s="79"/>
      <c r="FB220" s="79"/>
      <c r="FC220" s="79"/>
      <c r="FD220" s="79"/>
      <c r="FE220" s="79"/>
      <c r="FF220" s="79"/>
      <c r="FG220" s="79"/>
      <c r="FH220" s="79"/>
      <c r="FI220" s="79"/>
      <c r="FJ220" s="79"/>
      <c r="FK220" s="79"/>
      <c r="FL220" s="79"/>
      <c r="FM220" s="79"/>
      <c r="FN220" s="79"/>
      <c r="FO220" s="79"/>
      <c r="FP220" s="79"/>
      <c r="FQ220" s="79"/>
      <c r="FR220" s="79"/>
      <c r="FS220" s="79"/>
      <c r="FT220" s="79"/>
      <c r="FU220" s="79"/>
      <c r="FV220" s="79"/>
      <c r="FW220" s="79"/>
      <c r="FX220" s="79">
        <v>0</v>
      </c>
      <c r="FY220" s="79">
        <v>17</v>
      </c>
      <c r="FZ220" s="79">
        <v>0</v>
      </c>
      <c r="GA220" s="41"/>
      <c r="GB220" s="34"/>
      <c r="GC220" s="34"/>
    </row>
    <row r="221" spans="1:185" x14ac:dyDescent="0.2">
      <c r="A221" t="s">
        <v>186</v>
      </c>
      <c r="B221" t="s">
        <v>236</v>
      </c>
      <c r="C221" t="s">
        <v>2</v>
      </c>
      <c r="D221" t="s">
        <v>203</v>
      </c>
      <c r="E221" t="s">
        <v>209</v>
      </c>
      <c r="F221" t="s">
        <v>185</v>
      </c>
      <c r="G221" t="s">
        <v>1</v>
      </c>
      <c r="H221" s="79">
        <v>57</v>
      </c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  <c r="BZ221" s="79"/>
      <c r="CA221" s="79"/>
      <c r="CB221" s="79"/>
      <c r="CC221" s="79"/>
      <c r="CD221" s="79"/>
      <c r="CE221" s="79"/>
      <c r="CF221" s="79"/>
      <c r="CG221" s="79"/>
      <c r="CH221" s="79"/>
      <c r="CI221" s="79"/>
      <c r="CJ221" s="79"/>
      <c r="CK221" s="79"/>
      <c r="CL221" s="79"/>
      <c r="CM221" s="79"/>
      <c r="CN221" s="79"/>
      <c r="CO221" s="79"/>
      <c r="CP221" s="79"/>
      <c r="CQ221" s="79"/>
      <c r="CR221" s="79"/>
      <c r="CS221" s="79"/>
      <c r="CT221" s="79"/>
      <c r="CU221" s="79"/>
      <c r="CV221" s="79"/>
      <c r="CW221" s="79"/>
      <c r="CX221" s="79"/>
      <c r="CY221" s="79"/>
      <c r="CZ221" s="79"/>
      <c r="DA221" s="79"/>
      <c r="DB221" s="79"/>
      <c r="DC221" s="79"/>
      <c r="DD221" s="79"/>
      <c r="DE221" s="79"/>
      <c r="DF221" s="79"/>
      <c r="DG221" s="79"/>
      <c r="DH221" s="79"/>
      <c r="DI221" s="79"/>
      <c r="DJ221" s="79"/>
      <c r="DK221" s="79"/>
      <c r="DL221" s="79"/>
      <c r="DM221" s="79"/>
      <c r="DN221" s="79"/>
      <c r="DO221" s="79"/>
      <c r="DP221" s="79"/>
      <c r="DQ221" s="79"/>
      <c r="DR221" s="79"/>
      <c r="DS221" s="79"/>
      <c r="DT221" s="79"/>
      <c r="DU221" s="79"/>
      <c r="DV221" s="79"/>
      <c r="DW221" s="79"/>
      <c r="DX221" s="79"/>
      <c r="DY221" s="79"/>
      <c r="DZ221" s="79"/>
      <c r="EA221" s="79"/>
      <c r="EB221" s="79"/>
      <c r="EC221" s="79"/>
      <c r="ED221" s="79"/>
      <c r="EE221" s="79"/>
      <c r="EF221" s="79"/>
      <c r="EG221" s="79"/>
      <c r="EH221" s="79"/>
      <c r="EI221" s="79"/>
      <c r="EJ221" s="79"/>
      <c r="EK221" s="79"/>
      <c r="EL221" s="79"/>
      <c r="EM221" s="79"/>
      <c r="EN221" s="79"/>
      <c r="EO221" s="79"/>
      <c r="EP221" s="79"/>
      <c r="EQ221" s="79"/>
      <c r="ER221" s="79"/>
      <c r="ES221" s="79"/>
      <c r="ET221" s="79"/>
      <c r="EU221" s="79"/>
      <c r="EV221" s="79"/>
      <c r="EW221" s="79"/>
      <c r="EX221" s="79"/>
      <c r="EY221" s="79"/>
      <c r="EZ221" s="79"/>
      <c r="FA221" s="79"/>
      <c r="FB221" s="79"/>
      <c r="FC221" s="79"/>
      <c r="FD221" s="79"/>
      <c r="FE221" s="79"/>
      <c r="FF221" s="79"/>
      <c r="FG221" s="79"/>
      <c r="FH221" s="79"/>
      <c r="FI221" s="79"/>
      <c r="FJ221" s="79"/>
      <c r="FK221" s="79"/>
      <c r="FL221" s="79"/>
      <c r="FM221" s="79"/>
      <c r="FN221" s="79"/>
      <c r="FO221" s="79"/>
      <c r="FP221" s="79"/>
      <c r="FQ221" s="79"/>
      <c r="FR221" s="79"/>
      <c r="FS221" s="79"/>
      <c r="FT221" s="79"/>
      <c r="FU221" s="79"/>
      <c r="FV221" s="79"/>
      <c r="FW221" s="79"/>
      <c r="FX221" s="79">
        <v>0</v>
      </c>
      <c r="FY221" s="79">
        <v>4</v>
      </c>
      <c r="FZ221" s="79">
        <v>0</v>
      </c>
      <c r="GA221" s="41"/>
      <c r="GB221" s="34"/>
      <c r="GC221" s="34"/>
    </row>
    <row r="222" spans="1:185" x14ac:dyDescent="0.2">
      <c r="A222" t="s">
        <v>186</v>
      </c>
      <c r="B222" t="s">
        <v>236</v>
      </c>
      <c r="C222" t="s">
        <v>2</v>
      </c>
      <c r="D222" t="s">
        <v>203</v>
      </c>
      <c r="E222" t="s">
        <v>210</v>
      </c>
      <c r="F222" t="s">
        <v>1</v>
      </c>
      <c r="G222" t="s">
        <v>198</v>
      </c>
      <c r="H222" s="79">
        <v>2603</v>
      </c>
      <c r="I222" s="79">
        <v>1.7011796236038208</v>
      </c>
      <c r="J222" s="79">
        <v>1.5861996412277222</v>
      </c>
      <c r="K222" s="79">
        <v>1.3717765808105469</v>
      </c>
      <c r="L222" s="79">
        <v>1.220401406288147</v>
      </c>
      <c r="M222" s="79">
        <v>1.1291508674621582</v>
      </c>
      <c r="N222" s="79">
        <v>1.0803786516189575</v>
      </c>
      <c r="O222" s="79">
        <v>0.99389821290969849</v>
      </c>
      <c r="P222" s="79">
        <v>1.119678258895874</v>
      </c>
      <c r="Q222" s="79">
        <v>1.2619452476501465</v>
      </c>
      <c r="R222" s="79">
        <v>1.4714006185531616</v>
      </c>
      <c r="S222" s="79">
        <v>1.9276742935180664</v>
      </c>
      <c r="T222" s="79">
        <v>2.4243509769439697</v>
      </c>
      <c r="U222" s="79">
        <v>2.5652563571929932</v>
      </c>
      <c r="V222" s="79">
        <v>2.827484130859375</v>
      </c>
      <c r="W222" s="79">
        <v>2.6649181842803955</v>
      </c>
      <c r="X222" s="79">
        <v>2.7486534118652344</v>
      </c>
      <c r="Y222" s="79">
        <v>3.1150944232940674</v>
      </c>
      <c r="Z222" s="79">
        <v>3.0610287189483643</v>
      </c>
      <c r="AA222" s="79">
        <v>3.0370571613311768</v>
      </c>
      <c r="AB222" s="79">
        <v>2.9753525257110596</v>
      </c>
      <c r="AC222" s="79">
        <v>2.780099630355835</v>
      </c>
      <c r="AD222" s="79">
        <v>2.4319074153900146</v>
      </c>
      <c r="AE222" s="79">
        <v>1.8975400924682617</v>
      </c>
      <c r="AF222" s="79">
        <v>1.5133957862854004</v>
      </c>
      <c r="AG222" s="79">
        <v>-0.33795458078384399</v>
      </c>
      <c r="AH222" s="79">
        <v>-0.30302968621253967</v>
      </c>
      <c r="AI222" s="79">
        <v>-0.40945792198181152</v>
      </c>
      <c r="AJ222" s="79">
        <v>-0.40328484773635864</v>
      </c>
      <c r="AK222" s="79">
        <v>-0.20506440103054047</v>
      </c>
      <c r="AL222" s="79">
        <v>-2.9950901865959167E-2</v>
      </c>
      <c r="AM222" s="79">
        <v>-0.12363206595182419</v>
      </c>
      <c r="AN222" s="79">
        <v>-0.14617140591144562</v>
      </c>
      <c r="AO222" s="79">
        <v>-0.15246911346912384</v>
      </c>
      <c r="AP222" s="79">
        <v>-0.3428674042224884</v>
      </c>
      <c r="AQ222" s="79">
        <v>-0.11857601255178452</v>
      </c>
      <c r="AR222" s="79">
        <v>9.180247038602829E-2</v>
      </c>
      <c r="AS222" s="79">
        <v>-6.440331693738699E-3</v>
      </c>
      <c r="AT222" s="79">
        <v>-0.10188309848308563</v>
      </c>
      <c r="AU222" s="79">
        <v>-0.26095199584960938</v>
      </c>
      <c r="AV222" s="79">
        <v>-0.35080146789550781</v>
      </c>
      <c r="AW222" s="79">
        <v>3.4509845077991486E-2</v>
      </c>
      <c r="AX222" s="79">
        <v>-0.13874131441116333</v>
      </c>
      <c r="AY222" s="79">
        <v>-0.28963375091552734</v>
      </c>
      <c r="AZ222" s="79">
        <v>-0.33635404706001282</v>
      </c>
      <c r="BA222" s="79">
        <v>-0.47572079300880432</v>
      </c>
      <c r="BB222" s="79">
        <v>-0.58231264352798462</v>
      </c>
      <c r="BC222" s="79">
        <v>-0.66246902942657471</v>
      </c>
      <c r="BD222" s="79">
        <v>-0.45181995630264282</v>
      </c>
      <c r="BE222" s="79">
        <v>-0.1120484247803688</v>
      </c>
      <c r="BF222" s="79">
        <v>-8.2054592669010162E-2</v>
      </c>
      <c r="BG222" s="79">
        <v>-0.19786760210990906</v>
      </c>
      <c r="BH222" s="79">
        <v>-0.21404173970222473</v>
      </c>
      <c r="BI222" s="79">
        <v>-7.7570132911205292E-2</v>
      </c>
      <c r="BJ222" s="79">
        <v>6.9031335413455963E-2</v>
      </c>
      <c r="BK222" s="79">
        <v>-2.4839738383889198E-2</v>
      </c>
      <c r="BL222" s="79">
        <v>-3.6541968584060669E-2</v>
      </c>
      <c r="BM222" s="79">
        <v>-4.7491531819105148E-2</v>
      </c>
      <c r="BN222" s="79">
        <v>-0.19471894204616547</v>
      </c>
      <c r="BO222" s="79">
        <v>5.3840216249227524E-2</v>
      </c>
      <c r="BP222" s="79">
        <v>0.31072896718978882</v>
      </c>
      <c r="BQ222" s="79">
        <v>0.21939510107040405</v>
      </c>
      <c r="BR222" s="79">
        <v>0.1609007716178894</v>
      </c>
      <c r="BS222" s="79">
        <v>9.2605646932497621E-4</v>
      </c>
      <c r="BT222" s="79">
        <v>-6.4855203032493591E-2</v>
      </c>
      <c r="BU222" s="79">
        <v>0.33614158630371094</v>
      </c>
      <c r="BV222" s="79">
        <v>0.14913874864578247</v>
      </c>
      <c r="BW222" s="79">
        <v>-1.7218927387148142E-3</v>
      </c>
      <c r="BX222" s="79">
        <v>-4.4392358511686325E-2</v>
      </c>
      <c r="BY222" s="79">
        <v>-0.21987873315811157</v>
      </c>
      <c r="BZ222" s="79">
        <v>-0.34142202138900757</v>
      </c>
      <c r="CA222" s="79">
        <v>-0.43681460618972778</v>
      </c>
      <c r="CB222" s="79">
        <v>-0.25247940421104431</v>
      </c>
      <c r="CC222" s="79">
        <v>4.4413495808839798E-2</v>
      </c>
      <c r="CD222" s="79">
        <v>7.0992074906826019E-2</v>
      </c>
      <c r="CE222" s="79">
        <v>-5.1320791244506836E-2</v>
      </c>
      <c r="CF222" s="79">
        <v>-8.2972534000873566E-2</v>
      </c>
      <c r="CG222" s="79">
        <v>1.0732005350291729E-2</v>
      </c>
      <c r="CH222" s="79">
        <v>0.13758613169193268</v>
      </c>
      <c r="CI222" s="79">
        <v>4.3583527207374573E-2</v>
      </c>
      <c r="CJ222" s="79">
        <v>3.9387043565511703E-2</v>
      </c>
      <c r="CK222" s="79">
        <v>2.5215623900294304E-2</v>
      </c>
      <c r="CL222" s="79">
        <v>-9.2111766338348389E-2</v>
      </c>
      <c r="CM222" s="79">
        <v>0.17325517535209656</v>
      </c>
      <c r="CN222" s="79">
        <v>0.4623568058013916</v>
      </c>
      <c r="CO222" s="79">
        <v>0.37580803036689758</v>
      </c>
      <c r="CP222" s="79">
        <v>0.34290409088134766</v>
      </c>
      <c r="CQ222" s="79">
        <v>0.18230199813842773</v>
      </c>
      <c r="CR222" s="79">
        <v>0.13319031894207001</v>
      </c>
      <c r="CS222" s="79">
        <v>0.54505079984664917</v>
      </c>
      <c r="CT222" s="79">
        <v>0.34852361679077148</v>
      </c>
      <c r="CU222" s="79">
        <v>0.19768498837947845</v>
      </c>
      <c r="CV222" s="79">
        <v>0.15781942009925842</v>
      </c>
      <c r="CW222" s="79">
        <v>-4.2683295905590057E-2</v>
      </c>
      <c r="CX222" s="79">
        <v>-0.17458193004131317</v>
      </c>
      <c r="CY222" s="79">
        <v>-0.2805270254611969</v>
      </c>
      <c r="CZ222" s="79">
        <v>-0.11441674828529358</v>
      </c>
      <c r="DA222" s="79">
        <v>0.2008754163980484</v>
      </c>
      <c r="DB222" s="79">
        <v>0.2240387499332428</v>
      </c>
      <c r="DC222" s="79">
        <v>9.5226019620895386E-2</v>
      </c>
      <c r="DD222" s="79">
        <v>4.8096667975187302E-2</v>
      </c>
      <c r="DE222" s="79">
        <v>9.9034145474433899E-2</v>
      </c>
      <c r="DF222" s="79">
        <v>0.2061409205198288</v>
      </c>
      <c r="DG222" s="79">
        <v>0.11200679093599319</v>
      </c>
      <c r="DH222" s="79">
        <v>0.11531605571508408</v>
      </c>
      <c r="DI222" s="79">
        <v>9.7922779619693756E-2</v>
      </c>
      <c r="DJ222" s="79">
        <v>1.0495413094758987E-2</v>
      </c>
      <c r="DK222" s="79">
        <v>0.29267013072967529</v>
      </c>
      <c r="DL222" s="79">
        <v>0.61398464441299438</v>
      </c>
      <c r="DM222" s="79">
        <v>0.53222095966339111</v>
      </c>
      <c r="DN222" s="79">
        <v>0.52490741014480591</v>
      </c>
      <c r="DO222" s="79">
        <v>0.36367794871330261</v>
      </c>
      <c r="DP222" s="79">
        <v>0.33123582601547241</v>
      </c>
      <c r="DQ222" s="79">
        <v>0.7539600133895874</v>
      </c>
      <c r="DR222" s="79">
        <v>0.5479084849357605</v>
      </c>
      <c r="DS222" s="79">
        <v>0.39709186553955078</v>
      </c>
      <c r="DT222" s="79">
        <v>0.36003118753433228</v>
      </c>
      <c r="DU222" s="79">
        <v>0.13451214134693146</v>
      </c>
      <c r="DV222" s="79">
        <v>-7.741827517747879E-3</v>
      </c>
      <c r="DW222" s="79">
        <v>-0.12423945963382721</v>
      </c>
      <c r="DX222" s="79">
        <v>2.3645913228392601E-2</v>
      </c>
      <c r="DY222" s="79">
        <v>0.42678156495094299</v>
      </c>
      <c r="DZ222" s="79">
        <v>0.44501382112503052</v>
      </c>
      <c r="EA222" s="79">
        <v>0.30681633949279785</v>
      </c>
      <c r="EB222" s="79">
        <v>0.23733977973461151</v>
      </c>
      <c r="EC222" s="79">
        <v>0.22652840614318848</v>
      </c>
      <c r="ED222" s="79">
        <v>0.30512318015098572</v>
      </c>
      <c r="EE222" s="79">
        <v>0.21079912781715393</v>
      </c>
      <c r="EF222" s="79">
        <v>0.22494548559188843</v>
      </c>
      <c r="EG222" s="79">
        <v>0.20290036499500275</v>
      </c>
      <c r="EH222" s="79">
        <v>0.15864388644695282</v>
      </c>
      <c r="EI222" s="79">
        <v>0.46508637070655823</v>
      </c>
      <c r="EJ222" s="79">
        <v>0.83291113376617432</v>
      </c>
      <c r="EK222" s="79">
        <v>0.7580564022064209</v>
      </c>
      <c r="EL222" s="79">
        <v>0.78769129514694214</v>
      </c>
      <c r="EM222" s="79">
        <v>0.62555599212646484</v>
      </c>
      <c r="EN222" s="79">
        <v>0.61718213558197021</v>
      </c>
      <c r="EO222" s="79">
        <v>1.0555917024612427</v>
      </c>
      <c r="EP222" s="79">
        <v>0.8357885479927063</v>
      </c>
      <c r="EQ222" s="79">
        <v>0.68500375747680664</v>
      </c>
      <c r="ER222" s="79">
        <v>0.65199291706085205</v>
      </c>
      <c r="ES222" s="79">
        <v>0.3903542160987854</v>
      </c>
      <c r="ET222" s="79">
        <v>0.23314878344535828</v>
      </c>
      <c r="EU222" s="79">
        <v>0.10141497105360031</v>
      </c>
      <c r="EV222" s="79">
        <v>0.22298647463321686</v>
      </c>
      <c r="EW222" s="79">
        <v>71.85870361328125</v>
      </c>
      <c r="EX222" s="79">
        <v>66.210502624511719</v>
      </c>
      <c r="EY222" s="79">
        <v>65.255783081054688</v>
      </c>
      <c r="EZ222" s="79">
        <v>63.619102478027344</v>
      </c>
      <c r="FA222" s="79">
        <v>64.121162414550781</v>
      </c>
      <c r="FB222" s="79">
        <v>61.615089416503906</v>
      </c>
      <c r="FC222" s="79">
        <v>60.313129425048828</v>
      </c>
      <c r="FD222" s="79">
        <v>60.656455993652344</v>
      </c>
      <c r="FE222" s="79">
        <v>68.82574462890625</v>
      </c>
      <c r="FF222" s="79">
        <v>76.532012939453125</v>
      </c>
      <c r="FG222" s="79">
        <v>83.65130615234375</v>
      </c>
      <c r="FH222" s="79">
        <v>92.406509399414063</v>
      </c>
      <c r="FI222" s="79">
        <v>97.100318908691406</v>
      </c>
      <c r="FJ222" s="79">
        <v>100.31528472900391</v>
      </c>
      <c r="FK222" s="79">
        <v>101.54243469238281</v>
      </c>
      <c r="FL222" s="79">
        <v>101.58072662353516</v>
      </c>
      <c r="FM222" s="79">
        <v>99.999549865722656</v>
      </c>
      <c r="FN222" s="79">
        <v>97.122703552246094</v>
      </c>
      <c r="FO222" s="79">
        <v>91.140830993652344</v>
      </c>
      <c r="FP222" s="79">
        <v>80.958099365234375</v>
      </c>
      <c r="FQ222" s="79">
        <v>74.051315307617188</v>
      </c>
      <c r="FR222" s="79">
        <v>69.772056579589844</v>
      </c>
      <c r="FS222" s="79">
        <v>68.112106323242188</v>
      </c>
      <c r="FT222" s="79">
        <v>67.325904846191406</v>
      </c>
      <c r="FU222" s="79">
        <v>0.10112686455249786</v>
      </c>
      <c r="FV222" s="79">
        <v>0.23207005858421326</v>
      </c>
      <c r="FW222" s="79">
        <v>9.0742804110050201E-2</v>
      </c>
      <c r="FX222" s="79">
        <v>0</v>
      </c>
      <c r="FY222" s="79">
        <v>272</v>
      </c>
      <c r="FZ222" s="79">
        <v>1</v>
      </c>
      <c r="GA222" s="41"/>
      <c r="GB222" s="34"/>
      <c r="GC222" s="34"/>
    </row>
    <row r="223" spans="1:185" x14ac:dyDescent="0.2">
      <c r="A223" t="s">
        <v>186</v>
      </c>
      <c r="B223" t="s">
        <v>236</v>
      </c>
      <c r="C223" t="s">
        <v>2</v>
      </c>
      <c r="D223" t="s">
        <v>203</v>
      </c>
      <c r="E223" t="s">
        <v>210</v>
      </c>
      <c r="F223" t="s">
        <v>1</v>
      </c>
      <c r="G223" t="s">
        <v>200</v>
      </c>
      <c r="H223" s="79">
        <v>697</v>
      </c>
      <c r="I223" s="79">
        <v>0.66195517778396606</v>
      </c>
      <c r="J223" s="79">
        <v>0.63909238576889038</v>
      </c>
      <c r="K223" s="79">
        <v>0.6005128026008606</v>
      </c>
      <c r="L223" s="79">
        <v>0.5275721549987793</v>
      </c>
      <c r="M223" s="79">
        <v>0.52523034811019897</v>
      </c>
      <c r="N223" s="79">
        <v>0.50743579864501953</v>
      </c>
      <c r="O223" s="79">
        <v>0.48930269479751587</v>
      </c>
      <c r="P223" s="79">
        <v>0.45251950621604919</v>
      </c>
      <c r="Q223" s="79">
        <v>0.45160135626792908</v>
      </c>
      <c r="R223" s="79">
        <v>0.59065276384353638</v>
      </c>
      <c r="S223" s="79">
        <v>0.65905642509460449</v>
      </c>
      <c r="T223" s="79">
        <v>0.69691139459609985</v>
      </c>
      <c r="U223" s="79">
        <v>0.79713201522827148</v>
      </c>
      <c r="V223" s="79">
        <v>0.8755379319190979</v>
      </c>
      <c r="W223" s="79">
        <v>0.89878702163696289</v>
      </c>
      <c r="X223" s="79">
        <v>0.86721336841583252</v>
      </c>
      <c r="Y223" s="79">
        <v>0.91222381591796875</v>
      </c>
      <c r="Z223" s="79">
        <v>0.95781713724136353</v>
      </c>
      <c r="AA223" s="79">
        <v>0.92271220684051514</v>
      </c>
      <c r="AB223" s="79">
        <v>0.97585809230804443</v>
      </c>
      <c r="AC223" s="79">
        <v>0.93069040775299072</v>
      </c>
      <c r="AD223" s="79">
        <v>0.71703571081161499</v>
      </c>
      <c r="AE223" s="79">
        <v>0.67361235618591309</v>
      </c>
      <c r="AF223" s="79">
        <v>0.69030553102493286</v>
      </c>
      <c r="AG223" s="79">
        <v>-8.5405021905899048E-2</v>
      </c>
      <c r="AH223" s="79">
        <v>-2.4205677211284637E-2</v>
      </c>
      <c r="AI223" s="79">
        <v>-6.1800818890333176E-2</v>
      </c>
      <c r="AJ223" s="79">
        <v>-6.5126441419124603E-2</v>
      </c>
      <c r="AK223" s="79">
        <v>-2.4582631886005402E-3</v>
      </c>
      <c r="AL223" s="79">
        <v>-2.9541239142417908E-2</v>
      </c>
      <c r="AM223" s="79">
        <v>-7.9314775764942169E-2</v>
      </c>
      <c r="AN223" s="79">
        <v>-6.1462920159101486E-2</v>
      </c>
      <c r="AO223" s="79">
        <v>-7.8837305307388306E-2</v>
      </c>
      <c r="AP223" s="79">
        <v>-7.5110763311386108E-2</v>
      </c>
      <c r="AQ223" s="79">
        <v>-6.5204724669456482E-2</v>
      </c>
      <c r="AR223" s="79">
        <v>-0.25570100545883179</v>
      </c>
      <c r="AS223" s="79">
        <v>-0.22893969714641571</v>
      </c>
      <c r="AT223" s="79">
        <v>-0.15559394657611847</v>
      </c>
      <c r="AU223" s="79">
        <v>-0.23357471823692322</v>
      </c>
      <c r="AV223" s="79">
        <v>-0.24655759334564209</v>
      </c>
      <c r="AW223" s="79">
        <v>-0.2125590592622757</v>
      </c>
      <c r="AX223" s="79">
        <v>-0.12144609540700912</v>
      </c>
      <c r="AY223" s="79">
        <v>-9.9211707711219788E-2</v>
      </c>
      <c r="AZ223" s="79">
        <v>-8.5176326334476471E-2</v>
      </c>
      <c r="BA223" s="79">
        <v>-0.11926829069852829</v>
      </c>
      <c r="BB223" s="79">
        <v>-0.22973807156085968</v>
      </c>
      <c r="BC223" s="79">
        <v>-0.1863921731710434</v>
      </c>
      <c r="BD223" s="79">
        <v>-5.6403066962957382E-2</v>
      </c>
      <c r="BE223" s="79">
        <v>1.0262136347591877E-2</v>
      </c>
      <c r="BF223" s="79">
        <v>6.8733535706996918E-2</v>
      </c>
      <c r="BG223" s="79">
        <v>3.3163171261548996E-2</v>
      </c>
      <c r="BH223" s="79">
        <v>3.1700991094112396E-2</v>
      </c>
      <c r="BI223" s="79">
        <v>9.4904661178588867E-2</v>
      </c>
      <c r="BJ223" s="79">
        <v>6.652040034532547E-2</v>
      </c>
      <c r="BK223" s="79">
        <v>-5.6533957831561565E-3</v>
      </c>
      <c r="BL223" s="79">
        <v>-8.6671104654669762E-3</v>
      </c>
      <c r="BM223" s="79">
        <v>-2.8561137616634369E-2</v>
      </c>
      <c r="BN223" s="79">
        <v>2.0540794357657433E-2</v>
      </c>
      <c r="BO223" s="79">
        <v>4.3562673032283783E-2</v>
      </c>
      <c r="BP223" s="79">
        <v>-0.12422260642051697</v>
      </c>
      <c r="BQ223" s="79">
        <v>-8.9700348675251007E-2</v>
      </c>
      <c r="BR223" s="79">
        <v>-1.9136160612106323E-2</v>
      </c>
      <c r="BS223" s="79">
        <v>-9.5835357904434204E-2</v>
      </c>
      <c r="BT223" s="79">
        <v>-0.11615125834941864</v>
      </c>
      <c r="BU223" s="79">
        <v>-8.1743843853473663E-2</v>
      </c>
      <c r="BV223" s="79">
        <v>-1.1461364338174462E-3</v>
      </c>
      <c r="BW223" s="79">
        <v>-4.0217390051111579E-4</v>
      </c>
      <c r="BX223" s="79">
        <v>5.5117974989116192E-3</v>
      </c>
      <c r="BY223" s="79">
        <v>-2.7695603668689728E-2</v>
      </c>
      <c r="BZ223" s="79">
        <v>-0.14583200216293335</v>
      </c>
      <c r="CA223" s="79">
        <v>-9.5052368938922882E-2</v>
      </c>
      <c r="CB223" s="79">
        <v>3.5757590085268021E-2</v>
      </c>
      <c r="CC223" s="79">
        <v>7.6520919799804688E-2</v>
      </c>
      <c r="CD223" s="79">
        <v>0.13310295343399048</v>
      </c>
      <c r="CE223" s="79">
        <v>9.8934940993785858E-2</v>
      </c>
      <c r="CF223" s="79">
        <v>9.8763376474380493E-2</v>
      </c>
      <c r="CG223" s="79">
        <v>0.16233792901039124</v>
      </c>
      <c r="CH223" s="79">
        <v>0.13305239379405975</v>
      </c>
      <c r="CI223" s="79">
        <v>4.5364249497652054E-2</v>
      </c>
      <c r="CJ223" s="79">
        <v>2.7899106964468956E-2</v>
      </c>
      <c r="CK223" s="79">
        <v>6.2599838711321354E-3</v>
      </c>
      <c r="CL223" s="79">
        <v>8.6788773536682129E-2</v>
      </c>
      <c r="CM223" s="79">
        <v>0.11889464408159256</v>
      </c>
      <c r="CN223" s="79">
        <v>-3.3161081373691559E-2</v>
      </c>
      <c r="CO223" s="79">
        <v>6.736402865499258E-3</v>
      </c>
      <c r="CP223" s="79">
        <v>7.537408173084259E-2</v>
      </c>
      <c r="CQ223" s="79">
        <v>-4.3748997268266976E-4</v>
      </c>
      <c r="CR223" s="79">
        <v>-2.5832228362560272E-2</v>
      </c>
      <c r="CS223" s="79">
        <v>8.8583845645189285E-3</v>
      </c>
      <c r="CT223" s="79">
        <v>8.2173250615596771E-2</v>
      </c>
      <c r="CU223" s="79">
        <v>6.8033009767532349E-2</v>
      </c>
      <c r="CV223" s="79">
        <v>6.8322114646434784E-2</v>
      </c>
      <c r="CW223" s="79">
        <v>3.5727363079786301E-2</v>
      </c>
      <c r="CX223" s="79">
        <v>-8.771892637014389E-2</v>
      </c>
      <c r="CY223" s="79">
        <v>-3.1790707260370255E-2</v>
      </c>
      <c r="CZ223" s="79">
        <v>9.9587783217430115E-2</v>
      </c>
      <c r="DA223" s="79">
        <v>0.14277970790863037</v>
      </c>
      <c r="DB223" s="79">
        <v>0.19747236371040344</v>
      </c>
      <c r="DC223" s="79">
        <v>0.16470670700073242</v>
      </c>
      <c r="DD223" s="79">
        <v>0.16582575440406799</v>
      </c>
      <c r="DE223" s="79">
        <v>0.2297711968421936</v>
      </c>
      <c r="DF223" s="79">
        <v>0.19958439469337463</v>
      </c>
      <c r="DG223" s="79">
        <v>9.6381895244121552E-2</v>
      </c>
      <c r="DH223" s="79">
        <v>6.4465321600437164E-2</v>
      </c>
      <c r="DI223" s="79">
        <v>4.1081104427576065E-2</v>
      </c>
      <c r="DJ223" s="79">
        <v>0.15303675830364227</v>
      </c>
      <c r="DK223" s="79">
        <v>0.19422660768032074</v>
      </c>
      <c r="DL223" s="79">
        <v>5.7900447398424149E-2</v>
      </c>
      <c r="DM223" s="79">
        <v>0.1031731516122818</v>
      </c>
      <c r="DN223" s="79">
        <v>0.1698843240737915</v>
      </c>
      <c r="DO223" s="79">
        <v>9.4960376620292664E-2</v>
      </c>
      <c r="DP223" s="79">
        <v>6.4486801624298096E-2</v>
      </c>
      <c r="DQ223" s="79">
        <v>9.9460609257221222E-2</v>
      </c>
      <c r="DR223" s="79">
        <v>0.16549263894557953</v>
      </c>
      <c r="DS223" s="79">
        <v>0.13646818697452545</v>
      </c>
      <c r="DT223" s="79">
        <v>0.13113243877887726</v>
      </c>
      <c r="DU223" s="79">
        <v>9.9150329828262329E-2</v>
      </c>
      <c r="DV223" s="79">
        <v>-2.9605844989418983E-2</v>
      </c>
      <c r="DW223" s="79">
        <v>3.1470958143472672E-2</v>
      </c>
      <c r="DX223" s="79">
        <v>0.16341798007488251</v>
      </c>
      <c r="DY223" s="79">
        <v>0.23844686150550842</v>
      </c>
      <c r="DZ223" s="79">
        <v>0.29041159152984619</v>
      </c>
      <c r="EA223" s="79">
        <v>0.25967070460319519</v>
      </c>
      <c r="EB223" s="79">
        <v>0.26265320181846619</v>
      </c>
      <c r="EC223" s="79">
        <v>0.32713413238525391</v>
      </c>
      <c r="ED223" s="79">
        <v>0.29564601182937622</v>
      </c>
      <c r="EE223" s="79">
        <v>0.17004327476024628</v>
      </c>
      <c r="EF223" s="79">
        <v>0.1172611340880394</v>
      </c>
      <c r="EG223" s="79">
        <v>9.13572758436203E-2</v>
      </c>
      <c r="EH223" s="79">
        <v>0.24868831038475037</v>
      </c>
      <c r="EI223" s="79">
        <v>0.3029940128326416</v>
      </c>
      <c r="EJ223" s="79">
        <v>0.18937882781028748</v>
      </c>
      <c r="EK223" s="79">
        <v>0.2424125075340271</v>
      </c>
      <c r="EL223" s="79">
        <v>0.30634209513664246</v>
      </c>
      <c r="EM223" s="79">
        <v>0.23269973695278168</v>
      </c>
      <c r="EN223" s="79">
        <v>0.19489313662052155</v>
      </c>
      <c r="EO223" s="79">
        <v>0.23027583956718445</v>
      </c>
      <c r="EP223" s="79">
        <v>0.28579258918762207</v>
      </c>
      <c r="EQ223" s="79">
        <v>0.23527772724628448</v>
      </c>
      <c r="ER223" s="79">
        <v>0.22182054817676544</v>
      </c>
      <c r="ES223" s="79">
        <v>0.19072301685810089</v>
      </c>
      <c r="ET223" s="79">
        <v>5.4300215095281601E-2</v>
      </c>
      <c r="EU223" s="79">
        <v>0.12281075119972229</v>
      </c>
      <c r="EV223" s="79">
        <v>0.25557863712310791</v>
      </c>
      <c r="EW223" s="79">
        <v>80.3536376953125</v>
      </c>
      <c r="EX223" s="79">
        <v>71.841529846191406</v>
      </c>
      <c r="EY223" s="79">
        <v>71.037422180175781</v>
      </c>
      <c r="EZ223" s="79">
        <v>68.691658020019531</v>
      </c>
      <c r="FA223" s="79">
        <v>66.271171569824219</v>
      </c>
      <c r="FB223" s="79">
        <v>65.01898193359375</v>
      </c>
      <c r="FC223" s="79">
        <v>66.781654357910156</v>
      </c>
      <c r="FD223" s="79">
        <v>66.445442199707031</v>
      </c>
      <c r="FE223" s="79">
        <v>76.409027099609375</v>
      </c>
      <c r="FF223" s="79">
        <v>82.138298034667969</v>
      </c>
      <c r="FG223" s="79">
        <v>87.821060180664063</v>
      </c>
      <c r="FH223" s="79">
        <v>92.991767883300781</v>
      </c>
      <c r="FI223" s="79">
        <v>96.702804565429688</v>
      </c>
      <c r="FJ223" s="79">
        <v>100.18265533447266</v>
      </c>
      <c r="FK223" s="79">
        <v>101.61054229736328</v>
      </c>
      <c r="FL223" s="79">
        <v>102.58214569091797</v>
      </c>
      <c r="FM223" s="79">
        <v>102.33906555175781</v>
      </c>
      <c r="FN223" s="79">
        <v>99.675407409667969</v>
      </c>
      <c r="FO223" s="79">
        <v>96.559089660644531</v>
      </c>
      <c r="FP223" s="79">
        <v>90.233413696289063</v>
      </c>
      <c r="FQ223" s="79">
        <v>86.470161437988281</v>
      </c>
      <c r="FR223" s="79">
        <v>82.544807434082031</v>
      </c>
      <c r="FS223" s="79">
        <v>79.867134094238281</v>
      </c>
      <c r="FT223" s="79">
        <v>76.855392456054688</v>
      </c>
      <c r="FU223" s="79">
        <v>6.8781197071075439E-2</v>
      </c>
      <c r="FV223" s="79">
        <v>9.1076262295246124E-2</v>
      </c>
      <c r="FW223" s="79">
        <v>6.726384162902832E-2</v>
      </c>
      <c r="FX223" s="79">
        <v>0</v>
      </c>
      <c r="FY223" s="79">
        <v>145</v>
      </c>
      <c r="FZ223" s="79">
        <v>1</v>
      </c>
      <c r="GA223" s="41"/>
      <c r="GB223" s="34"/>
      <c r="GC223" s="34"/>
    </row>
    <row r="224" spans="1:185" x14ac:dyDescent="0.2">
      <c r="A224" t="s">
        <v>186</v>
      </c>
      <c r="B224" t="s">
        <v>236</v>
      </c>
      <c r="C224" t="s">
        <v>2</v>
      </c>
      <c r="D224" t="s">
        <v>203</v>
      </c>
      <c r="E224" t="s">
        <v>210</v>
      </c>
      <c r="F224" t="s">
        <v>1</v>
      </c>
      <c r="G224" t="s">
        <v>1</v>
      </c>
      <c r="H224" s="79">
        <v>3300</v>
      </c>
      <c r="I224" s="79">
        <v>2.3631348609924316</v>
      </c>
      <c r="J224" s="79">
        <v>2.2252919673919678</v>
      </c>
      <c r="K224" s="79">
        <v>1.9722894430160522</v>
      </c>
      <c r="L224" s="79">
        <v>1.7479734420776367</v>
      </c>
      <c r="M224" s="79">
        <v>1.654381275177002</v>
      </c>
      <c r="N224" s="79">
        <v>1.5878144502639771</v>
      </c>
      <c r="O224" s="79">
        <v>1.4832009077072144</v>
      </c>
      <c r="P224" s="79">
        <v>1.5721977949142456</v>
      </c>
      <c r="Q224" s="79">
        <v>1.7135466337203979</v>
      </c>
      <c r="R224" s="79">
        <v>2.0620532035827637</v>
      </c>
      <c r="S224" s="79">
        <v>2.5867307186126709</v>
      </c>
      <c r="T224" s="79">
        <v>3.1212623119354248</v>
      </c>
      <c r="U224" s="79">
        <v>3.3623886108398438</v>
      </c>
      <c r="V224" s="79">
        <v>3.7030220031738281</v>
      </c>
      <c r="W224" s="79">
        <v>3.5637052059173584</v>
      </c>
      <c r="X224" s="79">
        <v>3.6158666610717773</v>
      </c>
      <c r="Y224" s="79">
        <v>4.027318000793457</v>
      </c>
      <c r="Z224" s="79">
        <v>4.0188455581665039</v>
      </c>
      <c r="AA224" s="79">
        <v>3.9597692489624023</v>
      </c>
      <c r="AB224" s="79">
        <v>3.9512104988098145</v>
      </c>
      <c r="AC224" s="79">
        <v>3.7107899188995361</v>
      </c>
      <c r="AD224" s="79">
        <v>3.1489429473876953</v>
      </c>
      <c r="AE224" s="79">
        <v>2.5711524486541748</v>
      </c>
      <c r="AF224" s="79">
        <v>2.2037012577056885</v>
      </c>
      <c r="AG224" s="79">
        <v>-0.29430690407752991</v>
      </c>
      <c r="AH224" s="79">
        <v>-0.20166139304637909</v>
      </c>
      <c r="AI224" s="79">
        <v>-0.34493926167488098</v>
      </c>
      <c r="AJ224" s="79">
        <v>-0.34401443600654602</v>
      </c>
      <c r="AK224" s="79">
        <v>-9.8455145955085754E-2</v>
      </c>
      <c r="AL224" s="79">
        <v>3.7174724042415619E-2</v>
      </c>
      <c r="AM224" s="79">
        <v>-0.11963292956352234</v>
      </c>
      <c r="AN224" s="79">
        <v>-0.1386689692735672</v>
      </c>
      <c r="AO224" s="79">
        <v>-0.16553559899330139</v>
      </c>
      <c r="AP224" s="79">
        <v>-0.30380222201347351</v>
      </c>
      <c r="AQ224" s="79">
        <v>-5.2898041903972626E-2</v>
      </c>
      <c r="AR224" s="79">
        <v>-3.0478942207992077E-3</v>
      </c>
      <c r="AS224" s="79">
        <v>-6.6517971456050873E-2</v>
      </c>
      <c r="AT224" s="79">
        <v>-8.2902289927005768E-2</v>
      </c>
      <c r="AU224" s="79">
        <v>-0.31896188855171204</v>
      </c>
      <c r="AV224" s="79">
        <v>-0.42458903789520264</v>
      </c>
      <c r="AW224" s="79">
        <v>-2.5777944829314947E-3</v>
      </c>
      <c r="AX224" s="79">
        <v>-9.7401589155197144E-2</v>
      </c>
      <c r="AY224" s="79">
        <v>-0.24950073659420013</v>
      </c>
      <c r="AZ224" s="79">
        <v>-0.29132264852523804</v>
      </c>
      <c r="BA224" s="79">
        <v>-0.46689629554748535</v>
      </c>
      <c r="BB224" s="79">
        <v>-0.69405746459960938</v>
      </c>
      <c r="BC224" s="79">
        <v>-0.72436302900314331</v>
      </c>
      <c r="BD224" s="79">
        <v>-0.38654670119285583</v>
      </c>
      <c r="BE224" s="79">
        <v>-4.8978965729475021E-2</v>
      </c>
      <c r="BF224" s="79">
        <v>3.8062795996665955E-2</v>
      </c>
      <c r="BG224" s="79">
        <v>-0.11301552504301071</v>
      </c>
      <c r="BH224" s="79">
        <v>-0.13143856823444366</v>
      </c>
      <c r="BI224" s="79">
        <v>6.1964076012372971E-2</v>
      </c>
      <c r="BJ224" s="79">
        <v>0.17510703206062317</v>
      </c>
      <c r="BK224" s="79">
        <v>3.5982436966150999E-3</v>
      </c>
      <c r="BL224" s="79">
        <v>-1.698901504278183E-2</v>
      </c>
      <c r="BM224" s="79">
        <v>-4.9139782786369324E-2</v>
      </c>
      <c r="BN224" s="79">
        <v>-0.12745827436447144</v>
      </c>
      <c r="BO224" s="79">
        <v>0.15095902979373932</v>
      </c>
      <c r="BP224" s="79">
        <v>0.25232511758804321</v>
      </c>
      <c r="BQ224" s="79">
        <v>0.1987917423248291</v>
      </c>
      <c r="BR224" s="79">
        <v>0.2131991982460022</v>
      </c>
      <c r="BS224" s="79">
        <v>-2.3069599643349648E-2</v>
      </c>
      <c r="BT224" s="79">
        <v>-0.11031036823987961</v>
      </c>
      <c r="BU224" s="79">
        <v>0.3261992335319519</v>
      </c>
      <c r="BV224" s="79">
        <v>0.2146032452583313</v>
      </c>
      <c r="BW224" s="79">
        <v>5.4894678294658661E-2</v>
      </c>
      <c r="BX224" s="79">
        <v>1.4399374835193157E-2</v>
      </c>
      <c r="BY224" s="79">
        <v>-0.19515979290008545</v>
      </c>
      <c r="BZ224" s="79">
        <v>-0.43897214531898499</v>
      </c>
      <c r="CA224" s="79">
        <v>-0.4809233546257019</v>
      </c>
      <c r="CB224" s="79">
        <v>-0.1669328510761261</v>
      </c>
      <c r="CC224" s="79">
        <v>0.12093441933393478</v>
      </c>
      <c r="CD224" s="79">
        <v>0.20409503579139709</v>
      </c>
      <c r="CE224" s="79">
        <v>4.7614153474569321E-2</v>
      </c>
      <c r="CF224" s="79">
        <v>1.5790842473506927E-2</v>
      </c>
      <c r="CG224" s="79">
        <v>0.17306993901729584</v>
      </c>
      <c r="CH224" s="79">
        <v>0.27063852548599243</v>
      </c>
      <c r="CI224" s="79">
        <v>8.8947780430316925E-2</v>
      </c>
      <c r="CJ224" s="79">
        <v>6.728614866733551E-2</v>
      </c>
      <c r="CK224" s="79">
        <v>3.1475607305765152E-2</v>
      </c>
      <c r="CL224" s="79">
        <v>-5.3229914046823978E-3</v>
      </c>
      <c r="CM224" s="79">
        <v>0.29214981198310852</v>
      </c>
      <c r="CN224" s="79">
        <v>0.42919570207595825</v>
      </c>
      <c r="CO224" s="79">
        <v>0.38254442811012268</v>
      </c>
      <c r="CP224" s="79">
        <v>0.41827818751335144</v>
      </c>
      <c r="CQ224" s="79">
        <v>0.18186450004577637</v>
      </c>
      <c r="CR224" s="79">
        <v>0.10735808312892914</v>
      </c>
      <c r="CS224" s="79">
        <v>0.55390918254852295</v>
      </c>
      <c r="CT224" s="79">
        <v>0.43069684505462646</v>
      </c>
      <c r="CU224" s="79">
        <v>0.265718013048172</v>
      </c>
      <c r="CV224" s="79">
        <v>0.22614152729511261</v>
      </c>
      <c r="CW224" s="79">
        <v>-6.9559342227876186E-3</v>
      </c>
      <c r="CX224" s="79">
        <v>-0.26230084896087646</v>
      </c>
      <c r="CY224" s="79">
        <v>-0.31231775879859924</v>
      </c>
      <c r="CZ224" s="79">
        <v>-1.482896413654089E-2</v>
      </c>
      <c r="DA224" s="79">
        <v>0.29084780812263489</v>
      </c>
      <c r="DB224" s="79">
        <v>0.37012729048728943</v>
      </c>
      <c r="DC224" s="79">
        <v>0.20824383199214935</v>
      </c>
      <c r="DD224" s="79">
        <v>0.16302025318145752</v>
      </c>
      <c r="DE224" s="79">
        <v>0.2841758131980896</v>
      </c>
      <c r="DF224" s="79">
        <v>0.36617001891136169</v>
      </c>
      <c r="DG224" s="79">
        <v>0.17429731786251068</v>
      </c>
      <c r="DH224" s="79">
        <v>0.15156131982803345</v>
      </c>
      <c r="DI224" s="79">
        <v>0.11209099739789963</v>
      </c>
      <c r="DJ224" s="79">
        <v>0.11681229621171951</v>
      </c>
      <c r="DK224" s="79">
        <v>0.43334060907363892</v>
      </c>
      <c r="DL224" s="79">
        <v>0.60606628656387329</v>
      </c>
      <c r="DM224" s="79">
        <v>0.56629711389541626</v>
      </c>
      <c r="DN224" s="79">
        <v>0.62335717678070068</v>
      </c>
      <c r="DO224" s="79">
        <v>0.38679859042167664</v>
      </c>
      <c r="DP224" s="79">
        <v>0.32502654194831848</v>
      </c>
      <c r="DQ224" s="79">
        <v>0.78161913156509399</v>
      </c>
      <c r="DR224" s="79">
        <v>0.64679044485092163</v>
      </c>
      <c r="DS224" s="79">
        <v>0.47654134035110474</v>
      </c>
      <c r="DT224" s="79">
        <v>0.43788367509841919</v>
      </c>
      <c r="DU224" s="79">
        <v>0.18124793469905853</v>
      </c>
      <c r="DV224" s="79">
        <v>-8.5629545152187347E-2</v>
      </c>
      <c r="DW224" s="79">
        <v>-0.14371217787265778</v>
      </c>
      <c r="DX224" s="79">
        <v>0.13727492094039917</v>
      </c>
      <c r="DY224" s="79">
        <v>0.53617572784423828</v>
      </c>
      <c r="DZ224" s="79">
        <v>0.60985147953033447</v>
      </c>
      <c r="EA224" s="79">
        <v>0.44016757607460022</v>
      </c>
      <c r="EB224" s="79">
        <v>0.37559613585472107</v>
      </c>
      <c r="EC224" s="79">
        <v>0.44459500908851624</v>
      </c>
      <c r="ED224" s="79">
        <v>0.50410234928131104</v>
      </c>
      <c r="EE224" s="79">
        <v>0.29752850532531738</v>
      </c>
      <c r="EF224" s="79">
        <v>0.27324125170707703</v>
      </c>
      <c r="EG224" s="79">
        <v>0.22848682105541229</v>
      </c>
      <c r="EH224" s="79">
        <v>0.29315623641014099</v>
      </c>
      <c r="EI224" s="79">
        <v>0.63719767332077026</v>
      </c>
      <c r="EJ224" s="79">
        <v>0.8614392876625061</v>
      </c>
      <c r="EK224" s="79">
        <v>0.83160680532455444</v>
      </c>
      <c r="EL224" s="79">
        <v>0.91945868730545044</v>
      </c>
      <c r="EM224" s="79">
        <v>0.68269091844558716</v>
      </c>
      <c r="EN224" s="79">
        <v>0.6393052339553833</v>
      </c>
      <c r="EO224" s="79">
        <v>1.110396146774292</v>
      </c>
      <c r="EP224" s="79">
        <v>0.95879530906677246</v>
      </c>
      <c r="EQ224" s="79">
        <v>0.78093677759170532</v>
      </c>
      <c r="ER224" s="79">
        <v>0.74360573291778564</v>
      </c>
      <c r="ES224" s="79">
        <v>0.45298442244529724</v>
      </c>
      <c r="ET224" s="79">
        <v>0.16945576667785645</v>
      </c>
      <c r="EU224" s="79">
        <v>9.9727503955364227E-2</v>
      </c>
      <c r="EV224" s="79">
        <v>0.35688877105712891</v>
      </c>
      <c r="EW224" s="79">
        <v>74.076713562011719</v>
      </c>
      <c r="EX224" s="79">
        <v>67.62017822265625</v>
      </c>
      <c r="EY224" s="79">
        <v>66.762504577636719</v>
      </c>
      <c r="EZ224" s="79">
        <v>64.874832153320313</v>
      </c>
      <c r="FA224" s="79">
        <v>64.647872924804688</v>
      </c>
      <c r="FB224" s="79">
        <v>62.582584381103516</v>
      </c>
      <c r="FC224" s="79">
        <v>62.372745513916016</v>
      </c>
      <c r="FD224" s="79">
        <v>62.28985595703125</v>
      </c>
      <c r="FE224" s="79">
        <v>70.833480834960938</v>
      </c>
      <c r="FF224" s="79">
        <v>77.898384094238281</v>
      </c>
      <c r="FG224" s="79">
        <v>84.632896423339844</v>
      </c>
      <c r="FH224" s="79">
        <v>92.565231323242188</v>
      </c>
      <c r="FI224" s="79">
        <v>96.994880676269531</v>
      </c>
      <c r="FJ224" s="79">
        <v>100.28297424316406</v>
      </c>
      <c r="FK224" s="79">
        <v>101.560546875</v>
      </c>
      <c r="FL224" s="79">
        <v>101.83562469482422</v>
      </c>
      <c r="FM224" s="79">
        <v>100.60800933837891</v>
      </c>
      <c r="FN224" s="79">
        <v>97.745658874511719</v>
      </c>
      <c r="FO224" s="79">
        <v>92.394432067871094</v>
      </c>
      <c r="FP224" s="79">
        <v>83.217842102050781</v>
      </c>
      <c r="FQ224" s="79">
        <v>77.040870666503906</v>
      </c>
      <c r="FR224" s="79">
        <v>72.785301208496094</v>
      </c>
      <c r="FS224" s="79">
        <v>70.987815856933594</v>
      </c>
      <c r="FT224" s="79">
        <v>69.863273620605469</v>
      </c>
      <c r="FU224" s="79">
        <v>0.12230084091424942</v>
      </c>
      <c r="FV224" s="79">
        <v>0.24930182099342346</v>
      </c>
      <c r="FW224" s="79">
        <v>0.11295432597398758</v>
      </c>
      <c r="FX224" s="79">
        <v>0</v>
      </c>
      <c r="FY224" s="79">
        <v>417</v>
      </c>
      <c r="FZ224" s="79">
        <v>1</v>
      </c>
      <c r="GA224" s="41"/>
      <c r="GB224" s="34"/>
      <c r="GC224" s="34"/>
    </row>
    <row r="225" spans="1:185" x14ac:dyDescent="0.2">
      <c r="A225" t="s">
        <v>186</v>
      </c>
      <c r="B225" t="s">
        <v>236</v>
      </c>
      <c r="C225" t="s">
        <v>2</v>
      </c>
      <c r="D225" t="s">
        <v>203</v>
      </c>
      <c r="E225" t="s">
        <v>210</v>
      </c>
      <c r="F225" t="s">
        <v>178</v>
      </c>
      <c r="G225" t="s">
        <v>1</v>
      </c>
      <c r="H225" s="79">
        <v>2286</v>
      </c>
      <c r="I225" s="79">
        <v>1.4050290584564209</v>
      </c>
      <c r="J225" s="79">
        <v>1.3392361402511597</v>
      </c>
      <c r="K225" s="79">
        <v>1.1474310159683228</v>
      </c>
      <c r="L225" s="79">
        <v>1.0190269947052002</v>
      </c>
      <c r="M225" s="79">
        <v>0.94036298990249634</v>
      </c>
      <c r="N225" s="79">
        <v>0.921883225440979</v>
      </c>
      <c r="O225" s="79">
        <v>0.84757453203201294</v>
      </c>
      <c r="P225" s="79">
        <v>0.88358408212661743</v>
      </c>
      <c r="Q225" s="79">
        <v>1.0732702016830444</v>
      </c>
      <c r="R225" s="79">
        <v>1.2713887691497803</v>
      </c>
      <c r="S225" s="79">
        <v>1.5137242078781128</v>
      </c>
      <c r="T225" s="79">
        <v>1.8401367664337158</v>
      </c>
      <c r="U225" s="79">
        <v>1.9362174272537231</v>
      </c>
      <c r="V225" s="79">
        <v>2.0273606777191162</v>
      </c>
      <c r="W225" s="79">
        <v>2.0247721672058105</v>
      </c>
      <c r="X225" s="79">
        <v>2.1912944316864014</v>
      </c>
      <c r="Y225" s="79">
        <v>2.4273581504821777</v>
      </c>
      <c r="Z225" s="79">
        <v>2.4135401248931885</v>
      </c>
      <c r="AA225" s="79">
        <v>2.3010315895080566</v>
      </c>
      <c r="AB225" s="79">
        <v>2.2913799285888672</v>
      </c>
      <c r="AC225" s="79">
        <v>2.2957084178924561</v>
      </c>
      <c r="AD225" s="79">
        <v>1.9461089372634888</v>
      </c>
      <c r="AE225" s="79">
        <v>1.6800227165222168</v>
      </c>
      <c r="AF225" s="79">
        <v>1.3734338283538818</v>
      </c>
      <c r="AG225" s="79">
        <v>-0.16708105802536011</v>
      </c>
      <c r="AH225" s="79">
        <v>-0.14737522602081299</v>
      </c>
      <c r="AI225" s="79">
        <v>-0.23073221743106842</v>
      </c>
      <c r="AJ225" s="79">
        <v>-0.21114848554134369</v>
      </c>
      <c r="AK225" s="79">
        <v>-8.5593931376934052E-2</v>
      </c>
      <c r="AL225" s="79">
        <v>-4.8754747956991196E-2</v>
      </c>
      <c r="AM225" s="79">
        <v>-0.12195587158203125</v>
      </c>
      <c r="AN225" s="79">
        <v>-0.11133110523223877</v>
      </c>
      <c r="AO225" s="79">
        <v>-5.0423108041286469E-2</v>
      </c>
      <c r="AP225" s="79">
        <v>-0.20270675420761108</v>
      </c>
      <c r="AQ225" s="79">
        <v>-0.16146284341812134</v>
      </c>
      <c r="AR225" s="79">
        <v>-0.14045649766921997</v>
      </c>
      <c r="AS225" s="79">
        <v>-0.12319204956293106</v>
      </c>
      <c r="AT225" s="79">
        <v>-0.29824936389923096</v>
      </c>
      <c r="AU225" s="79">
        <v>-0.34704750776290894</v>
      </c>
      <c r="AV225" s="79">
        <v>-0.22465126216411591</v>
      </c>
      <c r="AW225" s="79">
        <v>1.0704940650612116E-3</v>
      </c>
      <c r="AX225" s="79">
        <v>-8.7095081806182861E-2</v>
      </c>
      <c r="AY225" s="79">
        <v>-0.23592828214168549</v>
      </c>
      <c r="AZ225" s="79">
        <v>-0.24664528667926788</v>
      </c>
      <c r="BA225" s="79">
        <v>-0.28572651743888855</v>
      </c>
      <c r="BB225" s="79">
        <v>-0.39122331142425537</v>
      </c>
      <c r="BC225" s="79">
        <v>-0.34637865424156189</v>
      </c>
      <c r="BD225" s="79">
        <v>-0.23840807378292084</v>
      </c>
      <c r="BE225" s="79">
        <v>-9.8933838307857513E-3</v>
      </c>
      <c r="BF225" s="79">
        <v>1.9043602049350739E-2</v>
      </c>
      <c r="BG225" s="79">
        <v>-7.2225555777549744E-2</v>
      </c>
      <c r="BH225" s="79">
        <v>-8.1666015088558197E-2</v>
      </c>
      <c r="BI225" s="79">
        <v>-1.0207711718976498E-2</v>
      </c>
      <c r="BJ225" s="79">
        <v>2.7255984023213387E-2</v>
      </c>
      <c r="BK225" s="79">
        <v>-4.1483484208583832E-2</v>
      </c>
      <c r="BL225" s="79">
        <v>-3.8959965109825134E-2</v>
      </c>
      <c r="BM225" s="79">
        <v>3.4584406763315201E-2</v>
      </c>
      <c r="BN225" s="79">
        <v>-8.2856826484203339E-2</v>
      </c>
      <c r="BO225" s="79">
        <v>-2.579830214381218E-2</v>
      </c>
      <c r="BP225" s="79">
        <v>2.045036107301712E-2</v>
      </c>
      <c r="BQ225" s="79">
        <v>3.7562500685453415E-2</v>
      </c>
      <c r="BR225" s="79">
        <v>-0.11235699057579041</v>
      </c>
      <c r="BS225" s="79">
        <v>-0.15452279150485992</v>
      </c>
      <c r="BT225" s="79">
        <v>-1.8682347610592842E-2</v>
      </c>
      <c r="BU225" s="79">
        <v>0.21388593316078186</v>
      </c>
      <c r="BV225" s="79">
        <v>0.11419253796339035</v>
      </c>
      <c r="BW225" s="79">
        <v>-3.6373421549797058E-2</v>
      </c>
      <c r="BX225" s="79">
        <v>-6.2363561242818832E-2</v>
      </c>
      <c r="BY225" s="79">
        <v>-9.5556050539016724E-2</v>
      </c>
      <c r="BZ225" s="79">
        <v>-0.21168769896030426</v>
      </c>
      <c r="CA225" s="79">
        <v>-0.18267481029033661</v>
      </c>
      <c r="CB225" s="79">
        <v>-8.922208845615387E-2</v>
      </c>
      <c r="CC225" s="79">
        <v>9.8974317312240601E-2</v>
      </c>
      <c r="CD225" s="79">
        <v>0.13430477678775787</v>
      </c>
      <c r="CE225" s="79">
        <v>3.7555672228336334E-2</v>
      </c>
      <c r="CF225" s="79">
        <v>8.0131497234106064E-3</v>
      </c>
      <c r="CG225" s="79">
        <v>4.2004555463790894E-2</v>
      </c>
      <c r="CH225" s="79">
        <v>7.9900786280632019E-2</v>
      </c>
      <c r="CI225" s="79">
        <v>1.4251443557441235E-2</v>
      </c>
      <c r="CJ225" s="79">
        <v>1.1164065450429916E-2</v>
      </c>
      <c r="CK225" s="79">
        <v>9.3460351228713989E-2</v>
      </c>
      <c r="CL225" s="79">
        <v>1.5086459461599588E-4</v>
      </c>
      <c r="CM225" s="79">
        <v>6.8162545561790466E-2</v>
      </c>
      <c r="CN225" s="79">
        <v>0.13189396262168884</v>
      </c>
      <c r="CO225" s="79">
        <v>0.14890061318874359</v>
      </c>
      <c r="CP225" s="79">
        <v>1.6391497105360031E-2</v>
      </c>
      <c r="CQ225" s="79">
        <v>-2.1180752664804459E-2</v>
      </c>
      <c r="CR225" s="79">
        <v>0.12397109717130661</v>
      </c>
      <c r="CS225" s="79">
        <v>0.36128124594688416</v>
      </c>
      <c r="CT225" s="79">
        <v>0.2536037266254425</v>
      </c>
      <c r="CU225" s="79">
        <v>0.10183767229318619</v>
      </c>
      <c r="CV225" s="79">
        <v>6.5269403159618378E-2</v>
      </c>
      <c r="CW225" s="79">
        <v>3.6155436187982559E-2</v>
      </c>
      <c r="CX225" s="79">
        <v>-8.7341882288455963E-2</v>
      </c>
      <c r="CY225" s="79">
        <v>-6.929401308298111E-2</v>
      </c>
      <c r="CZ225" s="79">
        <v>1.4103665947914124E-2</v>
      </c>
      <c r="DA225" s="79">
        <v>0.20784202218055725</v>
      </c>
      <c r="DB225" s="79">
        <v>0.24956594407558441</v>
      </c>
      <c r="DC225" s="79">
        <v>0.14733690023422241</v>
      </c>
      <c r="DD225" s="79">
        <v>9.7692310810089111E-2</v>
      </c>
      <c r="DE225" s="79">
        <v>9.4216823577880859E-2</v>
      </c>
      <c r="DF225" s="79">
        <v>0.1325455904006958</v>
      </c>
      <c r="DG225" s="79">
        <v>6.998637318611145E-2</v>
      </c>
      <c r="DH225" s="79">
        <v>6.1288096010684967E-2</v>
      </c>
      <c r="DI225" s="79">
        <v>0.15233629941940308</v>
      </c>
      <c r="DJ225" s="79">
        <v>8.315856009721756E-2</v>
      </c>
      <c r="DK225" s="79">
        <v>0.16212339699268341</v>
      </c>
      <c r="DL225" s="79">
        <v>0.24333755671977997</v>
      </c>
      <c r="DM225" s="79">
        <v>0.26023873686790466</v>
      </c>
      <c r="DN225" s="79">
        <v>0.14513997733592987</v>
      </c>
      <c r="DO225" s="79">
        <v>0.11216128617525101</v>
      </c>
      <c r="DP225" s="79">
        <v>0.26662454009056091</v>
      </c>
      <c r="DQ225" s="79">
        <v>0.50867658853530884</v>
      </c>
      <c r="DR225" s="79">
        <v>0.39301490783691406</v>
      </c>
      <c r="DS225" s="79">
        <v>0.24004876613616943</v>
      </c>
      <c r="DT225" s="79">
        <v>0.19290237128734589</v>
      </c>
      <c r="DU225" s="79">
        <v>0.16786693036556244</v>
      </c>
      <c r="DV225" s="79">
        <v>3.7003930658102036E-2</v>
      </c>
      <c r="DW225" s="79">
        <v>4.4086780399084091E-2</v>
      </c>
      <c r="DX225" s="79">
        <v>0.11742942035198212</v>
      </c>
      <c r="DY225" s="79">
        <v>0.36502969264984131</v>
      </c>
      <c r="DZ225" s="79">
        <v>0.41598477959632874</v>
      </c>
      <c r="EA225" s="79">
        <v>0.30584356188774109</v>
      </c>
      <c r="EB225" s="79">
        <v>0.22717477381229401</v>
      </c>
      <c r="EC225" s="79">
        <v>0.16960304975509644</v>
      </c>
      <c r="ED225" s="79">
        <v>0.20855632424354553</v>
      </c>
      <c r="EE225" s="79">
        <v>0.15045875310897827</v>
      </c>
      <c r="EF225" s="79">
        <v>0.13365922868251801</v>
      </c>
      <c r="EG225" s="79">
        <v>0.23734380304813385</v>
      </c>
      <c r="EH225" s="79">
        <v>0.20300848782062531</v>
      </c>
      <c r="EI225" s="79">
        <v>0.29778793454170227</v>
      </c>
      <c r="EJ225" s="79">
        <v>0.40424442291259766</v>
      </c>
      <c r="EK225" s="79">
        <v>0.42099326848983765</v>
      </c>
      <c r="EL225" s="79">
        <v>0.33103233575820923</v>
      </c>
      <c r="EM225" s="79">
        <v>0.30468600988388062</v>
      </c>
      <c r="EN225" s="79">
        <v>0.47259345650672913</v>
      </c>
      <c r="EO225" s="79">
        <v>0.72149199247360229</v>
      </c>
      <c r="EP225" s="79">
        <v>0.59430253505706787</v>
      </c>
      <c r="EQ225" s="79">
        <v>0.43960362672805786</v>
      </c>
      <c r="ER225" s="79">
        <v>0.37718409299850464</v>
      </c>
      <c r="ES225" s="79">
        <v>0.35803738236427307</v>
      </c>
      <c r="ET225" s="79">
        <v>0.21653953194618225</v>
      </c>
      <c r="EU225" s="79">
        <v>0.20779064297676086</v>
      </c>
      <c r="EV225" s="79">
        <v>0.26661539077758789</v>
      </c>
      <c r="EW225" s="79">
        <v>72.941413879394531</v>
      </c>
      <c r="EX225" s="79">
        <v>62.529056549072266</v>
      </c>
      <c r="EY225" s="79">
        <v>61.056186676025391</v>
      </c>
      <c r="EZ225" s="79">
        <v>60.780769348144531</v>
      </c>
      <c r="FA225" s="79">
        <v>60.659103393554688</v>
      </c>
      <c r="FB225" s="79">
        <v>58.919639587402344</v>
      </c>
      <c r="FC225" s="79">
        <v>57.693897247314453</v>
      </c>
      <c r="FD225" s="79">
        <v>58.932197570800781</v>
      </c>
      <c r="FE225" s="79">
        <v>72.134147644042969</v>
      </c>
      <c r="FF225" s="79">
        <v>81.625656127929688</v>
      </c>
      <c r="FG225" s="79">
        <v>87.341415405273438</v>
      </c>
      <c r="FH225" s="79">
        <v>92.127532958984375</v>
      </c>
      <c r="FI225" s="79">
        <v>96.647125244140625</v>
      </c>
      <c r="FJ225" s="79">
        <v>99.753227233886719</v>
      </c>
      <c r="FK225" s="79">
        <v>101.10618591308594</v>
      </c>
      <c r="FL225" s="79">
        <v>101.2275390625</v>
      </c>
      <c r="FM225" s="79">
        <v>98.838935852050781</v>
      </c>
      <c r="FN225" s="79">
        <v>95.766021728515625</v>
      </c>
      <c r="FO225" s="79">
        <v>92.708412170410156</v>
      </c>
      <c r="FP225" s="79">
        <v>78.856498718261719</v>
      </c>
      <c r="FQ225" s="79">
        <v>72.594444274902344</v>
      </c>
      <c r="FR225" s="79">
        <v>69.499168395996094</v>
      </c>
      <c r="FS225" s="79">
        <v>67.230148315429688</v>
      </c>
      <c r="FT225" s="79">
        <v>65.119651794433594</v>
      </c>
      <c r="FU225" s="79">
        <v>7.3945201933383942E-2</v>
      </c>
      <c r="FV225" s="79">
        <v>0.15903764963150024</v>
      </c>
      <c r="FW225" s="79">
        <v>6.6033080220222473E-2</v>
      </c>
      <c r="FX225" s="79">
        <v>0</v>
      </c>
      <c r="FY225" s="79">
        <v>312</v>
      </c>
      <c r="FZ225" s="79">
        <v>1</v>
      </c>
      <c r="GA225" s="41"/>
      <c r="GB225" s="34"/>
      <c r="GC225" s="34"/>
    </row>
    <row r="226" spans="1:185" x14ac:dyDescent="0.2">
      <c r="A226" t="s">
        <v>186</v>
      </c>
      <c r="B226" t="s">
        <v>236</v>
      </c>
      <c r="C226" t="s">
        <v>2</v>
      </c>
      <c r="D226" t="s">
        <v>203</v>
      </c>
      <c r="E226" t="s">
        <v>210</v>
      </c>
      <c r="F226" t="s">
        <v>179</v>
      </c>
      <c r="G226" t="s">
        <v>1</v>
      </c>
      <c r="H226" s="79">
        <v>115</v>
      </c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9"/>
      <c r="BG226" s="79"/>
      <c r="BH226" s="79"/>
      <c r="BI226" s="79"/>
      <c r="BJ226" s="79"/>
      <c r="BK226" s="79"/>
      <c r="BL226" s="79"/>
      <c r="BM226" s="79"/>
      <c r="BN226" s="79"/>
      <c r="BO226" s="79"/>
      <c r="BP226" s="79"/>
      <c r="BQ226" s="79"/>
      <c r="BR226" s="79"/>
      <c r="BS226" s="79"/>
      <c r="BT226" s="79"/>
      <c r="BU226" s="79"/>
      <c r="BV226" s="79"/>
      <c r="BW226" s="79"/>
      <c r="BX226" s="79"/>
      <c r="BY226" s="79"/>
      <c r="BZ226" s="79"/>
      <c r="CA226" s="79"/>
      <c r="CB226" s="79"/>
      <c r="CC226" s="79"/>
      <c r="CD226" s="79"/>
      <c r="CE226" s="79"/>
      <c r="CF226" s="79"/>
      <c r="CG226" s="79"/>
      <c r="CH226" s="79"/>
      <c r="CI226" s="79"/>
      <c r="CJ226" s="79"/>
      <c r="CK226" s="79"/>
      <c r="CL226" s="79"/>
      <c r="CM226" s="79"/>
      <c r="CN226" s="79"/>
      <c r="CO226" s="79"/>
      <c r="CP226" s="79"/>
      <c r="CQ226" s="79"/>
      <c r="CR226" s="79"/>
      <c r="CS226" s="79"/>
      <c r="CT226" s="79"/>
      <c r="CU226" s="79"/>
      <c r="CV226" s="79"/>
      <c r="CW226" s="79"/>
      <c r="CX226" s="79"/>
      <c r="CY226" s="79"/>
      <c r="CZ226" s="79"/>
      <c r="DA226" s="79"/>
      <c r="DB226" s="79"/>
      <c r="DC226" s="79"/>
      <c r="DD226" s="79"/>
      <c r="DE226" s="79"/>
      <c r="DF226" s="79"/>
      <c r="DG226" s="79"/>
      <c r="DH226" s="79"/>
      <c r="DI226" s="79"/>
      <c r="DJ226" s="79"/>
      <c r="DK226" s="79"/>
      <c r="DL226" s="79"/>
      <c r="DM226" s="79"/>
      <c r="DN226" s="79"/>
      <c r="DO226" s="79"/>
      <c r="DP226" s="79"/>
      <c r="DQ226" s="79"/>
      <c r="DR226" s="79"/>
      <c r="DS226" s="79"/>
      <c r="DT226" s="79"/>
      <c r="DU226" s="79"/>
      <c r="DV226" s="79"/>
      <c r="DW226" s="79"/>
      <c r="DX226" s="79"/>
      <c r="DY226" s="79"/>
      <c r="DZ226" s="79"/>
      <c r="EA226" s="79"/>
      <c r="EB226" s="79"/>
      <c r="EC226" s="79"/>
      <c r="ED226" s="79"/>
      <c r="EE226" s="79"/>
      <c r="EF226" s="79"/>
      <c r="EG226" s="79"/>
      <c r="EH226" s="79"/>
      <c r="EI226" s="79"/>
      <c r="EJ226" s="79"/>
      <c r="EK226" s="79"/>
      <c r="EL226" s="79"/>
      <c r="EM226" s="79"/>
      <c r="EN226" s="79"/>
      <c r="EO226" s="79"/>
      <c r="EP226" s="79"/>
      <c r="EQ226" s="79"/>
      <c r="ER226" s="79"/>
      <c r="ES226" s="79"/>
      <c r="ET226" s="79"/>
      <c r="EU226" s="79"/>
      <c r="EV226" s="79"/>
      <c r="EW226" s="79"/>
      <c r="EX226" s="79"/>
      <c r="EY226" s="79"/>
      <c r="EZ226" s="79"/>
      <c r="FA226" s="79"/>
      <c r="FB226" s="79"/>
      <c r="FC226" s="79"/>
      <c r="FD226" s="79"/>
      <c r="FE226" s="79"/>
      <c r="FF226" s="79"/>
      <c r="FG226" s="79"/>
      <c r="FH226" s="79"/>
      <c r="FI226" s="79"/>
      <c r="FJ226" s="79"/>
      <c r="FK226" s="79"/>
      <c r="FL226" s="79"/>
      <c r="FM226" s="79"/>
      <c r="FN226" s="79"/>
      <c r="FO226" s="79"/>
      <c r="FP226" s="79"/>
      <c r="FQ226" s="79"/>
      <c r="FR226" s="79"/>
      <c r="FS226" s="79"/>
      <c r="FT226" s="79"/>
      <c r="FU226" s="79"/>
      <c r="FV226" s="79"/>
      <c r="FW226" s="79"/>
      <c r="FX226" s="79">
        <v>0</v>
      </c>
      <c r="FY226" s="79">
        <v>8</v>
      </c>
      <c r="FZ226" s="79">
        <v>0</v>
      </c>
      <c r="GA226" s="41"/>
      <c r="GB226" s="34"/>
      <c r="GC226" s="34"/>
    </row>
    <row r="227" spans="1:185" x14ac:dyDescent="0.2">
      <c r="A227" t="s">
        <v>186</v>
      </c>
      <c r="B227" t="s">
        <v>236</v>
      </c>
      <c r="C227" t="s">
        <v>2</v>
      </c>
      <c r="D227" t="s">
        <v>203</v>
      </c>
      <c r="E227" t="s">
        <v>210</v>
      </c>
      <c r="F227" t="s">
        <v>180</v>
      </c>
      <c r="G227" t="s">
        <v>1</v>
      </c>
      <c r="H227" s="79">
        <v>40</v>
      </c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Q227" s="79"/>
      <c r="AR227" s="79"/>
      <c r="AS227" s="79"/>
      <c r="AT227" s="79"/>
      <c r="AU227" s="79"/>
      <c r="AV227" s="79"/>
      <c r="AW227" s="79"/>
      <c r="AX227" s="79"/>
      <c r="AY227" s="79"/>
      <c r="AZ227" s="79"/>
      <c r="BA227" s="79"/>
      <c r="BB227" s="79"/>
      <c r="BC227" s="79"/>
      <c r="BD227" s="79"/>
      <c r="BE227" s="79"/>
      <c r="BF227" s="79"/>
      <c r="BG227" s="79"/>
      <c r="BH227" s="79"/>
      <c r="BI227" s="79"/>
      <c r="BJ227" s="79"/>
      <c r="BK227" s="79"/>
      <c r="BL227" s="79"/>
      <c r="BM227" s="79"/>
      <c r="BN227" s="79"/>
      <c r="BO227" s="79"/>
      <c r="BP227" s="79"/>
      <c r="BQ227" s="79"/>
      <c r="BR227" s="79"/>
      <c r="BS227" s="79"/>
      <c r="BT227" s="79"/>
      <c r="BU227" s="79"/>
      <c r="BV227" s="79"/>
      <c r="BW227" s="79"/>
      <c r="BX227" s="79"/>
      <c r="BY227" s="79"/>
      <c r="BZ227" s="79"/>
      <c r="CA227" s="79"/>
      <c r="CB227" s="79"/>
      <c r="CC227" s="79"/>
      <c r="CD227" s="79"/>
      <c r="CE227" s="79"/>
      <c r="CF227" s="79"/>
      <c r="CG227" s="79"/>
      <c r="CH227" s="79"/>
      <c r="CI227" s="79"/>
      <c r="CJ227" s="79"/>
      <c r="CK227" s="79"/>
      <c r="CL227" s="79"/>
      <c r="CM227" s="79"/>
      <c r="CN227" s="79"/>
      <c r="CO227" s="79"/>
      <c r="CP227" s="79"/>
      <c r="CQ227" s="79"/>
      <c r="CR227" s="79"/>
      <c r="CS227" s="79"/>
      <c r="CT227" s="79"/>
      <c r="CU227" s="79"/>
      <c r="CV227" s="79"/>
      <c r="CW227" s="79"/>
      <c r="CX227" s="79"/>
      <c r="CY227" s="79"/>
      <c r="CZ227" s="79"/>
      <c r="DA227" s="79"/>
      <c r="DB227" s="79"/>
      <c r="DC227" s="79"/>
      <c r="DD227" s="79"/>
      <c r="DE227" s="79"/>
      <c r="DF227" s="79"/>
      <c r="DG227" s="79"/>
      <c r="DH227" s="79"/>
      <c r="DI227" s="79"/>
      <c r="DJ227" s="79"/>
      <c r="DK227" s="79"/>
      <c r="DL227" s="79"/>
      <c r="DM227" s="79"/>
      <c r="DN227" s="79"/>
      <c r="DO227" s="79"/>
      <c r="DP227" s="79"/>
      <c r="DQ227" s="79"/>
      <c r="DR227" s="79"/>
      <c r="DS227" s="79"/>
      <c r="DT227" s="79"/>
      <c r="DU227" s="79"/>
      <c r="DV227" s="79"/>
      <c r="DW227" s="79"/>
      <c r="DX227" s="79"/>
      <c r="DY227" s="79"/>
      <c r="DZ227" s="79"/>
      <c r="EA227" s="79"/>
      <c r="EB227" s="79"/>
      <c r="EC227" s="79"/>
      <c r="ED227" s="79"/>
      <c r="EE227" s="79"/>
      <c r="EF227" s="79"/>
      <c r="EG227" s="79"/>
      <c r="EH227" s="79"/>
      <c r="EI227" s="79"/>
      <c r="EJ227" s="79"/>
      <c r="EK227" s="79"/>
      <c r="EL227" s="79"/>
      <c r="EM227" s="79"/>
      <c r="EN227" s="79"/>
      <c r="EO227" s="79"/>
      <c r="EP227" s="79"/>
      <c r="EQ227" s="79"/>
      <c r="ER227" s="79"/>
      <c r="ES227" s="79"/>
      <c r="ET227" s="79"/>
      <c r="EU227" s="79"/>
      <c r="EV227" s="79"/>
      <c r="EW227" s="79"/>
      <c r="EX227" s="79"/>
      <c r="EY227" s="79"/>
      <c r="EZ227" s="79"/>
      <c r="FA227" s="79"/>
      <c r="FB227" s="79"/>
      <c r="FC227" s="79"/>
      <c r="FD227" s="79"/>
      <c r="FE227" s="79"/>
      <c r="FF227" s="79"/>
      <c r="FG227" s="79"/>
      <c r="FH227" s="79"/>
      <c r="FI227" s="79"/>
      <c r="FJ227" s="79"/>
      <c r="FK227" s="79"/>
      <c r="FL227" s="79"/>
      <c r="FM227" s="79"/>
      <c r="FN227" s="79"/>
      <c r="FO227" s="79"/>
      <c r="FP227" s="79"/>
      <c r="FQ227" s="79"/>
      <c r="FR227" s="79"/>
      <c r="FS227" s="79"/>
      <c r="FT227" s="79"/>
      <c r="FU227" s="79"/>
      <c r="FV227" s="79"/>
      <c r="FW227" s="79"/>
      <c r="FX227" s="79">
        <v>0</v>
      </c>
      <c r="FY227" s="79">
        <v>7</v>
      </c>
      <c r="FZ227" s="79">
        <v>0</v>
      </c>
      <c r="GA227" s="41"/>
      <c r="GB227" s="34"/>
      <c r="GC227" s="34"/>
    </row>
    <row r="228" spans="1:185" x14ac:dyDescent="0.2">
      <c r="A228" t="s">
        <v>186</v>
      </c>
      <c r="B228" t="s">
        <v>236</v>
      </c>
      <c r="C228" t="s">
        <v>2</v>
      </c>
      <c r="D228" t="s">
        <v>203</v>
      </c>
      <c r="E228" t="s">
        <v>210</v>
      </c>
      <c r="F228" t="s">
        <v>181</v>
      </c>
      <c r="G228" t="s">
        <v>1</v>
      </c>
      <c r="H228" s="79">
        <v>38</v>
      </c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Q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E228" s="79"/>
      <c r="BF228" s="79"/>
      <c r="BG228" s="79"/>
      <c r="BH228" s="79"/>
      <c r="BI228" s="79"/>
      <c r="BJ228" s="79"/>
      <c r="BK228" s="79"/>
      <c r="BL228" s="79"/>
      <c r="BM228" s="79"/>
      <c r="BN228" s="79"/>
      <c r="BO228" s="79"/>
      <c r="BP228" s="79"/>
      <c r="BQ228" s="79"/>
      <c r="BR228" s="79"/>
      <c r="BS228" s="79"/>
      <c r="BT228" s="79"/>
      <c r="BU228" s="79"/>
      <c r="BV228" s="79"/>
      <c r="BW228" s="79"/>
      <c r="BX228" s="79"/>
      <c r="BY228" s="79"/>
      <c r="BZ228" s="79"/>
      <c r="CA228" s="79"/>
      <c r="CB228" s="79"/>
      <c r="CC228" s="79"/>
      <c r="CD228" s="79"/>
      <c r="CE228" s="79"/>
      <c r="CF228" s="79"/>
      <c r="CG228" s="79"/>
      <c r="CH228" s="79"/>
      <c r="CI228" s="79"/>
      <c r="CJ228" s="79"/>
      <c r="CK228" s="79"/>
      <c r="CL228" s="79"/>
      <c r="CM228" s="79"/>
      <c r="CN228" s="79"/>
      <c r="CO228" s="79"/>
      <c r="CP228" s="79"/>
      <c r="CQ228" s="79"/>
      <c r="CR228" s="79"/>
      <c r="CS228" s="79"/>
      <c r="CT228" s="79"/>
      <c r="CU228" s="79"/>
      <c r="CV228" s="79"/>
      <c r="CW228" s="79"/>
      <c r="CX228" s="79"/>
      <c r="CY228" s="79"/>
      <c r="CZ228" s="79"/>
      <c r="DA228" s="79"/>
      <c r="DB228" s="79"/>
      <c r="DC228" s="79"/>
      <c r="DD228" s="79"/>
      <c r="DE228" s="79"/>
      <c r="DF228" s="79"/>
      <c r="DG228" s="79"/>
      <c r="DH228" s="79"/>
      <c r="DI228" s="79"/>
      <c r="DJ228" s="79"/>
      <c r="DK228" s="79"/>
      <c r="DL228" s="79"/>
      <c r="DM228" s="79"/>
      <c r="DN228" s="79"/>
      <c r="DO228" s="79"/>
      <c r="DP228" s="79"/>
      <c r="DQ228" s="79"/>
      <c r="DR228" s="79"/>
      <c r="DS228" s="79"/>
      <c r="DT228" s="79"/>
      <c r="DU228" s="79"/>
      <c r="DV228" s="79"/>
      <c r="DW228" s="79"/>
      <c r="DX228" s="79"/>
      <c r="DY228" s="79"/>
      <c r="DZ228" s="79"/>
      <c r="EA228" s="79"/>
      <c r="EB228" s="79"/>
      <c r="EC228" s="79"/>
      <c r="ED228" s="79"/>
      <c r="EE228" s="79"/>
      <c r="EF228" s="79"/>
      <c r="EG228" s="79"/>
      <c r="EH228" s="79"/>
      <c r="EI228" s="79"/>
      <c r="EJ228" s="79"/>
      <c r="EK228" s="79"/>
      <c r="EL228" s="79"/>
      <c r="EM228" s="79"/>
      <c r="EN228" s="79"/>
      <c r="EO228" s="79"/>
      <c r="EP228" s="79"/>
      <c r="EQ228" s="79"/>
      <c r="ER228" s="79"/>
      <c r="ES228" s="79"/>
      <c r="ET228" s="79"/>
      <c r="EU228" s="79"/>
      <c r="EV228" s="79"/>
      <c r="EW228" s="79"/>
      <c r="EX228" s="79"/>
      <c r="EY228" s="79"/>
      <c r="EZ228" s="79"/>
      <c r="FA228" s="79"/>
      <c r="FB228" s="79"/>
      <c r="FC228" s="79"/>
      <c r="FD228" s="79"/>
      <c r="FE228" s="79"/>
      <c r="FF228" s="79"/>
      <c r="FG228" s="79"/>
      <c r="FH228" s="79"/>
      <c r="FI228" s="79"/>
      <c r="FJ228" s="79"/>
      <c r="FK228" s="79"/>
      <c r="FL228" s="79"/>
      <c r="FM228" s="79"/>
      <c r="FN228" s="79"/>
      <c r="FO228" s="79"/>
      <c r="FP228" s="79"/>
      <c r="FQ228" s="79"/>
      <c r="FR228" s="79"/>
      <c r="FS228" s="79"/>
      <c r="FT228" s="79"/>
      <c r="FU228" s="79"/>
      <c r="FV228" s="79"/>
      <c r="FW228" s="79"/>
      <c r="FX228" s="79">
        <v>0</v>
      </c>
      <c r="FY228" s="79">
        <v>3</v>
      </c>
      <c r="FZ228" s="79">
        <v>0</v>
      </c>
      <c r="GA228" s="41"/>
      <c r="GB228" s="34"/>
      <c r="GC228" s="34"/>
    </row>
    <row r="229" spans="1:185" x14ac:dyDescent="0.2">
      <c r="A229" t="s">
        <v>186</v>
      </c>
      <c r="B229" t="s">
        <v>236</v>
      </c>
      <c r="C229" t="s">
        <v>2</v>
      </c>
      <c r="D229" t="s">
        <v>203</v>
      </c>
      <c r="E229" t="s">
        <v>210</v>
      </c>
      <c r="F229" t="s">
        <v>182</v>
      </c>
      <c r="G229" t="s">
        <v>1</v>
      </c>
      <c r="H229" s="79">
        <v>242</v>
      </c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  <c r="AP229" s="79"/>
      <c r="AQ229" s="79"/>
      <c r="AR229" s="79"/>
      <c r="AS229" s="79"/>
      <c r="AT229" s="79"/>
      <c r="AU229" s="79"/>
      <c r="AV229" s="79"/>
      <c r="AW229" s="79"/>
      <c r="AX229" s="79"/>
      <c r="AY229" s="79"/>
      <c r="AZ229" s="79"/>
      <c r="BA229" s="79"/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79"/>
      <c r="BR229" s="79"/>
      <c r="BS229" s="79"/>
      <c r="BT229" s="79"/>
      <c r="BU229" s="79"/>
      <c r="BV229" s="79"/>
      <c r="BW229" s="79"/>
      <c r="BX229" s="79"/>
      <c r="BY229" s="79"/>
      <c r="BZ229" s="79"/>
      <c r="CA229" s="79"/>
      <c r="CB229" s="79"/>
      <c r="CC229" s="79"/>
      <c r="CD229" s="79"/>
      <c r="CE229" s="79"/>
      <c r="CF229" s="79"/>
      <c r="CG229" s="79"/>
      <c r="CH229" s="79"/>
      <c r="CI229" s="79"/>
      <c r="CJ229" s="79"/>
      <c r="CK229" s="79"/>
      <c r="CL229" s="79"/>
      <c r="CM229" s="79"/>
      <c r="CN229" s="79"/>
      <c r="CO229" s="79"/>
      <c r="CP229" s="79"/>
      <c r="CQ229" s="79"/>
      <c r="CR229" s="79"/>
      <c r="CS229" s="79"/>
      <c r="CT229" s="79"/>
      <c r="CU229" s="79"/>
      <c r="CV229" s="79"/>
      <c r="CW229" s="79"/>
      <c r="CX229" s="79"/>
      <c r="CY229" s="79"/>
      <c r="CZ229" s="79"/>
      <c r="DA229" s="79"/>
      <c r="DB229" s="79"/>
      <c r="DC229" s="79"/>
      <c r="DD229" s="79"/>
      <c r="DE229" s="79"/>
      <c r="DF229" s="79"/>
      <c r="DG229" s="79"/>
      <c r="DH229" s="79"/>
      <c r="DI229" s="79"/>
      <c r="DJ229" s="79"/>
      <c r="DK229" s="79"/>
      <c r="DL229" s="79"/>
      <c r="DM229" s="79"/>
      <c r="DN229" s="79"/>
      <c r="DO229" s="79"/>
      <c r="DP229" s="79"/>
      <c r="DQ229" s="79"/>
      <c r="DR229" s="79"/>
      <c r="DS229" s="79"/>
      <c r="DT229" s="79"/>
      <c r="DU229" s="79"/>
      <c r="DV229" s="79"/>
      <c r="DW229" s="79"/>
      <c r="DX229" s="79"/>
      <c r="DY229" s="79"/>
      <c r="DZ229" s="79"/>
      <c r="EA229" s="79"/>
      <c r="EB229" s="79"/>
      <c r="EC229" s="79"/>
      <c r="ED229" s="79"/>
      <c r="EE229" s="79"/>
      <c r="EF229" s="79"/>
      <c r="EG229" s="79"/>
      <c r="EH229" s="79"/>
      <c r="EI229" s="79"/>
      <c r="EJ229" s="79"/>
      <c r="EK229" s="79"/>
      <c r="EL229" s="79"/>
      <c r="EM229" s="79"/>
      <c r="EN229" s="79"/>
      <c r="EO229" s="79"/>
      <c r="EP229" s="79"/>
      <c r="EQ229" s="79"/>
      <c r="ER229" s="79"/>
      <c r="ES229" s="79"/>
      <c r="ET229" s="79"/>
      <c r="EU229" s="79"/>
      <c r="EV229" s="79"/>
      <c r="EW229" s="79"/>
      <c r="EX229" s="79"/>
      <c r="EY229" s="79"/>
      <c r="EZ229" s="79"/>
      <c r="FA229" s="79"/>
      <c r="FB229" s="79"/>
      <c r="FC229" s="79"/>
      <c r="FD229" s="79"/>
      <c r="FE229" s="79"/>
      <c r="FF229" s="79"/>
      <c r="FG229" s="79"/>
      <c r="FH229" s="79"/>
      <c r="FI229" s="79"/>
      <c r="FJ229" s="79"/>
      <c r="FK229" s="79"/>
      <c r="FL229" s="79"/>
      <c r="FM229" s="79"/>
      <c r="FN229" s="79"/>
      <c r="FO229" s="79"/>
      <c r="FP229" s="79"/>
      <c r="FQ229" s="79"/>
      <c r="FR229" s="79"/>
      <c r="FS229" s="79"/>
      <c r="FT229" s="79"/>
      <c r="FU229" s="79"/>
      <c r="FV229" s="79"/>
      <c r="FW229" s="79"/>
      <c r="FX229" s="79">
        <v>0</v>
      </c>
      <c r="FY229" s="79">
        <v>34</v>
      </c>
      <c r="FZ229" s="79">
        <v>0</v>
      </c>
      <c r="GA229" s="41"/>
      <c r="GB229" s="34"/>
      <c r="GC229" s="34"/>
    </row>
    <row r="230" spans="1:185" x14ac:dyDescent="0.2">
      <c r="A230" t="s">
        <v>186</v>
      </c>
      <c r="B230" t="s">
        <v>236</v>
      </c>
      <c r="C230" t="s">
        <v>2</v>
      </c>
      <c r="D230" t="s">
        <v>203</v>
      </c>
      <c r="E230" t="s">
        <v>210</v>
      </c>
      <c r="F230" t="s">
        <v>183</v>
      </c>
      <c r="G230" t="s">
        <v>1</v>
      </c>
      <c r="H230" s="79">
        <v>364</v>
      </c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  <c r="AP230" s="79"/>
      <c r="AQ230" s="79"/>
      <c r="AR230" s="79"/>
      <c r="AS230" s="79"/>
      <c r="AT230" s="79"/>
      <c r="AU230" s="79"/>
      <c r="AV230" s="79"/>
      <c r="AW230" s="79"/>
      <c r="AX230" s="79"/>
      <c r="AY230" s="79"/>
      <c r="AZ230" s="79"/>
      <c r="BA230" s="79"/>
      <c r="BB230" s="79"/>
      <c r="BC230" s="79"/>
      <c r="BD230" s="79"/>
      <c r="BE230" s="79"/>
      <c r="BF230" s="79"/>
      <c r="BG230" s="79"/>
      <c r="BH230" s="79"/>
      <c r="BI230" s="79"/>
      <c r="BJ230" s="79"/>
      <c r="BK230" s="79"/>
      <c r="BL230" s="79"/>
      <c r="BM230" s="79"/>
      <c r="BN230" s="79"/>
      <c r="BO230" s="79"/>
      <c r="BP230" s="79"/>
      <c r="BQ230" s="79"/>
      <c r="BR230" s="79"/>
      <c r="BS230" s="79"/>
      <c r="BT230" s="79"/>
      <c r="BU230" s="79"/>
      <c r="BV230" s="79"/>
      <c r="BW230" s="79"/>
      <c r="BX230" s="79"/>
      <c r="BY230" s="79"/>
      <c r="BZ230" s="79"/>
      <c r="CA230" s="79"/>
      <c r="CB230" s="79"/>
      <c r="CC230" s="79"/>
      <c r="CD230" s="79"/>
      <c r="CE230" s="79"/>
      <c r="CF230" s="79"/>
      <c r="CG230" s="79"/>
      <c r="CH230" s="79"/>
      <c r="CI230" s="79"/>
      <c r="CJ230" s="79"/>
      <c r="CK230" s="79"/>
      <c r="CL230" s="79"/>
      <c r="CM230" s="79"/>
      <c r="CN230" s="79"/>
      <c r="CO230" s="79"/>
      <c r="CP230" s="79"/>
      <c r="CQ230" s="79"/>
      <c r="CR230" s="79"/>
      <c r="CS230" s="79"/>
      <c r="CT230" s="79"/>
      <c r="CU230" s="79"/>
      <c r="CV230" s="79"/>
      <c r="CW230" s="79"/>
      <c r="CX230" s="79"/>
      <c r="CY230" s="79"/>
      <c r="CZ230" s="79"/>
      <c r="DA230" s="79"/>
      <c r="DB230" s="79"/>
      <c r="DC230" s="79"/>
      <c r="DD230" s="79"/>
      <c r="DE230" s="79"/>
      <c r="DF230" s="79"/>
      <c r="DG230" s="79"/>
      <c r="DH230" s="79"/>
      <c r="DI230" s="79"/>
      <c r="DJ230" s="79"/>
      <c r="DK230" s="79"/>
      <c r="DL230" s="79"/>
      <c r="DM230" s="79"/>
      <c r="DN230" s="79"/>
      <c r="DO230" s="79"/>
      <c r="DP230" s="79"/>
      <c r="DQ230" s="79"/>
      <c r="DR230" s="79"/>
      <c r="DS230" s="79"/>
      <c r="DT230" s="79"/>
      <c r="DU230" s="79"/>
      <c r="DV230" s="79"/>
      <c r="DW230" s="79"/>
      <c r="DX230" s="79"/>
      <c r="DY230" s="79"/>
      <c r="DZ230" s="79"/>
      <c r="EA230" s="79"/>
      <c r="EB230" s="79"/>
      <c r="EC230" s="79"/>
      <c r="ED230" s="79"/>
      <c r="EE230" s="79"/>
      <c r="EF230" s="79"/>
      <c r="EG230" s="79"/>
      <c r="EH230" s="79"/>
      <c r="EI230" s="79"/>
      <c r="EJ230" s="79"/>
      <c r="EK230" s="79"/>
      <c r="EL230" s="79"/>
      <c r="EM230" s="79"/>
      <c r="EN230" s="79"/>
      <c r="EO230" s="79"/>
      <c r="EP230" s="79"/>
      <c r="EQ230" s="79"/>
      <c r="ER230" s="79"/>
      <c r="ES230" s="79"/>
      <c r="ET230" s="79"/>
      <c r="EU230" s="79"/>
      <c r="EV230" s="79"/>
      <c r="EW230" s="79"/>
      <c r="EX230" s="79"/>
      <c r="EY230" s="79"/>
      <c r="EZ230" s="79"/>
      <c r="FA230" s="79"/>
      <c r="FB230" s="79"/>
      <c r="FC230" s="79"/>
      <c r="FD230" s="79"/>
      <c r="FE230" s="79"/>
      <c r="FF230" s="79"/>
      <c r="FG230" s="79"/>
      <c r="FH230" s="79"/>
      <c r="FI230" s="79"/>
      <c r="FJ230" s="79"/>
      <c r="FK230" s="79"/>
      <c r="FL230" s="79"/>
      <c r="FM230" s="79"/>
      <c r="FN230" s="79"/>
      <c r="FO230" s="79"/>
      <c r="FP230" s="79"/>
      <c r="FQ230" s="79"/>
      <c r="FR230" s="79"/>
      <c r="FS230" s="79"/>
      <c r="FT230" s="79"/>
      <c r="FU230" s="79"/>
      <c r="FV230" s="79"/>
      <c r="FW230" s="79"/>
      <c r="FX230" s="79">
        <v>0</v>
      </c>
      <c r="FY230" s="79">
        <v>33</v>
      </c>
      <c r="FZ230" s="79">
        <v>0</v>
      </c>
      <c r="GA230" s="41"/>
      <c r="GB230" s="34"/>
      <c r="GC230" s="34"/>
    </row>
    <row r="231" spans="1:185" x14ac:dyDescent="0.2">
      <c r="A231" t="s">
        <v>186</v>
      </c>
      <c r="B231" t="s">
        <v>236</v>
      </c>
      <c r="C231" t="s">
        <v>2</v>
      </c>
      <c r="D231" t="s">
        <v>203</v>
      </c>
      <c r="E231" t="s">
        <v>210</v>
      </c>
      <c r="F231" t="s">
        <v>184</v>
      </c>
      <c r="G231" t="s">
        <v>1</v>
      </c>
      <c r="H231" s="79">
        <v>161</v>
      </c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  <c r="AP231" s="79"/>
      <c r="AQ231" s="79"/>
      <c r="AR231" s="79"/>
      <c r="AS231" s="79"/>
      <c r="AT231" s="79"/>
      <c r="AU231" s="79"/>
      <c r="AV231" s="79"/>
      <c r="AW231" s="79"/>
      <c r="AX231" s="79"/>
      <c r="AY231" s="79"/>
      <c r="AZ231" s="79"/>
      <c r="BA231" s="79"/>
      <c r="BB231" s="79"/>
      <c r="BC231" s="79"/>
      <c r="BD231" s="79"/>
      <c r="BE231" s="79"/>
      <c r="BF231" s="79"/>
      <c r="BG231" s="79"/>
      <c r="BH231" s="79"/>
      <c r="BI231" s="79"/>
      <c r="BJ231" s="79"/>
      <c r="BK231" s="79"/>
      <c r="BL231" s="79"/>
      <c r="BM231" s="79"/>
      <c r="BN231" s="79"/>
      <c r="BO231" s="79"/>
      <c r="BP231" s="79"/>
      <c r="BQ231" s="79"/>
      <c r="BR231" s="79"/>
      <c r="BS231" s="79"/>
      <c r="BT231" s="79"/>
      <c r="BU231" s="79"/>
      <c r="BV231" s="79"/>
      <c r="BW231" s="79"/>
      <c r="BX231" s="79"/>
      <c r="BY231" s="79"/>
      <c r="BZ231" s="79"/>
      <c r="CA231" s="79"/>
      <c r="CB231" s="79"/>
      <c r="CC231" s="79"/>
      <c r="CD231" s="79"/>
      <c r="CE231" s="79"/>
      <c r="CF231" s="79"/>
      <c r="CG231" s="79"/>
      <c r="CH231" s="79"/>
      <c r="CI231" s="79"/>
      <c r="CJ231" s="79"/>
      <c r="CK231" s="79"/>
      <c r="CL231" s="79"/>
      <c r="CM231" s="79"/>
      <c r="CN231" s="79"/>
      <c r="CO231" s="79"/>
      <c r="CP231" s="79"/>
      <c r="CQ231" s="79"/>
      <c r="CR231" s="79"/>
      <c r="CS231" s="79"/>
      <c r="CT231" s="79"/>
      <c r="CU231" s="79"/>
      <c r="CV231" s="79"/>
      <c r="CW231" s="79"/>
      <c r="CX231" s="79"/>
      <c r="CY231" s="79"/>
      <c r="CZ231" s="79"/>
      <c r="DA231" s="79"/>
      <c r="DB231" s="79"/>
      <c r="DC231" s="79"/>
      <c r="DD231" s="79"/>
      <c r="DE231" s="79"/>
      <c r="DF231" s="79"/>
      <c r="DG231" s="79"/>
      <c r="DH231" s="79"/>
      <c r="DI231" s="79"/>
      <c r="DJ231" s="79"/>
      <c r="DK231" s="79"/>
      <c r="DL231" s="79"/>
      <c r="DM231" s="79"/>
      <c r="DN231" s="79"/>
      <c r="DO231" s="79"/>
      <c r="DP231" s="79"/>
      <c r="DQ231" s="79"/>
      <c r="DR231" s="79"/>
      <c r="DS231" s="79"/>
      <c r="DT231" s="79"/>
      <c r="DU231" s="79"/>
      <c r="DV231" s="79"/>
      <c r="DW231" s="79"/>
      <c r="DX231" s="79"/>
      <c r="DY231" s="79"/>
      <c r="DZ231" s="79"/>
      <c r="EA231" s="79"/>
      <c r="EB231" s="79"/>
      <c r="EC231" s="79"/>
      <c r="ED231" s="79"/>
      <c r="EE231" s="79"/>
      <c r="EF231" s="79"/>
      <c r="EG231" s="79"/>
      <c r="EH231" s="79"/>
      <c r="EI231" s="79"/>
      <c r="EJ231" s="79"/>
      <c r="EK231" s="79"/>
      <c r="EL231" s="79"/>
      <c r="EM231" s="79"/>
      <c r="EN231" s="79"/>
      <c r="EO231" s="79"/>
      <c r="EP231" s="79"/>
      <c r="EQ231" s="79"/>
      <c r="ER231" s="79"/>
      <c r="ES231" s="79"/>
      <c r="ET231" s="79"/>
      <c r="EU231" s="79"/>
      <c r="EV231" s="79"/>
      <c r="EW231" s="79"/>
      <c r="EX231" s="79"/>
      <c r="EY231" s="79"/>
      <c r="EZ231" s="79"/>
      <c r="FA231" s="79"/>
      <c r="FB231" s="79"/>
      <c r="FC231" s="79"/>
      <c r="FD231" s="79"/>
      <c r="FE231" s="79"/>
      <c r="FF231" s="79"/>
      <c r="FG231" s="79"/>
      <c r="FH231" s="79"/>
      <c r="FI231" s="79"/>
      <c r="FJ231" s="79"/>
      <c r="FK231" s="79"/>
      <c r="FL231" s="79"/>
      <c r="FM231" s="79"/>
      <c r="FN231" s="79"/>
      <c r="FO231" s="79"/>
      <c r="FP231" s="79"/>
      <c r="FQ231" s="79"/>
      <c r="FR231" s="79"/>
      <c r="FS231" s="79"/>
      <c r="FT231" s="79"/>
      <c r="FU231" s="79"/>
      <c r="FV231" s="79"/>
      <c r="FW231" s="79"/>
      <c r="FX231" s="79">
        <v>0</v>
      </c>
      <c r="FY231" s="79">
        <v>16</v>
      </c>
      <c r="FZ231" s="79">
        <v>0</v>
      </c>
      <c r="GA231" s="41"/>
      <c r="GB231" s="34"/>
      <c r="GC231" s="34"/>
    </row>
    <row r="232" spans="1:185" x14ac:dyDescent="0.2">
      <c r="A232" t="s">
        <v>186</v>
      </c>
      <c r="B232" t="s">
        <v>236</v>
      </c>
      <c r="C232" t="s">
        <v>2</v>
      </c>
      <c r="D232" t="s">
        <v>203</v>
      </c>
      <c r="E232" t="s">
        <v>210</v>
      </c>
      <c r="F232" t="s">
        <v>185</v>
      </c>
      <c r="G232" t="s">
        <v>1</v>
      </c>
      <c r="H232" s="79">
        <v>54</v>
      </c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E232" s="79"/>
      <c r="BF232" s="79"/>
      <c r="BG232" s="79"/>
      <c r="BH232" s="79"/>
      <c r="BI232" s="79"/>
      <c r="BJ232" s="79"/>
      <c r="BK232" s="79"/>
      <c r="BL232" s="79"/>
      <c r="BM232" s="79"/>
      <c r="BN232" s="79"/>
      <c r="BO232" s="79"/>
      <c r="BP232" s="79"/>
      <c r="BQ232" s="79"/>
      <c r="BR232" s="79"/>
      <c r="BS232" s="79"/>
      <c r="BT232" s="79"/>
      <c r="BU232" s="79"/>
      <c r="BV232" s="79"/>
      <c r="BW232" s="79"/>
      <c r="BX232" s="79"/>
      <c r="BY232" s="79"/>
      <c r="BZ232" s="79"/>
      <c r="CA232" s="79"/>
      <c r="CB232" s="79"/>
      <c r="CC232" s="79"/>
      <c r="CD232" s="79"/>
      <c r="CE232" s="79"/>
      <c r="CF232" s="79"/>
      <c r="CG232" s="79"/>
      <c r="CH232" s="79"/>
      <c r="CI232" s="79"/>
      <c r="CJ232" s="79"/>
      <c r="CK232" s="79"/>
      <c r="CL232" s="79"/>
      <c r="CM232" s="79"/>
      <c r="CN232" s="79"/>
      <c r="CO232" s="79"/>
      <c r="CP232" s="79"/>
      <c r="CQ232" s="79"/>
      <c r="CR232" s="79"/>
      <c r="CS232" s="79"/>
      <c r="CT232" s="79"/>
      <c r="CU232" s="79"/>
      <c r="CV232" s="79"/>
      <c r="CW232" s="79"/>
      <c r="CX232" s="79"/>
      <c r="CY232" s="79"/>
      <c r="CZ232" s="79"/>
      <c r="DA232" s="79"/>
      <c r="DB232" s="79"/>
      <c r="DC232" s="79"/>
      <c r="DD232" s="79"/>
      <c r="DE232" s="79"/>
      <c r="DF232" s="79"/>
      <c r="DG232" s="79"/>
      <c r="DH232" s="79"/>
      <c r="DI232" s="79"/>
      <c r="DJ232" s="79"/>
      <c r="DK232" s="79"/>
      <c r="DL232" s="79"/>
      <c r="DM232" s="79"/>
      <c r="DN232" s="79"/>
      <c r="DO232" s="79"/>
      <c r="DP232" s="79"/>
      <c r="DQ232" s="79"/>
      <c r="DR232" s="79"/>
      <c r="DS232" s="79"/>
      <c r="DT232" s="79"/>
      <c r="DU232" s="79"/>
      <c r="DV232" s="79"/>
      <c r="DW232" s="79"/>
      <c r="DX232" s="79"/>
      <c r="DY232" s="79"/>
      <c r="DZ232" s="79"/>
      <c r="EA232" s="79"/>
      <c r="EB232" s="79"/>
      <c r="EC232" s="79"/>
      <c r="ED232" s="79"/>
      <c r="EE232" s="79"/>
      <c r="EF232" s="79"/>
      <c r="EG232" s="79"/>
      <c r="EH232" s="79"/>
      <c r="EI232" s="79"/>
      <c r="EJ232" s="79"/>
      <c r="EK232" s="79"/>
      <c r="EL232" s="79"/>
      <c r="EM232" s="79"/>
      <c r="EN232" s="79"/>
      <c r="EO232" s="79"/>
      <c r="EP232" s="79"/>
      <c r="EQ232" s="79"/>
      <c r="ER232" s="79"/>
      <c r="ES232" s="79"/>
      <c r="ET232" s="79"/>
      <c r="EU232" s="79"/>
      <c r="EV232" s="79"/>
      <c r="EW232" s="79"/>
      <c r="EX232" s="79"/>
      <c r="EY232" s="79"/>
      <c r="EZ232" s="79"/>
      <c r="FA232" s="79"/>
      <c r="FB232" s="79"/>
      <c r="FC232" s="79"/>
      <c r="FD232" s="79"/>
      <c r="FE232" s="79"/>
      <c r="FF232" s="79"/>
      <c r="FG232" s="79"/>
      <c r="FH232" s="79"/>
      <c r="FI232" s="79"/>
      <c r="FJ232" s="79"/>
      <c r="FK232" s="79"/>
      <c r="FL232" s="79"/>
      <c r="FM232" s="79"/>
      <c r="FN232" s="79"/>
      <c r="FO232" s="79"/>
      <c r="FP232" s="79"/>
      <c r="FQ232" s="79"/>
      <c r="FR232" s="79"/>
      <c r="FS232" s="79"/>
      <c r="FT232" s="79"/>
      <c r="FU232" s="79"/>
      <c r="FV232" s="79"/>
      <c r="FW232" s="79"/>
      <c r="FX232" s="79">
        <v>0</v>
      </c>
      <c r="FY232" s="79">
        <v>4</v>
      </c>
      <c r="FZ232" s="79">
        <v>0</v>
      </c>
      <c r="GA232" s="41"/>
      <c r="GB232" s="34"/>
      <c r="GC232" s="34"/>
    </row>
    <row r="233" spans="1:185" x14ac:dyDescent="0.2">
      <c r="A233" t="s">
        <v>186</v>
      </c>
      <c r="B233" t="s">
        <v>236</v>
      </c>
      <c r="C233" t="s">
        <v>2</v>
      </c>
      <c r="D233" t="s">
        <v>203</v>
      </c>
      <c r="E233" t="s">
        <v>241</v>
      </c>
      <c r="F233" t="s">
        <v>1</v>
      </c>
      <c r="G233" t="s">
        <v>198</v>
      </c>
      <c r="H233" s="79">
        <v>1986</v>
      </c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Q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E233" s="79"/>
      <c r="BF233" s="79"/>
      <c r="BG233" s="79"/>
      <c r="BH233" s="79"/>
      <c r="BI233" s="79"/>
      <c r="BJ233" s="79"/>
      <c r="BK233" s="79"/>
      <c r="BL233" s="79"/>
      <c r="BM233" s="79"/>
      <c r="BN233" s="79"/>
      <c r="BO233" s="79"/>
      <c r="BP233" s="79"/>
      <c r="BQ233" s="79"/>
      <c r="BR233" s="79"/>
      <c r="BS233" s="79"/>
      <c r="BT233" s="79"/>
      <c r="BU233" s="79"/>
      <c r="BV233" s="79"/>
      <c r="BW233" s="79"/>
      <c r="BX233" s="79"/>
      <c r="BY233" s="79"/>
      <c r="BZ233" s="79"/>
      <c r="CA233" s="79"/>
      <c r="CB233" s="79"/>
      <c r="CC233" s="79"/>
      <c r="CD233" s="79"/>
      <c r="CE233" s="79"/>
      <c r="CF233" s="79"/>
      <c r="CG233" s="79"/>
      <c r="CH233" s="79"/>
      <c r="CI233" s="79"/>
      <c r="CJ233" s="79"/>
      <c r="CK233" s="79"/>
      <c r="CL233" s="79"/>
      <c r="CM233" s="79"/>
      <c r="CN233" s="79"/>
      <c r="CO233" s="79"/>
      <c r="CP233" s="79"/>
      <c r="CQ233" s="79"/>
      <c r="CR233" s="79"/>
      <c r="CS233" s="79"/>
      <c r="CT233" s="79"/>
      <c r="CU233" s="79"/>
      <c r="CV233" s="79"/>
      <c r="CW233" s="79"/>
      <c r="CX233" s="79"/>
      <c r="CY233" s="79"/>
      <c r="CZ233" s="79"/>
      <c r="DA233" s="79"/>
      <c r="DB233" s="79"/>
      <c r="DC233" s="79"/>
      <c r="DD233" s="79"/>
      <c r="DE233" s="79"/>
      <c r="DF233" s="79"/>
      <c r="DG233" s="79"/>
      <c r="DH233" s="79"/>
      <c r="DI233" s="79"/>
      <c r="DJ233" s="79"/>
      <c r="DK233" s="79"/>
      <c r="DL233" s="79"/>
      <c r="DM233" s="79"/>
      <c r="DN233" s="79"/>
      <c r="DO233" s="79"/>
      <c r="DP233" s="79"/>
      <c r="DQ233" s="79"/>
      <c r="DR233" s="79"/>
      <c r="DS233" s="79"/>
      <c r="DT233" s="79"/>
      <c r="DU233" s="79"/>
      <c r="DV233" s="79"/>
      <c r="DW233" s="79"/>
      <c r="DX233" s="79"/>
      <c r="DY233" s="79"/>
      <c r="DZ233" s="79"/>
      <c r="EA233" s="79"/>
      <c r="EB233" s="79"/>
      <c r="EC233" s="79"/>
      <c r="ED233" s="79"/>
      <c r="EE233" s="79"/>
      <c r="EF233" s="79"/>
      <c r="EG233" s="79"/>
      <c r="EH233" s="79"/>
      <c r="EI233" s="79"/>
      <c r="EJ233" s="79"/>
      <c r="EK233" s="79"/>
      <c r="EL233" s="79"/>
      <c r="EM233" s="79"/>
      <c r="EN233" s="79"/>
      <c r="EO233" s="79"/>
      <c r="EP233" s="79"/>
      <c r="EQ233" s="79"/>
      <c r="ER233" s="79"/>
      <c r="ES233" s="79"/>
      <c r="ET233" s="79"/>
      <c r="EU233" s="79"/>
      <c r="EV233" s="79"/>
      <c r="EW233" s="79"/>
      <c r="EX233" s="79"/>
      <c r="EY233" s="79"/>
      <c r="EZ233" s="79"/>
      <c r="FA233" s="79"/>
      <c r="FB233" s="79"/>
      <c r="FC233" s="79"/>
      <c r="FD233" s="79"/>
      <c r="FE233" s="79"/>
      <c r="FF233" s="79"/>
      <c r="FG233" s="79"/>
      <c r="FH233" s="79"/>
      <c r="FI233" s="79"/>
      <c r="FJ233" s="79"/>
      <c r="FK233" s="79"/>
      <c r="FL233" s="79"/>
      <c r="FM233" s="79"/>
      <c r="FN233" s="79"/>
      <c r="FO233" s="79"/>
      <c r="FP233" s="79"/>
      <c r="FQ233" s="79"/>
      <c r="FR233" s="79"/>
      <c r="FS233" s="79"/>
      <c r="FT233" s="79"/>
      <c r="FU233" s="79"/>
      <c r="FV233" s="79"/>
      <c r="FW233" s="79"/>
      <c r="FX233" s="79">
        <v>0</v>
      </c>
      <c r="FY233" s="79">
        <v>34</v>
      </c>
      <c r="FZ233" s="79">
        <v>0</v>
      </c>
      <c r="GA233" s="41"/>
      <c r="GB233" s="34"/>
      <c r="GC233" s="34"/>
    </row>
    <row r="234" spans="1:185" x14ac:dyDescent="0.2">
      <c r="A234" t="s">
        <v>186</v>
      </c>
      <c r="B234" t="s">
        <v>236</v>
      </c>
      <c r="C234" t="s">
        <v>2</v>
      </c>
      <c r="D234" t="s">
        <v>203</v>
      </c>
      <c r="E234" t="s">
        <v>241</v>
      </c>
      <c r="F234" t="s">
        <v>1</v>
      </c>
      <c r="G234" t="s">
        <v>200</v>
      </c>
      <c r="H234" s="79">
        <v>335</v>
      </c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Q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E234" s="79"/>
      <c r="BF234" s="79"/>
      <c r="BG234" s="79"/>
      <c r="BH234" s="79"/>
      <c r="BI234" s="79"/>
      <c r="BJ234" s="79"/>
      <c r="BK234" s="79"/>
      <c r="BL234" s="79"/>
      <c r="BM234" s="79"/>
      <c r="BN234" s="79"/>
      <c r="BO234" s="79"/>
      <c r="BP234" s="79"/>
      <c r="BQ234" s="79"/>
      <c r="BR234" s="79"/>
      <c r="BS234" s="79"/>
      <c r="BT234" s="79"/>
      <c r="BU234" s="79"/>
      <c r="BV234" s="79"/>
      <c r="BW234" s="79"/>
      <c r="BX234" s="79"/>
      <c r="BY234" s="79"/>
      <c r="BZ234" s="79"/>
      <c r="CA234" s="79"/>
      <c r="CB234" s="79"/>
      <c r="CC234" s="79"/>
      <c r="CD234" s="79"/>
      <c r="CE234" s="79"/>
      <c r="CF234" s="79"/>
      <c r="CG234" s="79"/>
      <c r="CH234" s="79"/>
      <c r="CI234" s="79"/>
      <c r="CJ234" s="79"/>
      <c r="CK234" s="79"/>
      <c r="CL234" s="79"/>
      <c r="CM234" s="79"/>
      <c r="CN234" s="79"/>
      <c r="CO234" s="79"/>
      <c r="CP234" s="79"/>
      <c r="CQ234" s="79"/>
      <c r="CR234" s="79"/>
      <c r="CS234" s="79"/>
      <c r="CT234" s="79"/>
      <c r="CU234" s="79"/>
      <c r="CV234" s="79"/>
      <c r="CW234" s="79"/>
      <c r="CX234" s="79"/>
      <c r="CY234" s="79"/>
      <c r="CZ234" s="79"/>
      <c r="DA234" s="79"/>
      <c r="DB234" s="79"/>
      <c r="DC234" s="79"/>
      <c r="DD234" s="79"/>
      <c r="DE234" s="79"/>
      <c r="DF234" s="79"/>
      <c r="DG234" s="79"/>
      <c r="DH234" s="79"/>
      <c r="DI234" s="79"/>
      <c r="DJ234" s="79"/>
      <c r="DK234" s="79"/>
      <c r="DL234" s="79"/>
      <c r="DM234" s="79"/>
      <c r="DN234" s="79"/>
      <c r="DO234" s="79"/>
      <c r="DP234" s="79"/>
      <c r="DQ234" s="79"/>
      <c r="DR234" s="79"/>
      <c r="DS234" s="79"/>
      <c r="DT234" s="79"/>
      <c r="DU234" s="79"/>
      <c r="DV234" s="79"/>
      <c r="DW234" s="79"/>
      <c r="DX234" s="79"/>
      <c r="DY234" s="79"/>
      <c r="DZ234" s="79"/>
      <c r="EA234" s="79"/>
      <c r="EB234" s="79"/>
      <c r="EC234" s="79"/>
      <c r="ED234" s="79"/>
      <c r="EE234" s="79"/>
      <c r="EF234" s="79"/>
      <c r="EG234" s="79"/>
      <c r="EH234" s="79"/>
      <c r="EI234" s="79"/>
      <c r="EJ234" s="79"/>
      <c r="EK234" s="79"/>
      <c r="EL234" s="79"/>
      <c r="EM234" s="79"/>
      <c r="EN234" s="79"/>
      <c r="EO234" s="79"/>
      <c r="EP234" s="79"/>
      <c r="EQ234" s="79"/>
      <c r="ER234" s="79"/>
      <c r="ES234" s="79"/>
      <c r="ET234" s="79"/>
      <c r="EU234" s="79"/>
      <c r="EV234" s="79"/>
      <c r="EW234" s="79"/>
      <c r="EX234" s="79"/>
      <c r="EY234" s="79"/>
      <c r="EZ234" s="79"/>
      <c r="FA234" s="79"/>
      <c r="FB234" s="79"/>
      <c r="FC234" s="79"/>
      <c r="FD234" s="79"/>
      <c r="FE234" s="79"/>
      <c r="FF234" s="79"/>
      <c r="FG234" s="79"/>
      <c r="FH234" s="79"/>
      <c r="FI234" s="79"/>
      <c r="FJ234" s="79"/>
      <c r="FK234" s="79"/>
      <c r="FL234" s="79"/>
      <c r="FM234" s="79"/>
      <c r="FN234" s="79"/>
      <c r="FO234" s="79"/>
      <c r="FP234" s="79"/>
      <c r="FQ234" s="79"/>
      <c r="FR234" s="79"/>
      <c r="FS234" s="79"/>
      <c r="FT234" s="79"/>
      <c r="FU234" s="79"/>
      <c r="FV234" s="79"/>
      <c r="FW234" s="79"/>
      <c r="FX234" s="79">
        <v>0</v>
      </c>
      <c r="FY234" s="79">
        <v>17</v>
      </c>
      <c r="FZ234" s="79">
        <v>0</v>
      </c>
      <c r="GA234" s="41"/>
      <c r="GB234" s="34"/>
      <c r="GC234" s="34"/>
    </row>
    <row r="235" spans="1:185" x14ac:dyDescent="0.2">
      <c r="A235" t="s">
        <v>186</v>
      </c>
      <c r="B235" t="s">
        <v>236</v>
      </c>
      <c r="C235" t="s">
        <v>2</v>
      </c>
      <c r="D235" t="s">
        <v>203</v>
      </c>
      <c r="E235" t="s">
        <v>241</v>
      </c>
      <c r="F235" t="s">
        <v>1</v>
      </c>
      <c r="G235" t="s">
        <v>1</v>
      </c>
      <c r="H235" s="79">
        <v>2321</v>
      </c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Q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E235" s="79"/>
      <c r="BF235" s="79"/>
      <c r="BG235" s="79"/>
      <c r="BH235" s="79"/>
      <c r="BI235" s="79"/>
      <c r="BJ235" s="79"/>
      <c r="BK235" s="79"/>
      <c r="BL235" s="79"/>
      <c r="BM235" s="79"/>
      <c r="BN235" s="79"/>
      <c r="BO235" s="79"/>
      <c r="BP235" s="79"/>
      <c r="BQ235" s="79"/>
      <c r="BR235" s="79"/>
      <c r="BS235" s="79"/>
      <c r="BT235" s="79"/>
      <c r="BU235" s="79"/>
      <c r="BV235" s="79"/>
      <c r="BW235" s="79"/>
      <c r="BX235" s="79"/>
      <c r="BY235" s="79"/>
      <c r="BZ235" s="79"/>
      <c r="CA235" s="79"/>
      <c r="CB235" s="79"/>
      <c r="CC235" s="79"/>
      <c r="CD235" s="79"/>
      <c r="CE235" s="79"/>
      <c r="CF235" s="79"/>
      <c r="CG235" s="79"/>
      <c r="CH235" s="79"/>
      <c r="CI235" s="79"/>
      <c r="CJ235" s="79"/>
      <c r="CK235" s="79"/>
      <c r="CL235" s="79"/>
      <c r="CM235" s="79"/>
      <c r="CN235" s="79"/>
      <c r="CO235" s="79"/>
      <c r="CP235" s="79"/>
      <c r="CQ235" s="79"/>
      <c r="CR235" s="79"/>
      <c r="CS235" s="79"/>
      <c r="CT235" s="79"/>
      <c r="CU235" s="79"/>
      <c r="CV235" s="79"/>
      <c r="CW235" s="79"/>
      <c r="CX235" s="79"/>
      <c r="CY235" s="79"/>
      <c r="CZ235" s="79"/>
      <c r="DA235" s="79"/>
      <c r="DB235" s="79"/>
      <c r="DC235" s="79"/>
      <c r="DD235" s="79"/>
      <c r="DE235" s="79"/>
      <c r="DF235" s="79"/>
      <c r="DG235" s="79"/>
      <c r="DH235" s="79"/>
      <c r="DI235" s="79"/>
      <c r="DJ235" s="79"/>
      <c r="DK235" s="79"/>
      <c r="DL235" s="79"/>
      <c r="DM235" s="79"/>
      <c r="DN235" s="79"/>
      <c r="DO235" s="79"/>
      <c r="DP235" s="79"/>
      <c r="DQ235" s="79"/>
      <c r="DR235" s="79"/>
      <c r="DS235" s="79"/>
      <c r="DT235" s="79"/>
      <c r="DU235" s="79"/>
      <c r="DV235" s="79"/>
      <c r="DW235" s="79"/>
      <c r="DX235" s="79"/>
      <c r="DY235" s="79"/>
      <c r="DZ235" s="79"/>
      <c r="EA235" s="79"/>
      <c r="EB235" s="79"/>
      <c r="EC235" s="79"/>
      <c r="ED235" s="79"/>
      <c r="EE235" s="79"/>
      <c r="EF235" s="79"/>
      <c r="EG235" s="79"/>
      <c r="EH235" s="79"/>
      <c r="EI235" s="79"/>
      <c r="EJ235" s="79"/>
      <c r="EK235" s="79"/>
      <c r="EL235" s="79"/>
      <c r="EM235" s="79"/>
      <c r="EN235" s="79"/>
      <c r="EO235" s="79"/>
      <c r="EP235" s="79"/>
      <c r="EQ235" s="79"/>
      <c r="ER235" s="79"/>
      <c r="ES235" s="79"/>
      <c r="ET235" s="79"/>
      <c r="EU235" s="79"/>
      <c r="EV235" s="79"/>
      <c r="EW235" s="79"/>
      <c r="EX235" s="79"/>
      <c r="EY235" s="79"/>
      <c r="EZ235" s="79"/>
      <c r="FA235" s="79"/>
      <c r="FB235" s="79"/>
      <c r="FC235" s="79"/>
      <c r="FD235" s="79"/>
      <c r="FE235" s="79"/>
      <c r="FF235" s="79"/>
      <c r="FG235" s="79"/>
      <c r="FH235" s="79"/>
      <c r="FI235" s="79"/>
      <c r="FJ235" s="79"/>
      <c r="FK235" s="79"/>
      <c r="FL235" s="79"/>
      <c r="FM235" s="79"/>
      <c r="FN235" s="79"/>
      <c r="FO235" s="79"/>
      <c r="FP235" s="79"/>
      <c r="FQ235" s="79"/>
      <c r="FR235" s="79"/>
      <c r="FS235" s="79"/>
      <c r="FT235" s="79"/>
      <c r="FU235" s="79"/>
      <c r="FV235" s="79"/>
      <c r="FW235" s="79"/>
      <c r="FX235" s="79">
        <v>0</v>
      </c>
      <c r="FY235" s="79">
        <v>51</v>
      </c>
      <c r="FZ235" s="79">
        <v>0</v>
      </c>
      <c r="GA235" s="41"/>
      <c r="GB235" s="34"/>
      <c r="GC235" s="34"/>
    </row>
    <row r="236" spans="1:185" x14ac:dyDescent="0.2">
      <c r="A236" t="s">
        <v>186</v>
      </c>
      <c r="B236" t="s">
        <v>236</v>
      </c>
      <c r="C236" t="s">
        <v>2</v>
      </c>
      <c r="D236" t="s">
        <v>203</v>
      </c>
      <c r="E236" t="s">
        <v>241</v>
      </c>
      <c r="F236" t="s">
        <v>178</v>
      </c>
      <c r="G236" t="s">
        <v>1</v>
      </c>
      <c r="H236" s="79">
        <v>1557</v>
      </c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Q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E236" s="79"/>
      <c r="BF236" s="79"/>
      <c r="BG236" s="79"/>
      <c r="BH236" s="79"/>
      <c r="BI236" s="79"/>
      <c r="BJ236" s="79"/>
      <c r="BK236" s="79"/>
      <c r="BL236" s="79"/>
      <c r="BM236" s="79"/>
      <c r="BN236" s="79"/>
      <c r="BO236" s="79"/>
      <c r="BP236" s="79"/>
      <c r="BQ236" s="79"/>
      <c r="BR236" s="79"/>
      <c r="BS236" s="79"/>
      <c r="BT236" s="79"/>
      <c r="BU236" s="79"/>
      <c r="BV236" s="79"/>
      <c r="BW236" s="79"/>
      <c r="BX236" s="79"/>
      <c r="BY236" s="79"/>
      <c r="BZ236" s="79"/>
      <c r="CA236" s="79"/>
      <c r="CB236" s="79"/>
      <c r="CC236" s="79"/>
      <c r="CD236" s="79"/>
      <c r="CE236" s="79"/>
      <c r="CF236" s="79"/>
      <c r="CG236" s="79"/>
      <c r="CH236" s="79"/>
      <c r="CI236" s="79"/>
      <c r="CJ236" s="79"/>
      <c r="CK236" s="79"/>
      <c r="CL236" s="79"/>
      <c r="CM236" s="79"/>
      <c r="CN236" s="79"/>
      <c r="CO236" s="79"/>
      <c r="CP236" s="79"/>
      <c r="CQ236" s="79"/>
      <c r="CR236" s="79"/>
      <c r="CS236" s="79"/>
      <c r="CT236" s="79"/>
      <c r="CU236" s="79"/>
      <c r="CV236" s="79"/>
      <c r="CW236" s="79"/>
      <c r="CX236" s="79"/>
      <c r="CY236" s="79"/>
      <c r="CZ236" s="79"/>
      <c r="DA236" s="79"/>
      <c r="DB236" s="79"/>
      <c r="DC236" s="79"/>
      <c r="DD236" s="79"/>
      <c r="DE236" s="79"/>
      <c r="DF236" s="79"/>
      <c r="DG236" s="79"/>
      <c r="DH236" s="79"/>
      <c r="DI236" s="79"/>
      <c r="DJ236" s="79"/>
      <c r="DK236" s="79"/>
      <c r="DL236" s="79"/>
      <c r="DM236" s="79"/>
      <c r="DN236" s="79"/>
      <c r="DO236" s="79"/>
      <c r="DP236" s="79"/>
      <c r="DQ236" s="79"/>
      <c r="DR236" s="79"/>
      <c r="DS236" s="79"/>
      <c r="DT236" s="79"/>
      <c r="DU236" s="79"/>
      <c r="DV236" s="79"/>
      <c r="DW236" s="79"/>
      <c r="DX236" s="79"/>
      <c r="DY236" s="79"/>
      <c r="DZ236" s="79"/>
      <c r="EA236" s="79"/>
      <c r="EB236" s="79"/>
      <c r="EC236" s="79"/>
      <c r="ED236" s="79"/>
      <c r="EE236" s="79"/>
      <c r="EF236" s="79"/>
      <c r="EG236" s="79"/>
      <c r="EH236" s="79"/>
      <c r="EI236" s="79"/>
      <c r="EJ236" s="79"/>
      <c r="EK236" s="79"/>
      <c r="EL236" s="79"/>
      <c r="EM236" s="79"/>
      <c r="EN236" s="79"/>
      <c r="EO236" s="79"/>
      <c r="EP236" s="79"/>
      <c r="EQ236" s="79"/>
      <c r="ER236" s="79"/>
      <c r="ES236" s="79"/>
      <c r="ET236" s="79"/>
      <c r="EU236" s="79"/>
      <c r="EV236" s="79"/>
      <c r="EW236" s="79"/>
      <c r="EX236" s="79"/>
      <c r="EY236" s="79"/>
      <c r="EZ236" s="79"/>
      <c r="FA236" s="79"/>
      <c r="FB236" s="79"/>
      <c r="FC236" s="79"/>
      <c r="FD236" s="79"/>
      <c r="FE236" s="79"/>
      <c r="FF236" s="79"/>
      <c r="FG236" s="79"/>
      <c r="FH236" s="79"/>
      <c r="FI236" s="79"/>
      <c r="FJ236" s="79"/>
      <c r="FK236" s="79"/>
      <c r="FL236" s="79"/>
      <c r="FM236" s="79"/>
      <c r="FN236" s="79"/>
      <c r="FO236" s="79"/>
      <c r="FP236" s="79"/>
      <c r="FQ236" s="79"/>
      <c r="FR236" s="79"/>
      <c r="FS236" s="79"/>
      <c r="FT236" s="79"/>
      <c r="FU236" s="79"/>
      <c r="FV236" s="79"/>
      <c r="FW236" s="79"/>
      <c r="FX236" s="79">
        <v>0</v>
      </c>
      <c r="FY236" s="79">
        <v>31</v>
      </c>
      <c r="FZ236" s="79">
        <v>0</v>
      </c>
      <c r="GA236" s="41"/>
      <c r="GB236" s="34"/>
      <c r="GC236" s="34"/>
    </row>
    <row r="237" spans="1:185" x14ac:dyDescent="0.2">
      <c r="A237" t="s">
        <v>186</v>
      </c>
      <c r="B237" t="s">
        <v>236</v>
      </c>
      <c r="C237" t="s">
        <v>2</v>
      </c>
      <c r="D237" t="s">
        <v>203</v>
      </c>
      <c r="E237" t="s">
        <v>241</v>
      </c>
      <c r="F237" t="s">
        <v>179</v>
      </c>
      <c r="G237" t="s">
        <v>1</v>
      </c>
      <c r="H237" s="79">
        <v>85</v>
      </c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E237" s="79"/>
      <c r="BF237" s="79"/>
      <c r="BG237" s="79"/>
      <c r="BH237" s="79"/>
      <c r="BI237" s="79"/>
      <c r="BJ237" s="79"/>
      <c r="BK237" s="79"/>
      <c r="BL237" s="79"/>
      <c r="BM237" s="79"/>
      <c r="BN237" s="79"/>
      <c r="BO237" s="79"/>
      <c r="BP237" s="79"/>
      <c r="BQ237" s="79"/>
      <c r="BR237" s="79"/>
      <c r="BS237" s="79"/>
      <c r="BT237" s="79"/>
      <c r="BU237" s="79"/>
      <c r="BV237" s="79"/>
      <c r="BW237" s="79"/>
      <c r="BX237" s="79"/>
      <c r="BY237" s="79"/>
      <c r="BZ237" s="79"/>
      <c r="CA237" s="79"/>
      <c r="CB237" s="79"/>
      <c r="CC237" s="79"/>
      <c r="CD237" s="79"/>
      <c r="CE237" s="79"/>
      <c r="CF237" s="79"/>
      <c r="CG237" s="79"/>
      <c r="CH237" s="79"/>
      <c r="CI237" s="79"/>
      <c r="CJ237" s="79"/>
      <c r="CK237" s="79"/>
      <c r="CL237" s="79"/>
      <c r="CM237" s="79"/>
      <c r="CN237" s="79"/>
      <c r="CO237" s="79"/>
      <c r="CP237" s="79"/>
      <c r="CQ237" s="79"/>
      <c r="CR237" s="79"/>
      <c r="CS237" s="79"/>
      <c r="CT237" s="79"/>
      <c r="CU237" s="79"/>
      <c r="CV237" s="79"/>
      <c r="CW237" s="79"/>
      <c r="CX237" s="79"/>
      <c r="CY237" s="79"/>
      <c r="CZ237" s="79"/>
      <c r="DA237" s="79"/>
      <c r="DB237" s="79"/>
      <c r="DC237" s="79"/>
      <c r="DD237" s="79"/>
      <c r="DE237" s="79"/>
      <c r="DF237" s="79"/>
      <c r="DG237" s="79"/>
      <c r="DH237" s="79"/>
      <c r="DI237" s="79"/>
      <c r="DJ237" s="79"/>
      <c r="DK237" s="79"/>
      <c r="DL237" s="79"/>
      <c r="DM237" s="79"/>
      <c r="DN237" s="79"/>
      <c r="DO237" s="79"/>
      <c r="DP237" s="79"/>
      <c r="DQ237" s="79"/>
      <c r="DR237" s="79"/>
      <c r="DS237" s="79"/>
      <c r="DT237" s="79"/>
      <c r="DU237" s="79"/>
      <c r="DV237" s="79"/>
      <c r="DW237" s="79"/>
      <c r="DX237" s="79"/>
      <c r="DY237" s="79"/>
      <c r="DZ237" s="79"/>
      <c r="EA237" s="79"/>
      <c r="EB237" s="79"/>
      <c r="EC237" s="79"/>
      <c r="ED237" s="79"/>
      <c r="EE237" s="79"/>
      <c r="EF237" s="79"/>
      <c r="EG237" s="79"/>
      <c r="EH237" s="79"/>
      <c r="EI237" s="79"/>
      <c r="EJ237" s="79"/>
      <c r="EK237" s="79"/>
      <c r="EL237" s="79"/>
      <c r="EM237" s="79"/>
      <c r="EN237" s="79"/>
      <c r="EO237" s="79"/>
      <c r="EP237" s="79"/>
      <c r="EQ237" s="79"/>
      <c r="ER237" s="79"/>
      <c r="ES237" s="79"/>
      <c r="ET237" s="79"/>
      <c r="EU237" s="79"/>
      <c r="EV237" s="79"/>
      <c r="EW237" s="79"/>
      <c r="EX237" s="79"/>
      <c r="EY237" s="79"/>
      <c r="EZ237" s="79"/>
      <c r="FA237" s="79"/>
      <c r="FB237" s="79"/>
      <c r="FC237" s="79"/>
      <c r="FD237" s="79"/>
      <c r="FE237" s="79"/>
      <c r="FF237" s="79"/>
      <c r="FG237" s="79"/>
      <c r="FH237" s="79"/>
      <c r="FI237" s="79"/>
      <c r="FJ237" s="79"/>
      <c r="FK237" s="79"/>
      <c r="FL237" s="79"/>
      <c r="FM237" s="79"/>
      <c r="FN237" s="79"/>
      <c r="FO237" s="79"/>
      <c r="FP237" s="79"/>
      <c r="FQ237" s="79"/>
      <c r="FR237" s="79"/>
      <c r="FS237" s="79"/>
      <c r="FT237" s="79"/>
      <c r="FU237" s="79"/>
      <c r="FV237" s="79"/>
      <c r="FW237" s="79"/>
      <c r="FX237" s="79">
        <v>0</v>
      </c>
      <c r="FY237" s="79">
        <v>1</v>
      </c>
      <c r="FZ237" s="79">
        <v>0</v>
      </c>
      <c r="GA237" s="41"/>
      <c r="GB237" s="34"/>
      <c r="GC237" s="34"/>
    </row>
    <row r="238" spans="1:185" x14ac:dyDescent="0.2">
      <c r="A238" t="s">
        <v>186</v>
      </c>
      <c r="B238" t="s">
        <v>236</v>
      </c>
      <c r="C238" t="s">
        <v>2</v>
      </c>
      <c r="D238" t="s">
        <v>203</v>
      </c>
      <c r="E238" t="s">
        <v>241</v>
      </c>
      <c r="F238" t="s">
        <v>180</v>
      </c>
      <c r="G238" t="s">
        <v>1</v>
      </c>
      <c r="H238" s="79">
        <v>19</v>
      </c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  <c r="BF238" s="79"/>
      <c r="BG238" s="79"/>
      <c r="BH238" s="79"/>
      <c r="BI238" s="79"/>
      <c r="BJ238" s="79"/>
      <c r="BK238" s="79"/>
      <c r="BL238" s="79"/>
      <c r="BM238" s="79"/>
      <c r="BN238" s="79"/>
      <c r="BO238" s="79"/>
      <c r="BP238" s="79"/>
      <c r="BQ238" s="79"/>
      <c r="BR238" s="79"/>
      <c r="BS238" s="79"/>
      <c r="BT238" s="79"/>
      <c r="BU238" s="79"/>
      <c r="BV238" s="79"/>
      <c r="BW238" s="79"/>
      <c r="BX238" s="79"/>
      <c r="BY238" s="79"/>
      <c r="BZ238" s="79"/>
      <c r="CA238" s="79"/>
      <c r="CB238" s="79"/>
      <c r="CC238" s="79"/>
      <c r="CD238" s="79"/>
      <c r="CE238" s="79"/>
      <c r="CF238" s="79"/>
      <c r="CG238" s="79"/>
      <c r="CH238" s="79"/>
      <c r="CI238" s="79"/>
      <c r="CJ238" s="79"/>
      <c r="CK238" s="79"/>
      <c r="CL238" s="79"/>
      <c r="CM238" s="79"/>
      <c r="CN238" s="79"/>
      <c r="CO238" s="79"/>
      <c r="CP238" s="79"/>
      <c r="CQ238" s="79"/>
      <c r="CR238" s="79"/>
      <c r="CS238" s="79"/>
      <c r="CT238" s="79"/>
      <c r="CU238" s="79"/>
      <c r="CV238" s="79"/>
      <c r="CW238" s="79"/>
      <c r="CX238" s="79"/>
      <c r="CY238" s="79"/>
      <c r="CZ238" s="79"/>
      <c r="DA238" s="79"/>
      <c r="DB238" s="79"/>
      <c r="DC238" s="79"/>
      <c r="DD238" s="79"/>
      <c r="DE238" s="79"/>
      <c r="DF238" s="79"/>
      <c r="DG238" s="79"/>
      <c r="DH238" s="79"/>
      <c r="DI238" s="79"/>
      <c r="DJ238" s="79"/>
      <c r="DK238" s="79"/>
      <c r="DL238" s="79"/>
      <c r="DM238" s="79"/>
      <c r="DN238" s="79"/>
      <c r="DO238" s="79"/>
      <c r="DP238" s="79"/>
      <c r="DQ238" s="79"/>
      <c r="DR238" s="79"/>
      <c r="DS238" s="79"/>
      <c r="DT238" s="79"/>
      <c r="DU238" s="79"/>
      <c r="DV238" s="79"/>
      <c r="DW238" s="79"/>
      <c r="DX238" s="79"/>
      <c r="DY238" s="79"/>
      <c r="DZ238" s="79"/>
      <c r="EA238" s="79"/>
      <c r="EB238" s="79"/>
      <c r="EC238" s="79"/>
      <c r="ED238" s="79"/>
      <c r="EE238" s="79"/>
      <c r="EF238" s="79"/>
      <c r="EG238" s="79"/>
      <c r="EH238" s="79"/>
      <c r="EI238" s="79"/>
      <c r="EJ238" s="79"/>
      <c r="EK238" s="79"/>
      <c r="EL238" s="79"/>
      <c r="EM238" s="79"/>
      <c r="EN238" s="79"/>
      <c r="EO238" s="79"/>
      <c r="EP238" s="79"/>
      <c r="EQ238" s="79"/>
      <c r="ER238" s="79"/>
      <c r="ES238" s="79"/>
      <c r="ET238" s="79"/>
      <c r="EU238" s="79"/>
      <c r="EV238" s="79"/>
      <c r="EW238" s="79"/>
      <c r="EX238" s="79"/>
      <c r="EY238" s="79"/>
      <c r="EZ238" s="79"/>
      <c r="FA238" s="79"/>
      <c r="FB238" s="79"/>
      <c r="FC238" s="79"/>
      <c r="FD238" s="79"/>
      <c r="FE238" s="79"/>
      <c r="FF238" s="79"/>
      <c r="FG238" s="79"/>
      <c r="FH238" s="79"/>
      <c r="FI238" s="79"/>
      <c r="FJ238" s="79"/>
      <c r="FK238" s="79"/>
      <c r="FL238" s="79"/>
      <c r="FM238" s="79"/>
      <c r="FN238" s="79"/>
      <c r="FO238" s="79"/>
      <c r="FP238" s="79"/>
      <c r="FQ238" s="79"/>
      <c r="FR238" s="79"/>
      <c r="FS238" s="79"/>
      <c r="FT238" s="79"/>
      <c r="FU238" s="79"/>
      <c r="FV238" s="79"/>
      <c r="FW238" s="79"/>
      <c r="FX238" s="79">
        <v>0</v>
      </c>
      <c r="FY238" s="79">
        <v>0</v>
      </c>
      <c r="FZ238" s="79">
        <v>0</v>
      </c>
      <c r="GA238" s="41"/>
      <c r="GB238" s="34"/>
      <c r="GC238" s="34"/>
    </row>
    <row r="239" spans="1:185" x14ac:dyDescent="0.2">
      <c r="A239" t="s">
        <v>186</v>
      </c>
      <c r="B239" t="s">
        <v>236</v>
      </c>
      <c r="C239" t="s">
        <v>2</v>
      </c>
      <c r="D239" t="s">
        <v>203</v>
      </c>
      <c r="E239" t="s">
        <v>241</v>
      </c>
      <c r="F239" t="s">
        <v>181</v>
      </c>
      <c r="G239" t="s">
        <v>1</v>
      </c>
      <c r="H239" s="79">
        <v>29</v>
      </c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79"/>
      <c r="BM239" s="79"/>
      <c r="BN239" s="79"/>
      <c r="BO239" s="79"/>
      <c r="BP239" s="79"/>
      <c r="BQ239" s="79"/>
      <c r="BR239" s="79"/>
      <c r="BS239" s="79"/>
      <c r="BT239" s="79"/>
      <c r="BU239" s="79"/>
      <c r="BV239" s="79"/>
      <c r="BW239" s="79"/>
      <c r="BX239" s="79"/>
      <c r="BY239" s="79"/>
      <c r="BZ239" s="79"/>
      <c r="CA239" s="79"/>
      <c r="CB239" s="79"/>
      <c r="CC239" s="79"/>
      <c r="CD239" s="79"/>
      <c r="CE239" s="79"/>
      <c r="CF239" s="79"/>
      <c r="CG239" s="79"/>
      <c r="CH239" s="79"/>
      <c r="CI239" s="79"/>
      <c r="CJ239" s="79"/>
      <c r="CK239" s="79"/>
      <c r="CL239" s="79"/>
      <c r="CM239" s="79"/>
      <c r="CN239" s="79"/>
      <c r="CO239" s="79"/>
      <c r="CP239" s="79"/>
      <c r="CQ239" s="79"/>
      <c r="CR239" s="79"/>
      <c r="CS239" s="79"/>
      <c r="CT239" s="79"/>
      <c r="CU239" s="79"/>
      <c r="CV239" s="79"/>
      <c r="CW239" s="79"/>
      <c r="CX239" s="79"/>
      <c r="CY239" s="79"/>
      <c r="CZ239" s="79"/>
      <c r="DA239" s="79"/>
      <c r="DB239" s="79"/>
      <c r="DC239" s="79"/>
      <c r="DD239" s="79"/>
      <c r="DE239" s="79"/>
      <c r="DF239" s="79"/>
      <c r="DG239" s="79"/>
      <c r="DH239" s="79"/>
      <c r="DI239" s="79"/>
      <c r="DJ239" s="79"/>
      <c r="DK239" s="79"/>
      <c r="DL239" s="79"/>
      <c r="DM239" s="79"/>
      <c r="DN239" s="79"/>
      <c r="DO239" s="79"/>
      <c r="DP239" s="79"/>
      <c r="DQ239" s="79"/>
      <c r="DR239" s="79"/>
      <c r="DS239" s="79"/>
      <c r="DT239" s="79"/>
      <c r="DU239" s="79"/>
      <c r="DV239" s="79"/>
      <c r="DW239" s="79"/>
      <c r="DX239" s="79"/>
      <c r="DY239" s="79"/>
      <c r="DZ239" s="79"/>
      <c r="EA239" s="79"/>
      <c r="EB239" s="79"/>
      <c r="EC239" s="79"/>
      <c r="ED239" s="79"/>
      <c r="EE239" s="79"/>
      <c r="EF239" s="79"/>
      <c r="EG239" s="79"/>
      <c r="EH239" s="79"/>
      <c r="EI239" s="79"/>
      <c r="EJ239" s="79"/>
      <c r="EK239" s="79"/>
      <c r="EL239" s="79"/>
      <c r="EM239" s="79"/>
      <c r="EN239" s="79"/>
      <c r="EO239" s="79"/>
      <c r="EP239" s="79"/>
      <c r="EQ239" s="79"/>
      <c r="ER239" s="79"/>
      <c r="ES239" s="79"/>
      <c r="ET239" s="79"/>
      <c r="EU239" s="79"/>
      <c r="EV239" s="79"/>
      <c r="EW239" s="79"/>
      <c r="EX239" s="79"/>
      <c r="EY239" s="79"/>
      <c r="EZ239" s="79"/>
      <c r="FA239" s="79"/>
      <c r="FB239" s="79"/>
      <c r="FC239" s="79"/>
      <c r="FD239" s="79"/>
      <c r="FE239" s="79"/>
      <c r="FF239" s="79"/>
      <c r="FG239" s="79"/>
      <c r="FH239" s="79"/>
      <c r="FI239" s="79"/>
      <c r="FJ239" s="79"/>
      <c r="FK239" s="79"/>
      <c r="FL239" s="79"/>
      <c r="FM239" s="79"/>
      <c r="FN239" s="79"/>
      <c r="FO239" s="79"/>
      <c r="FP239" s="79"/>
      <c r="FQ239" s="79"/>
      <c r="FR239" s="79"/>
      <c r="FS239" s="79"/>
      <c r="FT239" s="79"/>
      <c r="FU239" s="79"/>
      <c r="FV239" s="79"/>
      <c r="FW239" s="79"/>
      <c r="FX239" s="79">
        <v>0</v>
      </c>
      <c r="FY239" s="79">
        <v>1</v>
      </c>
      <c r="FZ239" s="79">
        <v>0</v>
      </c>
      <c r="GA239" s="41"/>
      <c r="GB239" s="34"/>
      <c r="GC239" s="34"/>
    </row>
    <row r="240" spans="1:185" x14ac:dyDescent="0.2">
      <c r="A240" t="s">
        <v>186</v>
      </c>
      <c r="B240" t="s">
        <v>236</v>
      </c>
      <c r="C240" t="s">
        <v>2</v>
      </c>
      <c r="D240" t="s">
        <v>203</v>
      </c>
      <c r="E240" t="s">
        <v>241</v>
      </c>
      <c r="F240" t="s">
        <v>182</v>
      </c>
      <c r="G240" t="s">
        <v>1</v>
      </c>
      <c r="H240" s="79">
        <v>167</v>
      </c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  <c r="BF240" s="79"/>
      <c r="BG240" s="79"/>
      <c r="BH240" s="79"/>
      <c r="BI240" s="79"/>
      <c r="BJ240" s="79"/>
      <c r="BK240" s="79"/>
      <c r="BL240" s="79"/>
      <c r="BM240" s="79"/>
      <c r="BN240" s="79"/>
      <c r="BO240" s="79"/>
      <c r="BP240" s="79"/>
      <c r="BQ240" s="79"/>
      <c r="BR240" s="79"/>
      <c r="BS240" s="79"/>
      <c r="BT240" s="79"/>
      <c r="BU240" s="79"/>
      <c r="BV240" s="79"/>
      <c r="BW240" s="79"/>
      <c r="BX240" s="79"/>
      <c r="BY240" s="79"/>
      <c r="BZ240" s="79"/>
      <c r="CA240" s="79"/>
      <c r="CB240" s="79"/>
      <c r="CC240" s="79"/>
      <c r="CD240" s="79"/>
      <c r="CE240" s="79"/>
      <c r="CF240" s="79"/>
      <c r="CG240" s="79"/>
      <c r="CH240" s="79"/>
      <c r="CI240" s="79"/>
      <c r="CJ240" s="79"/>
      <c r="CK240" s="79"/>
      <c r="CL240" s="79"/>
      <c r="CM240" s="79"/>
      <c r="CN240" s="79"/>
      <c r="CO240" s="79"/>
      <c r="CP240" s="79"/>
      <c r="CQ240" s="79"/>
      <c r="CR240" s="79"/>
      <c r="CS240" s="79"/>
      <c r="CT240" s="79"/>
      <c r="CU240" s="79"/>
      <c r="CV240" s="79"/>
      <c r="CW240" s="79"/>
      <c r="CX240" s="79"/>
      <c r="CY240" s="79"/>
      <c r="CZ240" s="79"/>
      <c r="DA240" s="79"/>
      <c r="DB240" s="79"/>
      <c r="DC240" s="79"/>
      <c r="DD240" s="79"/>
      <c r="DE240" s="79"/>
      <c r="DF240" s="79"/>
      <c r="DG240" s="79"/>
      <c r="DH240" s="79"/>
      <c r="DI240" s="79"/>
      <c r="DJ240" s="79"/>
      <c r="DK240" s="79"/>
      <c r="DL240" s="79"/>
      <c r="DM240" s="79"/>
      <c r="DN240" s="79"/>
      <c r="DO240" s="79"/>
      <c r="DP240" s="79"/>
      <c r="DQ240" s="79"/>
      <c r="DR240" s="79"/>
      <c r="DS240" s="79"/>
      <c r="DT240" s="79"/>
      <c r="DU240" s="79"/>
      <c r="DV240" s="79"/>
      <c r="DW240" s="79"/>
      <c r="DX240" s="79"/>
      <c r="DY240" s="79"/>
      <c r="DZ240" s="79"/>
      <c r="EA240" s="79"/>
      <c r="EB240" s="79"/>
      <c r="EC240" s="79"/>
      <c r="ED240" s="79"/>
      <c r="EE240" s="79"/>
      <c r="EF240" s="79"/>
      <c r="EG240" s="79"/>
      <c r="EH240" s="79"/>
      <c r="EI240" s="79"/>
      <c r="EJ240" s="79"/>
      <c r="EK240" s="79"/>
      <c r="EL240" s="79"/>
      <c r="EM240" s="79"/>
      <c r="EN240" s="79"/>
      <c r="EO240" s="79"/>
      <c r="EP240" s="79"/>
      <c r="EQ240" s="79"/>
      <c r="ER240" s="79"/>
      <c r="ES240" s="79"/>
      <c r="ET240" s="79"/>
      <c r="EU240" s="79"/>
      <c r="EV240" s="79"/>
      <c r="EW240" s="79"/>
      <c r="EX240" s="79"/>
      <c r="EY240" s="79"/>
      <c r="EZ240" s="79"/>
      <c r="FA240" s="79"/>
      <c r="FB240" s="79"/>
      <c r="FC240" s="79"/>
      <c r="FD240" s="79"/>
      <c r="FE240" s="79"/>
      <c r="FF240" s="79"/>
      <c r="FG240" s="79"/>
      <c r="FH240" s="79"/>
      <c r="FI240" s="79"/>
      <c r="FJ240" s="79"/>
      <c r="FK240" s="79"/>
      <c r="FL240" s="79"/>
      <c r="FM240" s="79"/>
      <c r="FN240" s="79"/>
      <c r="FO240" s="79"/>
      <c r="FP240" s="79"/>
      <c r="FQ240" s="79"/>
      <c r="FR240" s="79"/>
      <c r="FS240" s="79"/>
      <c r="FT240" s="79"/>
      <c r="FU240" s="79"/>
      <c r="FV240" s="79"/>
      <c r="FW240" s="79"/>
      <c r="FX240" s="79">
        <v>0</v>
      </c>
      <c r="FY240" s="79">
        <v>5</v>
      </c>
      <c r="FZ240" s="79">
        <v>0</v>
      </c>
      <c r="GA240" s="41"/>
      <c r="GB240" s="34"/>
      <c r="GC240" s="34"/>
    </row>
    <row r="241" spans="1:185" x14ac:dyDescent="0.2">
      <c r="A241" t="s">
        <v>186</v>
      </c>
      <c r="B241" t="s">
        <v>236</v>
      </c>
      <c r="C241" t="s">
        <v>2</v>
      </c>
      <c r="D241" t="s">
        <v>203</v>
      </c>
      <c r="E241" t="s">
        <v>241</v>
      </c>
      <c r="F241" t="s">
        <v>183</v>
      </c>
      <c r="G241" t="s">
        <v>1</v>
      </c>
      <c r="H241" s="79">
        <v>302</v>
      </c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  <c r="BF241" s="79"/>
      <c r="BG241" s="79"/>
      <c r="BH241" s="79"/>
      <c r="BI241" s="79"/>
      <c r="BJ241" s="79"/>
      <c r="BK241" s="79"/>
      <c r="BL241" s="79"/>
      <c r="BM241" s="79"/>
      <c r="BN241" s="79"/>
      <c r="BO241" s="79"/>
      <c r="BP241" s="79"/>
      <c r="BQ241" s="79"/>
      <c r="BR241" s="79"/>
      <c r="BS241" s="79"/>
      <c r="BT241" s="79"/>
      <c r="BU241" s="79"/>
      <c r="BV241" s="79"/>
      <c r="BW241" s="79"/>
      <c r="BX241" s="79"/>
      <c r="BY241" s="79"/>
      <c r="BZ241" s="79"/>
      <c r="CA241" s="79"/>
      <c r="CB241" s="79"/>
      <c r="CC241" s="79"/>
      <c r="CD241" s="79"/>
      <c r="CE241" s="79"/>
      <c r="CF241" s="79"/>
      <c r="CG241" s="79"/>
      <c r="CH241" s="79"/>
      <c r="CI241" s="79"/>
      <c r="CJ241" s="79"/>
      <c r="CK241" s="79"/>
      <c r="CL241" s="79"/>
      <c r="CM241" s="79"/>
      <c r="CN241" s="79"/>
      <c r="CO241" s="79"/>
      <c r="CP241" s="79"/>
      <c r="CQ241" s="79"/>
      <c r="CR241" s="79"/>
      <c r="CS241" s="79"/>
      <c r="CT241" s="79"/>
      <c r="CU241" s="79"/>
      <c r="CV241" s="79"/>
      <c r="CW241" s="79"/>
      <c r="CX241" s="79"/>
      <c r="CY241" s="79"/>
      <c r="CZ241" s="79"/>
      <c r="DA241" s="79"/>
      <c r="DB241" s="79"/>
      <c r="DC241" s="79"/>
      <c r="DD241" s="79"/>
      <c r="DE241" s="79"/>
      <c r="DF241" s="79"/>
      <c r="DG241" s="79"/>
      <c r="DH241" s="79"/>
      <c r="DI241" s="79"/>
      <c r="DJ241" s="79"/>
      <c r="DK241" s="79"/>
      <c r="DL241" s="79"/>
      <c r="DM241" s="79"/>
      <c r="DN241" s="79"/>
      <c r="DO241" s="79"/>
      <c r="DP241" s="79"/>
      <c r="DQ241" s="79"/>
      <c r="DR241" s="79"/>
      <c r="DS241" s="79"/>
      <c r="DT241" s="79"/>
      <c r="DU241" s="79"/>
      <c r="DV241" s="79"/>
      <c r="DW241" s="79"/>
      <c r="DX241" s="79"/>
      <c r="DY241" s="79"/>
      <c r="DZ241" s="79"/>
      <c r="EA241" s="79"/>
      <c r="EB241" s="79"/>
      <c r="EC241" s="79"/>
      <c r="ED241" s="79"/>
      <c r="EE241" s="79"/>
      <c r="EF241" s="79"/>
      <c r="EG241" s="79"/>
      <c r="EH241" s="79"/>
      <c r="EI241" s="79"/>
      <c r="EJ241" s="79"/>
      <c r="EK241" s="79"/>
      <c r="EL241" s="79"/>
      <c r="EM241" s="79"/>
      <c r="EN241" s="79"/>
      <c r="EO241" s="79"/>
      <c r="EP241" s="79"/>
      <c r="EQ241" s="79"/>
      <c r="ER241" s="79"/>
      <c r="ES241" s="79"/>
      <c r="ET241" s="79"/>
      <c r="EU241" s="79"/>
      <c r="EV241" s="79"/>
      <c r="EW241" s="79"/>
      <c r="EX241" s="79"/>
      <c r="EY241" s="79"/>
      <c r="EZ241" s="79"/>
      <c r="FA241" s="79"/>
      <c r="FB241" s="79"/>
      <c r="FC241" s="79"/>
      <c r="FD241" s="79"/>
      <c r="FE241" s="79"/>
      <c r="FF241" s="79"/>
      <c r="FG241" s="79"/>
      <c r="FH241" s="79"/>
      <c r="FI241" s="79"/>
      <c r="FJ241" s="79"/>
      <c r="FK241" s="79"/>
      <c r="FL241" s="79"/>
      <c r="FM241" s="79"/>
      <c r="FN241" s="79"/>
      <c r="FO241" s="79"/>
      <c r="FP241" s="79"/>
      <c r="FQ241" s="79"/>
      <c r="FR241" s="79"/>
      <c r="FS241" s="79"/>
      <c r="FT241" s="79"/>
      <c r="FU241" s="79"/>
      <c r="FV241" s="79"/>
      <c r="FW241" s="79"/>
      <c r="FX241" s="79">
        <v>0</v>
      </c>
      <c r="FY241" s="79">
        <v>5</v>
      </c>
      <c r="FZ241" s="79">
        <v>0</v>
      </c>
      <c r="GA241" s="41"/>
      <c r="GB241" s="34"/>
      <c r="GC241" s="34"/>
    </row>
    <row r="242" spans="1:185" x14ac:dyDescent="0.2">
      <c r="A242" t="s">
        <v>186</v>
      </c>
      <c r="B242" t="s">
        <v>236</v>
      </c>
      <c r="C242" t="s">
        <v>2</v>
      </c>
      <c r="D242" t="s">
        <v>203</v>
      </c>
      <c r="E242" t="s">
        <v>241</v>
      </c>
      <c r="F242" t="s">
        <v>184</v>
      </c>
      <c r="G242" t="s">
        <v>1</v>
      </c>
      <c r="H242" s="79">
        <v>128</v>
      </c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  <c r="BF242" s="79"/>
      <c r="BG242" s="79"/>
      <c r="BH242" s="79"/>
      <c r="BI242" s="79"/>
      <c r="BJ242" s="79"/>
      <c r="BK242" s="79"/>
      <c r="BL242" s="79"/>
      <c r="BM242" s="79"/>
      <c r="BN242" s="79"/>
      <c r="BO242" s="79"/>
      <c r="BP242" s="79"/>
      <c r="BQ242" s="79"/>
      <c r="BR242" s="79"/>
      <c r="BS242" s="79"/>
      <c r="BT242" s="79"/>
      <c r="BU242" s="79"/>
      <c r="BV242" s="79"/>
      <c r="BW242" s="79"/>
      <c r="BX242" s="79"/>
      <c r="BY242" s="79"/>
      <c r="BZ242" s="79"/>
      <c r="CA242" s="79"/>
      <c r="CB242" s="79"/>
      <c r="CC242" s="79"/>
      <c r="CD242" s="79"/>
      <c r="CE242" s="79"/>
      <c r="CF242" s="79"/>
      <c r="CG242" s="79"/>
      <c r="CH242" s="79"/>
      <c r="CI242" s="79"/>
      <c r="CJ242" s="79"/>
      <c r="CK242" s="79"/>
      <c r="CL242" s="79"/>
      <c r="CM242" s="79"/>
      <c r="CN242" s="79"/>
      <c r="CO242" s="79"/>
      <c r="CP242" s="79"/>
      <c r="CQ242" s="79"/>
      <c r="CR242" s="79"/>
      <c r="CS242" s="79"/>
      <c r="CT242" s="79"/>
      <c r="CU242" s="79"/>
      <c r="CV242" s="79"/>
      <c r="CW242" s="79"/>
      <c r="CX242" s="79"/>
      <c r="CY242" s="79"/>
      <c r="CZ242" s="79"/>
      <c r="DA242" s="79"/>
      <c r="DB242" s="79"/>
      <c r="DC242" s="79"/>
      <c r="DD242" s="79"/>
      <c r="DE242" s="79"/>
      <c r="DF242" s="79"/>
      <c r="DG242" s="79"/>
      <c r="DH242" s="79"/>
      <c r="DI242" s="79"/>
      <c r="DJ242" s="79"/>
      <c r="DK242" s="79"/>
      <c r="DL242" s="79"/>
      <c r="DM242" s="79"/>
      <c r="DN242" s="79"/>
      <c r="DO242" s="79"/>
      <c r="DP242" s="79"/>
      <c r="DQ242" s="79"/>
      <c r="DR242" s="79"/>
      <c r="DS242" s="79"/>
      <c r="DT242" s="79"/>
      <c r="DU242" s="79"/>
      <c r="DV242" s="79"/>
      <c r="DW242" s="79"/>
      <c r="DX242" s="79"/>
      <c r="DY242" s="79"/>
      <c r="DZ242" s="79"/>
      <c r="EA242" s="79"/>
      <c r="EB242" s="79"/>
      <c r="EC242" s="79"/>
      <c r="ED242" s="79"/>
      <c r="EE242" s="79"/>
      <c r="EF242" s="79"/>
      <c r="EG242" s="79"/>
      <c r="EH242" s="79"/>
      <c r="EI242" s="79"/>
      <c r="EJ242" s="79"/>
      <c r="EK242" s="79"/>
      <c r="EL242" s="79"/>
      <c r="EM242" s="79"/>
      <c r="EN242" s="79"/>
      <c r="EO242" s="79"/>
      <c r="EP242" s="79"/>
      <c r="EQ242" s="79"/>
      <c r="ER242" s="79"/>
      <c r="ES242" s="79"/>
      <c r="ET242" s="79"/>
      <c r="EU242" s="79"/>
      <c r="EV242" s="79"/>
      <c r="EW242" s="79"/>
      <c r="EX242" s="79"/>
      <c r="EY242" s="79"/>
      <c r="EZ242" s="79"/>
      <c r="FA242" s="79"/>
      <c r="FB242" s="79"/>
      <c r="FC242" s="79"/>
      <c r="FD242" s="79"/>
      <c r="FE242" s="79"/>
      <c r="FF242" s="79"/>
      <c r="FG242" s="79"/>
      <c r="FH242" s="79"/>
      <c r="FI242" s="79"/>
      <c r="FJ242" s="79"/>
      <c r="FK242" s="79"/>
      <c r="FL242" s="79"/>
      <c r="FM242" s="79"/>
      <c r="FN242" s="79"/>
      <c r="FO242" s="79"/>
      <c r="FP242" s="79"/>
      <c r="FQ242" s="79"/>
      <c r="FR242" s="79"/>
      <c r="FS242" s="79"/>
      <c r="FT242" s="79"/>
      <c r="FU242" s="79"/>
      <c r="FV242" s="79"/>
      <c r="FW242" s="79"/>
      <c r="FX242" s="79">
        <v>0</v>
      </c>
      <c r="FY242" s="79">
        <v>5</v>
      </c>
      <c r="FZ242" s="79">
        <v>0</v>
      </c>
      <c r="GA242" s="41"/>
      <c r="GB242" s="34"/>
      <c r="GC242" s="34"/>
    </row>
    <row r="243" spans="1:185" x14ac:dyDescent="0.2">
      <c r="A243" t="s">
        <v>186</v>
      </c>
      <c r="B243" t="s">
        <v>236</v>
      </c>
      <c r="C243" t="s">
        <v>2</v>
      </c>
      <c r="D243" t="s">
        <v>203</v>
      </c>
      <c r="E243" t="s">
        <v>241</v>
      </c>
      <c r="F243" t="s">
        <v>185</v>
      </c>
      <c r="G243" t="s">
        <v>1</v>
      </c>
      <c r="H243" s="79">
        <v>34</v>
      </c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  <c r="BF243" s="79"/>
      <c r="BG243" s="79"/>
      <c r="BH243" s="79"/>
      <c r="BI243" s="79"/>
      <c r="BJ243" s="79"/>
      <c r="BK243" s="79"/>
      <c r="BL243" s="79"/>
      <c r="BM243" s="79"/>
      <c r="BN243" s="79"/>
      <c r="BO243" s="79"/>
      <c r="BP243" s="79"/>
      <c r="BQ243" s="79"/>
      <c r="BR243" s="79"/>
      <c r="BS243" s="79"/>
      <c r="BT243" s="79"/>
      <c r="BU243" s="79"/>
      <c r="BV243" s="79"/>
      <c r="BW243" s="79"/>
      <c r="BX243" s="79"/>
      <c r="BY243" s="79"/>
      <c r="BZ243" s="79"/>
      <c r="CA243" s="79"/>
      <c r="CB243" s="79"/>
      <c r="CC243" s="79"/>
      <c r="CD243" s="79"/>
      <c r="CE243" s="79"/>
      <c r="CF243" s="79"/>
      <c r="CG243" s="79"/>
      <c r="CH243" s="79"/>
      <c r="CI243" s="79"/>
      <c r="CJ243" s="79"/>
      <c r="CK243" s="79"/>
      <c r="CL243" s="79"/>
      <c r="CM243" s="79"/>
      <c r="CN243" s="79"/>
      <c r="CO243" s="79"/>
      <c r="CP243" s="79"/>
      <c r="CQ243" s="79"/>
      <c r="CR243" s="79"/>
      <c r="CS243" s="79"/>
      <c r="CT243" s="79"/>
      <c r="CU243" s="79"/>
      <c r="CV243" s="79"/>
      <c r="CW243" s="79"/>
      <c r="CX243" s="79"/>
      <c r="CY243" s="79"/>
      <c r="CZ243" s="79"/>
      <c r="DA243" s="79"/>
      <c r="DB243" s="79"/>
      <c r="DC243" s="79"/>
      <c r="DD243" s="79"/>
      <c r="DE243" s="79"/>
      <c r="DF243" s="79"/>
      <c r="DG243" s="79"/>
      <c r="DH243" s="79"/>
      <c r="DI243" s="79"/>
      <c r="DJ243" s="79"/>
      <c r="DK243" s="79"/>
      <c r="DL243" s="79"/>
      <c r="DM243" s="79"/>
      <c r="DN243" s="79"/>
      <c r="DO243" s="79"/>
      <c r="DP243" s="79"/>
      <c r="DQ243" s="79"/>
      <c r="DR243" s="79"/>
      <c r="DS243" s="79"/>
      <c r="DT243" s="79"/>
      <c r="DU243" s="79"/>
      <c r="DV243" s="79"/>
      <c r="DW243" s="79"/>
      <c r="DX243" s="79"/>
      <c r="DY243" s="79"/>
      <c r="DZ243" s="79"/>
      <c r="EA243" s="79"/>
      <c r="EB243" s="79"/>
      <c r="EC243" s="79"/>
      <c r="ED243" s="79"/>
      <c r="EE243" s="79"/>
      <c r="EF243" s="79"/>
      <c r="EG243" s="79"/>
      <c r="EH243" s="79"/>
      <c r="EI243" s="79"/>
      <c r="EJ243" s="79"/>
      <c r="EK243" s="79"/>
      <c r="EL243" s="79"/>
      <c r="EM243" s="79"/>
      <c r="EN243" s="79"/>
      <c r="EO243" s="79"/>
      <c r="EP243" s="79"/>
      <c r="EQ243" s="79"/>
      <c r="ER243" s="79"/>
      <c r="ES243" s="79"/>
      <c r="ET243" s="79"/>
      <c r="EU243" s="79"/>
      <c r="EV243" s="79"/>
      <c r="EW243" s="79"/>
      <c r="EX243" s="79"/>
      <c r="EY243" s="79"/>
      <c r="EZ243" s="79"/>
      <c r="FA243" s="79"/>
      <c r="FB243" s="79"/>
      <c r="FC243" s="79"/>
      <c r="FD243" s="79"/>
      <c r="FE243" s="79"/>
      <c r="FF243" s="79"/>
      <c r="FG243" s="79"/>
      <c r="FH243" s="79"/>
      <c r="FI243" s="79"/>
      <c r="FJ243" s="79"/>
      <c r="FK243" s="79"/>
      <c r="FL243" s="79"/>
      <c r="FM243" s="79"/>
      <c r="FN243" s="79"/>
      <c r="FO243" s="79"/>
      <c r="FP243" s="79"/>
      <c r="FQ243" s="79"/>
      <c r="FR243" s="79"/>
      <c r="FS243" s="79"/>
      <c r="FT243" s="79"/>
      <c r="FU243" s="79"/>
      <c r="FV243" s="79"/>
      <c r="FW243" s="79"/>
      <c r="FX243" s="79">
        <v>0</v>
      </c>
      <c r="FY243" s="79">
        <v>3</v>
      </c>
      <c r="FZ243" s="79">
        <v>0</v>
      </c>
      <c r="GA243" s="41"/>
      <c r="GB243" s="34"/>
      <c r="GC243" s="34"/>
    </row>
    <row r="244" spans="1:185" x14ac:dyDescent="0.2">
      <c r="A244" t="s">
        <v>186</v>
      </c>
      <c r="B244" t="s">
        <v>236</v>
      </c>
      <c r="C244" t="s">
        <v>2</v>
      </c>
      <c r="D244" t="s">
        <v>203</v>
      </c>
      <c r="E244" t="s">
        <v>242</v>
      </c>
      <c r="F244" t="s">
        <v>1</v>
      </c>
      <c r="G244" t="s">
        <v>198</v>
      </c>
      <c r="H244" s="79">
        <v>2308</v>
      </c>
      <c r="I244" s="79">
        <v>1.1098495721817017</v>
      </c>
      <c r="J244" s="79">
        <v>1.0226854085922241</v>
      </c>
      <c r="K244" s="79">
        <v>0.96229439973831177</v>
      </c>
      <c r="L244" s="79">
        <v>0.80302286148071289</v>
      </c>
      <c r="M244" s="79">
        <v>0.82782191038131714</v>
      </c>
      <c r="N244" s="79">
        <v>1.0565571784973145</v>
      </c>
      <c r="O244" s="79">
        <v>1.1404416561126709</v>
      </c>
      <c r="P244" s="79">
        <v>1.3365991115570068</v>
      </c>
      <c r="Q244" s="79">
        <v>1.3418451547622681</v>
      </c>
      <c r="R244" s="79">
        <v>1.1710331439971924</v>
      </c>
      <c r="S244" s="79">
        <v>1.2829411029815674</v>
      </c>
      <c r="T244" s="79">
        <v>1.4094464778900146</v>
      </c>
      <c r="U244" s="79">
        <v>1.1509619951248169</v>
      </c>
      <c r="V244" s="79">
        <v>1.2661892175674438</v>
      </c>
      <c r="W244" s="79">
        <v>1.1871575117111206</v>
      </c>
      <c r="X244" s="79">
        <v>1.2854900360107422</v>
      </c>
      <c r="Y244" s="79">
        <v>1.4387320280075073</v>
      </c>
      <c r="Z244" s="79">
        <v>1.7567024230957031</v>
      </c>
      <c r="AA244" s="79">
        <v>1.8052895069122314</v>
      </c>
      <c r="AB244" s="79">
        <v>1.9336844682693481</v>
      </c>
      <c r="AC244" s="79">
        <v>1.8772238492965698</v>
      </c>
      <c r="AD244" s="79">
        <v>1.6583701372146606</v>
      </c>
      <c r="AE244" s="79">
        <v>1.5111002922058105</v>
      </c>
      <c r="AF244" s="79">
        <v>1.2423466444015503</v>
      </c>
      <c r="AG244" s="79">
        <v>-0.20432320237159729</v>
      </c>
      <c r="AH244" s="79">
        <v>-0.2008868008852005</v>
      </c>
      <c r="AI244" s="79">
        <v>-0.21633276343345642</v>
      </c>
      <c r="AJ244" s="79">
        <v>-0.1056240051984787</v>
      </c>
      <c r="AK244" s="79">
        <v>-0.13605403900146484</v>
      </c>
      <c r="AL244" s="79">
        <v>-0.1452270895242691</v>
      </c>
      <c r="AM244" s="79">
        <v>-0.1482919305562973</v>
      </c>
      <c r="AN244" s="79">
        <v>-0.15113025903701782</v>
      </c>
      <c r="AO244" s="79">
        <v>-6.7138992249965668E-2</v>
      </c>
      <c r="AP244" s="79">
        <v>-4.2360089719295502E-2</v>
      </c>
      <c r="AQ244" s="79">
        <v>7.7455237507820129E-2</v>
      </c>
      <c r="AR244" s="79">
        <v>7.0841804146766663E-2</v>
      </c>
      <c r="AS244" s="79">
        <v>-8.8338330388069153E-3</v>
      </c>
      <c r="AT244" s="79">
        <v>-1.1312949471175671E-2</v>
      </c>
      <c r="AU244" s="79">
        <v>5.0659462809562683E-2</v>
      </c>
      <c r="AV244" s="79">
        <v>2.6708059012889862E-2</v>
      </c>
      <c r="AW244" s="79">
        <v>1.7453648149967194E-2</v>
      </c>
      <c r="AX244" s="79">
        <v>6.1519846320152283E-2</v>
      </c>
      <c r="AY244" s="79">
        <v>-3.4095179289579391E-2</v>
      </c>
      <c r="AZ244" s="79">
        <v>-0.11853682994842529</v>
      </c>
      <c r="BA244" s="79">
        <v>-0.22108756005764008</v>
      </c>
      <c r="BB244" s="79">
        <v>-0.21844683587551117</v>
      </c>
      <c r="BC244" s="79">
        <v>-0.14362809062004089</v>
      </c>
      <c r="BD244" s="79">
        <v>-0.13862240314483643</v>
      </c>
      <c r="BE244" s="79">
        <v>-0.14526070654392242</v>
      </c>
      <c r="BF244" s="79">
        <v>-0.1402614414691925</v>
      </c>
      <c r="BG244" s="79">
        <v>-0.1580277681350708</v>
      </c>
      <c r="BH244" s="79">
        <v>-5.6874144822359085E-2</v>
      </c>
      <c r="BI244" s="79">
        <v>-7.5859308242797852E-2</v>
      </c>
      <c r="BJ244" s="79">
        <v>-9.1600775718688965E-2</v>
      </c>
      <c r="BK244" s="79">
        <v>-9.7679413855075836E-2</v>
      </c>
      <c r="BL244" s="79">
        <v>-9.2017382383346558E-2</v>
      </c>
      <c r="BM244" s="79">
        <v>-1.489618793129921E-2</v>
      </c>
      <c r="BN244" s="79">
        <v>7.0325541310012341E-3</v>
      </c>
      <c r="BO244" s="79">
        <v>0.13165369629859924</v>
      </c>
      <c r="BP244" s="79">
        <v>0.12652948498725891</v>
      </c>
      <c r="BQ244" s="79">
        <v>4.4255483895540237E-2</v>
      </c>
      <c r="BR244" s="79">
        <v>4.5440949499607086E-2</v>
      </c>
      <c r="BS244" s="79">
        <v>0.1048855185508728</v>
      </c>
      <c r="BT244" s="79">
        <v>8.2905903458595276E-2</v>
      </c>
      <c r="BU244" s="79">
        <v>8.1516191363334656E-2</v>
      </c>
      <c r="BV244" s="79">
        <v>0.12693029642105103</v>
      </c>
      <c r="BW244" s="79">
        <v>3.8405705243349075E-2</v>
      </c>
      <c r="BX244" s="79">
        <v>-4.8033557832241058E-2</v>
      </c>
      <c r="BY244" s="79">
        <v>-0.15465603768825531</v>
      </c>
      <c r="BZ244" s="79">
        <v>-0.15587496757507324</v>
      </c>
      <c r="CA244" s="79">
        <v>-8.5680961608886719E-2</v>
      </c>
      <c r="CB244" s="79">
        <v>-8.3985991775989532E-2</v>
      </c>
      <c r="CC244" s="79">
        <v>-0.10435420274734497</v>
      </c>
      <c r="CD244" s="79">
        <v>-9.8272494971752167E-2</v>
      </c>
      <c r="CE244" s="79">
        <v>-0.11764589697122574</v>
      </c>
      <c r="CF244" s="79">
        <v>-2.3110143840312958E-2</v>
      </c>
      <c r="CG244" s="79">
        <v>-3.4168623387813568E-2</v>
      </c>
      <c r="CH244" s="79">
        <v>-5.44593445956707E-2</v>
      </c>
      <c r="CI244" s="79">
        <v>-6.262534111738205E-2</v>
      </c>
      <c r="CJ244" s="79">
        <v>-5.1075976341962814E-2</v>
      </c>
      <c r="CK244" s="79">
        <v>2.1287022158503532E-2</v>
      </c>
      <c r="CL244" s="79">
        <v>4.1241750121116638E-2</v>
      </c>
      <c r="CM244" s="79">
        <v>0.16919137537479401</v>
      </c>
      <c r="CN244" s="79">
        <v>0.16509860754013062</v>
      </c>
      <c r="CO244" s="79">
        <v>8.1024982035160065E-2</v>
      </c>
      <c r="CP244" s="79">
        <v>8.4748528897762299E-2</v>
      </c>
      <c r="CQ244" s="79">
        <v>0.14244231581687927</v>
      </c>
      <c r="CR244" s="79">
        <v>0.1218283548951149</v>
      </c>
      <c r="CS244" s="79">
        <v>0.12588571012020111</v>
      </c>
      <c r="CT244" s="79">
        <v>0.17223337292671204</v>
      </c>
      <c r="CU244" s="79">
        <v>8.8619597256183624E-2</v>
      </c>
      <c r="CV244" s="79">
        <v>7.9679035115987062E-4</v>
      </c>
      <c r="CW244" s="79">
        <v>-0.10864577442407608</v>
      </c>
      <c r="CX244" s="79">
        <v>-0.11253788322210312</v>
      </c>
      <c r="CY244" s="79">
        <v>-4.5546948909759521E-2</v>
      </c>
      <c r="CZ244" s="79">
        <v>-4.6144977211952209E-2</v>
      </c>
      <c r="DA244" s="79">
        <v>-6.3447698950767517E-2</v>
      </c>
      <c r="DB244" s="79">
        <v>-5.6283552199602127E-2</v>
      </c>
      <c r="DC244" s="79">
        <v>-7.7264033257961273E-2</v>
      </c>
      <c r="DD244" s="79">
        <v>1.0653859004378319E-2</v>
      </c>
      <c r="DE244" s="79">
        <v>7.5220647267997265E-3</v>
      </c>
      <c r="DF244" s="79">
        <v>-1.7317917197942734E-2</v>
      </c>
      <c r="DG244" s="79">
        <v>-2.7571270242333412E-2</v>
      </c>
      <c r="DH244" s="79">
        <v>-1.013457216322422E-2</v>
      </c>
      <c r="DI244" s="79">
        <v>5.7470232248306274E-2</v>
      </c>
      <c r="DJ244" s="79">
        <v>7.5450949370861053E-2</v>
      </c>
      <c r="DK244" s="79">
        <v>0.20672905445098877</v>
      </c>
      <c r="DL244" s="79">
        <v>0.20366773009300232</v>
      </c>
      <c r="DM244" s="79">
        <v>0.11779448390007019</v>
      </c>
      <c r="DN244" s="79">
        <v>0.12405610829591751</v>
      </c>
      <c r="DO244" s="79">
        <v>0.17999911308288574</v>
      </c>
      <c r="DP244" s="79">
        <v>0.16075080633163452</v>
      </c>
      <c r="DQ244" s="79">
        <v>0.17025522887706757</v>
      </c>
      <c r="DR244" s="79">
        <v>0.21753644943237305</v>
      </c>
      <c r="DS244" s="79">
        <v>0.13883349299430847</v>
      </c>
      <c r="DT244" s="79">
        <v>4.9627140164375305E-2</v>
      </c>
      <c r="DU244" s="79">
        <v>-6.2635511159896851E-2</v>
      </c>
      <c r="DV244" s="79">
        <v>-6.9200798869132996E-2</v>
      </c>
      <c r="DW244" s="79">
        <v>-5.4129394702613354E-3</v>
      </c>
      <c r="DX244" s="79">
        <v>-8.3039635792374611E-3</v>
      </c>
      <c r="DY244" s="79">
        <v>-4.3852045200765133E-3</v>
      </c>
      <c r="DZ244" s="79">
        <v>4.3418128043413162E-3</v>
      </c>
      <c r="EA244" s="79">
        <v>-1.8959028646349907E-2</v>
      </c>
      <c r="EB244" s="79">
        <v>5.9403713792562485E-2</v>
      </c>
      <c r="EC244" s="79">
        <v>6.7716799676418304E-2</v>
      </c>
      <c r="ED244" s="79">
        <v>3.6308404058218002E-2</v>
      </c>
      <c r="EE244" s="79">
        <v>2.3041242733597755E-2</v>
      </c>
      <c r="EF244" s="79">
        <v>4.8978313803672791E-2</v>
      </c>
      <c r="EG244" s="79">
        <v>0.10971304029226303</v>
      </c>
      <c r="EH244" s="79">
        <v>0.12484358996152878</v>
      </c>
      <c r="EI244" s="79">
        <v>0.26092749834060669</v>
      </c>
      <c r="EJ244" s="79">
        <v>0.25935539603233337</v>
      </c>
      <c r="EK244" s="79">
        <v>0.17088378965854645</v>
      </c>
      <c r="EL244" s="79">
        <v>0.18081000447273254</v>
      </c>
      <c r="EM244" s="79">
        <v>0.23422516882419586</v>
      </c>
      <c r="EN244" s="79">
        <v>0.21694865822792053</v>
      </c>
      <c r="EO244" s="79">
        <v>0.23431776463985443</v>
      </c>
      <c r="EP244" s="79">
        <v>0.28294691443443298</v>
      </c>
      <c r="EQ244" s="79">
        <v>0.21133437752723694</v>
      </c>
      <c r="ER244" s="79">
        <v>0.12013041228055954</v>
      </c>
      <c r="ES244" s="79">
        <v>3.7960095796734095E-3</v>
      </c>
      <c r="ET244" s="79">
        <v>-6.6289296373724937E-3</v>
      </c>
      <c r="EU244" s="79">
        <v>5.2534196525812149E-2</v>
      </c>
      <c r="EV244" s="79">
        <v>4.6332448720932007E-2</v>
      </c>
      <c r="EW244" s="79">
        <v>48.042224884033203</v>
      </c>
      <c r="EX244" s="79">
        <v>47.089859008789063</v>
      </c>
      <c r="EY244" s="79">
        <v>45.519695281982422</v>
      </c>
      <c r="EZ244" s="79">
        <v>44.367519378662109</v>
      </c>
      <c r="FA244" s="79">
        <v>43.1866455078125</v>
      </c>
      <c r="FB244" s="79">
        <v>42.510894775390625</v>
      </c>
      <c r="FC244" s="79">
        <v>41.895923614501953</v>
      </c>
      <c r="FD244" s="79">
        <v>41.143768310546875</v>
      </c>
      <c r="FE244" s="79">
        <v>45.715507507324219</v>
      </c>
      <c r="FF244" s="79">
        <v>49.7464599609375</v>
      </c>
      <c r="FG244" s="79">
        <v>51.215568542480469</v>
      </c>
      <c r="FH244" s="79">
        <v>52.702686309814453</v>
      </c>
      <c r="FI244" s="79">
        <v>52.467876434326172</v>
      </c>
      <c r="FJ244" s="79">
        <v>52.196338653564453</v>
      </c>
      <c r="FK244" s="79">
        <v>51.500991821289063</v>
      </c>
      <c r="FL244" s="79">
        <v>48.688899993896484</v>
      </c>
      <c r="FM244" s="79">
        <v>46.707649230957031</v>
      </c>
      <c r="FN244" s="79">
        <v>46.042633056640625</v>
      </c>
      <c r="FO244" s="79">
        <v>47.008705139160156</v>
      </c>
      <c r="FP244" s="79">
        <v>46.533645629882813</v>
      </c>
      <c r="FQ244" s="79">
        <v>46.916267395019531</v>
      </c>
      <c r="FR244" s="79">
        <v>47.195491790771484</v>
      </c>
      <c r="FS244" s="79">
        <v>47.595233917236328</v>
      </c>
      <c r="FT244" s="79">
        <v>46.627845764160156</v>
      </c>
      <c r="FU244" s="79">
        <v>3.5632647573947906E-2</v>
      </c>
      <c r="FV244" s="79">
        <v>6.1886537820100784E-2</v>
      </c>
      <c r="FW244" s="79">
        <v>3.424091637134552E-2</v>
      </c>
      <c r="FX244" s="79">
        <v>0</v>
      </c>
      <c r="FY244" s="79">
        <v>241</v>
      </c>
      <c r="FZ244" s="79">
        <v>1</v>
      </c>
      <c r="GA244" s="41"/>
      <c r="GB244" s="34"/>
      <c r="GC244" s="34"/>
    </row>
    <row r="245" spans="1:185" x14ac:dyDescent="0.2">
      <c r="A245" t="s">
        <v>186</v>
      </c>
      <c r="B245" t="s">
        <v>236</v>
      </c>
      <c r="C245" t="s">
        <v>2</v>
      </c>
      <c r="D245" t="s">
        <v>203</v>
      </c>
      <c r="E245" t="s">
        <v>242</v>
      </c>
      <c r="F245" t="s">
        <v>1</v>
      </c>
      <c r="G245" t="s">
        <v>200</v>
      </c>
      <c r="H245" s="79">
        <v>389</v>
      </c>
      <c r="I245" s="79">
        <v>0.23965609073638916</v>
      </c>
      <c r="J245" s="79">
        <v>0.19881705939769745</v>
      </c>
      <c r="K245" s="79">
        <v>0.17827124893665314</v>
      </c>
      <c r="L245" s="79">
        <v>0.19237270951271057</v>
      </c>
      <c r="M245" s="79">
        <v>0.18006816506385803</v>
      </c>
      <c r="N245" s="79">
        <v>0.20308060944080353</v>
      </c>
      <c r="O245" s="79">
        <v>0.27723038196563721</v>
      </c>
      <c r="P245" s="79">
        <v>0.27327033877372742</v>
      </c>
      <c r="Q245" s="79">
        <v>0.26757794618606567</v>
      </c>
      <c r="R245" s="79">
        <v>0.28660699725151062</v>
      </c>
      <c r="S245" s="79">
        <v>0.25439342856407166</v>
      </c>
      <c r="T245" s="79">
        <v>0.23178005218505859</v>
      </c>
      <c r="U245" s="79">
        <v>0.24441546201705933</v>
      </c>
      <c r="V245" s="79">
        <v>0.2712845504283905</v>
      </c>
      <c r="W245" s="79">
        <v>0.29700511693954468</v>
      </c>
      <c r="X245" s="79">
        <v>0.31354436278343201</v>
      </c>
      <c r="Y245" s="79">
        <v>0.30463522672653198</v>
      </c>
      <c r="Z245" s="79">
        <v>0.36371886730194092</v>
      </c>
      <c r="AA245" s="79">
        <v>0.37164747714996338</v>
      </c>
      <c r="AB245" s="79">
        <v>0.3796258270740509</v>
      </c>
      <c r="AC245" s="79">
        <v>0.4167715311050415</v>
      </c>
      <c r="AD245" s="79">
        <v>0.3603706955909729</v>
      </c>
      <c r="AE245" s="79">
        <v>0.31189492344856262</v>
      </c>
      <c r="AF245" s="79">
        <v>0.27386608719825745</v>
      </c>
      <c r="AG245" s="79">
        <v>-3.7967819720506668E-2</v>
      </c>
      <c r="AH245" s="79">
        <v>-2.9054611921310425E-2</v>
      </c>
      <c r="AI245" s="79">
        <v>-2.0983099937438965E-2</v>
      </c>
      <c r="AJ245" s="79">
        <v>-4.4927872717380524E-2</v>
      </c>
      <c r="AK245" s="79">
        <v>-3.7171289324760437E-2</v>
      </c>
      <c r="AL245" s="79">
        <v>-4.7131620347499847E-2</v>
      </c>
      <c r="AM245" s="79">
        <v>-4.4531423598527908E-2</v>
      </c>
      <c r="AN245" s="79">
        <v>-5.0135668367147446E-2</v>
      </c>
      <c r="AO245" s="79">
        <v>-3.2633405178785324E-2</v>
      </c>
      <c r="AP245" s="79">
        <v>-5.3194943815469742E-2</v>
      </c>
      <c r="AQ245" s="79">
        <v>-5.640806257724762E-2</v>
      </c>
      <c r="AR245" s="79">
        <v>-7.0177920162677765E-2</v>
      </c>
      <c r="AS245" s="79">
        <v>-1.7322737723588943E-2</v>
      </c>
      <c r="AT245" s="79">
        <v>-2.9150575399398804E-2</v>
      </c>
      <c r="AU245" s="79">
        <v>-2.9744347557425499E-2</v>
      </c>
      <c r="AV245" s="79">
        <v>-4.5080654323101044E-2</v>
      </c>
      <c r="AW245" s="79">
        <v>-4.3714709579944611E-2</v>
      </c>
      <c r="AX245" s="79">
        <v>-6.6625624895095825E-2</v>
      </c>
      <c r="AY245" s="79">
        <v>-1.9707495346665382E-2</v>
      </c>
      <c r="AZ245" s="79">
        <v>-2.5293754413723946E-2</v>
      </c>
      <c r="BA245" s="79">
        <v>-3.3699799329042435E-2</v>
      </c>
      <c r="BB245" s="79">
        <v>-2.7320872992277145E-2</v>
      </c>
      <c r="BC245" s="79">
        <v>-8.485068567097187E-3</v>
      </c>
      <c r="BD245" s="79">
        <v>-4.3317299336194992E-2</v>
      </c>
      <c r="BE245" s="79">
        <v>-2.3145122453570366E-2</v>
      </c>
      <c r="BF245" s="79">
        <v>-1.7249684780836105E-2</v>
      </c>
      <c r="BG245" s="79">
        <v>-9.8517267033457756E-3</v>
      </c>
      <c r="BH245" s="79">
        <v>-3.0922058969736099E-2</v>
      </c>
      <c r="BI245" s="79">
        <v>-2.4273503571748734E-2</v>
      </c>
      <c r="BJ245" s="79">
        <v>-3.3002257347106934E-2</v>
      </c>
      <c r="BK245" s="79">
        <v>-2.8793316334486008E-2</v>
      </c>
      <c r="BL245" s="79">
        <v>-3.4166779369115829E-2</v>
      </c>
      <c r="BM245" s="79">
        <v>-1.6148995608091354E-2</v>
      </c>
      <c r="BN245" s="79">
        <v>-3.5387799143791199E-2</v>
      </c>
      <c r="BO245" s="79">
        <v>-4.2273908853530884E-2</v>
      </c>
      <c r="BP245" s="79">
        <v>-5.3803421556949615E-2</v>
      </c>
      <c r="BQ245" s="79">
        <v>-2.2255743388086557E-3</v>
      </c>
      <c r="BR245" s="79">
        <v>-1.2024923227727413E-2</v>
      </c>
      <c r="BS245" s="79">
        <v>-1.0978914797306061E-2</v>
      </c>
      <c r="BT245" s="79">
        <v>-2.5849815458059311E-2</v>
      </c>
      <c r="BU245" s="79">
        <v>-2.4221168830990791E-2</v>
      </c>
      <c r="BV245" s="79">
        <v>-4.5561414211988449E-2</v>
      </c>
      <c r="BW245" s="79">
        <v>-2.0268815569579601E-3</v>
      </c>
      <c r="BX245" s="79">
        <v>-6.1598583124577999E-3</v>
      </c>
      <c r="BY245" s="79">
        <v>-1.2392189353704453E-2</v>
      </c>
      <c r="BZ245" s="79">
        <v>-9.2487549409270287E-3</v>
      </c>
      <c r="CA245" s="79">
        <v>8.3097489550709724E-3</v>
      </c>
      <c r="CB245" s="79">
        <v>-2.7863366529345512E-2</v>
      </c>
      <c r="CC245" s="79">
        <v>-1.2878966517746449E-2</v>
      </c>
      <c r="CD245" s="79">
        <v>-9.0736290439963341E-3</v>
      </c>
      <c r="CE245" s="79">
        <v>-2.1421713754534721E-3</v>
      </c>
      <c r="CF245" s="79">
        <v>-2.1221673116087914E-2</v>
      </c>
      <c r="CG245" s="79">
        <v>-1.5340534970164299E-2</v>
      </c>
      <c r="CH245" s="79">
        <v>-2.3216307163238525E-2</v>
      </c>
      <c r="CI245" s="79">
        <v>-1.7893150448799133E-2</v>
      </c>
      <c r="CJ245" s="79">
        <v>-2.3106776177883148E-2</v>
      </c>
      <c r="CK245" s="79">
        <v>-4.7319442965090275E-3</v>
      </c>
      <c r="CL245" s="79">
        <v>-2.3054622113704681E-2</v>
      </c>
      <c r="CM245" s="79">
        <v>-3.2484639436006546E-2</v>
      </c>
      <c r="CN245" s="79">
        <v>-4.2462494224309921E-2</v>
      </c>
      <c r="CO245" s="79">
        <v>8.2306750118732452E-3</v>
      </c>
      <c r="CP245" s="79">
        <v>-1.6374939878005534E-4</v>
      </c>
      <c r="CQ245" s="79">
        <v>2.0179667044430971E-3</v>
      </c>
      <c r="CR245" s="79">
        <v>-1.2530594132840633E-2</v>
      </c>
      <c r="CS245" s="79">
        <v>-1.0720003396272659E-2</v>
      </c>
      <c r="CT245" s="79">
        <v>-3.0972406268119812E-2</v>
      </c>
      <c r="CU245" s="79">
        <v>1.0218657553195953E-2</v>
      </c>
      <c r="CV245" s="79">
        <v>7.0922193117439747E-3</v>
      </c>
      <c r="CW245" s="79">
        <v>2.3653965909034014E-3</v>
      </c>
      <c r="CX245" s="79">
        <v>3.2679378055036068E-3</v>
      </c>
      <c r="CY245" s="79">
        <v>1.9941788166761398E-2</v>
      </c>
      <c r="CZ245" s="79">
        <v>-1.7160018905997276E-2</v>
      </c>
      <c r="DA245" s="79">
        <v>-2.6128110475838184E-3</v>
      </c>
      <c r="DB245" s="79">
        <v>-8.9757301611825824E-4</v>
      </c>
      <c r="DC245" s="79">
        <v>5.5673839524388313E-3</v>
      </c>
      <c r="DD245" s="79">
        <v>-1.1521288193762302E-2</v>
      </c>
      <c r="DE245" s="79">
        <v>-6.4075668342411518E-3</v>
      </c>
      <c r="DF245" s="79">
        <v>-1.3430355116724968E-2</v>
      </c>
      <c r="DG245" s="79">
        <v>-6.9929845631122589E-3</v>
      </c>
      <c r="DH245" s="79">
        <v>-1.2046772055327892E-2</v>
      </c>
      <c r="DI245" s="79">
        <v>6.6851070150732994E-3</v>
      </c>
      <c r="DJ245" s="79">
        <v>-1.0721446014940739E-2</v>
      </c>
      <c r="DK245" s="79">
        <v>-2.2695368155837059E-2</v>
      </c>
      <c r="DL245" s="79">
        <v>-3.1121566891670227E-2</v>
      </c>
      <c r="DM245" s="79">
        <v>1.8686924129724503E-2</v>
      </c>
      <c r="DN245" s="79">
        <v>1.1697424575686455E-2</v>
      </c>
      <c r="DO245" s="79">
        <v>1.5014847740530968E-2</v>
      </c>
      <c r="DP245" s="79">
        <v>7.8862719237804413E-4</v>
      </c>
      <c r="DQ245" s="79">
        <v>2.78116250410676E-3</v>
      </c>
      <c r="DR245" s="79">
        <v>-1.6383398324251175E-2</v>
      </c>
      <c r="DS245" s="79">
        <v>2.2464197129011154E-2</v>
      </c>
      <c r="DT245" s="79">
        <v>2.0344296470284462E-2</v>
      </c>
      <c r="DU245" s="79">
        <v>1.7122982069849968E-2</v>
      </c>
      <c r="DV245" s="79">
        <v>1.5784630551934242E-2</v>
      </c>
      <c r="DW245" s="79">
        <v>3.1573828309774399E-2</v>
      </c>
      <c r="DX245" s="79">
        <v>-6.4566712826490402E-3</v>
      </c>
      <c r="DY245" s="79">
        <v>1.2209886685013771E-2</v>
      </c>
      <c r="DZ245" s="79">
        <v>1.0907353833317757E-2</v>
      </c>
      <c r="EA245" s="79">
        <v>1.6698757186532021E-2</v>
      </c>
      <c r="EB245" s="79">
        <v>2.4845276493579149E-3</v>
      </c>
      <c r="EC245" s="79">
        <v>6.4902203157544136E-3</v>
      </c>
      <c r="ED245" s="79">
        <v>6.9900468224659562E-4</v>
      </c>
      <c r="EE245" s="79">
        <v>8.7451236322522163E-3</v>
      </c>
      <c r="EF245" s="79">
        <v>3.9221178740262985E-3</v>
      </c>
      <c r="EG245" s="79">
        <v>2.3169515654444695E-2</v>
      </c>
      <c r="EH245" s="79">
        <v>7.085700985044241E-3</v>
      </c>
      <c r="EI245" s="79">
        <v>-8.5612153634428978E-3</v>
      </c>
      <c r="EJ245" s="79">
        <v>-1.4747069217264652E-2</v>
      </c>
      <c r="EK245" s="79">
        <v>3.3784087747335434E-2</v>
      </c>
      <c r="EL245" s="79">
        <v>2.8823075816035271E-2</v>
      </c>
      <c r="EM245" s="79">
        <v>3.3780280500650406E-2</v>
      </c>
      <c r="EN245" s="79">
        <v>2.0019467920064926E-2</v>
      </c>
      <c r="EO245" s="79">
        <v>2.2274700924754143E-2</v>
      </c>
      <c r="EP245" s="79">
        <v>4.6808132901787758E-3</v>
      </c>
      <c r="EQ245" s="79">
        <v>4.014480859041214E-2</v>
      </c>
      <c r="ER245" s="79">
        <v>3.947819396853447E-2</v>
      </c>
      <c r="ES245" s="79">
        <v>3.8430593907833099E-2</v>
      </c>
      <c r="ET245" s="79">
        <v>3.3856749534606934E-2</v>
      </c>
      <c r="EU245" s="79">
        <v>4.8368643969297409E-2</v>
      </c>
      <c r="EV245" s="79">
        <v>8.9972624555230141E-3</v>
      </c>
      <c r="EW245" s="79">
        <v>46.738815307617188</v>
      </c>
      <c r="EX245" s="79">
        <v>45.87274169921875</v>
      </c>
      <c r="EY245" s="79">
        <v>44.297660827636719</v>
      </c>
      <c r="EZ245" s="79">
        <v>42.623470306396484</v>
      </c>
      <c r="FA245" s="79">
        <v>41.331649780273438</v>
      </c>
      <c r="FB245" s="79">
        <v>40.370967864990234</v>
      </c>
      <c r="FC245" s="79">
        <v>40.720298767089844</v>
      </c>
      <c r="FD245" s="79">
        <v>40.165081024169922</v>
      </c>
      <c r="FE245" s="79">
        <v>44.210205078125</v>
      </c>
      <c r="FF245" s="79">
        <v>47.921794891357422</v>
      </c>
      <c r="FG245" s="79">
        <v>49.676414489746094</v>
      </c>
      <c r="FH245" s="79">
        <v>50.545093536376953</v>
      </c>
      <c r="FI245" s="79">
        <v>51.315635681152344</v>
      </c>
      <c r="FJ245" s="79">
        <v>51.13995361328125</v>
      </c>
      <c r="FK245" s="79">
        <v>50.366680145263672</v>
      </c>
      <c r="FL245" s="79">
        <v>48.377559661865234</v>
      </c>
      <c r="FM245" s="79">
        <v>45.794307708740234</v>
      </c>
      <c r="FN245" s="79">
        <v>46.450836181640625</v>
      </c>
      <c r="FO245" s="79">
        <v>46.047130584716797</v>
      </c>
      <c r="FP245" s="79">
        <v>46.170684814453125</v>
      </c>
      <c r="FQ245" s="79">
        <v>47.066001892089844</v>
      </c>
      <c r="FR245" s="79">
        <v>47.299980163574219</v>
      </c>
      <c r="FS245" s="79">
        <v>47.3895263671875</v>
      </c>
      <c r="FT245" s="79">
        <v>46.961704254150391</v>
      </c>
      <c r="FU245" s="79">
        <v>1.2959382496774197E-2</v>
      </c>
      <c r="FV245" s="79">
        <v>1.8757540732622147E-2</v>
      </c>
      <c r="FW245" s="79">
        <v>1.2701987288892269E-2</v>
      </c>
      <c r="FX245" s="79">
        <v>0</v>
      </c>
      <c r="FY245" s="79">
        <v>112</v>
      </c>
      <c r="FZ245" s="79">
        <v>1</v>
      </c>
      <c r="GA245" s="41"/>
      <c r="GB245" s="34"/>
      <c r="GC245" s="34"/>
    </row>
    <row r="246" spans="1:185" x14ac:dyDescent="0.2">
      <c r="A246" t="s">
        <v>186</v>
      </c>
      <c r="B246" t="s">
        <v>236</v>
      </c>
      <c r="C246" t="s">
        <v>2</v>
      </c>
      <c r="D246" t="s">
        <v>203</v>
      </c>
      <c r="E246" t="s">
        <v>242</v>
      </c>
      <c r="F246" t="s">
        <v>1</v>
      </c>
      <c r="G246" t="s">
        <v>1</v>
      </c>
      <c r="H246" s="79">
        <v>2697</v>
      </c>
      <c r="I246" s="79">
        <v>1.3495056629180908</v>
      </c>
      <c r="J246" s="79">
        <v>1.221502423286438</v>
      </c>
      <c r="K246" s="79">
        <v>1.1405656337738037</v>
      </c>
      <c r="L246" s="79">
        <v>0.99539560079574585</v>
      </c>
      <c r="M246" s="79">
        <v>1.0078901052474976</v>
      </c>
      <c r="N246" s="79">
        <v>1.259637713432312</v>
      </c>
      <c r="O246" s="79">
        <v>1.4176720380783081</v>
      </c>
      <c r="P246" s="79">
        <v>1.6098694801330566</v>
      </c>
      <c r="Q246" s="79">
        <v>1.609423041343689</v>
      </c>
      <c r="R246" s="79">
        <v>1.4576401710510254</v>
      </c>
      <c r="S246" s="79">
        <v>1.5373344421386719</v>
      </c>
      <c r="T246" s="79">
        <v>1.6412265300750732</v>
      </c>
      <c r="U246" s="79">
        <v>1.3953773975372314</v>
      </c>
      <c r="V246" s="79">
        <v>1.5374737977981567</v>
      </c>
      <c r="W246" s="79">
        <v>1.4841626882553101</v>
      </c>
      <c r="X246" s="79">
        <v>1.5990344285964966</v>
      </c>
      <c r="Y246" s="79">
        <v>1.7433673143386841</v>
      </c>
      <c r="Z246" s="79">
        <v>2.1204214096069336</v>
      </c>
      <c r="AA246" s="79">
        <v>2.1769371032714844</v>
      </c>
      <c r="AB246" s="79">
        <v>2.3133103847503662</v>
      </c>
      <c r="AC246" s="79">
        <v>2.2939953804016113</v>
      </c>
      <c r="AD246" s="79">
        <v>2.0187408924102783</v>
      </c>
      <c r="AE246" s="79">
        <v>1.8229951858520508</v>
      </c>
      <c r="AF246" s="79">
        <v>1.5162127017974854</v>
      </c>
      <c r="AG246" s="79">
        <v>-0.22030232846736908</v>
      </c>
      <c r="AH246" s="79">
        <v>-0.2118876725435257</v>
      </c>
      <c r="AI246" s="79">
        <v>-0.22025735676288605</v>
      </c>
      <c r="AJ246" s="79">
        <v>-0.13018354773521423</v>
      </c>
      <c r="AK246" s="79">
        <v>-0.15370714664459229</v>
      </c>
      <c r="AL246" s="79">
        <v>-0.17154112458229065</v>
      </c>
      <c r="AM246" s="79">
        <v>-0.17023114860057831</v>
      </c>
      <c r="AN246" s="79">
        <v>-0.17782358825206757</v>
      </c>
      <c r="AO246" s="79">
        <v>-7.6168447732925415E-2</v>
      </c>
      <c r="AP246" s="79">
        <v>-7.0681914687156677E-2</v>
      </c>
      <c r="AQ246" s="79">
        <v>4.1902460157871246E-2</v>
      </c>
      <c r="AR246" s="79">
        <v>2.4389026686549187E-2</v>
      </c>
      <c r="AS246" s="79">
        <v>-4.1658761911094189E-3</v>
      </c>
      <c r="AT246" s="79">
        <v>-1.5754861757159233E-2</v>
      </c>
      <c r="AU246" s="79">
        <v>4.7336984425783157E-2</v>
      </c>
      <c r="AV246" s="79">
        <v>8.7623074650764465E-3</v>
      </c>
      <c r="AW246" s="79">
        <v>1.8247897969558835E-3</v>
      </c>
      <c r="AX246" s="79">
        <v>2.4948297068476677E-2</v>
      </c>
      <c r="AY246" s="79">
        <v>-2.7472833171486855E-2</v>
      </c>
      <c r="AZ246" s="79">
        <v>-0.1157611608505249</v>
      </c>
      <c r="BA246" s="79">
        <v>-0.22436447441577911</v>
      </c>
      <c r="BB246" s="79">
        <v>-0.21950778365135193</v>
      </c>
      <c r="BC246" s="79">
        <v>-0.12772272527217865</v>
      </c>
      <c r="BD246" s="79">
        <v>-0.15941055119037628</v>
      </c>
      <c r="BE246" s="79">
        <v>-0.15940822660923004</v>
      </c>
      <c r="BF246" s="79">
        <v>-0.15012368559837341</v>
      </c>
      <c r="BG246" s="79">
        <v>-0.16089928150177002</v>
      </c>
      <c r="BH246" s="79">
        <v>-7.9461649060249329E-2</v>
      </c>
      <c r="BI246" s="79">
        <v>-9.2146135866641998E-2</v>
      </c>
      <c r="BJ246" s="79">
        <v>-0.11608464270830154</v>
      </c>
      <c r="BK246" s="79">
        <v>-0.1172281876206398</v>
      </c>
      <c r="BL246" s="79">
        <v>-0.11659174412488937</v>
      </c>
      <c r="BM246" s="79">
        <v>-2.1386636421084404E-2</v>
      </c>
      <c r="BN246" s="79">
        <v>-1.8177365884184837E-2</v>
      </c>
      <c r="BO246" s="79">
        <v>9.7913585603237152E-2</v>
      </c>
      <c r="BP246" s="79">
        <v>8.2434199750423431E-2</v>
      </c>
      <c r="BQ246" s="79">
        <v>5.1028326153755188E-2</v>
      </c>
      <c r="BR246" s="79">
        <v>4.3526612222194672E-2</v>
      </c>
      <c r="BS246" s="79">
        <v>0.10471822321414948</v>
      </c>
      <c r="BT246" s="79">
        <v>6.8159468472003937E-2</v>
      </c>
      <c r="BU246" s="79">
        <v>6.8787522614002228E-2</v>
      </c>
      <c r="BV246" s="79">
        <v>9.3666762113571167E-2</v>
      </c>
      <c r="BW246" s="79">
        <v>4.7152779996395111E-2</v>
      </c>
      <c r="BX246" s="79">
        <v>-4.2707636952400208E-2</v>
      </c>
      <c r="BY246" s="79">
        <v>-0.15459942817687988</v>
      </c>
      <c r="BZ246" s="79">
        <v>-0.15437838435173035</v>
      </c>
      <c r="CA246" s="79">
        <v>-6.7390844225883484E-2</v>
      </c>
      <c r="CB246" s="79">
        <v>-0.102630615234375</v>
      </c>
      <c r="CC246" s="79">
        <v>-0.11723316460847855</v>
      </c>
      <c r="CD246" s="79">
        <v>-0.10734612494707108</v>
      </c>
      <c r="CE246" s="79">
        <v>-0.11978806555271149</v>
      </c>
      <c r="CF246" s="79">
        <v>-4.4331815093755722E-2</v>
      </c>
      <c r="CG246" s="79">
        <v>-4.9509160220623016E-2</v>
      </c>
      <c r="CH246" s="79">
        <v>-7.7675655484199524E-2</v>
      </c>
      <c r="CI246" s="79">
        <v>-8.0518491566181183E-2</v>
      </c>
      <c r="CJ246" s="79">
        <v>-7.4182756245136261E-2</v>
      </c>
      <c r="CK246" s="79">
        <v>1.6555078327655792E-2</v>
      </c>
      <c r="CL246" s="79">
        <v>1.8187126144766808E-2</v>
      </c>
      <c r="CM246" s="79">
        <v>0.13670672476291656</v>
      </c>
      <c r="CN246" s="79">
        <v>0.1226361095905304</v>
      </c>
      <c r="CO246" s="79">
        <v>8.9255660772323608E-2</v>
      </c>
      <c r="CP246" s="79">
        <v>8.4584780037403107E-2</v>
      </c>
      <c r="CQ246" s="79">
        <v>0.1444602906703949</v>
      </c>
      <c r="CR246" s="79">
        <v>0.10929775983095169</v>
      </c>
      <c r="CS246" s="79">
        <v>0.11516570299863815</v>
      </c>
      <c r="CT246" s="79">
        <v>0.14126096665859222</v>
      </c>
      <c r="CU246" s="79">
        <v>9.8838254809379578E-2</v>
      </c>
      <c r="CV246" s="79">
        <v>7.8890100121498108E-3</v>
      </c>
      <c r="CW246" s="79">
        <v>-0.1062803789973259</v>
      </c>
      <c r="CX246" s="79">
        <v>-0.10926994681358337</v>
      </c>
      <c r="CY246" s="79">
        <v>-2.5605160742998123E-2</v>
      </c>
      <c r="CZ246" s="79">
        <v>-6.3304997980594635E-2</v>
      </c>
      <c r="DA246" s="79">
        <v>-7.5058102607727051E-2</v>
      </c>
      <c r="DB246" s="79">
        <v>-6.4568571746349335E-2</v>
      </c>
      <c r="DC246" s="79">
        <v>-7.8676842153072357E-2</v>
      </c>
      <c r="DD246" s="79">
        <v>-9.2019792646169662E-3</v>
      </c>
      <c r="DE246" s="79">
        <v>-6.8721882998943329E-3</v>
      </c>
      <c r="DF246" s="79">
        <v>-3.9266664534807205E-2</v>
      </c>
      <c r="DG246" s="79">
        <v>-4.3808799237012863E-2</v>
      </c>
      <c r="DH246" s="79">
        <v>-3.1773768365383148E-2</v>
      </c>
      <c r="DI246" s="79">
        <v>5.4496794939041138E-2</v>
      </c>
      <c r="DJ246" s="79">
        <v>5.4551620036363602E-2</v>
      </c>
      <c r="DK246" s="79">
        <v>0.17549985647201538</v>
      </c>
      <c r="DL246" s="79">
        <v>0.16283802688121796</v>
      </c>
      <c r="DM246" s="79">
        <v>0.12748299539089203</v>
      </c>
      <c r="DN246" s="79">
        <v>0.12564295530319214</v>
      </c>
      <c r="DO246" s="79">
        <v>0.18420235812664032</v>
      </c>
      <c r="DP246" s="79">
        <v>0.15043605864048004</v>
      </c>
      <c r="DQ246" s="79">
        <v>0.16154389083385468</v>
      </c>
      <c r="DR246" s="79">
        <v>0.18885517120361328</v>
      </c>
      <c r="DS246" s="79">
        <v>0.15052372217178345</v>
      </c>
      <c r="DT246" s="79">
        <v>5.8485656976699829E-2</v>
      </c>
      <c r="DU246" s="79">
        <v>-5.7961326092481613E-2</v>
      </c>
      <c r="DV246" s="79">
        <v>-6.4161516726016998E-2</v>
      </c>
      <c r="DW246" s="79">
        <v>1.6180519014596939E-2</v>
      </c>
      <c r="DX246" s="79">
        <v>-2.3979384452104568E-2</v>
      </c>
      <c r="DY246" s="79">
        <v>-1.4164007268846035E-2</v>
      </c>
      <c r="DZ246" s="79">
        <v>-2.8045743238180876E-3</v>
      </c>
      <c r="EA246" s="79">
        <v>-1.9318774342536926E-2</v>
      </c>
      <c r="EB246" s="79">
        <v>4.1519921272993088E-2</v>
      </c>
      <c r="EC246" s="79">
        <v>5.4688826203346252E-2</v>
      </c>
      <c r="ED246" s="79">
        <v>1.6189815476536751E-2</v>
      </c>
      <c r="EE246" s="79">
        <v>9.1941673308610916E-3</v>
      </c>
      <c r="EF246" s="79">
        <v>2.9458075761795044E-2</v>
      </c>
      <c r="EG246" s="79">
        <v>0.109278604388237</v>
      </c>
      <c r="EH246" s="79">
        <v>0.10705617070198059</v>
      </c>
      <c r="EI246" s="79">
        <v>0.23151099681854248</v>
      </c>
      <c r="EJ246" s="79">
        <v>0.22088319063186646</v>
      </c>
      <c r="EK246" s="79">
        <v>0.18267719447612762</v>
      </c>
      <c r="EL246" s="79">
        <v>0.1849244236946106</v>
      </c>
      <c r="EM246" s="79">
        <v>0.24158360064029694</v>
      </c>
      <c r="EN246" s="79">
        <v>0.20983321964740753</v>
      </c>
      <c r="EO246" s="79">
        <v>0.22850660979747772</v>
      </c>
      <c r="EP246" s="79">
        <v>0.25757363438606262</v>
      </c>
      <c r="EQ246" s="79">
        <v>0.22514934837818146</v>
      </c>
      <c r="ER246" s="79">
        <v>0.13153918087482452</v>
      </c>
      <c r="ES246" s="79">
        <v>1.180371455848217E-2</v>
      </c>
      <c r="ET246" s="79">
        <v>9.6789479721337557E-4</v>
      </c>
      <c r="EU246" s="79">
        <v>7.6512403786182404E-2</v>
      </c>
      <c r="EV246" s="79">
        <v>3.280055895447731E-2</v>
      </c>
      <c r="EW246" s="79">
        <v>47.81781005859375</v>
      </c>
      <c r="EX246" s="79">
        <v>46.899448394775391</v>
      </c>
      <c r="EY246" s="79">
        <v>45.344764709472656</v>
      </c>
      <c r="EZ246" s="79">
        <v>44.009231567382813</v>
      </c>
      <c r="FA246" s="79">
        <v>42.843841552734375</v>
      </c>
      <c r="FB246" s="79">
        <v>42.148780822753906</v>
      </c>
      <c r="FC246" s="79">
        <v>41.664340972900391</v>
      </c>
      <c r="FD246" s="79">
        <v>40.971527099609375</v>
      </c>
      <c r="FE246" s="79">
        <v>45.458168029785156</v>
      </c>
      <c r="FF246" s="79">
        <v>49.353927612304688</v>
      </c>
      <c r="FG246" s="79">
        <v>50.900318145751953</v>
      </c>
      <c r="FH246" s="79">
        <v>52.313045501708984</v>
      </c>
      <c r="FI246" s="79">
        <v>52.259517669677734</v>
      </c>
      <c r="FJ246" s="79">
        <v>51.998970031738281</v>
      </c>
      <c r="FK246" s="79">
        <v>51.251228332519531</v>
      </c>
      <c r="FL246" s="79">
        <v>48.620754241943359</v>
      </c>
      <c r="FM246" s="79">
        <v>46.530750274658203</v>
      </c>
      <c r="FN246" s="79">
        <v>46.124038696289063</v>
      </c>
      <c r="FO246" s="79">
        <v>46.841464996337891</v>
      </c>
      <c r="FP246" s="79">
        <v>46.474994659423828</v>
      </c>
      <c r="FQ246" s="79">
        <v>46.942119598388672</v>
      </c>
      <c r="FR246" s="79">
        <v>47.213024139404297</v>
      </c>
      <c r="FS246" s="79">
        <v>47.562747955322266</v>
      </c>
      <c r="FT246" s="79">
        <v>46.689357757568359</v>
      </c>
      <c r="FU246" s="79">
        <v>3.791610524058342E-2</v>
      </c>
      <c r="FV246" s="79">
        <v>6.4666755497455597E-2</v>
      </c>
      <c r="FW246" s="79">
        <v>3.6520961672067642E-2</v>
      </c>
      <c r="FX246" s="79">
        <v>0</v>
      </c>
      <c r="FY246" s="79">
        <v>353</v>
      </c>
      <c r="FZ246" s="79">
        <v>1</v>
      </c>
      <c r="GA246" s="41"/>
      <c r="GB246" s="34"/>
      <c r="GC246" s="34"/>
    </row>
    <row r="247" spans="1:185" x14ac:dyDescent="0.2">
      <c r="A247" t="s">
        <v>186</v>
      </c>
      <c r="B247" t="s">
        <v>236</v>
      </c>
      <c r="C247" t="s">
        <v>2</v>
      </c>
      <c r="D247" t="s">
        <v>203</v>
      </c>
      <c r="E247" t="s">
        <v>242</v>
      </c>
      <c r="F247" t="s">
        <v>178</v>
      </c>
      <c r="G247" t="s">
        <v>1</v>
      </c>
      <c r="H247" s="79">
        <v>1825</v>
      </c>
      <c r="I247" s="79">
        <v>0.74434453248977661</v>
      </c>
      <c r="J247" s="79">
        <v>0.62679445743560791</v>
      </c>
      <c r="K247" s="79">
        <v>0.5970955491065979</v>
      </c>
      <c r="L247" s="79">
        <v>0.50803345441818237</v>
      </c>
      <c r="M247" s="79">
        <v>0.48671096563339233</v>
      </c>
      <c r="N247" s="79">
        <v>0.64388859272003174</v>
      </c>
      <c r="O247" s="79">
        <v>0.7462272047996521</v>
      </c>
      <c r="P247" s="79">
        <v>0.97691464424133301</v>
      </c>
      <c r="Q247" s="79">
        <v>0.93052470684051514</v>
      </c>
      <c r="R247" s="79">
        <v>0.83011740446090698</v>
      </c>
      <c r="S247" s="79">
        <v>0.85212260484695435</v>
      </c>
      <c r="T247" s="79">
        <v>0.94861990213394165</v>
      </c>
      <c r="U247" s="79">
        <v>0.78794288635253906</v>
      </c>
      <c r="V247" s="79">
        <v>0.84380841255187988</v>
      </c>
      <c r="W247" s="79">
        <v>0.95129168033599854</v>
      </c>
      <c r="X247" s="79">
        <v>1.0265588760375977</v>
      </c>
      <c r="Y247" s="79">
        <v>1.0558145046234131</v>
      </c>
      <c r="Z247" s="79">
        <v>1.2522380352020264</v>
      </c>
      <c r="AA247" s="79">
        <v>1.2518726587295532</v>
      </c>
      <c r="AB247" s="79">
        <v>1.3293263912200928</v>
      </c>
      <c r="AC247" s="79">
        <v>1.3638640642166138</v>
      </c>
      <c r="AD247" s="79">
        <v>1.2600269317626953</v>
      </c>
      <c r="AE247" s="79">
        <v>1.1299078464508057</v>
      </c>
      <c r="AF247" s="79">
        <v>0.93236672878265381</v>
      </c>
      <c r="AG247" s="79">
        <v>-8.6928203701972961E-2</v>
      </c>
      <c r="AH247" s="79">
        <v>-8.8464245200157166E-2</v>
      </c>
      <c r="AI247" s="79">
        <v>-8.7977156043052673E-2</v>
      </c>
      <c r="AJ247" s="79">
        <v>-0.12246615439653397</v>
      </c>
      <c r="AK247" s="79">
        <v>-0.1432514488697052</v>
      </c>
      <c r="AL247" s="79">
        <v>-0.14051318168640137</v>
      </c>
      <c r="AM247" s="79">
        <v>-8.4212623536586761E-2</v>
      </c>
      <c r="AN247" s="79">
        <v>-3.0641263350844383E-2</v>
      </c>
      <c r="AO247" s="79">
        <v>-7.1347266435623169E-2</v>
      </c>
      <c r="AP247" s="79">
        <v>-4.6211935579776764E-2</v>
      </c>
      <c r="AQ247" s="79">
        <v>3.4347992390394211E-2</v>
      </c>
      <c r="AR247" s="79">
        <v>6.4245156943798065E-2</v>
      </c>
      <c r="AS247" s="79">
        <v>-2.4457564577460289E-2</v>
      </c>
      <c r="AT247" s="79">
        <v>-3.2072711735963821E-2</v>
      </c>
      <c r="AU247" s="79">
        <v>5.8352429419755936E-2</v>
      </c>
      <c r="AV247" s="79">
        <v>-1.6651906073093414E-2</v>
      </c>
      <c r="AW247" s="79">
        <v>-1.3634243980050087E-2</v>
      </c>
      <c r="AX247" s="79">
        <v>5.4851914756000042E-3</v>
      </c>
      <c r="AY247" s="79">
        <v>2.1660206839442253E-3</v>
      </c>
      <c r="AZ247" s="79">
        <v>-1.8911897204816341E-3</v>
      </c>
      <c r="BA247" s="79">
        <v>-0.12381202727556229</v>
      </c>
      <c r="BB247" s="79">
        <v>-0.14578527212142944</v>
      </c>
      <c r="BC247" s="79">
        <v>-0.13361309468746185</v>
      </c>
      <c r="BD247" s="79">
        <v>-0.11698655784130096</v>
      </c>
      <c r="BE247" s="79">
        <v>-4.5413129031658173E-2</v>
      </c>
      <c r="BF247" s="79">
        <v>-4.7530416399240494E-2</v>
      </c>
      <c r="BG247" s="79">
        <v>-4.9988765269517899E-2</v>
      </c>
      <c r="BH247" s="79">
        <v>-7.981022447347641E-2</v>
      </c>
      <c r="BI247" s="79">
        <v>-0.10186362266540527</v>
      </c>
      <c r="BJ247" s="79">
        <v>-0.10234528034925461</v>
      </c>
      <c r="BK247" s="79">
        <v>-4.6653803437948227E-2</v>
      </c>
      <c r="BL247" s="79">
        <v>9.2494320124387741E-3</v>
      </c>
      <c r="BM247" s="79">
        <v>-3.0417785048484802E-2</v>
      </c>
      <c r="BN247" s="79">
        <v>-6.3712564297020435E-3</v>
      </c>
      <c r="BO247" s="79">
        <v>7.5905933976173401E-2</v>
      </c>
      <c r="BP247" s="79">
        <v>0.10394643247127533</v>
      </c>
      <c r="BQ247" s="79">
        <v>1.8023263663053513E-2</v>
      </c>
      <c r="BR247" s="79">
        <v>1.1262960731983185E-2</v>
      </c>
      <c r="BS247" s="79">
        <v>9.5014661550521851E-2</v>
      </c>
      <c r="BT247" s="79">
        <v>2.5895712897181511E-2</v>
      </c>
      <c r="BU247" s="79">
        <v>3.2841969281435013E-2</v>
      </c>
      <c r="BV247" s="79">
        <v>5.5049538612365723E-2</v>
      </c>
      <c r="BW247" s="79">
        <v>5.3309138864278793E-2</v>
      </c>
      <c r="BX247" s="79">
        <v>5.0216689705848694E-2</v>
      </c>
      <c r="BY247" s="79">
        <v>-7.0889286696910858E-2</v>
      </c>
      <c r="BZ247" s="79">
        <v>-9.4285614788532257E-2</v>
      </c>
      <c r="CA247" s="79">
        <v>-8.5207320749759674E-2</v>
      </c>
      <c r="CB247" s="79">
        <v>-7.2238363325595856E-2</v>
      </c>
      <c r="CC247" s="79">
        <v>-1.6659917309880257E-2</v>
      </c>
      <c r="CD247" s="79">
        <v>-1.9179772585630417E-2</v>
      </c>
      <c r="CE247" s="79">
        <v>-2.3678120225667953E-2</v>
      </c>
      <c r="CF247" s="79">
        <v>-5.0266861915588379E-2</v>
      </c>
      <c r="CG247" s="79">
        <v>-7.319854199886322E-2</v>
      </c>
      <c r="CH247" s="79">
        <v>-7.5910307466983795E-2</v>
      </c>
      <c r="CI247" s="79">
        <v>-2.0640680566430092E-2</v>
      </c>
      <c r="CJ247" s="79">
        <v>3.6877606064081192E-2</v>
      </c>
      <c r="CK247" s="79">
        <v>-2.0701475441455841E-3</v>
      </c>
      <c r="CL247" s="79">
        <v>2.1222276613116264E-2</v>
      </c>
      <c r="CM247" s="79">
        <v>0.10468883812427521</v>
      </c>
      <c r="CN247" s="79">
        <v>0.13144341111183167</v>
      </c>
      <c r="CO247" s="79">
        <v>4.7445356845855713E-2</v>
      </c>
      <c r="CP247" s="79">
        <v>4.1277114301919937E-2</v>
      </c>
      <c r="CQ247" s="79">
        <v>0.12040681391954422</v>
      </c>
      <c r="CR247" s="79">
        <v>5.5364064872264862E-2</v>
      </c>
      <c r="CS247" s="79">
        <v>6.5031252801418304E-2</v>
      </c>
      <c r="CT247" s="79">
        <v>8.9377656579017639E-2</v>
      </c>
      <c r="CU247" s="79">
        <v>8.8730707764625549E-2</v>
      </c>
      <c r="CV247" s="79">
        <v>8.6306445300579071E-2</v>
      </c>
      <c r="CW247" s="79">
        <v>-3.4235160797834396E-2</v>
      </c>
      <c r="CX247" s="79">
        <v>-5.8617111295461655E-2</v>
      </c>
      <c r="CY247" s="79">
        <v>-5.1681622862815857E-2</v>
      </c>
      <c r="CZ247" s="79">
        <v>-4.1245900094509125E-2</v>
      </c>
      <c r="DA247" s="79">
        <v>1.2093295343220234E-2</v>
      </c>
      <c r="DB247" s="79">
        <v>9.1708721593022346E-3</v>
      </c>
      <c r="DC247" s="79">
        <v>2.6325229555368423E-3</v>
      </c>
      <c r="DD247" s="79">
        <v>-2.0723497495055199E-2</v>
      </c>
      <c r="DE247" s="79">
        <v>-4.4533461332321167E-2</v>
      </c>
      <c r="DF247" s="79">
        <v>-4.9475334584712982E-2</v>
      </c>
      <c r="DG247" s="79">
        <v>5.3724437020719051E-3</v>
      </c>
      <c r="DH247" s="79">
        <v>6.4505778253078461E-2</v>
      </c>
      <c r="DI247" s="79">
        <v>2.6277489960193634E-2</v>
      </c>
      <c r="DJ247" s="79">
        <v>4.8815809190273285E-2</v>
      </c>
      <c r="DK247" s="79">
        <v>0.13347174227237701</v>
      </c>
      <c r="DL247" s="79">
        <v>0.158940389752388</v>
      </c>
      <c r="DM247" s="79">
        <v>7.6867446303367615E-2</v>
      </c>
      <c r="DN247" s="79">
        <v>7.1291267871856689E-2</v>
      </c>
      <c r="DO247" s="79">
        <v>0.14579896628856659</v>
      </c>
      <c r="DP247" s="79">
        <v>8.4832414984703064E-2</v>
      </c>
      <c r="DQ247" s="79">
        <v>9.7220540046691895E-2</v>
      </c>
      <c r="DR247" s="79">
        <v>0.12370577454566956</v>
      </c>
      <c r="DS247" s="79">
        <v>0.12415227293968201</v>
      </c>
      <c r="DT247" s="79">
        <v>0.12239620089530945</v>
      </c>
      <c r="DU247" s="79">
        <v>2.4189678952097893E-3</v>
      </c>
      <c r="DV247" s="79">
        <v>-2.2948605939745903E-2</v>
      </c>
      <c r="DW247" s="79">
        <v>-1.8155926838517189E-2</v>
      </c>
      <c r="DX247" s="79">
        <v>-1.0253436863422394E-2</v>
      </c>
      <c r="DY247" s="79">
        <v>5.3608369082212448E-2</v>
      </c>
      <c r="DZ247" s="79">
        <v>5.0104700028896332E-2</v>
      </c>
      <c r="EA247" s="79">
        <v>4.0620911866426468E-2</v>
      </c>
      <c r="EB247" s="79">
        <v>2.1932430565357208E-2</v>
      </c>
      <c r="EC247" s="79">
        <v>-3.1456344295293093E-3</v>
      </c>
      <c r="ED247" s="79">
        <v>-1.1307429522275925E-2</v>
      </c>
      <c r="EE247" s="79">
        <v>4.2931262403726578E-2</v>
      </c>
      <c r="EF247" s="79">
        <v>0.10439647734165192</v>
      </c>
      <c r="EG247" s="79">
        <v>6.7206971347332001E-2</v>
      </c>
      <c r="EH247" s="79">
        <v>8.8656492531299591E-2</v>
      </c>
      <c r="EI247" s="79">
        <v>0.17502968013286591</v>
      </c>
      <c r="EJ247" s="79">
        <v>0.19864167273044586</v>
      </c>
      <c r="EK247" s="79">
        <v>0.11934828013181686</v>
      </c>
      <c r="EL247" s="79">
        <v>0.1146269366145134</v>
      </c>
      <c r="EM247" s="79">
        <v>0.1824612021446228</v>
      </c>
      <c r="EN247" s="79">
        <v>0.12738004326820374</v>
      </c>
      <c r="EO247" s="79">
        <v>0.14369675517082214</v>
      </c>
      <c r="EP247" s="79">
        <v>0.17327012121677399</v>
      </c>
      <c r="EQ247" s="79">
        <v>0.1752953976392746</v>
      </c>
      <c r="ER247" s="79">
        <v>0.17450408637523651</v>
      </c>
      <c r="ES247" s="79">
        <v>5.5341709405183792E-2</v>
      </c>
      <c r="ET247" s="79">
        <v>2.8551051393151283E-2</v>
      </c>
      <c r="EU247" s="79">
        <v>3.0249854549765587E-2</v>
      </c>
      <c r="EV247" s="79">
        <v>3.4494757652282715E-2</v>
      </c>
      <c r="EW247" s="79">
        <v>50.090560913085938</v>
      </c>
      <c r="EX247" s="79">
        <v>49.564365386962891</v>
      </c>
      <c r="EY247" s="79">
        <v>47.999923706054688</v>
      </c>
      <c r="EZ247" s="79">
        <v>47.263763427734375</v>
      </c>
      <c r="FA247" s="79">
        <v>45.860603332519531</v>
      </c>
      <c r="FB247" s="79">
        <v>44.905319213867188</v>
      </c>
      <c r="FC247" s="79">
        <v>44.433658599853516</v>
      </c>
      <c r="FD247" s="79">
        <v>44.038944244384766</v>
      </c>
      <c r="FE247" s="79">
        <v>47.993450164794922</v>
      </c>
      <c r="FF247" s="79">
        <v>51.565727233886719</v>
      </c>
      <c r="FG247" s="79">
        <v>52.71807861328125</v>
      </c>
      <c r="FH247" s="79">
        <v>53.872852325439453</v>
      </c>
      <c r="FI247" s="79">
        <v>54.043159484863281</v>
      </c>
      <c r="FJ247" s="79">
        <v>53.605113983154297</v>
      </c>
      <c r="FK247" s="79">
        <v>52.652057647705078</v>
      </c>
      <c r="FL247" s="79">
        <v>49.428314208984375</v>
      </c>
      <c r="FM247" s="79">
        <v>48.077365875244141</v>
      </c>
      <c r="FN247" s="79">
        <v>47.481243133544922</v>
      </c>
      <c r="FO247" s="79">
        <v>48.773082733154297</v>
      </c>
      <c r="FP247" s="79">
        <v>48.122383117675781</v>
      </c>
      <c r="FQ247" s="79">
        <v>48.478462219238281</v>
      </c>
      <c r="FR247" s="79">
        <v>48.56195068359375</v>
      </c>
      <c r="FS247" s="79">
        <v>49.064735412597656</v>
      </c>
      <c r="FT247" s="79">
        <v>48.198184967041016</v>
      </c>
      <c r="FU247" s="79">
        <v>2.9254039749503136E-2</v>
      </c>
      <c r="FV247" s="79">
        <v>4.6924814581871033E-2</v>
      </c>
      <c r="FW247" s="79">
        <v>2.9419224709272385E-2</v>
      </c>
      <c r="FX247" s="79">
        <v>0</v>
      </c>
      <c r="FY247" s="79">
        <v>253</v>
      </c>
      <c r="FZ247" s="79">
        <v>1</v>
      </c>
      <c r="GA247" s="41"/>
      <c r="GB247" s="34"/>
      <c r="GC247" s="34"/>
    </row>
    <row r="248" spans="1:185" x14ac:dyDescent="0.2">
      <c r="A248" t="s">
        <v>186</v>
      </c>
      <c r="B248" t="s">
        <v>236</v>
      </c>
      <c r="C248" t="s">
        <v>2</v>
      </c>
      <c r="D248" t="s">
        <v>203</v>
      </c>
      <c r="E248" t="s">
        <v>242</v>
      </c>
      <c r="F248" t="s">
        <v>179</v>
      </c>
      <c r="G248" t="s">
        <v>1</v>
      </c>
      <c r="H248" s="79">
        <v>109</v>
      </c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  <c r="BF248" s="79"/>
      <c r="BG248" s="79"/>
      <c r="BH248" s="79"/>
      <c r="BI248" s="79"/>
      <c r="BJ248" s="79"/>
      <c r="BK248" s="79"/>
      <c r="BL248" s="79"/>
      <c r="BM248" s="79"/>
      <c r="BN248" s="79"/>
      <c r="BO248" s="79"/>
      <c r="BP248" s="79"/>
      <c r="BQ248" s="79"/>
      <c r="BR248" s="79"/>
      <c r="BS248" s="79"/>
      <c r="BT248" s="79"/>
      <c r="BU248" s="79"/>
      <c r="BV248" s="79"/>
      <c r="BW248" s="79"/>
      <c r="BX248" s="79"/>
      <c r="BY248" s="79"/>
      <c r="BZ248" s="79"/>
      <c r="CA248" s="79"/>
      <c r="CB248" s="79"/>
      <c r="CC248" s="79"/>
      <c r="CD248" s="79"/>
      <c r="CE248" s="79"/>
      <c r="CF248" s="79"/>
      <c r="CG248" s="79"/>
      <c r="CH248" s="79"/>
      <c r="CI248" s="79"/>
      <c r="CJ248" s="79"/>
      <c r="CK248" s="79"/>
      <c r="CL248" s="79"/>
      <c r="CM248" s="79"/>
      <c r="CN248" s="79"/>
      <c r="CO248" s="79"/>
      <c r="CP248" s="79"/>
      <c r="CQ248" s="79"/>
      <c r="CR248" s="79"/>
      <c r="CS248" s="79"/>
      <c r="CT248" s="79"/>
      <c r="CU248" s="79"/>
      <c r="CV248" s="79"/>
      <c r="CW248" s="79"/>
      <c r="CX248" s="79"/>
      <c r="CY248" s="79"/>
      <c r="CZ248" s="79"/>
      <c r="DA248" s="79"/>
      <c r="DB248" s="79"/>
      <c r="DC248" s="79"/>
      <c r="DD248" s="79"/>
      <c r="DE248" s="79"/>
      <c r="DF248" s="79"/>
      <c r="DG248" s="79"/>
      <c r="DH248" s="79"/>
      <c r="DI248" s="79"/>
      <c r="DJ248" s="79"/>
      <c r="DK248" s="79"/>
      <c r="DL248" s="79"/>
      <c r="DM248" s="79"/>
      <c r="DN248" s="79"/>
      <c r="DO248" s="79"/>
      <c r="DP248" s="79"/>
      <c r="DQ248" s="79"/>
      <c r="DR248" s="79"/>
      <c r="DS248" s="79"/>
      <c r="DT248" s="79"/>
      <c r="DU248" s="79"/>
      <c r="DV248" s="79"/>
      <c r="DW248" s="79"/>
      <c r="DX248" s="79"/>
      <c r="DY248" s="79"/>
      <c r="DZ248" s="79"/>
      <c r="EA248" s="79"/>
      <c r="EB248" s="79"/>
      <c r="EC248" s="79"/>
      <c r="ED248" s="79"/>
      <c r="EE248" s="79"/>
      <c r="EF248" s="79"/>
      <c r="EG248" s="79"/>
      <c r="EH248" s="79"/>
      <c r="EI248" s="79"/>
      <c r="EJ248" s="79"/>
      <c r="EK248" s="79"/>
      <c r="EL248" s="79"/>
      <c r="EM248" s="79"/>
      <c r="EN248" s="79"/>
      <c r="EO248" s="79"/>
      <c r="EP248" s="79"/>
      <c r="EQ248" s="79"/>
      <c r="ER248" s="79"/>
      <c r="ES248" s="79"/>
      <c r="ET248" s="79"/>
      <c r="EU248" s="79"/>
      <c r="EV248" s="79"/>
      <c r="EW248" s="79"/>
      <c r="EX248" s="79"/>
      <c r="EY248" s="79"/>
      <c r="EZ248" s="79"/>
      <c r="FA248" s="79"/>
      <c r="FB248" s="79"/>
      <c r="FC248" s="79"/>
      <c r="FD248" s="79"/>
      <c r="FE248" s="79"/>
      <c r="FF248" s="79"/>
      <c r="FG248" s="79"/>
      <c r="FH248" s="79"/>
      <c r="FI248" s="79"/>
      <c r="FJ248" s="79"/>
      <c r="FK248" s="79"/>
      <c r="FL248" s="79"/>
      <c r="FM248" s="79"/>
      <c r="FN248" s="79"/>
      <c r="FO248" s="79"/>
      <c r="FP248" s="79"/>
      <c r="FQ248" s="79"/>
      <c r="FR248" s="79"/>
      <c r="FS248" s="79"/>
      <c r="FT248" s="79"/>
      <c r="FU248" s="79"/>
      <c r="FV248" s="79"/>
      <c r="FW248" s="79"/>
      <c r="FX248" s="79">
        <v>0</v>
      </c>
      <c r="FY248" s="79">
        <v>5</v>
      </c>
      <c r="FZ248" s="79">
        <v>0</v>
      </c>
      <c r="GA248" s="41"/>
      <c r="GB248" s="34"/>
      <c r="GC248" s="34"/>
    </row>
    <row r="249" spans="1:185" x14ac:dyDescent="0.2">
      <c r="A249" t="s">
        <v>186</v>
      </c>
      <c r="B249" t="s">
        <v>236</v>
      </c>
      <c r="C249" t="s">
        <v>2</v>
      </c>
      <c r="D249" t="s">
        <v>203</v>
      </c>
      <c r="E249" t="s">
        <v>242</v>
      </c>
      <c r="F249" t="s">
        <v>180</v>
      </c>
      <c r="G249" t="s">
        <v>1</v>
      </c>
      <c r="H249" s="79">
        <v>33</v>
      </c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Q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E249" s="79"/>
      <c r="BF249" s="79"/>
      <c r="BG249" s="79"/>
      <c r="BH249" s="79"/>
      <c r="BI249" s="79"/>
      <c r="BJ249" s="79"/>
      <c r="BK249" s="79"/>
      <c r="BL249" s="79"/>
      <c r="BM249" s="79"/>
      <c r="BN249" s="79"/>
      <c r="BO249" s="79"/>
      <c r="BP249" s="79"/>
      <c r="BQ249" s="79"/>
      <c r="BR249" s="79"/>
      <c r="BS249" s="79"/>
      <c r="BT249" s="79"/>
      <c r="BU249" s="79"/>
      <c r="BV249" s="79"/>
      <c r="BW249" s="79"/>
      <c r="BX249" s="79"/>
      <c r="BY249" s="79"/>
      <c r="BZ249" s="79"/>
      <c r="CA249" s="79"/>
      <c r="CB249" s="79"/>
      <c r="CC249" s="79"/>
      <c r="CD249" s="79"/>
      <c r="CE249" s="79"/>
      <c r="CF249" s="79"/>
      <c r="CG249" s="79"/>
      <c r="CH249" s="79"/>
      <c r="CI249" s="79"/>
      <c r="CJ249" s="79"/>
      <c r="CK249" s="79"/>
      <c r="CL249" s="79"/>
      <c r="CM249" s="79"/>
      <c r="CN249" s="79"/>
      <c r="CO249" s="79"/>
      <c r="CP249" s="79"/>
      <c r="CQ249" s="79"/>
      <c r="CR249" s="79"/>
      <c r="CS249" s="79"/>
      <c r="CT249" s="79"/>
      <c r="CU249" s="79"/>
      <c r="CV249" s="79"/>
      <c r="CW249" s="79"/>
      <c r="CX249" s="79"/>
      <c r="CY249" s="79"/>
      <c r="CZ249" s="79"/>
      <c r="DA249" s="79"/>
      <c r="DB249" s="79"/>
      <c r="DC249" s="79"/>
      <c r="DD249" s="79"/>
      <c r="DE249" s="79"/>
      <c r="DF249" s="79"/>
      <c r="DG249" s="79"/>
      <c r="DH249" s="79"/>
      <c r="DI249" s="79"/>
      <c r="DJ249" s="79"/>
      <c r="DK249" s="79"/>
      <c r="DL249" s="79"/>
      <c r="DM249" s="79"/>
      <c r="DN249" s="79"/>
      <c r="DO249" s="79"/>
      <c r="DP249" s="79"/>
      <c r="DQ249" s="79"/>
      <c r="DR249" s="79"/>
      <c r="DS249" s="79"/>
      <c r="DT249" s="79"/>
      <c r="DU249" s="79"/>
      <c r="DV249" s="79"/>
      <c r="DW249" s="79"/>
      <c r="DX249" s="79"/>
      <c r="DY249" s="79"/>
      <c r="DZ249" s="79"/>
      <c r="EA249" s="79"/>
      <c r="EB249" s="79"/>
      <c r="EC249" s="79"/>
      <c r="ED249" s="79"/>
      <c r="EE249" s="79"/>
      <c r="EF249" s="79"/>
      <c r="EG249" s="79"/>
      <c r="EH249" s="79"/>
      <c r="EI249" s="79"/>
      <c r="EJ249" s="79"/>
      <c r="EK249" s="79"/>
      <c r="EL249" s="79"/>
      <c r="EM249" s="79"/>
      <c r="EN249" s="79"/>
      <c r="EO249" s="79"/>
      <c r="EP249" s="79"/>
      <c r="EQ249" s="79"/>
      <c r="ER249" s="79"/>
      <c r="ES249" s="79"/>
      <c r="ET249" s="79"/>
      <c r="EU249" s="79"/>
      <c r="EV249" s="79"/>
      <c r="EW249" s="79"/>
      <c r="EX249" s="79"/>
      <c r="EY249" s="79"/>
      <c r="EZ249" s="79"/>
      <c r="FA249" s="79"/>
      <c r="FB249" s="79"/>
      <c r="FC249" s="79"/>
      <c r="FD249" s="79"/>
      <c r="FE249" s="79"/>
      <c r="FF249" s="79"/>
      <c r="FG249" s="79"/>
      <c r="FH249" s="79"/>
      <c r="FI249" s="79"/>
      <c r="FJ249" s="79"/>
      <c r="FK249" s="79"/>
      <c r="FL249" s="79"/>
      <c r="FM249" s="79"/>
      <c r="FN249" s="79"/>
      <c r="FO249" s="79"/>
      <c r="FP249" s="79"/>
      <c r="FQ249" s="79"/>
      <c r="FR249" s="79"/>
      <c r="FS249" s="79"/>
      <c r="FT249" s="79"/>
      <c r="FU249" s="79"/>
      <c r="FV249" s="79"/>
      <c r="FW249" s="79"/>
      <c r="FX249" s="79">
        <v>0</v>
      </c>
      <c r="FY249" s="79">
        <v>4</v>
      </c>
      <c r="FZ249" s="79">
        <v>0</v>
      </c>
      <c r="GA249" s="41"/>
      <c r="GB249" s="34"/>
      <c r="GC249" s="34"/>
    </row>
    <row r="250" spans="1:185" x14ac:dyDescent="0.2">
      <c r="A250" t="s">
        <v>186</v>
      </c>
      <c r="B250" t="s">
        <v>236</v>
      </c>
      <c r="C250" t="s">
        <v>2</v>
      </c>
      <c r="D250" t="s">
        <v>203</v>
      </c>
      <c r="E250" t="s">
        <v>242</v>
      </c>
      <c r="F250" t="s">
        <v>181</v>
      </c>
      <c r="G250" t="s">
        <v>1</v>
      </c>
      <c r="H250" s="79">
        <v>31</v>
      </c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Q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  <c r="BB250" s="79"/>
      <c r="BC250" s="79"/>
      <c r="BD250" s="79"/>
      <c r="BE250" s="79"/>
      <c r="BF250" s="79"/>
      <c r="BG250" s="79"/>
      <c r="BH250" s="79"/>
      <c r="BI250" s="79"/>
      <c r="BJ250" s="79"/>
      <c r="BK250" s="79"/>
      <c r="BL250" s="79"/>
      <c r="BM250" s="79"/>
      <c r="BN250" s="79"/>
      <c r="BO250" s="79"/>
      <c r="BP250" s="79"/>
      <c r="BQ250" s="79"/>
      <c r="BR250" s="79"/>
      <c r="BS250" s="79"/>
      <c r="BT250" s="79"/>
      <c r="BU250" s="79"/>
      <c r="BV250" s="79"/>
      <c r="BW250" s="79"/>
      <c r="BX250" s="79"/>
      <c r="BY250" s="79"/>
      <c r="BZ250" s="79"/>
      <c r="CA250" s="79"/>
      <c r="CB250" s="79"/>
      <c r="CC250" s="79"/>
      <c r="CD250" s="79"/>
      <c r="CE250" s="79"/>
      <c r="CF250" s="79"/>
      <c r="CG250" s="79"/>
      <c r="CH250" s="79"/>
      <c r="CI250" s="79"/>
      <c r="CJ250" s="79"/>
      <c r="CK250" s="79"/>
      <c r="CL250" s="79"/>
      <c r="CM250" s="79"/>
      <c r="CN250" s="79"/>
      <c r="CO250" s="79"/>
      <c r="CP250" s="79"/>
      <c r="CQ250" s="79"/>
      <c r="CR250" s="79"/>
      <c r="CS250" s="79"/>
      <c r="CT250" s="79"/>
      <c r="CU250" s="79"/>
      <c r="CV250" s="79"/>
      <c r="CW250" s="79"/>
      <c r="CX250" s="79"/>
      <c r="CY250" s="79"/>
      <c r="CZ250" s="79"/>
      <c r="DA250" s="79"/>
      <c r="DB250" s="79"/>
      <c r="DC250" s="79"/>
      <c r="DD250" s="79"/>
      <c r="DE250" s="79"/>
      <c r="DF250" s="79"/>
      <c r="DG250" s="79"/>
      <c r="DH250" s="79"/>
      <c r="DI250" s="79"/>
      <c r="DJ250" s="79"/>
      <c r="DK250" s="79"/>
      <c r="DL250" s="79"/>
      <c r="DM250" s="79"/>
      <c r="DN250" s="79"/>
      <c r="DO250" s="79"/>
      <c r="DP250" s="79"/>
      <c r="DQ250" s="79"/>
      <c r="DR250" s="79"/>
      <c r="DS250" s="79"/>
      <c r="DT250" s="79"/>
      <c r="DU250" s="79"/>
      <c r="DV250" s="79"/>
      <c r="DW250" s="79"/>
      <c r="DX250" s="79"/>
      <c r="DY250" s="79"/>
      <c r="DZ250" s="79"/>
      <c r="EA250" s="79"/>
      <c r="EB250" s="79"/>
      <c r="EC250" s="79"/>
      <c r="ED250" s="79"/>
      <c r="EE250" s="79"/>
      <c r="EF250" s="79"/>
      <c r="EG250" s="79"/>
      <c r="EH250" s="79"/>
      <c r="EI250" s="79"/>
      <c r="EJ250" s="79"/>
      <c r="EK250" s="79"/>
      <c r="EL250" s="79"/>
      <c r="EM250" s="79"/>
      <c r="EN250" s="79"/>
      <c r="EO250" s="79"/>
      <c r="EP250" s="79"/>
      <c r="EQ250" s="79"/>
      <c r="ER250" s="79"/>
      <c r="ES250" s="79"/>
      <c r="ET250" s="79"/>
      <c r="EU250" s="79"/>
      <c r="EV250" s="79"/>
      <c r="EW250" s="79"/>
      <c r="EX250" s="79"/>
      <c r="EY250" s="79"/>
      <c r="EZ250" s="79"/>
      <c r="FA250" s="79"/>
      <c r="FB250" s="79"/>
      <c r="FC250" s="79"/>
      <c r="FD250" s="79"/>
      <c r="FE250" s="79"/>
      <c r="FF250" s="79"/>
      <c r="FG250" s="79"/>
      <c r="FH250" s="79"/>
      <c r="FI250" s="79"/>
      <c r="FJ250" s="79"/>
      <c r="FK250" s="79"/>
      <c r="FL250" s="79"/>
      <c r="FM250" s="79"/>
      <c r="FN250" s="79"/>
      <c r="FO250" s="79"/>
      <c r="FP250" s="79"/>
      <c r="FQ250" s="79"/>
      <c r="FR250" s="79"/>
      <c r="FS250" s="79"/>
      <c r="FT250" s="79"/>
      <c r="FU250" s="79"/>
      <c r="FV250" s="79"/>
      <c r="FW250" s="79"/>
      <c r="FX250" s="79">
        <v>0</v>
      </c>
      <c r="FY250" s="79">
        <v>4</v>
      </c>
      <c r="FZ250" s="79">
        <v>0</v>
      </c>
      <c r="GA250" s="41"/>
      <c r="GB250" s="34"/>
      <c r="GC250" s="34"/>
    </row>
    <row r="251" spans="1:185" x14ac:dyDescent="0.2">
      <c r="A251" t="s">
        <v>186</v>
      </c>
      <c r="B251" t="s">
        <v>236</v>
      </c>
      <c r="C251" t="s">
        <v>2</v>
      </c>
      <c r="D251" t="s">
        <v>203</v>
      </c>
      <c r="E251" t="s">
        <v>242</v>
      </c>
      <c r="F251" t="s">
        <v>182</v>
      </c>
      <c r="G251" t="s">
        <v>1</v>
      </c>
      <c r="H251" s="79">
        <v>192</v>
      </c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79"/>
      <c r="AP251" s="79"/>
      <c r="AQ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  <c r="BB251" s="79"/>
      <c r="BC251" s="79"/>
      <c r="BD251" s="79"/>
      <c r="BE251" s="79"/>
      <c r="BF251" s="79"/>
      <c r="BG251" s="79"/>
      <c r="BH251" s="79"/>
      <c r="BI251" s="79"/>
      <c r="BJ251" s="79"/>
      <c r="BK251" s="79"/>
      <c r="BL251" s="79"/>
      <c r="BM251" s="79"/>
      <c r="BN251" s="79"/>
      <c r="BO251" s="79"/>
      <c r="BP251" s="79"/>
      <c r="BQ251" s="79"/>
      <c r="BR251" s="79"/>
      <c r="BS251" s="79"/>
      <c r="BT251" s="79"/>
      <c r="BU251" s="79"/>
      <c r="BV251" s="79"/>
      <c r="BW251" s="79"/>
      <c r="BX251" s="79"/>
      <c r="BY251" s="79"/>
      <c r="BZ251" s="79"/>
      <c r="CA251" s="79"/>
      <c r="CB251" s="79"/>
      <c r="CC251" s="79"/>
      <c r="CD251" s="79"/>
      <c r="CE251" s="79"/>
      <c r="CF251" s="79"/>
      <c r="CG251" s="79"/>
      <c r="CH251" s="79"/>
      <c r="CI251" s="79"/>
      <c r="CJ251" s="79"/>
      <c r="CK251" s="79"/>
      <c r="CL251" s="79"/>
      <c r="CM251" s="79"/>
      <c r="CN251" s="79"/>
      <c r="CO251" s="79"/>
      <c r="CP251" s="79"/>
      <c r="CQ251" s="79"/>
      <c r="CR251" s="79"/>
      <c r="CS251" s="79"/>
      <c r="CT251" s="79"/>
      <c r="CU251" s="79"/>
      <c r="CV251" s="79"/>
      <c r="CW251" s="79"/>
      <c r="CX251" s="79"/>
      <c r="CY251" s="79"/>
      <c r="CZ251" s="79"/>
      <c r="DA251" s="79"/>
      <c r="DB251" s="79"/>
      <c r="DC251" s="79"/>
      <c r="DD251" s="79"/>
      <c r="DE251" s="79"/>
      <c r="DF251" s="79"/>
      <c r="DG251" s="79"/>
      <c r="DH251" s="79"/>
      <c r="DI251" s="79"/>
      <c r="DJ251" s="79"/>
      <c r="DK251" s="79"/>
      <c r="DL251" s="79"/>
      <c r="DM251" s="79"/>
      <c r="DN251" s="79"/>
      <c r="DO251" s="79"/>
      <c r="DP251" s="79"/>
      <c r="DQ251" s="79"/>
      <c r="DR251" s="79"/>
      <c r="DS251" s="79"/>
      <c r="DT251" s="79"/>
      <c r="DU251" s="79"/>
      <c r="DV251" s="79"/>
      <c r="DW251" s="79"/>
      <c r="DX251" s="79"/>
      <c r="DY251" s="79"/>
      <c r="DZ251" s="79"/>
      <c r="EA251" s="79"/>
      <c r="EB251" s="79"/>
      <c r="EC251" s="79"/>
      <c r="ED251" s="79"/>
      <c r="EE251" s="79"/>
      <c r="EF251" s="79"/>
      <c r="EG251" s="79"/>
      <c r="EH251" s="79"/>
      <c r="EI251" s="79"/>
      <c r="EJ251" s="79"/>
      <c r="EK251" s="79"/>
      <c r="EL251" s="79"/>
      <c r="EM251" s="79"/>
      <c r="EN251" s="79"/>
      <c r="EO251" s="79"/>
      <c r="EP251" s="79"/>
      <c r="EQ251" s="79"/>
      <c r="ER251" s="79"/>
      <c r="ES251" s="79"/>
      <c r="ET251" s="79"/>
      <c r="EU251" s="79"/>
      <c r="EV251" s="79"/>
      <c r="EW251" s="79"/>
      <c r="EX251" s="79"/>
      <c r="EY251" s="79"/>
      <c r="EZ251" s="79"/>
      <c r="FA251" s="79"/>
      <c r="FB251" s="79"/>
      <c r="FC251" s="79"/>
      <c r="FD251" s="79"/>
      <c r="FE251" s="79"/>
      <c r="FF251" s="79"/>
      <c r="FG251" s="79"/>
      <c r="FH251" s="79"/>
      <c r="FI251" s="79"/>
      <c r="FJ251" s="79"/>
      <c r="FK251" s="79"/>
      <c r="FL251" s="79"/>
      <c r="FM251" s="79"/>
      <c r="FN251" s="79"/>
      <c r="FO251" s="79"/>
      <c r="FP251" s="79"/>
      <c r="FQ251" s="79"/>
      <c r="FR251" s="79"/>
      <c r="FS251" s="79"/>
      <c r="FT251" s="79"/>
      <c r="FU251" s="79"/>
      <c r="FV251" s="79"/>
      <c r="FW251" s="79"/>
      <c r="FX251" s="79">
        <v>0</v>
      </c>
      <c r="FY251" s="79">
        <v>26</v>
      </c>
      <c r="FZ251" s="79">
        <v>0</v>
      </c>
      <c r="GA251" s="41"/>
      <c r="GB251" s="34"/>
      <c r="GC251" s="34"/>
    </row>
    <row r="252" spans="1:185" x14ac:dyDescent="0.2">
      <c r="A252" t="s">
        <v>186</v>
      </c>
      <c r="B252" t="s">
        <v>236</v>
      </c>
      <c r="C252" t="s">
        <v>2</v>
      </c>
      <c r="D252" t="s">
        <v>203</v>
      </c>
      <c r="E252" t="s">
        <v>242</v>
      </c>
      <c r="F252" t="s">
        <v>183</v>
      </c>
      <c r="G252" t="s">
        <v>1</v>
      </c>
      <c r="H252" s="79">
        <v>348</v>
      </c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Q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  <c r="BB252" s="79"/>
      <c r="BC252" s="79"/>
      <c r="BD252" s="79"/>
      <c r="BE252" s="79"/>
      <c r="BF252" s="79"/>
      <c r="BG252" s="79"/>
      <c r="BH252" s="79"/>
      <c r="BI252" s="79"/>
      <c r="BJ252" s="79"/>
      <c r="BK252" s="79"/>
      <c r="BL252" s="79"/>
      <c r="BM252" s="79"/>
      <c r="BN252" s="79"/>
      <c r="BO252" s="79"/>
      <c r="BP252" s="79"/>
      <c r="BQ252" s="79"/>
      <c r="BR252" s="79"/>
      <c r="BS252" s="79"/>
      <c r="BT252" s="79"/>
      <c r="BU252" s="79"/>
      <c r="BV252" s="79"/>
      <c r="BW252" s="79"/>
      <c r="BX252" s="79"/>
      <c r="BY252" s="79"/>
      <c r="BZ252" s="79"/>
      <c r="CA252" s="79"/>
      <c r="CB252" s="79"/>
      <c r="CC252" s="79"/>
      <c r="CD252" s="79"/>
      <c r="CE252" s="79"/>
      <c r="CF252" s="79"/>
      <c r="CG252" s="79"/>
      <c r="CH252" s="79"/>
      <c r="CI252" s="79"/>
      <c r="CJ252" s="79"/>
      <c r="CK252" s="79"/>
      <c r="CL252" s="79"/>
      <c r="CM252" s="79"/>
      <c r="CN252" s="79"/>
      <c r="CO252" s="79"/>
      <c r="CP252" s="79"/>
      <c r="CQ252" s="79"/>
      <c r="CR252" s="79"/>
      <c r="CS252" s="79"/>
      <c r="CT252" s="79"/>
      <c r="CU252" s="79"/>
      <c r="CV252" s="79"/>
      <c r="CW252" s="79"/>
      <c r="CX252" s="79"/>
      <c r="CY252" s="79"/>
      <c r="CZ252" s="79"/>
      <c r="DA252" s="79"/>
      <c r="DB252" s="79"/>
      <c r="DC252" s="79"/>
      <c r="DD252" s="79"/>
      <c r="DE252" s="79"/>
      <c r="DF252" s="79"/>
      <c r="DG252" s="79"/>
      <c r="DH252" s="79"/>
      <c r="DI252" s="79"/>
      <c r="DJ252" s="79"/>
      <c r="DK252" s="79"/>
      <c r="DL252" s="79"/>
      <c r="DM252" s="79"/>
      <c r="DN252" s="79"/>
      <c r="DO252" s="79"/>
      <c r="DP252" s="79"/>
      <c r="DQ252" s="79"/>
      <c r="DR252" s="79"/>
      <c r="DS252" s="79"/>
      <c r="DT252" s="79"/>
      <c r="DU252" s="79"/>
      <c r="DV252" s="79"/>
      <c r="DW252" s="79"/>
      <c r="DX252" s="79"/>
      <c r="DY252" s="79"/>
      <c r="DZ252" s="79"/>
      <c r="EA252" s="79"/>
      <c r="EB252" s="79"/>
      <c r="EC252" s="79"/>
      <c r="ED252" s="79"/>
      <c r="EE252" s="79"/>
      <c r="EF252" s="79"/>
      <c r="EG252" s="79"/>
      <c r="EH252" s="79"/>
      <c r="EI252" s="79"/>
      <c r="EJ252" s="79"/>
      <c r="EK252" s="79"/>
      <c r="EL252" s="79"/>
      <c r="EM252" s="79"/>
      <c r="EN252" s="79"/>
      <c r="EO252" s="79"/>
      <c r="EP252" s="79"/>
      <c r="EQ252" s="79"/>
      <c r="ER252" s="79"/>
      <c r="ES252" s="79"/>
      <c r="ET252" s="79"/>
      <c r="EU252" s="79"/>
      <c r="EV252" s="79"/>
      <c r="EW252" s="79"/>
      <c r="EX252" s="79"/>
      <c r="EY252" s="79"/>
      <c r="EZ252" s="79"/>
      <c r="FA252" s="79"/>
      <c r="FB252" s="79"/>
      <c r="FC252" s="79"/>
      <c r="FD252" s="79"/>
      <c r="FE252" s="79"/>
      <c r="FF252" s="79"/>
      <c r="FG252" s="79"/>
      <c r="FH252" s="79"/>
      <c r="FI252" s="79"/>
      <c r="FJ252" s="79"/>
      <c r="FK252" s="79"/>
      <c r="FL252" s="79"/>
      <c r="FM252" s="79"/>
      <c r="FN252" s="79"/>
      <c r="FO252" s="79"/>
      <c r="FP252" s="79"/>
      <c r="FQ252" s="79"/>
      <c r="FR252" s="79"/>
      <c r="FS252" s="79"/>
      <c r="FT252" s="79"/>
      <c r="FU252" s="79"/>
      <c r="FV252" s="79"/>
      <c r="FW252" s="79"/>
      <c r="FX252" s="79">
        <v>0</v>
      </c>
      <c r="FY252" s="79">
        <v>35</v>
      </c>
      <c r="FZ252" s="79">
        <v>0</v>
      </c>
      <c r="GA252" s="41"/>
      <c r="GB252" s="34"/>
      <c r="GC252" s="34"/>
    </row>
    <row r="253" spans="1:185" x14ac:dyDescent="0.2">
      <c r="A253" t="s">
        <v>186</v>
      </c>
      <c r="B253" t="s">
        <v>236</v>
      </c>
      <c r="C253" t="s">
        <v>2</v>
      </c>
      <c r="D253" t="s">
        <v>203</v>
      </c>
      <c r="E253" t="s">
        <v>242</v>
      </c>
      <c r="F253" t="s">
        <v>184</v>
      </c>
      <c r="G253" t="s">
        <v>1</v>
      </c>
      <c r="H253" s="79">
        <v>125</v>
      </c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  <c r="AF253" s="79"/>
      <c r="AG253" s="79"/>
      <c r="AH253" s="79"/>
      <c r="AI253" s="79"/>
      <c r="AJ253" s="79"/>
      <c r="AK253" s="79"/>
      <c r="AL253" s="79"/>
      <c r="AM253" s="79"/>
      <c r="AN253" s="79"/>
      <c r="AO253" s="79"/>
      <c r="AP253" s="79"/>
      <c r="AQ253" s="79"/>
      <c r="AR253" s="79"/>
      <c r="AS253" s="79"/>
      <c r="AT253" s="79"/>
      <c r="AU253" s="79"/>
      <c r="AV253" s="79"/>
      <c r="AW253" s="79"/>
      <c r="AX253" s="79"/>
      <c r="AY253" s="79"/>
      <c r="AZ253" s="79"/>
      <c r="BA253" s="79"/>
      <c r="BB253" s="79"/>
      <c r="BC253" s="79"/>
      <c r="BD253" s="79"/>
      <c r="BE253" s="79"/>
      <c r="BF253" s="79"/>
      <c r="BG253" s="79"/>
      <c r="BH253" s="79"/>
      <c r="BI253" s="79"/>
      <c r="BJ253" s="79"/>
      <c r="BK253" s="79"/>
      <c r="BL253" s="79"/>
      <c r="BM253" s="79"/>
      <c r="BN253" s="79"/>
      <c r="BO253" s="79"/>
      <c r="BP253" s="79"/>
      <c r="BQ253" s="79"/>
      <c r="BR253" s="79"/>
      <c r="BS253" s="79"/>
      <c r="BT253" s="79"/>
      <c r="BU253" s="79"/>
      <c r="BV253" s="79"/>
      <c r="BW253" s="79"/>
      <c r="BX253" s="79"/>
      <c r="BY253" s="79"/>
      <c r="BZ253" s="79"/>
      <c r="CA253" s="79"/>
      <c r="CB253" s="79"/>
      <c r="CC253" s="79"/>
      <c r="CD253" s="79"/>
      <c r="CE253" s="79"/>
      <c r="CF253" s="79"/>
      <c r="CG253" s="79"/>
      <c r="CH253" s="79"/>
      <c r="CI253" s="79"/>
      <c r="CJ253" s="79"/>
      <c r="CK253" s="79"/>
      <c r="CL253" s="79"/>
      <c r="CM253" s="79"/>
      <c r="CN253" s="79"/>
      <c r="CO253" s="79"/>
      <c r="CP253" s="79"/>
      <c r="CQ253" s="79"/>
      <c r="CR253" s="79"/>
      <c r="CS253" s="79"/>
      <c r="CT253" s="79"/>
      <c r="CU253" s="79"/>
      <c r="CV253" s="79"/>
      <c r="CW253" s="79"/>
      <c r="CX253" s="79"/>
      <c r="CY253" s="79"/>
      <c r="CZ253" s="79"/>
      <c r="DA253" s="79"/>
      <c r="DB253" s="79"/>
      <c r="DC253" s="79"/>
      <c r="DD253" s="79"/>
      <c r="DE253" s="79"/>
      <c r="DF253" s="79"/>
      <c r="DG253" s="79"/>
      <c r="DH253" s="79"/>
      <c r="DI253" s="79"/>
      <c r="DJ253" s="79"/>
      <c r="DK253" s="79"/>
      <c r="DL253" s="79"/>
      <c r="DM253" s="79"/>
      <c r="DN253" s="79"/>
      <c r="DO253" s="79"/>
      <c r="DP253" s="79"/>
      <c r="DQ253" s="79"/>
      <c r="DR253" s="79"/>
      <c r="DS253" s="79"/>
      <c r="DT253" s="79"/>
      <c r="DU253" s="79"/>
      <c r="DV253" s="79"/>
      <c r="DW253" s="79"/>
      <c r="DX253" s="79"/>
      <c r="DY253" s="79"/>
      <c r="DZ253" s="79"/>
      <c r="EA253" s="79"/>
      <c r="EB253" s="79"/>
      <c r="EC253" s="79"/>
      <c r="ED253" s="79"/>
      <c r="EE253" s="79"/>
      <c r="EF253" s="79"/>
      <c r="EG253" s="79"/>
      <c r="EH253" s="79"/>
      <c r="EI253" s="79"/>
      <c r="EJ253" s="79"/>
      <c r="EK253" s="79"/>
      <c r="EL253" s="79"/>
      <c r="EM253" s="79"/>
      <c r="EN253" s="79"/>
      <c r="EO253" s="79"/>
      <c r="EP253" s="79"/>
      <c r="EQ253" s="79"/>
      <c r="ER253" s="79"/>
      <c r="ES253" s="79"/>
      <c r="ET253" s="79"/>
      <c r="EU253" s="79"/>
      <c r="EV253" s="79"/>
      <c r="EW253" s="79"/>
      <c r="EX253" s="79"/>
      <c r="EY253" s="79"/>
      <c r="EZ253" s="79"/>
      <c r="FA253" s="79"/>
      <c r="FB253" s="79"/>
      <c r="FC253" s="79"/>
      <c r="FD253" s="79"/>
      <c r="FE253" s="79"/>
      <c r="FF253" s="79"/>
      <c r="FG253" s="79"/>
      <c r="FH253" s="79"/>
      <c r="FI253" s="79"/>
      <c r="FJ253" s="79"/>
      <c r="FK253" s="79"/>
      <c r="FL253" s="79"/>
      <c r="FM253" s="79"/>
      <c r="FN253" s="79"/>
      <c r="FO253" s="79"/>
      <c r="FP253" s="79"/>
      <c r="FQ253" s="79"/>
      <c r="FR253" s="79"/>
      <c r="FS253" s="79"/>
      <c r="FT253" s="79"/>
      <c r="FU253" s="79"/>
      <c r="FV253" s="79"/>
      <c r="FW253" s="79"/>
      <c r="FX253" s="79">
        <v>0</v>
      </c>
      <c r="FY253" s="79">
        <v>19</v>
      </c>
      <c r="FZ253" s="79">
        <v>0</v>
      </c>
      <c r="GA253" s="41"/>
      <c r="GB253" s="34"/>
      <c r="GC253" s="34"/>
    </row>
    <row r="254" spans="1:185" x14ac:dyDescent="0.2">
      <c r="A254" t="s">
        <v>186</v>
      </c>
      <c r="B254" t="s">
        <v>236</v>
      </c>
      <c r="C254" t="s">
        <v>2</v>
      </c>
      <c r="D254" t="s">
        <v>203</v>
      </c>
      <c r="E254" t="s">
        <v>242</v>
      </c>
      <c r="F254" t="s">
        <v>185</v>
      </c>
      <c r="G254" t="s">
        <v>1</v>
      </c>
      <c r="H254" s="79">
        <v>34</v>
      </c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  <c r="AF254" s="79"/>
      <c r="AG254" s="79"/>
      <c r="AH254" s="79"/>
      <c r="AI254" s="79"/>
      <c r="AJ254" s="79"/>
      <c r="AK254" s="79"/>
      <c r="AL254" s="79"/>
      <c r="AM254" s="79"/>
      <c r="AN254" s="79"/>
      <c r="AO254" s="79"/>
      <c r="AP254" s="79"/>
      <c r="AQ254" s="79"/>
      <c r="AR254" s="79"/>
      <c r="AS254" s="79"/>
      <c r="AT254" s="79"/>
      <c r="AU254" s="79"/>
      <c r="AV254" s="79"/>
      <c r="AW254" s="79"/>
      <c r="AX254" s="79"/>
      <c r="AY254" s="79"/>
      <c r="AZ254" s="79"/>
      <c r="BA254" s="79"/>
      <c r="BB254" s="79"/>
      <c r="BC254" s="79"/>
      <c r="BD254" s="79"/>
      <c r="BE254" s="79"/>
      <c r="BF254" s="79"/>
      <c r="BG254" s="79"/>
      <c r="BH254" s="79"/>
      <c r="BI254" s="79"/>
      <c r="BJ254" s="79"/>
      <c r="BK254" s="79"/>
      <c r="BL254" s="79"/>
      <c r="BM254" s="79"/>
      <c r="BN254" s="79"/>
      <c r="BO254" s="79"/>
      <c r="BP254" s="79"/>
      <c r="BQ254" s="79"/>
      <c r="BR254" s="79"/>
      <c r="BS254" s="79"/>
      <c r="BT254" s="79"/>
      <c r="BU254" s="79"/>
      <c r="BV254" s="79"/>
      <c r="BW254" s="79"/>
      <c r="BX254" s="79"/>
      <c r="BY254" s="79"/>
      <c r="BZ254" s="79"/>
      <c r="CA254" s="79"/>
      <c r="CB254" s="79"/>
      <c r="CC254" s="79"/>
      <c r="CD254" s="79"/>
      <c r="CE254" s="79"/>
      <c r="CF254" s="79"/>
      <c r="CG254" s="79"/>
      <c r="CH254" s="79"/>
      <c r="CI254" s="79"/>
      <c r="CJ254" s="79"/>
      <c r="CK254" s="79"/>
      <c r="CL254" s="79"/>
      <c r="CM254" s="79"/>
      <c r="CN254" s="79"/>
      <c r="CO254" s="79"/>
      <c r="CP254" s="79"/>
      <c r="CQ254" s="79"/>
      <c r="CR254" s="79"/>
      <c r="CS254" s="79"/>
      <c r="CT254" s="79"/>
      <c r="CU254" s="79"/>
      <c r="CV254" s="79"/>
      <c r="CW254" s="79"/>
      <c r="CX254" s="79"/>
      <c r="CY254" s="79"/>
      <c r="CZ254" s="79"/>
      <c r="DA254" s="79"/>
      <c r="DB254" s="79"/>
      <c r="DC254" s="79"/>
      <c r="DD254" s="79"/>
      <c r="DE254" s="79"/>
      <c r="DF254" s="79"/>
      <c r="DG254" s="79"/>
      <c r="DH254" s="79"/>
      <c r="DI254" s="79"/>
      <c r="DJ254" s="79"/>
      <c r="DK254" s="79"/>
      <c r="DL254" s="79"/>
      <c r="DM254" s="79"/>
      <c r="DN254" s="79"/>
      <c r="DO254" s="79"/>
      <c r="DP254" s="79"/>
      <c r="DQ254" s="79"/>
      <c r="DR254" s="79"/>
      <c r="DS254" s="79"/>
      <c r="DT254" s="79"/>
      <c r="DU254" s="79"/>
      <c r="DV254" s="79"/>
      <c r="DW254" s="79"/>
      <c r="DX254" s="79"/>
      <c r="DY254" s="79"/>
      <c r="DZ254" s="79"/>
      <c r="EA254" s="79"/>
      <c r="EB254" s="79"/>
      <c r="EC254" s="79"/>
      <c r="ED254" s="79"/>
      <c r="EE254" s="79"/>
      <c r="EF254" s="79"/>
      <c r="EG254" s="79"/>
      <c r="EH254" s="79"/>
      <c r="EI254" s="79"/>
      <c r="EJ254" s="79"/>
      <c r="EK254" s="79"/>
      <c r="EL254" s="79"/>
      <c r="EM254" s="79"/>
      <c r="EN254" s="79"/>
      <c r="EO254" s="79"/>
      <c r="EP254" s="79"/>
      <c r="EQ254" s="79"/>
      <c r="ER254" s="79"/>
      <c r="ES254" s="79"/>
      <c r="ET254" s="79"/>
      <c r="EU254" s="79"/>
      <c r="EV254" s="79"/>
      <c r="EW254" s="79"/>
      <c r="EX254" s="79"/>
      <c r="EY254" s="79"/>
      <c r="EZ254" s="79"/>
      <c r="FA254" s="79"/>
      <c r="FB254" s="79"/>
      <c r="FC254" s="79"/>
      <c r="FD254" s="79"/>
      <c r="FE254" s="79"/>
      <c r="FF254" s="79"/>
      <c r="FG254" s="79"/>
      <c r="FH254" s="79"/>
      <c r="FI254" s="79"/>
      <c r="FJ254" s="79"/>
      <c r="FK254" s="79"/>
      <c r="FL254" s="79"/>
      <c r="FM254" s="79"/>
      <c r="FN254" s="79"/>
      <c r="FO254" s="79"/>
      <c r="FP254" s="79"/>
      <c r="FQ254" s="79"/>
      <c r="FR254" s="79"/>
      <c r="FS254" s="79"/>
      <c r="FT254" s="79"/>
      <c r="FU254" s="79"/>
      <c r="FV254" s="79"/>
      <c r="FW254" s="79"/>
      <c r="FX254" s="79">
        <v>0</v>
      </c>
      <c r="FY254" s="79">
        <v>7</v>
      </c>
      <c r="FZ254" s="79">
        <v>0</v>
      </c>
      <c r="GA254" s="41"/>
      <c r="GB254" s="34"/>
      <c r="GC254" s="34"/>
    </row>
    <row r="255" spans="1:185" x14ac:dyDescent="0.2">
      <c r="A255" t="s">
        <v>186</v>
      </c>
      <c r="B255" t="s">
        <v>236</v>
      </c>
      <c r="C255" t="s">
        <v>2</v>
      </c>
      <c r="D255" t="s">
        <v>203</v>
      </c>
      <c r="E255" t="s">
        <v>243</v>
      </c>
      <c r="F255" t="s">
        <v>1</v>
      </c>
      <c r="G255" t="s">
        <v>198</v>
      </c>
      <c r="H255" s="79">
        <v>3751</v>
      </c>
      <c r="I255" s="79">
        <v>1.9623041152954102</v>
      </c>
      <c r="J255" s="79">
        <v>1.9173475503921509</v>
      </c>
      <c r="K255" s="79">
        <v>1.7397135496139526</v>
      </c>
      <c r="L255" s="79">
        <v>1.6734364032745361</v>
      </c>
      <c r="M255" s="79">
        <v>1.6279528141021729</v>
      </c>
      <c r="N255" s="79">
        <v>1.7945678234100342</v>
      </c>
      <c r="O255" s="79">
        <v>2.3324244022369385</v>
      </c>
      <c r="P255" s="79">
        <v>2.5254452228546143</v>
      </c>
      <c r="Q255" s="79">
        <v>2.2609448432922363</v>
      </c>
      <c r="R255" s="79">
        <v>2.1693124771118164</v>
      </c>
      <c r="S255" s="79">
        <v>2.0781509876251221</v>
      </c>
      <c r="T255" s="79">
        <v>1.7927266359329224</v>
      </c>
      <c r="U255" s="79">
        <v>1.7454055547714233</v>
      </c>
      <c r="V255" s="79">
        <v>1.6275625228881836</v>
      </c>
      <c r="W255" s="79">
        <v>1.8027694225311279</v>
      </c>
      <c r="X255" s="79">
        <v>1.8266130685806274</v>
      </c>
      <c r="Y255" s="79">
        <v>2.1893959045410156</v>
      </c>
      <c r="Z255" s="79">
        <v>2.6856684684753418</v>
      </c>
      <c r="AA255" s="79">
        <v>3.1936242580413818</v>
      </c>
      <c r="AB255" s="79">
        <v>3.1477985382080078</v>
      </c>
      <c r="AC255" s="79">
        <v>3.2519183158874512</v>
      </c>
      <c r="AD255" s="79">
        <v>3.035006046295166</v>
      </c>
      <c r="AE255" s="79">
        <v>2.7699494361877441</v>
      </c>
      <c r="AF255" s="79">
        <v>2.3273732662200928</v>
      </c>
      <c r="AG255" s="79">
        <v>-0.43024364113807678</v>
      </c>
      <c r="AH255" s="79">
        <v>-0.41750413179397583</v>
      </c>
      <c r="AI255" s="79">
        <v>-0.44377139210700989</v>
      </c>
      <c r="AJ255" s="79">
        <v>-0.27364060282707214</v>
      </c>
      <c r="AK255" s="79">
        <v>-0.33259359002113342</v>
      </c>
      <c r="AL255" s="79">
        <v>-0.35846760869026184</v>
      </c>
      <c r="AM255" s="79">
        <v>-0.38020992279052734</v>
      </c>
      <c r="AN255" s="79">
        <v>-0.29850846529006958</v>
      </c>
      <c r="AO255" s="79">
        <v>-0.18909400701522827</v>
      </c>
      <c r="AP255" s="79">
        <v>-0.1445963978767395</v>
      </c>
      <c r="AQ255" s="79">
        <v>4.8324685543775558E-2</v>
      </c>
      <c r="AR255" s="79">
        <v>2.3881267756223679E-2</v>
      </c>
      <c r="AS255" s="79">
        <v>-5.6122232228517532E-2</v>
      </c>
      <c r="AT255" s="79">
        <v>-4.2698252946138382E-2</v>
      </c>
      <c r="AU255" s="79">
        <v>0.12787322700023651</v>
      </c>
      <c r="AV255" s="79">
        <v>0.13488328456878662</v>
      </c>
      <c r="AW255" s="79">
        <v>0.10299068689346313</v>
      </c>
      <c r="AX255" s="79">
        <v>0.13834194839000702</v>
      </c>
      <c r="AY255" s="79">
        <v>3.7354916334152222E-2</v>
      </c>
      <c r="AZ255" s="79">
        <v>-5.0826907157897949E-2</v>
      </c>
      <c r="BA255" s="79">
        <v>-0.37400427460670471</v>
      </c>
      <c r="BB255" s="79">
        <v>-0.48186078667640686</v>
      </c>
      <c r="BC255" s="79">
        <v>-0.35346326231956482</v>
      </c>
      <c r="BD255" s="79">
        <v>-0.30620619654655457</v>
      </c>
      <c r="BE255" s="79">
        <v>-0.32893607020378113</v>
      </c>
      <c r="BF255" s="79">
        <v>-0.31405577063560486</v>
      </c>
      <c r="BG255" s="79">
        <v>-0.34383934736251831</v>
      </c>
      <c r="BH255" s="79">
        <v>-0.18693092465400696</v>
      </c>
      <c r="BI255" s="79">
        <v>-0.22837229073047638</v>
      </c>
      <c r="BJ255" s="79">
        <v>-0.25771787762641907</v>
      </c>
      <c r="BK255" s="79">
        <v>-0.28568068146705627</v>
      </c>
      <c r="BL255" s="79">
        <v>-0.19216716289520264</v>
      </c>
      <c r="BM255" s="79">
        <v>-9.1971367597579956E-2</v>
      </c>
      <c r="BN255" s="79">
        <v>-5.2736856043338776E-2</v>
      </c>
      <c r="BO255" s="79">
        <v>0.14629019796848297</v>
      </c>
      <c r="BP255" s="79">
        <v>0.12076205015182495</v>
      </c>
      <c r="BQ255" s="79">
        <v>3.9151556789875031E-2</v>
      </c>
      <c r="BR255" s="79">
        <v>5.8831352740526199E-2</v>
      </c>
      <c r="BS255" s="79">
        <v>0.21985606849193573</v>
      </c>
      <c r="BT255" s="79">
        <v>0.23036028444766998</v>
      </c>
      <c r="BU255" s="79">
        <v>0.20938080549240112</v>
      </c>
      <c r="BV255" s="79">
        <v>0.2465021163225174</v>
      </c>
      <c r="BW255" s="79">
        <v>0.15879683196544647</v>
      </c>
      <c r="BX255" s="79">
        <v>6.5046168863773346E-2</v>
      </c>
      <c r="BY255" s="79">
        <v>-0.24561750888824463</v>
      </c>
      <c r="BZ255" s="79">
        <v>-0.36076256632804871</v>
      </c>
      <c r="CA255" s="79">
        <v>-0.23982653021812439</v>
      </c>
      <c r="CB255" s="79">
        <v>-0.20168343186378479</v>
      </c>
      <c r="CC255" s="79">
        <v>-0.25877076387405396</v>
      </c>
      <c r="CD255" s="79">
        <v>-0.24240773916244507</v>
      </c>
      <c r="CE255" s="79">
        <v>-0.27462670207023621</v>
      </c>
      <c r="CF255" s="79">
        <v>-0.12687605619430542</v>
      </c>
      <c r="CG255" s="79">
        <v>-0.15618894994258881</v>
      </c>
      <c r="CH255" s="79">
        <v>-0.18793891370296478</v>
      </c>
      <c r="CI255" s="79">
        <v>-0.220210000872612</v>
      </c>
      <c r="CJ255" s="79">
        <v>-0.1185155063867569</v>
      </c>
      <c r="CK255" s="79">
        <v>-2.4704523384571075E-2</v>
      </c>
      <c r="CL255" s="79">
        <v>1.0884783230721951E-2</v>
      </c>
      <c r="CM255" s="79">
        <v>0.21414080262184143</v>
      </c>
      <c r="CN255" s="79">
        <v>0.18786138296127319</v>
      </c>
      <c r="CO255" s="79">
        <v>0.1051378920674324</v>
      </c>
      <c r="CP255" s="79">
        <v>0.12915045022964478</v>
      </c>
      <c r="CQ255" s="79">
        <v>0.28356310725212097</v>
      </c>
      <c r="CR255" s="79">
        <v>0.29648736119270325</v>
      </c>
      <c r="CS255" s="79">
        <v>0.2830662727355957</v>
      </c>
      <c r="CT255" s="79">
        <v>0.32141351699829102</v>
      </c>
      <c r="CU255" s="79">
        <v>0.24290712177753448</v>
      </c>
      <c r="CV255" s="79">
        <v>0.1452995091676712</v>
      </c>
      <c r="CW255" s="79">
        <v>-0.15669722855091095</v>
      </c>
      <c r="CX255" s="79">
        <v>-0.27689030766487122</v>
      </c>
      <c r="CY255" s="79">
        <v>-0.16112208366394043</v>
      </c>
      <c r="CZ255" s="79">
        <v>-0.12929128110408783</v>
      </c>
      <c r="DA255" s="79">
        <v>-0.18860545754432678</v>
      </c>
      <c r="DB255" s="79">
        <v>-0.17075970768928528</v>
      </c>
      <c r="DC255" s="79">
        <v>-0.2054140716791153</v>
      </c>
      <c r="DD255" s="79">
        <v>-6.6821195185184479E-2</v>
      </c>
      <c r="DE255" s="79">
        <v>-8.4005609154701233E-2</v>
      </c>
      <c r="DF255" s="79">
        <v>-0.11815995723009109</v>
      </c>
      <c r="DG255" s="79">
        <v>-0.15473932027816772</v>
      </c>
      <c r="DH255" s="79">
        <v>-4.4863846153020859E-2</v>
      </c>
      <c r="DI255" s="79">
        <v>4.2562317103147507E-2</v>
      </c>
      <c r="DJ255" s="79">
        <v>7.4506424367427826E-2</v>
      </c>
      <c r="DK255" s="79">
        <v>0.28199142217636108</v>
      </c>
      <c r="DL255" s="79">
        <v>0.25496071577072144</v>
      </c>
      <c r="DM255" s="79">
        <v>0.17112423479557037</v>
      </c>
      <c r="DN255" s="79">
        <v>0.19946955144405365</v>
      </c>
      <c r="DO255" s="79">
        <v>0.34727013111114502</v>
      </c>
      <c r="DP255" s="79">
        <v>0.36261445283889771</v>
      </c>
      <c r="DQ255" s="79">
        <v>0.35675173997879028</v>
      </c>
      <c r="DR255" s="79">
        <v>0.39632493257522583</v>
      </c>
      <c r="DS255" s="79">
        <v>0.32701742649078369</v>
      </c>
      <c r="DT255" s="79">
        <v>0.22555284202098846</v>
      </c>
      <c r="DU255" s="79">
        <v>-6.7776940762996674E-2</v>
      </c>
      <c r="DV255" s="79">
        <v>-0.19301804900169373</v>
      </c>
      <c r="DW255" s="79">
        <v>-8.2417629659175873E-2</v>
      </c>
      <c r="DX255" s="79">
        <v>-5.6899130344390869E-2</v>
      </c>
      <c r="DY255" s="79">
        <v>-8.7297894060611725E-2</v>
      </c>
      <c r="DZ255" s="79">
        <v>-6.7311346530914307E-2</v>
      </c>
      <c r="EA255" s="79">
        <v>-0.10548201948404312</v>
      </c>
      <c r="EB255" s="79">
        <v>1.9888494163751602E-2</v>
      </c>
      <c r="EC255" s="79">
        <v>2.0215677097439766E-2</v>
      </c>
      <c r="ED255" s="79">
        <v>-1.7410222440958023E-2</v>
      </c>
      <c r="EE255" s="79">
        <v>-6.0210064053535461E-2</v>
      </c>
      <c r="EF255" s="79">
        <v>6.1477448791265488E-2</v>
      </c>
      <c r="EG255" s="79">
        <v>0.13968496024608612</v>
      </c>
      <c r="EH255" s="79">
        <v>0.16636596620082855</v>
      </c>
      <c r="EI255" s="79">
        <v>0.3799569308757782</v>
      </c>
      <c r="EJ255" s="79">
        <v>0.3518415093421936</v>
      </c>
      <c r="EK255" s="79">
        <v>0.26639801263809204</v>
      </c>
      <c r="EL255" s="79">
        <v>0.30099916458129883</v>
      </c>
      <c r="EM255" s="79">
        <v>0.43925300240516663</v>
      </c>
      <c r="EN255" s="79">
        <v>0.45809143781661987</v>
      </c>
      <c r="EO255" s="79">
        <v>0.46314185857772827</v>
      </c>
      <c r="EP255" s="79">
        <v>0.50448507070541382</v>
      </c>
      <c r="EQ255" s="79">
        <v>0.44845932722091675</v>
      </c>
      <c r="ER255" s="79">
        <v>0.34142592549324036</v>
      </c>
      <c r="ES255" s="79">
        <v>6.0609824955463409E-2</v>
      </c>
      <c r="ET255" s="79">
        <v>-7.1919836103916168E-2</v>
      </c>
      <c r="EU255" s="79">
        <v>3.1219093129038811E-2</v>
      </c>
      <c r="EV255" s="79">
        <v>4.7623638063669205E-2</v>
      </c>
      <c r="EW255" s="79">
        <v>44.1107177734375</v>
      </c>
      <c r="EX255" s="79">
        <v>43.213733673095703</v>
      </c>
      <c r="EY255" s="79">
        <v>42.170604705810547</v>
      </c>
      <c r="EZ255" s="79">
        <v>41.487834930419922</v>
      </c>
      <c r="FA255" s="79">
        <v>40.877593994140625</v>
      </c>
      <c r="FB255" s="79">
        <v>40.714389801025391</v>
      </c>
      <c r="FC255" s="79">
        <v>40.279281616210938</v>
      </c>
      <c r="FD255" s="79">
        <v>39.4649658203125</v>
      </c>
      <c r="FE255" s="79">
        <v>41.790260314941406</v>
      </c>
      <c r="FF255" s="79">
        <v>46.725921630859375</v>
      </c>
      <c r="FG255" s="79">
        <v>50.333011627197266</v>
      </c>
      <c r="FH255" s="79">
        <v>53.177188873291016</v>
      </c>
      <c r="FI255" s="79">
        <v>54.896106719970703</v>
      </c>
      <c r="FJ255" s="79">
        <v>56.752231597900391</v>
      </c>
      <c r="FK255" s="79">
        <v>58.025768280029297</v>
      </c>
      <c r="FL255" s="79">
        <v>57.801948547363281</v>
      </c>
      <c r="FM255" s="79">
        <v>54.905818939208984</v>
      </c>
      <c r="FN255" s="79">
        <v>51.718299865722656</v>
      </c>
      <c r="FO255" s="79">
        <v>49.841426849365234</v>
      </c>
      <c r="FP255" s="79">
        <v>47.724235534667969</v>
      </c>
      <c r="FQ255" s="79">
        <v>45.387454986572266</v>
      </c>
      <c r="FR255" s="79">
        <v>44.629898071289063</v>
      </c>
      <c r="FS255" s="79">
        <v>44.195831298828125</v>
      </c>
      <c r="FT255" s="79">
        <v>43.083744049072266</v>
      </c>
      <c r="FU255" s="79">
        <v>6.7176550626754761E-2</v>
      </c>
      <c r="FV255" s="79">
        <v>0.10289664566516876</v>
      </c>
      <c r="FW255" s="79">
        <v>7.0116549730300903E-2</v>
      </c>
      <c r="FX255" s="79">
        <v>0</v>
      </c>
      <c r="FY255" s="79">
        <v>263</v>
      </c>
      <c r="FZ255" s="79">
        <v>1</v>
      </c>
      <c r="GA255" s="41"/>
      <c r="GB255" s="34"/>
      <c r="GC255" s="34"/>
    </row>
    <row r="256" spans="1:185" x14ac:dyDescent="0.2">
      <c r="A256" t="s">
        <v>186</v>
      </c>
      <c r="B256" t="s">
        <v>236</v>
      </c>
      <c r="C256" t="s">
        <v>2</v>
      </c>
      <c r="D256" t="s">
        <v>203</v>
      </c>
      <c r="E256" t="s">
        <v>243</v>
      </c>
      <c r="F256" t="s">
        <v>1</v>
      </c>
      <c r="G256" t="s">
        <v>200</v>
      </c>
      <c r="H256" s="79">
        <v>669</v>
      </c>
      <c r="I256" s="79">
        <v>0.40854662656784058</v>
      </c>
      <c r="J256" s="79">
        <v>0.36921510100364685</v>
      </c>
      <c r="K256" s="79">
        <v>0.34457269310951233</v>
      </c>
      <c r="L256" s="79">
        <v>0.3326658308506012</v>
      </c>
      <c r="M256" s="79">
        <v>0.33935919404029846</v>
      </c>
      <c r="N256" s="79">
        <v>0.37679126858711243</v>
      </c>
      <c r="O256" s="79">
        <v>0.5136793851852417</v>
      </c>
      <c r="P256" s="79">
        <v>0.55804979801177979</v>
      </c>
      <c r="Q256" s="79">
        <v>0.52389055490493774</v>
      </c>
      <c r="R256" s="79">
        <v>0.4840279221534729</v>
      </c>
      <c r="S256" s="79">
        <v>0.44718959927558899</v>
      </c>
      <c r="T256" s="79">
        <v>0.44435641169548035</v>
      </c>
      <c r="U256" s="79">
        <v>0.40382221341133118</v>
      </c>
      <c r="V256" s="79">
        <v>0.3746548593044281</v>
      </c>
      <c r="W256" s="79">
        <v>0.39111092686653137</v>
      </c>
      <c r="X256" s="79">
        <v>0.36678779125213623</v>
      </c>
      <c r="Y256" s="79">
        <v>0.42107751965522766</v>
      </c>
      <c r="Z256" s="79">
        <v>0.51364749670028687</v>
      </c>
      <c r="AA256" s="79">
        <v>0.62155026197433472</v>
      </c>
      <c r="AB256" s="79">
        <v>0.70281773805618286</v>
      </c>
      <c r="AC256" s="79">
        <v>0.65481865406036377</v>
      </c>
      <c r="AD256" s="79">
        <v>0.59128755331039429</v>
      </c>
      <c r="AE256" s="79">
        <v>0.55729860067367554</v>
      </c>
      <c r="AF256" s="79">
        <v>0.48900815844535828</v>
      </c>
      <c r="AG256" s="79">
        <v>-6.7278280854225159E-2</v>
      </c>
      <c r="AH256" s="79">
        <v>-5.3504671901464462E-2</v>
      </c>
      <c r="AI256" s="79">
        <v>-3.8133654743432999E-2</v>
      </c>
      <c r="AJ256" s="79">
        <v>-8.0459259450435638E-2</v>
      </c>
      <c r="AK256" s="79">
        <v>-6.5136842429637909E-2</v>
      </c>
      <c r="AL256" s="79">
        <v>-8.5068784654140472E-2</v>
      </c>
      <c r="AM256" s="79">
        <v>-7.7743127942085266E-2</v>
      </c>
      <c r="AN256" s="79">
        <v>-8.2784473896026611E-2</v>
      </c>
      <c r="AO256" s="79">
        <v>-5.8311227709054947E-2</v>
      </c>
      <c r="AP256" s="79">
        <v>-0.10059656947851181</v>
      </c>
      <c r="AQ256" s="79">
        <v>-0.10702699422836304</v>
      </c>
      <c r="AR256" s="79">
        <v>-0.12444332242012024</v>
      </c>
      <c r="AS256" s="79">
        <v>-3.2062631100416183E-2</v>
      </c>
      <c r="AT256" s="79">
        <v>-4.9390051513910294E-2</v>
      </c>
      <c r="AU256" s="79">
        <v>-5.1643680781126022E-2</v>
      </c>
      <c r="AV256" s="79">
        <v>-7.3792137205600739E-2</v>
      </c>
      <c r="AW256" s="79">
        <v>-7.464870810508728E-2</v>
      </c>
      <c r="AX256" s="79">
        <v>-0.11933249980211258</v>
      </c>
      <c r="AY256" s="79">
        <v>-3.1777653843164444E-2</v>
      </c>
      <c r="AZ256" s="79">
        <v>-3.8395509123802185E-2</v>
      </c>
      <c r="BA256" s="79">
        <v>-5.5329788476228714E-2</v>
      </c>
      <c r="BB256" s="79">
        <v>-4.8360779881477356E-2</v>
      </c>
      <c r="BC256" s="79">
        <v>-1.5140720643103123E-2</v>
      </c>
      <c r="BD256" s="79">
        <v>-8.064577728509903E-2</v>
      </c>
      <c r="BE256" s="79">
        <v>-4.1617307811975479E-2</v>
      </c>
      <c r="BF256" s="79">
        <v>-3.2960642129182816E-2</v>
      </c>
      <c r="BG256" s="79">
        <v>-1.898331381380558E-2</v>
      </c>
      <c r="BH256" s="79">
        <v>-5.6021817028522491E-2</v>
      </c>
      <c r="BI256" s="79">
        <v>-4.2709745466709137E-2</v>
      </c>
      <c r="BJ256" s="79">
        <v>-6.0455992817878723E-2</v>
      </c>
      <c r="BK256" s="79">
        <v>-4.9939248710870743E-2</v>
      </c>
      <c r="BL256" s="79">
        <v>-5.4688997566699982E-2</v>
      </c>
      <c r="BM256" s="79">
        <v>-2.9820075258612633E-2</v>
      </c>
      <c r="BN256" s="79">
        <v>-6.8797588348388672E-2</v>
      </c>
      <c r="BO256" s="79">
        <v>-8.1464476883411407E-2</v>
      </c>
      <c r="BP256" s="79">
        <v>-9.6232570707798004E-2</v>
      </c>
      <c r="BQ256" s="79">
        <v>-6.1090067028999329E-3</v>
      </c>
      <c r="BR256" s="79">
        <v>-1.9969293847680092E-2</v>
      </c>
      <c r="BS256" s="79">
        <v>-1.8291331827640533E-2</v>
      </c>
      <c r="BT256" s="79">
        <v>-4.0050629526376724E-2</v>
      </c>
      <c r="BU256" s="79">
        <v>-4.0747728198766708E-2</v>
      </c>
      <c r="BV256" s="79">
        <v>-8.239378035068512E-2</v>
      </c>
      <c r="BW256" s="79">
        <v>-1.2503273319453001E-3</v>
      </c>
      <c r="BX256" s="79">
        <v>-4.42552100867033E-3</v>
      </c>
      <c r="BY256" s="79">
        <v>-1.7563343048095703E-2</v>
      </c>
      <c r="BZ256" s="79">
        <v>-1.6521966084837914E-2</v>
      </c>
      <c r="CA256" s="79">
        <v>1.5176083892583847E-2</v>
      </c>
      <c r="CB256" s="79">
        <v>-5.3642567247152328E-2</v>
      </c>
      <c r="CC256" s="79">
        <v>-2.384459599852562E-2</v>
      </c>
      <c r="CD256" s="79">
        <v>-1.8731910735368729E-2</v>
      </c>
      <c r="CE256" s="79">
        <v>-5.7198479771614075E-3</v>
      </c>
      <c r="CF256" s="79">
        <v>-3.9096515625715256E-2</v>
      </c>
      <c r="CG256" s="79">
        <v>-2.7176808565855026E-2</v>
      </c>
      <c r="CH256" s="79">
        <v>-4.3409246951341629E-2</v>
      </c>
      <c r="CI256" s="79">
        <v>-3.0682366341352463E-2</v>
      </c>
      <c r="CJ256" s="79">
        <v>-3.5230156034231186E-2</v>
      </c>
      <c r="CK256" s="79">
        <v>-1.0087192058563232E-2</v>
      </c>
      <c r="CL256" s="79">
        <v>-4.6773716807365417E-2</v>
      </c>
      <c r="CM256" s="79">
        <v>-6.3759960234165192E-2</v>
      </c>
      <c r="CN256" s="79">
        <v>-7.6693885028362274E-2</v>
      </c>
      <c r="CO256" s="79">
        <v>1.1866393499076366E-2</v>
      </c>
      <c r="CP256" s="79">
        <v>4.0743243880569935E-4</v>
      </c>
      <c r="CQ256" s="79">
        <v>4.8084026202559471E-3</v>
      </c>
      <c r="CR256" s="79">
        <v>-1.66813675314188E-2</v>
      </c>
      <c r="CS256" s="79">
        <v>-1.7268015071749687E-2</v>
      </c>
      <c r="CT256" s="79">
        <v>-5.6810140609741211E-2</v>
      </c>
      <c r="CU256" s="79">
        <v>1.9892806187272072E-2</v>
      </c>
      <c r="CV256" s="79">
        <v>1.9101988524198532E-2</v>
      </c>
      <c r="CW256" s="79">
        <v>8.5935844108462334E-3</v>
      </c>
      <c r="CX256" s="79">
        <v>5.5295019410550594E-3</v>
      </c>
      <c r="CY256" s="79">
        <v>3.6173410713672638E-2</v>
      </c>
      <c r="CZ256" s="79">
        <v>-3.4940227866172791E-2</v>
      </c>
      <c r="DA256" s="79">
        <v>-6.0718851163983345E-3</v>
      </c>
      <c r="DB256" s="79">
        <v>-4.5031784102320671E-3</v>
      </c>
      <c r="DC256" s="79">
        <v>7.5436187908053398E-3</v>
      </c>
      <c r="DD256" s="79">
        <v>-2.2171216085553169E-2</v>
      </c>
      <c r="DE256" s="79">
        <v>-1.1643871665000916E-2</v>
      </c>
      <c r="DF256" s="79">
        <v>-2.6362502947449684E-2</v>
      </c>
      <c r="DG256" s="79">
        <v>-1.1425483971834183E-2</v>
      </c>
      <c r="DH256" s="79">
        <v>-1.577131450176239E-2</v>
      </c>
      <c r="DI256" s="79">
        <v>9.6456920728087425E-3</v>
      </c>
      <c r="DJ256" s="79">
        <v>-2.4749841541051865E-2</v>
      </c>
      <c r="DK256" s="79">
        <v>-4.6055443584918976E-2</v>
      </c>
      <c r="DL256" s="79">
        <v>-5.7155199348926544E-2</v>
      </c>
      <c r="DM256" s="79">
        <v>2.9841793701052666E-2</v>
      </c>
      <c r="DN256" s="79">
        <v>2.0784158259630203E-2</v>
      </c>
      <c r="DO256" s="79">
        <v>2.7908137068152428E-2</v>
      </c>
      <c r="DP256" s="79">
        <v>6.6878958605229855E-3</v>
      </c>
      <c r="DQ256" s="79">
        <v>6.2116989865899086E-3</v>
      </c>
      <c r="DR256" s="79">
        <v>-3.1226497143507004E-2</v>
      </c>
      <c r="DS256" s="79">
        <v>4.1035939007997513E-2</v>
      </c>
      <c r="DT256" s="79">
        <v>4.2629498988389969E-2</v>
      </c>
      <c r="DU256" s="79">
        <v>3.4750510007143021E-2</v>
      </c>
      <c r="DV256" s="79">
        <v>2.7580969035625458E-2</v>
      </c>
      <c r="DW256" s="79">
        <v>5.7170737534761429E-2</v>
      </c>
      <c r="DX256" s="79">
        <v>-1.6237888485193253E-2</v>
      </c>
      <c r="DY256" s="79">
        <v>1.958908699452877E-2</v>
      </c>
      <c r="DZ256" s="79">
        <v>1.6040850430727005E-2</v>
      </c>
      <c r="EA256" s="79">
        <v>2.6693958789110184E-2</v>
      </c>
      <c r="EB256" s="79">
        <v>2.2662295959889889E-3</v>
      </c>
      <c r="EC256" s="79">
        <v>1.0783221572637558E-2</v>
      </c>
      <c r="ED256" s="79">
        <v>-1.749710994772613E-3</v>
      </c>
      <c r="EE256" s="79">
        <v>1.6378395259380341E-2</v>
      </c>
      <c r="EF256" s="79">
        <v>1.2324162758886814E-2</v>
      </c>
      <c r="EG256" s="79">
        <v>3.8136843591928482E-2</v>
      </c>
      <c r="EH256" s="79">
        <v>7.0491340011358261E-3</v>
      </c>
      <c r="EI256" s="79">
        <v>-2.0492928102612495E-2</v>
      </c>
      <c r="EJ256" s="79">
        <v>-2.894444577395916E-2</v>
      </c>
      <c r="EK256" s="79">
        <v>5.5795416235923767E-2</v>
      </c>
      <c r="EL256" s="79">
        <v>5.0204914063215256E-2</v>
      </c>
      <c r="EM256" s="79">
        <v>6.1260487884283066E-2</v>
      </c>
      <c r="EN256" s="79">
        <v>4.0429402142763138E-2</v>
      </c>
      <c r="EO256" s="79">
        <v>4.0112677961587906E-2</v>
      </c>
      <c r="EP256" s="79">
        <v>5.7122195139527321E-3</v>
      </c>
      <c r="EQ256" s="79">
        <v>7.1563266217708588E-2</v>
      </c>
      <c r="ER256" s="79">
        <v>7.6599486172199249E-2</v>
      </c>
      <c r="ES256" s="79">
        <v>7.2516955435276031E-2</v>
      </c>
      <c r="ET256" s="79">
        <v>5.9419784694910049E-2</v>
      </c>
      <c r="EU256" s="79">
        <v>8.7487541139125824E-2</v>
      </c>
      <c r="EV256" s="79">
        <v>1.0765321552753448E-2</v>
      </c>
      <c r="EW256" s="79">
        <v>42.090248107910156</v>
      </c>
      <c r="EX256" s="79">
        <v>42.124866485595703</v>
      </c>
      <c r="EY256" s="79">
        <v>41.713783264160156</v>
      </c>
      <c r="EZ256" s="79">
        <v>40.856056213378906</v>
      </c>
      <c r="FA256" s="79">
        <v>40.223213195800781</v>
      </c>
      <c r="FB256" s="79">
        <v>39.830532073974609</v>
      </c>
      <c r="FC256" s="79">
        <v>39.350887298583984</v>
      </c>
      <c r="FD256" s="79">
        <v>39.068534851074219</v>
      </c>
      <c r="FE256" s="79">
        <v>40.8402099609375</v>
      </c>
      <c r="FF256" s="79">
        <v>44.784542083740234</v>
      </c>
      <c r="FG256" s="79">
        <v>48.712886810302734</v>
      </c>
      <c r="FH256" s="79">
        <v>52.078029632568359</v>
      </c>
      <c r="FI256" s="79">
        <v>54.378543853759766</v>
      </c>
      <c r="FJ256" s="79">
        <v>56.168952941894531</v>
      </c>
      <c r="FK256" s="79">
        <v>57.429519653320313</v>
      </c>
      <c r="FL256" s="79">
        <v>57.409633636474609</v>
      </c>
      <c r="FM256" s="79">
        <v>55.150535583496094</v>
      </c>
      <c r="FN256" s="79">
        <v>51.588321685791016</v>
      </c>
      <c r="FO256" s="79">
        <v>48.885791778564453</v>
      </c>
      <c r="FP256" s="79">
        <v>47.019119262695313</v>
      </c>
      <c r="FQ256" s="79">
        <v>45.218288421630859</v>
      </c>
      <c r="FR256" s="79">
        <v>43.989040374755859</v>
      </c>
      <c r="FS256" s="79">
        <v>42.866859436035156</v>
      </c>
      <c r="FT256" s="79">
        <v>42.149429321289063</v>
      </c>
      <c r="FU256" s="79">
        <v>2.2498462349176407E-2</v>
      </c>
      <c r="FV256" s="79">
        <v>3.2699637115001678E-2</v>
      </c>
      <c r="FW256" s="79">
        <v>2.198261022567749E-2</v>
      </c>
      <c r="FX256" s="79">
        <v>0</v>
      </c>
      <c r="FY256" s="79">
        <v>126</v>
      </c>
      <c r="FZ256" s="79">
        <v>1</v>
      </c>
      <c r="GA256" s="41"/>
      <c r="GB256" s="34"/>
      <c r="GC256" s="34"/>
    </row>
    <row r="257" spans="1:185" x14ac:dyDescent="0.2">
      <c r="A257" t="s">
        <v>186</v>
      </c>
      <c r="B257" t="s">
        <v>236</v>
      </c>
      <c r="C257" t="s">
        <v>2</v>
      </c>
      <c r="D257" t="s">
        <v>203</v>
      </c>
      <c r="E257" t="s">
        <v>243</v>
      </c>
      <c r="F257" t="s">
        <v>1</v>
      </c>
      <c r="G257" t="s">
        <v>1</v>
      </c>
      <c r="H257" s="79">
        <v>4420</v>
      </c>
      <c r="I257" s="79">
        <v>2.3708508014678955</v>
      </c>
      <c r="J257" s="79">
        <v>2.2865626811981201</v>
      </c>
      <c r="K257" s="79">
        <v>2.0842862129211426</v>
      </c>
      <c r="L257" s="79">
        <v>2.0061020851135254</v>
      </c>
      <c r="M257" s="79">
        <v>1.9673119783401489</v>
      </c>
      <c r="N257" s="79">
        <v>2.1713590621948242</v>
      </c>
      <c r="O257" s="79">
        <v>2.8461036682128906</v>
      </c>
      <c r="P257" s="79">
        <v>3.0834949016571045</v>
      </c>
      <c r="Q257" s="79">
        <v>2.7848353385925293</v>
      </c>
      <c r="R257" s="79">
        <v>2.6533403396606445</v>
      </c>
      <c r="S257" s="79">
        <v>2.5253405570983887</v>
      </c>
      <c r="T257" s="79">
        <v>2.2370829582214355</v>
      </c>
      <c r="U257" s="79">
        <v>2.1492278575897217</v>
      </c>
      <c r="V257" s="79">
        <v>2.0022172927856445</v>
      </c>
      <c r="W257" s="79">
        <v>2.1938803195953369</v>
      </c>
      <c r="X257" s="79">
        <v>2.1934008598327637</v>
      </c>
      <c r="Y257" s="79">
        <v>2.6104733943939209</v>
      </c>
      <c r="Z257" s="79">
        <v>3.1993160247802734</v>
      </c>
      <c r="AA257" s="79">
        <v>3.8151745796203613</v>
      </c>
      <c r="AB257" s="79">
        <v>3.850616455078125</v>
      </c>
      <c r="AC257" s="79">
        <v>3.9067368507385254</v>
      </c>
      <c r="AD257" s="79">
        <v>3.6262936592102051</v>
      </c>
      <c r="AE257" s="79">
        <v>3.3272480964660645</v>
      </c>
      <c r="AF257" s="79">
        <v>2.8163814544677734</v>
      </c>
      <c r="AG257" s="79">
        <v>-0.45950356125831604</v>
      </c>
      <c r="AH257" s="79">
        <v>-0.43965545296669006</v>
      </c>
      <c r="AI257" s="79">
        <v>-0.45256903767585754</v>
      </c>
      <c r="AJ257" s="79">
        <v>-0.31845441460609436</v>
      </c>
      <c r="AK257" s="79">
        <v>-0.36380842328071594</v>
      </c>
      <c r="AL257" s="79">
        <v>-0.40689173340797424</v>
      </c>
      <c r="AM257" s="79">
        <v>-0.41766974329948425</v>
      </c>
      <c r="AN257" s="79">
        <v>-0.33991461992263794</v>
      </c>
      <c r="AO257" s="79">
        <v>-0.20610855519771576</v>
      </c>
      <c r="AP257" s="79">
        <v>-0.2004225105047226</v>
      </c>
      <c r="AQ257" s="79">
        <v>-2.0987236872315407E-2</v>
      </c>
      <c r="AR257" s="79">
        <v>-5.9623271226882935E-2</v>
      </c>
      <c r="AS257" s="79">
        <v>-5.0132147967815399E-2</v>
      </c>
      <c r="AT257" s="79">
        <v>-4.9360431730747223E-2</v>
      </c>
      <c r="AU257" s="79">
        <v>0.12276300042867661</v>
      </c>
      <c r="AV257" s="79">
        <v>0.10840727388858795</v>
      </c>
      <c r="AW257" s="79">
        <v>7.6801523566246033E-2</v>
      </c>
      <c r="AX257" s="79">
        <v>7.1149908006191254E-2</v>
      </c>
      <c r="AY257" s="79">
        <v>5.0852883607149124E-2</v>
      </c>
      <c r="AZ257" s="79">
        <v>-3.9979368448257446E-2</v>
      </c>
      <c r="BA257" s="79">
        <v>-0.37461757659912109</v>
      </c>
      <c r="BB257" s="79">
        <v>-0.48329725861549377</v>
      </c>
      <c r="BC257" s="79">
        <v>-0.32401716709136963</v>
      </c>
      <c r="BD257" s="79">
        <v>-0.34695503115653992</v>
      </c>
      <c r="BE257" s="79">
        <v>-0.35499656200408936</v>
      </c>
      <c r="BF257" s="79">
        <v>-0.33418688178062439</v>
      </c>
      <c r="BG257" s="79">
        <v>-0.35081860423088074</v>
      </c>
      <c r="BH257" s="79">
        <v>-0.2283669114112854</v>
      </c>
      <c r="BI257" s="79">
        <v>-0.2572014331817627</v>
      </c>
      <c r="BJ257" s="79">
        <v>-0.30317917466163635</v>
      </c>
      <c r="BK257" s="79">
        <v>-0.31913632154464722</v>
      </c>
      <c r="BL257" s="79">
        <v>-0.22992448508739471</v>
      </c>
      <c r="BM257" s="79">
        <v>-0.10489317774772644</v>
      </c>
      <c r="BN257" s="79">
        <v>-0.10321473330259323</v>
      </c>
      <c r="BO257" s="79">
        <v>8.025842159986496E-2</v>
      </c>
      <c r="BP257" s="79">
        <v>4.128129780292511E-2</v>
      </c>
      <c r="BQ257" s="79">
        <v>4.8613410443067551E-2</v>
      </c>
      <c r="BR257" s="79">
        <v>5.6345965713262558E-2</v>
      </c>
      <c r="BS257" s="79">
        <v>0.22060585021972656</v>
      </c>
      <c r="BT257" s="79">
        <v>0.2096710205078125</v>
      </c>
      <c r="BU257" s="79">
        <v>0.18846231698989868</v>
      </c>
      <c r="BV257" s="79">
        <v>0.18544378876686096</v>
      </c>
      <c r="BW257" s="79">
        <v>0.17607291042804718</v>
      </c>
      <c r="BX257" s="79">
        <v>8.0770500004291534E-2</v>
      </c>
      <c r="BY257" s="79">
        <v>-0.24079130589962006</v>
      </c>
      <c r="BZ257" s="79">
        <v>-0.35808348655700684</v>
      </c>
      <c r="CA257" s="79">
        <v>-0.2064058929681778</v>
      </c>
      <c r="CB257" s="79">
        <v>-0.23900049924850464</v>
      </c>
      <c r="CC257" s="79">
        <v>-0.28261536359786987</v>
      </c>
      <c r="CD257" s="79">
        <v>-0.26113966107368469</v>
      </c>
      <c r="CE257" s="79">
        <v>-0.2803465723991394</v>
      </c>
      <c r="CF257" s="79">
        <v>-0.16597257554531097</v>
      </c>
      <c r="CG257" s="79">
        <v>-0.18336576223373413</v>
      </c>
      <c r="CH257" s="79">
        <v>-0.23134815692901611</v>
      </c>
      <c r="CI257" s="79">
        <v>-0.25089237093925476</v>
      </c>
      <c r="CJ257" s="79">
        <v>-0.15374566614627838</v>
      </c>
      <c r="CK257" s="79">
        <v>-3.4791715443134308E-2</v>
      </c>
      <c r="CL257" s="79">
        <v>-3.5888932645320892E-2</v>
      </c>
      <c r="CM257" s="79">
        <v>0.15038084983825684</v>
      </c>
      <c r="CN257" s="79">
        <v>0.11116749793291092</v>
      </c>
      <c r="CO257" s="79">
        <v>0.11700428277254105</v>
      </c>
      <c r="CP257" s="79">
        <v>0.12955789268016815</v>
      </c>
      <c r="CQ257" s="79">
        <v>0.2883715033531189</v>
      </c>
      <c r="CR257" s="79">
        <v>0.279805988073349</v>
      </c>
      <c r="CS257" s="79">
        <v>0.26579824090003967</v>
      </c>
      <c r="CT257" s="79">
        <v>0.2646033763885498</v>
      </c>
      <c r="CU257" s="79">
        <v>0.26279991865158081</v>
      </c>
      <c r="CV257" s="79">
        <v>0.16440148651599884</v>
      </c>
      <c r="CW257" s="79">
        <v>-0.14810365438461304</v>
      </c>
      <c r="CX257" s="79">
        <v>-0.27136081457138062</v>
      </c>
      <c r="CY257" s="79">
        <v>-0.12494867295026779</v>
      </c>
      <c r="CZ257" s="79">
        <v>-0.16423150897026062</v>
      </c>
      <c r="DA257" s="79">
        <v>-0.2102341502904892</v>
      </c>
      <c r="DB257" s="79">
        <v>-0.188092440366745</v>
      </c>
      <c r="DC257" s="79">
        <v>-0.20987454056739807</v>
      </c>
      <c r="DD257" s="79">
        <v>-0.10357824712991714</v>
      </c>
      <c r="DE257" s="79">
        <v>-0.10953008383512497</v>
      </c>
      <c r="DF257" s="79">
        <v>-0.15951713919639587</v>
      </c>
      <c r="DG257" s="79">
        <v>-0.1826484203338623</v>
      </c>
      <c r="DH257" s="79">
        <v>-7.7566839754581451E-2</v>
      </c>
      <c r="DI257" s="79">
        <v>3.5309743136167526E-2</v>
      </c>
      <c r="DJ257" s="79">
        <v>3.1436871737241745E-2</v>
      </c>
      <c r="DK257" s="79">
        <v>0.22050328552722931</v>
      </c>
      <c r="DL257" s="79">
        <v>0.18105369806289673</v>
      </c>
      <c r="DM257" s="79">
        <v>0.18539515137672424</v>
      </c>
      <c r="DN257" s="79">
        <v>0.20276981592178345</v>
      </c>
      <c r="DO257" s="79">
        <v>0.35613715648651123</v>
      </c>
      <c r="DP257" s="79">
        <v>0.3499409556388855</v>
      </c>
      <c r="DQ257" s="79">
        <v>0.34313416481018066</v>
      </c>
      <c r="DR257" s="79">
        <v>0.34376296401023865</v>
      </c>
      <c r="DS257" s="79">
        <v>0.34952694177627563</v>
      </c>
      <c r="DT257" s="79">
        <v>0.24803248047828674</v>
      </c>
      <c r="DU257" s="79">
        <v>-5.5415995419025421E-2</v>
      </c>
      <c r="DV257" s="79">
        <v>-0.18463814258575439</v>
      </c>
      <c r="DW257" s="79">
        <v>-4.3491456657648087E-2</v>
      </c>
      <c r="DX257" s="79">
        <v>-8.9462526142597198E-2</v>
      </c>
      <c r="DY257" s="79">
        <v>-0.1057271733880043</v>
      </c>
      <c r="DZ257" s="79">
        <v>-8.2623854279518127E-2</v>
      </c>
      <c r="EA257" s="79">
        <v>-0.10812410712242126</v>
      </c>
      <c r="EB257" s="79">
        <v>-1.3490741141140461E-2</v>
      </c>
      <c r="EC257" s="79">
        <v>-2.9230951331555843E-3</v>
      </c>
      <c r="ED257" s="79">
        <v>-5.5804569274187088E-2</v>
      </c>
      <c r="EE257" s="79">
        <v>-8.4114991128444672E-2</v>
      </c>
      <c r="EF257" s="79">
        <v>3.2423283904790878E-2</v>
      </c>
      <c r="EG257" s="79">
        <v>0.13652512431144714</v>
      </c>
      <c r="EH257" s="79">
        <v>0.12864464521408081</v>
      </c>
      <c r="EI257" s="79">
        <v>0.32174894213676453</v>
      </c>
      <c r="EJ257" s="79">
        <v>0.28195828199386597</v>
      </c>
      <c r="EK257" s="79">
        <v>0.28414070606231689</v>
      </c>
      <c r="EL257" s="79">
        <v>0.30847620964050293</v>
      </c>
      <c r="EM257" s="79">
        <v>0.45397999882698059</v>
      </c>
      <c r="EN257" s="79">
        <v>0.45120471715927124</v>
      </c>
      <c r="EO257" s="79">
        <v>0.45479497313499451</v>
      </c>
      <c r="EP257" s="79">
        <v>0.45805683732032776</v>
      </c>
      <c r="EQ257" s="79">
        <v>0.4747469425201416</v>
      </c>
      <c r="ER257" s="79">
        <v>0.36878234148025513</v>
      </c>
      <c r="ES257" s="79">
        <v>7.8410260379314423E-2</v>
      </c>
      <c r="ET257" s="79">
        <v>-5.9424374252557755E-2</v>
      </c>
      <c r="EU257" s="79">
        <v>7.4119828641414642E-2</v>
      </c>
      <c r="EV257" s="79">
        <v>1.8492015078663826E-2</v>
      </c>
      <c r="EW257" s="79">
        <v>43.781475067138672</v>
      </c>
      <c r="EX257" s="79">
        <v>43.047927856445313</v>
      </c>
      <c r="EY257" s="79">
        <v>42.102931976318359</v>
      </c>
      <c r="EZ257" s="79">
        <v>41.37969970703125</v>
      </c>
      <c r="FA257" s="79">
        <v>40.766071319580078</v>
      </c>
      <c r="FB257" s="79">
        <v>40.559814453125</v>
      </c>
      <c r="FC257" s="79">
        <v>40.116096496582031</v>
      </c>
      <c r="FD257" s="79">
        <v>39.392311096191406</v>
      </c>
      <c r="FE257" s="79">
        <v>41.610340118408203</v>
      </c>
      <c r="FF257" s="79">
        <v>46.342731475830078</v>
      </c>
      <c r="FG257" s="79">
        <v>49.984458923339844</v>
      </c>
      <c r="FH257" s="79">
        <v>52.907791137695313</v>
      </c>
      <c r="FI257" s="79">
        <v>54.796283721923828</v>
      </c>
      <c r="FJ257" s="79">
        <v>56.635662078857422</v>
      </c>
      <c r="FK257" s="79">
        <v>57.904891967773438</v>
      </c>
      <c r="FL257" s="79">
        <v>57.723331451416016</v>
      </c>
      <c r="FM257" s="79">
        <v>54.951568603515625</v>
      </c>
      <c r="FN257" s="79">
        <v>51.693035125732422</v>
      </c>
      <c r="FO257" s="79">
        <v>49.679573059082031</v>
      </c>
      <c r="FP257" s="79">
        <v>47.593452453613281</v>
      </c>
      <c r="FQ257" s="79">
        <v>45.360492706298828</v>
      </c>
      <c r="FR257" s="79">
        <v>44.533588409423828</v>
      </c>
      <c r="FS257" s="79">
        <v>43.995216369628906</v>
      </c>
      <c r="FT257" s="79">
        <v>42.919506072998047</v>
      </c>
      <c r="FU257" s="79">
        <v>7.0843979716300964E-2</v>
      </c>
      <c r="FV257" s="79">
        <v>0.10796752572059631</v>
      </c>
      <c r="FW257" s="79">
        <v>7.3481738567352295E-2</v>
      </c>
      <c r="FX257" s="79">
        <v>0</v>
      </c>
      <c r="FY257" s="79">
        <v>389</v>
      </c>
      <c r="FZ257" s="79">
        <v>1</v>
      </c>
      <c r="GA257" s="41"/>
      <c r="GB257" s="34"/>
      <c r="GC257" s="34"/>
    </row>
    <row r="258" spans="1:185" x14ac:dyDescent="0.2">
      <c r="A258" t="s">
        <v>186</v>
      </c>
      <c r="B258" t="s">
        <v>236</v>
      </c>
      <c r="C258" t="s">
        <v>2</v>
      </c>
      <c r="D258" t="s">
        <v>203</v>
      </c>
      <c r="E258" t="s">
        <v>243</v>
      </c>
      <c r="F258" t="s">
        <v>178</v>
      </c>
      <c r="G258" t="s">
        <v>1</v>
      </c>
      <c r="H258" s="79">
        <v>2936</v>
      </c>
      <c r="I258" s="79">
        <v>1.3214856386184692</v>
      </c>
      <c r="J258" s="79">
        <v>1.2564640045166016</v>
      </c>
      <c r="K258" s="79">
        <v>1.1937822103500366</v>
      </c>
      <c r="L258" s="79">
        <v>1.1405904293060303</v>
      </c>
      <c r="M258" s="79">
        <v>1.0408982038497925</v>
      </c>
      <c r="N258" s="79">
        <v>1.2045608758926392</v>
      </c>
      <c r="O258" s="79">
        <v>1.5851819515228271</v>
      </c>
      <c r="P258" s="79">
        <v>1.8259814977645874</v>
      </c>
      <c r="Q258" s="79">
        <v>1.6905748844146729</v>
      </c>
      <c r="R258" s="79">
        <v>1.6532378196716309</v>
      </c>
      <c r="S258" s="79">
        <v>1.5150047540664673</v>
      </c>
      <c r="T258" s="79">
        <v>1.4100486040115356</v>
      </c>
      <c r="U258" s="79">
        <v>1.2866326570510864</v>
      </c>
      <c r="V258" s="79">
        <v>1.2221424579620361</v>
      </c>
      <c r="W258" s="79">
        <v>1.2172061204910278</v>
      </c>
      <c r="X258" s="79">
        <v>1.1882905960083008</v>
      </c>
      <c r="Y258" s="79">
        <v>1.5474249124526978</v>
      </c>
      <c r="Z258" s="79">
        <v>1.9782944917678833</v>
      </c>
      <c r="AA258" s="79">
        <v>2.4019453525543213</v>
      </c>
      <c r="AB258" s="79">
        <v>2.5455989837646484</v>
      </c>
      <c r="AC258" s="79">
        <v>2.3336820602416992</v>
      </c>
      <c r="AD258" s="79">
        <v>2.2927496433258057</v>
      </c>
      <c r="AE258" s="79">
        <v>2.0614368915557861</v>
      </c>
      <c r="AF258" s="79">
        <v>1.6134945154190063</v>
      </c>
      <c r="AG258" s="79">
        <v>-0.13982942700386047</v>
      </c>
      <c r="AH258" s="79">
        <v>-0.1422915905714035</v>
      </c>
      <c r="AI258" s="79">
        <v>-0.14150919020175934</v>
      </c>
      <c r="AJ258" s="79">
        <v>-0.19701573252677917</v>
      </c>
      <c r="AK258" s="79">
        <v>-0.23044326901435852</v>
      </c>
      <c r="AL258" s="79">
        <v>-0.2260516881942749</v>
      </c>
      <c r="AM258" s="79">
        <v>-0.13549023866653442</v>
      </c>
      <c r="AN258" s="79">
        <v>-4.930940642952919E-2</v>
      </c>
      <c r="AO258" s="79">
        <v>-0.11477558314800262</v>
      </c>
      <c r="AP258" s="79">
        <v>-7.43446946144104E-2</v>
      </c>
      <c r="AQ258" s="79">
        <v>5.5254034698009491E-2</v>
      </c>
      <c r="AR258" s="79">
        <v>0.10330703854560852</v>
      </c>
      <c r="AS258" s="79">
        <v>-3.9325769990682602E-2</v>
      </c>
      <c r="AT258" s="79">
        <v>-5.1586251705884933E-2</v>
      </c>
      <c r="AU258" s="79">
        <v>9.387265145778656E-2</v>
      </c>
      <c r="AV258" s="79">
        <v>-2.6805322617292404E-2</v>
      </c>
      <c r="AW258" s="79">
        <v>-2.1933857351541519E-2</v>
      </c>
      <c r="AX258" s="79">
        <v>8.8049527257680893E-3</v>
      </c>
      <c r="AY258" s="79">
        <v>3.4639732912182808E-3</v>
      </c>
      <c r="AZ258" s="79">
        <v>-3.0725437682121992E-3</v>
      </c>
      <c r="BA258" s="79">
        <v>-0.19920611381530762</v>
      </c>
      <c r="BB258" s="79">
        <v>-0.23452575504779816</v>
      </c>
      <c r="BC258" s="79">
        <v>-0.21491837501525879</v>
      </c>
      <c r="BD258" s="79">
        <v>-0.18817585706710815</v>
      </c>
      <c r="BE258" s="79">
        <v>-7.3047623038291931E-2</v>
      </c>
      <c r="BF258" s="79">
        <v>-7.6445199549198151E-2</v>
      </c>
      <c r="BG258" s="79">
        <v>-8.0400228500366211E-2</v>
      </c>
      <c r="BH258" s="79">
        <v>-0.12839785218238831</v>
      </c>
      <c r="BI258" s="79">
        <v>-0.16386620700359344</v>
      </c>
      <c r="BJ258" s="79">
        <v>-0.16465257108211517</v>
      </c>
      <c r="BK258" s="79">
        <v>-7.5070694088935852E-2</v>
      </c>
      <c r="BL258" s="79">
        <v>1.486018393188715E-2</v>
      </c>
      <c r="BM258" s="79">
        <v>-4.8934578895568848E-2</v>
      </c>
      <c r="BN258" s="79">
        <v>-1.0255877859890461E-2</v>
      </c>
      <c r="BO258" s="79">
        <v>0.12210410088300705</v>
      </c>
      <c r="BP258" s="79">
        <v>0.16717328131198883</v>
      </c>
      <c r="BQ258" s="79">
        <v>2.9009882360696793E-2</v>
      </c>
      <c r="BR258" s="79">
        <v>1.812400110065937E-2</v>
      </c>
      <c r="BS258" s="79">
        <v>0.15284864604473114</v>
      </c>
      <c r="BT258" s="79">
        <v>4.163752868771553E-2</v>
      </c>
      <c r="BU258" s="79">
        <v>5.2828174084424973E-2</v>
      </c>
      <c r="BV258" s="79">
        <v>8.8535808026790619E-2</v>
      </c>
      <c r="BW258" s="79">
        <v>8.5734523832798004E-2</v>
      </c>
      <c r="BX258" s="79">
        <v>8.0749519169330597E-2</v>
      </c>
      <c r="BY258" s="79">
        <v>-0.11407310515642166</v>
      </c>
      <c r="BZ258" s="79">
        <v>-0.15168158710002899</v>
      </c>
      <c r="CA258" s="79">
        <v>-0.13705156743526459</v>
      </c>
      <c r="CB258" s="79">
        <v>-0.11619246006011963</v>
      </c>
      <c r="CC258" s="79">
        <v>-2.6794750243425369E-2</v>
      </c>
      <c r="CD258" s="79">
        <v>-3.0840182676911354E-2</v>
      </c>
      <c r="CE258" s="79">
        <v>-3.8076356053352356E-2</v>
      </c>
      <c r="CF258" s="79">
        <v>-8.0873310565948486E-2</v>
      </c>
      <c r="CG258" s="79">
        <v>-0.11775512248277664</v>
      </c>
      <c r="CH258" s="79">
        <v>-0.1221277192234993</v>
      </c>
      <c r="CI258" s="79">
        <v>-3.3224307000637054E-2</v>
      </c>
      <c r="CJ258" s="79">
        <v>5.9303846210241318E-2</v>
      </c>
      <c r="CK258" s="79">
        <v>-3.3332952298223972E-3</v>
      </c>
      <c r="CL258" s="79">
        <v>3.4131843596696854E-2</v>
      </c>
      <c r="CM258" s="79">
        <v>0.16840425133705139</v>
      </c>
      <c r="CN258" s="79">
        <v>0.21140685677528381</v>
      </c>
      <c r="CO258" s="79">
        <v>7.633894681930542E-2</v>
      </c>
      <c r="CP258" s="79">
        <v>6.6405110061168671E-2</v>
      </c>
      <c r="CQ258" s="79">
        <v>0.19369524717330933</v>
      </c>
      <c r="CR258" s="79">
        <v>8.9040838181972504E-2</v>
      </c>
      <c r="CS258" s="79">
        <v>0.10460812598466873</v>
      </c>
      <c r="CT258" s="79">
        <v>0.14375714957714081</v>
      </c>
      <c r="CU258" s="79">
        <v>0.14271485805511475</v>
      </c>
      <c r="CV258" s="79">
        <v>0.13880442082881927</v>
      </c>
      <c r="CW258" s="79">
        <v>-5.511024221777916E-2</v>
      </c>
      <c r="CX258" s="79">
        <v>-9.4303973019123077E-2</v>
      </c>
      <c r="CY258" s="79">
        <v>-8.3121255040168762E-2</v>
      </c>
      <c r="CZ258" s="79">
        <v>-6.6336981952190399E-2</v>
      </c>
      <c r="DA258" s="79">
        <v>1.9458120688796043E-2</v>
      </c>
      <c r="DB258" s="79">
        <v>1.4764833264052868E-2</v>
      </c>
      <c r="DC258" s="79">
        <v>4.2475182563066483E-3</v>
      </c>
      <c r="DD258" s="79">
        <v>-3.3348776400089264E-2</v>
      </c>
      <c r="DE258" s="79">
        <v>-7.1644045412540436E-2</v>
      </c>
      <c r="DF258" s="79">
        <v>-7.960287481546402E-2</v>
      </c>
      <c r="DG258" s="79">
        <v>8.6220819503068924E-3</v>
      </c>
      <c r="DH258" s="79">
        <v>0.10374750941991806</v>
      </c>
      <c r="DI258" s="79">
        <v>4.2267985641956329E-2</v>
      </c>
      <c r="DJ258" s="79">
        <v>7.8519567847251892E-2</v>
      </c>
      <c r="DK258" s="79">
        <v>0.21470440924167633</v>
      </c>
      <c r="DL258" s="79">
        <v>0.2556404173374176</v>
      </c>
      <c r="DM258" s="79">
        <v>0.12366800755262375</v>
      </c>
      <c r="DN258" s="79">
        <v>0.11468622088432312</v>
      </c>
      <c r="DO258" s="79">
        <v>0.23454184830188751</v>
      </c>
      <c r="DP258" s="79">
        <v>0.13644415140151978</v>
      </c>
      <c r="DQ258" s="79">
        <v>0.15638807415962219</v>
      </c>
      <c r="DR258" s="79">
        <v>0.19897849857807159</v>
      </c>
      <c r="DS258" s="79">
        <v>0.19969518482685089</v>
      </c>
      <c r="DT258" s="79">
        <v>0.19685932993888855</v>
      </c>
      <c r="DU258" s="79">
        <v>3.8526193238794804E-3</v>
      </c>
      <c r="DV258" s="79">
        <v>-3.6926358938217163E-2</v>
      </c>
      <c r="DW258" s="79">
        <v>-2.9190938919782639E-2</v>
      </c>
      <c r="DX258" s="79">
        <v>-1.6481500118970871E-2</v>
      </c>
      <c r="DY258" s="79">
        <v>8.6239919066429138E-2</v>
      </c>
      <c r="DZ258" s="79">
        <v>8.0611228942871094E-2</v>
      </c>
      <c r="EA258" s="79">
        <v>6.535647064447403E-2</v>
      </c>
      <c r="EB258" s="79">
        <v>3.5269103944301605E-2</v>
      </c>
      <c r="EC258" s="79">
        <v>-5.0669712945818901E-3</v>
      </c>
      <c r="ED258" s="79">
        <v>-1.8203752115368843E-2</v>
      </c>
      <c r="EE258" s="79">
        <v>6.9041624665260315E-2</v>
      </c>
      <c r="EF258" s="79">
        <v>0.16791710257530212</v>
      </c>
      <c r="EG258" s="79">
        <v>0.1081089973449707</v>
      </c>
      <c r="EH258" s="79">
        <v>0.1426083892583847</v>
      </c>
      <c r="EI258" s="79">
        <v>0.2815544605255127</v>
      </c>
      <c r="EJ258" s="79">
        <v>0.31950667500495911</v>
      </c>
      <c r="EK258" s="79">
        <v>0.19200366735458374</v>
      </c>
      <c r="EL258" s="79">
        <v>0.18439647555351257</v>
      </c>
      <c r="EM258" s="79">
        <v>0.2935178279876709</v>
      </c>
      <c r="EN258" s="79">
        <v>0.20488700270652771</v>
      </c>
      <c r="EO258" s="79">
        <v>0.23115010559558868</v>
      </c>
      <c r="EP258" s="79">
        <v>0.27870935201644897</v>
      </c>
      <c r="EQ258" s="79">
        <v>0.28196573257446289</v>
      </c>
      <c r="ER258" s="79">
        <v>0.28068137168884277</v>
      </c>
      <c r="ES258" s="79">
        <v>8.8985629379749298E-2</v>
      </c>
      <c r="ET258" s="79">
        <v>4.5917805284261703E-2</v>
      </c>
      <c r="EU258" s="79">
        <v>4.8675872385501862E-2</v>
      </c>
      <c r="EV258" s="79">
        <v>5.5501896888017654E-2</v>
      </c>
      <c r="EW258" s="79">
        <v>45.616661071777344</v>
      </c>
      <c r="EX258" s="79">
        <v>44.494087219238281</v>
      </c>
      <c r="EY258" s="79">
        <v>43.659420013427734</v>
      </c>
      <c r="EZ258" s="79">
        <v>43.134880065917969</v>
      </c>
      <c r="FA258" s="79">
        <v>42.681106567382813</v>
      </c>
      <c r="FB258" s="79">
        <v>42.493694305419922</v>
      </c>
      <c r="FC258" s="79">
        <v>41.870037078857422</v>
      </c>
      <c r="FD258" s="79">
        <v>41.986827850341797</v>
      </c>
      <c r="FE258" s="79">
        <v>43.979072570800781</v>
      </c>
      <c r="FF258" s="79">
        <v>48.886558532714844</v>
      </c>
      <c r="FG258" s="79">
        <v>52.001079559326172</v>
      </c>
      <c r="FH258" s="79">
        <v>54.320812225341797</v>
      </c>
      <c r="FI258" s="79">
        <v>55.780300140380859</v>
      </c>
      <c r="FJ258" s="79">
        <v>57.580894470214844</v>
      </c>
      <c r="FK258" s="79">
        <v>58.274494171142578</v>
      </c>
      <c r="FL258" s="79">
        <v>58.412689208984375</v>
      </c>
      <c r="FM258" s="79">
        <v>55.835731506347656</v>
      </c>
      <c r="FN258" s="79">
        <v>53.097263336181641</v>
      </c>
      <c r="FO258" s="79">
        <v>51.511940002441406</v>
      </c>
      <c r="FP258" s="79">
        <v>49.363872528076172</v>
      </c>
      <c r="FQ258" s="79">
        <v>47.531299591064453</v>
      </c>
      <c r="FR258" s="79">
        <v>46.45965576171875</v>
      </c>
      <c r="FS258" s="79">
        <v>45.792739868164063</v>
      </c>
      <c r="FT258" s="79">
        <v>44.50360107421875</v>
      </c>
      <c r="FU258" s="79">
        <v>4.7059237957000732E-2</v>
      </c>
      <c r="FV258" s="79">
        <v>7.5483821332454681E-2</v>
      </c>
      <c r="FW258" s="79">
        <v>4.7325380146503448E-2</v>
      </c>
      <c r="FX258" s="79">
        <v>0</v>
      </c>
      <c r="FY258" s="79">
        <v>273</v>
      </c>
      <c r="FZ258" s="79">
        <v>1</v>
      </c>
      <c r="GA258" s="41"/>
      <c r="GB258" s="34"/>
      <c r="GC258" s="34"/>
    </row>
    <row r="259" spans="1:185" x14ac:dyDescent="0.2">
      <c r="A259" t="s">
        <v>186</v>
      </c>
      <c r="B259" t="s">
        <v>236</v>
      </c>
      <c r="C259" t="s">
        <v>2</v>
      </c>
      <c r="D259" t="s">
        <v>203</v>
      </c>
      <c r="E259" t="s">
        <v>243</v>
      </c>
      <c r="F259" t="s">
        <v>179</v>
      </c>
      <c r="G259" t="s">
        <v>1</v>
      </c>
      <c r="H259" s="79">
        <v>172</v>
      </c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  <c r="AF259" s="79"/>
      <c r="AG259" s="79"/>
      <c r="AH259" s="79"/>
      <c r="AI259" s="79"/>
      <c r="AJ259" s="79"/>
      <c r="AK259" s="79"/>
      <c r="AL259" s="79"/>
      <c r="AM259" s="79"/>
      <c r="AN259" s="79"/>
      <c r="AO259" s="79"/>
      <c r="AP259" s="79"/>
      <c r="AQ259" s="79"/>
      <c r="AR259" s="79"/>
      <c r="AS259" s="79"/>
      <c r="AT259" s="79"/>
      <c r="AU259" s="79"/>
      <c r="AV259" s="79"/>
      <c r="AW259" s="79"/>
      <c r="AX259" s="79"/>
      <c r="AY259" s="79"/>
      <c r="AZ259" s="79"/>
      <c r="BA259" s="79"/>
      <c r="BB259" s="79"/>
      <c r="BC259" s="79"/>
      <c r="BD259" s="79"/>
      <c r="BE259" s="79"/>
      <c r="BF259" s="79"/>
      <c r="BG259" s="79"/>
      <c r="BH259" s="79"/>
      <c r="BI259" s="79"/>
      <c r="BJ259" s="79"/>
      <c r="BK259" s="79"/>
      <c r="BL259" s="79"/>
      <c r="BM259" s="79"/>
      <c r="BN259" s="79"/>
      <c r="BO259" s="79"/>
      <c r="BP259" s="79"/>
      <c r="BQ259" s="79"/>
      <c r="BR259" s="79"/>
      <c r="BS259" s="79"/>
      <c r="BT259" s="79"/>
      <c r="BU259" s="79"/>
      <c r="BV259" s="79"/>
      <c r="BW259" s="79"/>
      <c r="BX259" s="79"/>
      <c r="BY259" s="79"/>
      <c r="BZ259" s="79"/>
      <c r="CA259" s="79"/>
      <c r="CB259" s="79"/>
      <c r="CC259" s="79"/>
      <c r="CD259" s="79"/>
      <c r="CE259" s="79"/>
      <c r="CF259" s="79"/>
      <c r="CG259" s="79"/>
      <c r="CH259" s="79"/>
      <c r="CI259" s="79"/>
      <c r="CJ259" s="79"/>
      <c r="CK259" s="79"/>
      <c r="CL259" s="79"/>
      <c r="CM259" s="79"/>
      <c r="CN259" s="79"/>
      <c r="CO259" s="79"/>
      <c r="CP259" s="79"/>
      <c r="CQ259" s="79"/>
      <c r="CR259" s="79"/>
      <c r="CS259" s="79"/>
      <c r="CT259" s="79"/>
      <c r="CU259" s="79"/>
      <c r="CV259" s="79"/>
      <c r="CW259" s="79"/>
      <c r="CX259" s="79"/>
      <c r="CY259" s="79"/>
      <c r="CZ259" s="79"/>
      <c r="DA259" s="79"/>
      <c r="DB259" s="79"/>
      <c r="DC259" s="79"/>
      <c r="DD259" s="79"/>
      <c r="DE259" s="79"/>
      <c r="DF259" s="79"/>
      <c r="DG259" s="79"/>
      <c r="DH259" s="79"/>
      <c r="DI259" s="79"/>
      <c r="DJ259" s="79"/>
      <c r="DK259" s="79"/>
      <c r="DL259" s="79"/>
      <c r="DM259" s="79"/>
      <c r="DN259" s="79"/>
      <c r="DO259" s="79"/>
      <c r="DP259" s="79"/>
      <c r="DQ259" s="79"/>
      <c r="DR259" s="79"/>
      <c r="DS259" s="79"/>
      <c r="DT259" s="79"/>
      <c r="DU259" s="79"/>
      <c r="DV259" s="79"/>
      <c r="DW259" s="79"/>
      <c r="DX259" s="79"/>
      <c r="DY259" s="79"/>
      <c r="DZ259" s="79"/>
      <c r="EA259" s="79"/>
      <c r="EB259" s="79"/>
      <c r="EC259" s="79"/>
      <c r="ED259" s="79"/>
      <c r="EE259" s="79"/>
      <c r="EF259" s="79"/>
      <c r="EG259" s="79"/>
      <c r="EH259" s="79"/>
      <c r="EI259" s="79"/>
      <c r="EJ259" s="79"/>
      <c r="EK259" s="79"/>
      <c r="EL259" s="79"/>
      <c r="EM259" s="79"/>
      <c r="EN259" s="79"/>
      <c r="EO259" s="79"/>
      <c r="EP259" s="79"/>
      <c r="EQ259" s="79"/>
      <c r="ER259" s="79"/>
      <c r="ES259" s="79"/>
      <c r="ET259" s="79"/>
      <c r="EU259" s="79"/>
      <c r="EV259" s="79"/>
      <c r="EW259" s="79"/>
      <c r="EX259" s="79"/>
      <c r="EY259" s="79"/>
      <c r="EZ259" s="79"/>
      <c r="FA259" s="79"/>
      <c r="FB259" s="79"/>
      <c r="FC259" s="79"/>
      <c r="FD259" s="79"/>
      <c r="FE259" s="79"/>
      <c r="FF259" s="79"/>
      <c r="FG259" s="79"/>
      <c r="FH259" s="79"/>
      <c r="FI259" s="79"/>
      <c r="FJ259" s="79"/>
      <c r="FK259" s="79"/>
      <c r="FL259" s="79"/>
      <c r="FM259" s="79"/>
      <c r="FN259" s="79"/>
      <c r="FO259" s="79"/>
      <c r="FP259" s="79"/>
      <c r="FQ259" s="79"/>
      <c r="FR259" s="79"/>
      <c r="FS259" s="79"/>
      <c r="FT259" s="79"/>
      <c r="FU259" s="79"/>
      <c r="FV259" s="79"/>
      <c r="FW259" s="79"/>
      <c r="FX259" s="79">
        <v>0</v>
      </c>
      <c r="FY259" s="79">
        <v>9</v>
      </c>
      <c r="FZ259" s="79">
        <v>0</v>
      </c>
      <c r="GA259" s="41"/>
      <c r="GB259" s="34"/>
      <c r="GC259" s="34"/>
    </row>
    <row r="260" spans="1:185" x14ac:dyDescent="0.2">
      <c r="A260" t="s">
        <v>186</v>
      </c>
      <c r="B260" t="s">
        <v>236</v>
      </c>
      <c r="C260" t="s">
        <v>2</v>
      </c>
      <c r="D260" t="s">
        <v>203</v>
      </c>
      <c r="E260" t="s">
        <v>243</v>
      </c>
      <c r="F260" t="s">
        <v>180</v>
      </c>
      <c r="G260" t="s">
        <v>1</v>
      </c>
      <c r="H260" s="79">
        <v>49</v>
      </c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  <c r="AF260" s="79"/>
      <c r="AG260" s="79"/>
      <c r="AH260" s="79"/>
      <c r="AI260" s="79"/>
      <c r="AJ260" s="79"/>
      <c r="AK260" s="79"/>
      <c r="AL260" s="79"/>
      <c r="AM260" s="79"/>
      <c r="AN260" s="79"/>
      <c r="AO260" s="79"/>
      <c r="AP260" s="79"/>
      <c r="AQ260" s="79"/>
      <c r="AR260" s="79"/>
      <c r="AS260" s="79"/>
      <c r="AT260" s="79"/>
      <c r="AU260" s="79"/>
      <c r="AV260" s="79"/>
      <c r="AW260" s="79"/>
      <c r="AX260" s="79"/>
      <c r="AY260" s="79"/>
      <c r="AZ260" s="79"/>
      <c r="BA260" s="79"/>
      <c r="BB260" s="79"/>
      <c r="BC260" s="79"/>
      <c r="BD260" s="79"/>
      <c r="BE260" s="79"/>
      <c r="BF260" s="79"/>
      <c r="BG260" s="79"/>
      <c r="BH260" s="79"/>
      <c r="BI260" s="79"/>
      <c r="BJ260" s="79"/>
      <c r="BK260" s="79"/>
      <c r="BL260" s="79"/>
      <c r="BM260" s="79"/>
      <c r="BN260" s="79"/>
      <c r="BO260" s="79"/>
      <c r="BP260" s="79"/>
      <c r="BQ260" s="79"/>
      <c r="BR260" s="79"/>
      <c r="BS260" s="79"/>
      <c r="BT260" s="79"/>
      <c r="BU260" s="79"/>
      <c r="BV260" s="79"/>
      <c r="BW260" s="79"/>
      <c r="BX260" s="79"/>
      <c r="BY260" s="79"/>
      <c r="BZ260" s="79"/>
      <c r="CA260" s="79"/>
      <c r="CB260" s="79"/>
      <c r="CC260" s="79"/>
      <c r="CD260" s="79"/>
      <c r="CE260" s="79"/>
      <c r="CF260" s="79"/>
      <c r="CG260" s="79"/>
      <c r="CH260" s="79"/>
      <c r="CI260" s="79"/>
      <c r="CJ260" s="79"/>
      <c r="CK260" s="79"/>
      <c r="CL260" s="79"/>
      <c r="CM260" s="79"/>
      <c r="CN260" s="79"/>
      <c r="CO260" s="79"/>
      <c r="CP260" s="79"/>
      <c r="CQ260" s="79"/>
      <c r="CR260" s="79"/>
      <c r="CS260" s="79"/>
      <c r="CT260" s="79"/>
      <c r="CU260" s="79"/>
      <c r="CV260" s="79"/>
      <c r="CW260" s="79"/>
      <c r="CX260" s="79"/>
      <c r="CY260" s="79"/>
      <c r="CZ260" s="79"/>
      <c r="DA260" s="79"/>
      <c r="DB260" s="79"/>
      <c r="DC260" s="79"/>
      <c r="DD260" s="79"/>
      <c r="DE260" s="79"/>
      <c r="DF260" s="79"/>
      <c r="DG260" s="79"/>
      <c r="DH260" s="79"/>
      <c r="DI260" s="79"/>
      <c r="DJ260" s="79"/>
      <c r="DK260" s="79"/>
      <c r="DL260" s="79"/>
      <c r="DM260" s="79"/>
      <c r="DN260" s="79"/>
      <c r="DO260" s="79"/>
      <c r="DP260" s="79"/>
      <c r="DQ260" s="79"/>
      <c r="DR260" s="79"/>
      <c r="DS260" s="79"/>
      <c r="DT260" s="79"/>
      <c r="DU260" s="79"/>
      <c r="DV260" s="79"/>
      <c r="DW260" s="79"/>
      <c r="DX260" s="79"/>
      <c r="DY260" s="79"/>
      <c r="DZ260" s="79"/>
      <c r="EA260" s="79"/>
      <c r="EB260" s="79"/>
      <c r="EC260" s="79"/>
      <c r="ED260" s="79"/>
      <c r="EE260" s="79"/>
      <c r="EF260" s="79"/>
      <c r="EG260" s="79"/>
      <c r="EH260" s="79"/>
      <c r="EI260" s="79"/>
      <c r="EJ260" s="79"/>
      <c r="EK260" s="79"/>
      <c r="EL260" s="79"/>
      <c r="EM260" s="79"/>
      <c r="EN260" s="79"/>
      <c r="EO260" s="79"/>
      <c r="EP260" s="79"/>
      <c r="EQ260" s="79"/>
      <c r="ER260" s="79"/>
      <c r="ES260" s="79"/>
      <c r="ET260" s="79"/>
      <c r="EU260" s="79"/>
      <c r="EV260" s="79"/>
      <c r="EW260" s="79"/>
      <c r="EX260" s="79"/>
      <c r="EY260" s="79"/>
      <c r="EZ260" s="79"/>
      <c r="FA260" s="79"/>
      <c r="FB260" s="79"/>
      <c r="FC260" s="79"/>
      <c r="FD260" s="79"/>
      <c r="FE260" s="79"/>
      <c r="FF260" s="79"/>
      <c r="FG260" s="79"/>
      <c r="FH260" s="79"/>
      <c r="FI260" s="79"/>
      <c r="FJ260" s="79"/>
      <c r="FK260" s="79"/>
      <c r="FL260" s="79"/>
      <c r="FM260" s="79"/>
      <c r="FN260" s="79"/>
      <c r="FO260" s="79"/>
      <c r="FP260" s="79"/>
      <c r="FQ260" s="79"/>
      <c r="FR260" s="79"/>
      <c r="FS260" s="79"/>
      <c r="FT260" s="79"/>
      <c r="FU260" s="79"/>
      <c r="FV260" s="79"/>
      <c r="FW260" s="79"/>
      <c r="FX260" s="79">
        <v>0</v>
      </c>
      <c r="FY260" s="79">
        <v>6</v>
      </c>
      <c r="FZ260" s="79">
        <v>0</v>
      </c>
      <c r="GA260" s="41"/>
      <c r="GB260" s="34"/>
      <c r="GC260" s="34"/>
    </row>
    <row r="261" spans="1:185" x14ac:dyDescent="0.2">
      <c r="A261" t="s">
        <v>186</v>
      </c>
      <c r="B261" t="s">
        <v>236</v>
      </c>
      <c r="C261" t="s">
        <v>2</v>
      </c>
      <c r="D261" t="s">
        <v>203</v>
      </c>
      <c r="E261" t="s">
        <v>243</v>
      </c>
      <c r="F261" t="s">
        <v>181</v>
      </c>
      <c r="G261" t="s">
        <v>1</v>
      </c>
      <c r="H261" s="79">
        <v>64</v>
      </c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  <c r="AA261" s="79"/>
      <c r="AB261" s="79"/>
      <c r="AC261" s="79"/>
      <c r="AD261" s="79"/>
      <c r="AE261" s="79"/>
      <c r="AF261" s="79"/>
      <c r="AG261" s="79"/>
      <c r="AH261" s="79"/>
      <c r="AI261" s="79"/>
      <c r="AJ261" s="79"/>
      <c r="AK261" s="79"/>
      <c r="AL261" s="79"/>
      <c r="AM261" s="79"/>
      <c r="AN261" s="79"/>
      <c r="AO261" s="79"/>
      <c r="AP261" s="79"/>
      <c r="AQ261" s="79"/>
      <c r="AR261" s="79"/>
      <c r="AS261" s="79"/>
      <c r="AT261" s="79"/>
      <c r="AU261" s="79"/>
      <c r="AV261" s="79"/>
      <c r="AW261" s="79"/>
      <c r="AX261" s="79"/>
      <c r="AY261" s="79"/>
      <c r="AZ261" s="79"/>
      <c r="BA261" s="79"/>
      <c r="BB261" s="79"/>
      <c r="BC261" s="79"/>
      <c r="BD261" s="79"/>
      <c r="BE261" s="79"/>
      <c r="BF261" s="79"/>
      <c r="BG261" s="79"/>
      <c r="BH261" s="79"/>
      <c r="BI261" s="79"/>
      <c r="BJ261" s="79"/>
      <c r="BK261" s="79"/>
      <c r="BL261" s="79"/>
      <c r="BM261" s="79"/>
      <c r="BN261" s="79"/>
      <c r="BO261" s="79"/>
      <c r="BP261" s="79"/>
      <c r="BQ261" s="79"/>
      <c r="BR261" s="79"/>
      <c r="BS261" s="79"/>
      <c r="BT261" s="79"/>
      <c r="BU261" s="79"/>
      <c r="BV261" s="79"/>
      <c r="BW261" s="79"/>
      <c r="BX261" s="79"/>
      <c r="BY261" s="79"/>
      <c r="BZ261" s="79"/>
      <c r="CA261" s="79"/>
      <c r="CB261" s="79"/>
      <c r="CC261" s="79"/>
      <c r="CD261" s="79"/>
      <c r="CE261" s="79"/>
      <c r="CF261" s="79"/>
      <c r="CG261" s="79"/>
      <c r="CH261" s="79"/>
      <c r="CI261" s="79"/>
      <c r="CJ261" s="79"/>
      <c r="CK261" s="79"/>
      <c r="CL261" s="79"/>
      <c r="CM261" s="79"/>
      <c r="CN261" s="79"/>
      <c r="CO261" s="79"/>
      <c r="CP261" s="79"/>
      <c r="CQ261" s="79"/>
      <c r="CR261" s="79"/>
      <c r="CS261" s="79"/>
      <c r="CT261" s="79"/>
      <c r="CU261" s="79"/>
      <c r="CV261" s="79"/>
      <c r="CW261" s="79"/>
      <c r="CX261" s="79"/>
      <c r="CY261" s="79"/>
      <c r="CZ261" s="79"/>
      <c r="DA261" s="79"/>
      <c r="DB261" s="79"/>
      <c r="DC261" s="79"/>
      <c r="DD261" s="79"/>
      <c r="DE261" s="79"/>
      <c r="DF261" s="79"/>
      <c r="DG261" s="79"/>
      <c r="DH261" s="79"/>
      <c r="DI261" s="79"/>
      <c r="DJ261" s="79"/>
      <c r="DK261" s="79"/>
      <c r="DL261" s="79"/>
      <c r="DM261" s="79"/>
      <c r="DN261" s="79"/>
      <c r="DO261" s="79"/>
      <c r="DP261" s="79"/>
      <c r="DQ261" s="79"/>
      <c r="DR261" s="79"/>
      <c r="DS261" s="79"/>
      <c r="DT261" s="79"/>
      <c r="DU261" s="79"/>
      <c r="DV261" s="79"/>
      <c r="DW261" s="79"/>
      <c r="DX261" s="79"/>
      <c r="DY261" s="79"/>
      <c r="DZ261" s="79"/>
      <c r="EA261" s="79"/>
      <c r="EB261" s="79"/>
      <c r="EC261" s="79"/>
      <c r="ED261" s="79"/>
      <c r="EE261" s="79"/>
      <c r="EF261" s="79"/>
      <c r="EG261" s="79"/>
      <c r="EH261" s="79"/>
      <c r="EI261" s="79"/>
      <c r="EJ261" s="79"/>
      <c r="EK261" s="79"/>
      <c r="EL261" s="79"/>
      <c r="EM261" s="79"/>
      <c r="EN261" s="79"/>
      <c r="EO261" s="79"/>
      <c r="EP261" s="79"/>
      <c r="EQ261" s="79"/>
      <c r="ER261" s="79"/>
      <c r="ES261" s="79"/>
      <c r="ET261" s="79"/>
      <c r="EU261" s="79"/>
      <c r="EV261" s="79"/>
      <c r="EW261" s="79"/>
      <c r="EX261" s="79"/>
      <c r="EY261" s="79"/>
      <c r="EZ261" s="79"/>
      <c r="FA261" s="79"/>
      <c r="FB261" s="79"/>
      <c r="FC261" s="79"/>
      <c r="FD261" s="79"/>
      <c r="FE261" s="79"/>
      <c r="FF261" s="79"/>
      <c r="FG261" s="79"/>
      <c r="FH261" s="79"/>
      <c r="FI261" s="79"/>
      <c r="FJ261" s="79"/>
      <c r="FK261" s="79"/>
      <c r="FL261" s="79"/>
      <c r="FM261" s="79"/>
      <c r="FN261" s="79"/>
      <c r="FO261" s="79"/>
      <c r="FP261" s="79"/>
      <c r="FQ261" s="79"/>
      <c r="FR261" s="79"/>
      <c r="FS261" s="79"/>
      <c r="FT261" s="79"/>
      <c r="FU261" s="79"/>
      <c r="FV261" s="79"/>
      <c r="FW261" s="79"/>
      <c r="FX261" s="79">
        <v>0</v>
      </c>
      <c r="FY261" s="79">
        <v>6</v>
      </c>
      <c r="FZ261" s="79">
        <v>0</v>
      </c>
      <c r="GA261" s="41"/>
      <c r="GB261" s="34"/>
      <c r="GC261" s="34"/>
    </row>
    <row r="262" spans="1:185" x14ac:dyDescent="0.2">
      <c r="A262" t="s">
        <v>186</v>
      </c>
      <c r="B262" t="s">
        <v>236</v>
      </c>
      <c r="C262" t="s">
        <v>2</v>
      </c>
      <c r="D262" t="s">
        <v>203</v>
      </c>
      <c r="E262" t="s">
        <v>243</v>
      </c>
      <c r="F262" t="s">
        <v>182</v>
      </c>
      <c r="G262" t="s">
        <v>1</v>
      </c>
      <c r="H262" s="79">
        <v>325</v>
      </c>
      <c r="I262" s="79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  <c r="AA262" s="79"/>
      <c r="AB262" s="79"/>
      <c r="AC262" s="79"/>
      <c r="AD262" s="79"/>
      <c r="AE262" s="79"/>
      <c r="AF262" s="79"/>
      <c r="AG262" s="79"/>
      <c r="AH262" s="79"/>
      <c r="AI262" s="79"/>
      <c r="AJ262" s="79"/>
      <c r="AK262" s="79"/>
      <c r="AL262" s="79"/>
      <c r="AM262" s="79"/>
      <c r="AN262" s="79"/>
      <c r="AO262" s="79"/>
      <c r="AP262" s="79"/>
      <c r="AQ262" s="79"/>
      <c r="AR262" s="79"/>
      <c r="AS262" s="79"/>
      <c r="AT262" s="79"/>
      <c r="AU262" s="79"/>
      <c r="AV262" s="79"/>
      <c r="AW262" s="79"/>
      <c r="AX262" s="79"/>
      <c r="AY262" s="79"/>
      <c r="AZ262" s="79"/>
      <c r="BA262" s="79"/>
      <c r="BB262" s="79"/>
      <c r="BC262" s="79"/>
      <c r="BD262" s="79"/>
      <c r="BE262" s="79"/>
      <c r="BF262" s="79"/>
      <c r="BG262" s="79"/>
      <c r="BH262" s="79"/>
      <c r="BI262" s="79"/>
      <c r="BJ262" s="79"/>
      <c r="BK262" s="79"/>
      <c r="BL262" s="79"/>
      <c r="BM262" s="79"/>
      <c r="BN262" s="79"/>
      <c r="BO262" s="79"/>
      <c r="BP262" s="79"/>
      <c r="BQ262" s="79"/>
      <c r="BR262" s="79"/>
      <c r="BS262" s="79"/>
      <c r="BT262" s="79"/>
      <c r="BU262" s="79"/>
      <c r="BV262" s="79"/>
      <c r="BW262" s="79"/>
      <c r="BX262" s="79"/>
      <c r="BY262" s="79"/>
      <c r="BZ262" s="79"/>
      <c r="CA262" s="79"/>
      <c r="CB262" s="79"/>
      <c r="CC262" s="79"/>
      <c r="CD262" s="79"/>
      <c r="CE262" s="79"/>
      <c r="CF262" s="79"/>
      <c r="CG262" s="79"/>
      <c r="CH262" s="79"/>
      <c r="CI262" s="79"/>
      <c r="CJ262" s="79"/>
      <c r="CK262" s="79"/>
      <c r="CL262" s="79"/>
      <c r="CM262" s="79"/>
      <c r="CN262" s="79"/>
      <c r="CO262" s="79"/>
      <c r="CP262" s="79"/>
      <c r="CQ262" s="79"/>
      <c r="CR262" s="79"/>
      <c r="CS262" s="79"/>
      <c r="CT262" s="79"/>
      <c r="CU262" s="79"/>
      <c r="CV262" s="79"/>
      <c r="CW262" s="79"/>
      <c r="CX262" s="79"/>
      <c r="CY262" s="79"/>
      <c r="CZ262" s="79"/>
      <c r="DA262" s="79"/>
      <c r="DB262" s="79"/>
      <c r="DC262" s="79"/>
      <c r="DD262" s="79"/>
      <c r="DE262" s="79"/>
      <c r="DF262" s="79"/>
      <c r="DG262" s="79"/>
      <c r="DH262" s="79"/>
      <c r="DI262" s="79"/>
      <c r="DJ262" s="79"/>
      <c r="DK262" s="79"/>
      <c r="DL262" s="79"/>
      <c r="DM262" s="79"/>
      <c r="DN262" s="79"/>
      <c r="DO262" s="79"/>
      <c r="DP262" s="79"/>
      <c r="DQ262" s="79"/>
      <c r="DR262" s="79"/>
      <c r="DS262" s="79"/>
      <c r="DT262" s="79"/>
      <c r="DU262" s="79"/>
      <c r="DV262" s="79"/>
      <c r="DW262" s="79"/>
      <c r="DX262" s="79"/>
      <c r="DY262" s="79"/>
      <c r="DZ262" s="79"/>
      <c r="EA262" s="79"/>
      <c r="EB262" s="79"/>
      <c r="EC262" s="79"/>
      <c r="ED262" s="79"/>
      <c r="EE262" s="79"/>
      <c r="EF262" s="79"/>
      <c r="EG262" s="79"/>
      <c r="EH262" s="79"/>
      <c r="EI262" s="79"/>
      <c r="EJ262" s="79"/>
      <c r="EK262" s="79"/>
      <c r="EL262" s="79"/>
      <c r="EM262" s="79"/>
      <c r="EN262" s="79"/>
      <c r="EO262" s="79"/>
      <c r="EP262" s="79"/>
      <c r="EQ262" s="79"/>
      <c r="ER262" s="79"/>
      <c r="ES262" s="79"/>
      <c r="ET262" s="79"/>
      <c r="EU262" s="79"/>
      <c r="EV262" s="79"/>
      <c r="EW262" s="79"/>
      <c r="EX262" s="79"/>
      <c r="EY262" s="79"/>
      <c r="EZ262" s="79"/>
      <c r="FA262" s="79"/>
      <c r="FB262" s="79"/>
      <c r="FC262" s="79"/>
      <c r="FD262" s="79"/>
      <c r="FE262" s="79"/>
      <c r="FF262" s="79"/>
      <c r="FG262" s="79"/>
      <c r="FH262" s="79"/>
      <c r="FI262" s="79"/>
      <c r="FJ262" s="79"/>
      <c r="FK262" s="79"/>
      <c r="FL262" s="79"/>
      <c r="FM262" s="79"/>
      <c r="FN262" s="79"/>
      <c r="FO262" s="79"/>
      <c r="FP262" s="79"/>
      <c r="FQ262" s="79"/>
      <c r="FR262" s="79"/>
      <c r="FS262" s="79"/>
      <c r="FT262" s="79"/>
      <c r="FU262" s="79"/>
      <c r="FV262" s="79"/>
      <c r="FW262" s="79"/>
      <c r="FX262" s="79">
        <v>0</v>
      </c>
      <c r="FY262" s="79">
        <v>30</v>
      </c>
      <c r="FZ262" s="79">
        <v>0</v>
      </c>
      <c r="GA262" s="41"/>
      <c r="GB262" s="34"/>
      <c r="GC262" s="34"/>
    </row>
    <row r="263" spans="1:185" x14ac:dyDescent="0.2">
      <c r="A263" t="s">
        <v>186</v>
      </c>
      <c r="B263" t="s">
        <v>236</v>
      </c>
      <c r="C263" t="s">
        <v>2</v>
      </c>
      <c r="D263" t="s">
        <v>203</v>
      </c>
      <c r="E263" t="s">
        <v>243</v>
      </c>
      <c r="F263" t="s">
        <v>183</v>
      </c>
      <c r="G263" t="s">
        <v>1</v>
      </c>
      <c r="H263" s="79">
        <v>565</v>
      </c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  <c r="AF263" s="79"/>
      <c r="AG263" s="79"/>
      <c r="AH263" s="79"/>
      <c r="AI263" s="79"/>
      <c r="AJ263" s="79"/>
      <c r="AK263" s="79"/>
      <c r="AL263" s="79"/>
      <c r="AM263" s="79"/>
      <c r="AN263" s="79"/>
      <c r="AO263" s="79"/>
      <c r="AP263" s="79"/>
      <c r="AQ263" s="79"/>
      <c r="AR263" s="79"/>
      <c r="AS263" s="79"/>
      <c r="AT263" s="79"/>
      <c r="AU263" s="79"/>
      <c r="AV263" s="79"/>
      <c r="AW263" s="79"/>
      <c r="AX263" s="79"/>
      <c r="AY263" s="79"/>
      <c r="AZ263" s="79"/>
      <c r="BA263" s="79"/>
      <c r="BB263" s="79"/>
      <c r="BC263" s="79"/>
      <c r="BD263" s="79"/>
      <c r="BE263" s="79"/>
      <c r="BF263" s="79"/>
      <c r="BG263" s="79"/>
      <c r="BH263" s="79"/>
      <c r="BI263" s="79"/>
      <c r="BJ263" s="79"/>
      <c r="BK263" s="79"/>
      <c r="BL263" s="79"/>
      <c r="BM263" s="79"/>
      <c r="BN263" s="79"/>
      <c r="BO263" s="79"/>
      <c r="BP263" s="79"/>
      <c r="BQ263" s="79"/>
      <c r="BR263" s="79"/>
      <c r="BS263" s="79"/>
      <c r="BT263" s="79"/>
      <c r="BU263" s="79"/>
      <c r="BV263" s="79"/>
      <c r="BW263" s="79"/>
      <c r="BX263" s="79"/>
      <c r="BY263" s="79"/>
      <c r="BZ263" s="79"/>
      <c r="CA263" s="79"/>
      <c r="CB263" s="79"/>
      <c r="CC263" s="79"/>
      <c r="CD263" s="79"/>
      <c r="CE263" s="79"/>
      <c r="CF263" s="79"/>
      <c r="CG263" s="79"/>
      <c r="CH263" s="79"/>
      <c r="CI263" s="79"/>
      <c r="CJ263" s="79"/>
      <c r="CK263" s="79"/>
      <c r="CL263" s="79"/>
      <c r="CM263" s="79"/>
      <c r="CN263" s="79"/>
      <c r="CO263" s="79"/>
      <c r="CP263" s="79"/>
      <c r="CQ263" s="79"/>
      <c r="CR263" s="79"/>
      <c r="CS263" s="79"/>
      <c r="CT263" s="79"/>
      <c r="CU263" s="79"/>
      <c r="CV263" s="79"/>
      <c r="CW263" s="79"/>
      <c r="CX263" s="79"/>
      <c r="CY263" s="79"/>
      <c r="CZ263" s="79"/>
      <c r="DA263" s="79"/>
      <c r="DB263" s="79"/>
      <c r="DC263" s="79"/>
      <c r="DD263" s="79"/>
      <c r="DE263" s="79"/>
      <c r="DF263" s="79"/>
      <c r="DG263" s="79"/>
      <c r="DH263" s="79"/>
      <c r="DI263" s="79"/>
      <c r="DJ263" s="79"/>
      <c r="DK263" s="79"/>
      <c r="DL263" s="79"/>
      <c r="DM263" s="79"/>
      <c r="DN263" s="79"/>
      <c r="DO263" s="79"/>
      <c r="DP263" s="79"/>
      <c r="DQ263" s="79"/>
      <c r="DR263" s="79"/>
      <c r="DS263" s="79"/>
      <c r="DT263" s="79"/>
      <c r="DU263" s="79"/>
      <c r="DV263" s="79"/>
      <c r="DW263" s="79"/>
      <c r="DX263" s="79"/>
      <c r="DY263" s="79"/>
      <c r="DZ263" s="79"/>
      <c r="EA263" s="79"/>
      <c r="EB263" s="79"/>
      <c r="EC263" s="79"/>
      <c r="ED263" s="79"/>
      <c r="EE263" s="79"/>
      <c r="EF263" s="79"/>
      <c r="EG263" s="79"/>
      <c r="EH263" s="79"/>
      <c r="EI263" s="79"/>
      <c r="EJ263" s="79"/>
      <c r="EK263" s="79"/>
      <c r="EL263" s="79"/>
      <c r="EM263" s="79"/>
      <c r="EN263" s="79"/>
      <c r="EO263" s="79"/>
      <c r="EP263" s="79"/>
      <c r="EQ263" s="79"/>
      <c r="ER263" s="79"/>
      <c r="ES263" s="79"/>
      <c r="ET263" s="79"/>
      <c r="EU263" s="79"/>
      <c r="EV263" s="79"/>
      <c r="EW263" s="79"/>
      <c r="EX263" s="79"/>
      <c r="EY263" s="79"/>
      <c r="EZ263" s="79"/>
      <c r="FA263" s="79"/>
      <c r="FB263" s="79"/>
      <c r="FC263" s="79"/>
      <c r="FD263" s="79"/>
      <c r="FE263" s="79"/>
      <c r="FF263" s="79"/>
      <c r="FG263" s="79"/>
      <c r="FH263" s="79"/>
      <c r="FI263" s="79"/>
      <c r="FJ263" s="79"/>
      <c r="FK263" s="79"/>
      <c r="FL263" s="79"/>
      <c r="FM263" s="79"/>
      <c r="FN263" s="79"/>
      <c r="FO263" s="79"/>
      <c r="FP263" s="79"/>
      <c r="FQ263" s="79"/>
      <c r="FR263" s="79"/>
      <c r="FS263" s="79"/>
      <c r="FT263" s="79"/>
      <c r="FU263" s="79"/>
      <c r="FV263" s="79"/>
      <c r="FW263" s="79"/>
      <c r="FX263" s="79">
        <v>0</v>
      </c>
      <c r="FY263" s="79">
        <v>37</v>
      </c>
      <c r="FZ263" s="79">
        <v>0</v>
      </c>
      <c r="GA263" s="41"/>
      <c r="GB263" s="34"/>
      <c r="GC263" s="34"/>
    </row>
    <row r="264" spans="1:185" x14ac:dyDescent="0.2">
      <c r="A264" t="s">
        <v>186</v>
      </c>
      <c r="B264" t="s">
        <v>236</v>
      </c>
      <c r="C264" t="s">
        <v>2</v>
      </c>
      <c r="D264" t="s">
        <v>203</v>
      </c>
      <c r="E264" t="s">
        <v>243</v>
      </c>
      <c r="F264" t="s">
        <v>184</v>
      </c>
      <c r="G264" t="s">
        <v>1</v>
      </c>
      <c r="H264" s="79">
        <v>240</v>
      </c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  <c r="AA264" s="79"/>
      <c r="AB264" s="79"/>
      <c r="AC264" s="79"/>
      <c r="AD264" s="79"/>
      <c r="AE264" s="79"/>
      <c r="AF264" s="79"/>
      <c r="AG264" s="79"/>
      <c r="AH264" s="79"/>
      <c r="AI264" s="79"/>
      <c r="AJ264" s="79"/>
      <c r="AK264" s="79"/>
      <c r="AL264" s="79"/>
      <c r="AM264" s="79"/>
      <c r="AN264" s="79"/>
      <c r="AO264" s="79"/>
      <c r="AP264" s="79"/>
      <c r="AQ264" s="79"/>
      <c r="AR264" s="79"/>
      <c r="AS264" s="79"/>
      <c r="AT264" s="79"/>
      <c r="AU264" s="79"/>
      <c r="AV264" s="79"/>
      <c r="AW264" s="79"/>
      <c r="AX264" s="79"/>
      <c r="AY264" s="79"/>
      <c r="AZ264" s="79"/>
      <c r="BA264" s="79"/>
      <c r="BB264" s="79"/>
      <c r="BC264" s="79"/>
      <c r="BD264" s="79"/>
      <c r="BE264" s="79"/>
      <c r="BF264" s="79"/>
      <c r="BG264" s="79"/>
      <c r="BH264" s="79"/>
      <c r="BI264" s="79"/>
      <c r="BJ264" s="79"/>
      <c r="BK264" s="79"/>
      <c r="BL264" s="79"/>
      <c r="BM264" s="79"/>
      <c r="BN264" s="79"/>
      <c r="BO264" s="79"/>
      <c r="BP264" s="79"/>
      <c r="BQ264" s="79"/>
      <c r="BR264" s="79"/>
      <c r="BS264" s="79"/>
      <c r="BT264" s="79"/>
      <c r="BU264" s="79"/>
      <c r="BV264" s="79"/>
      <c r="BW264" s="79"/>
      <c r="BX264" s="79"/>
      <c r="BY264" s="79"/>
      <c r="BZ264" s="79"/>
      <c r="CA264" s="79"/>
      <c r="CB264" s="79"/>
      <c r="CC264" s="79"/>
      <c r="CD264" s="79"/>
      <c r="CE264" s="79"/>
      <c r="CF264" s="79"/>
      <c r="CG264" s="79"/>
      <c r="CH264" s="79"/>
      <c r="CI264" s="79"/>
      <c r="CJ264" s="79"/>
      <c r="CK264" s="79"/>
      <c r="CL264" s="79"/>
      <c r="CM264" s="79"/>
      <c r="CN264" s="79"/>
      <c r="CO264" s="79"/>
      <c r="CP264" s="79"/>
      <c r="CQ264" s="79"/>
      <c r="CR264" s="79"/>
      <c r="CS264" s="79"/>
      <c r="CT264" s="79"/>
      <c r="CU264" s="79"/>
      <c r="CV264" s="79"/>
      <c r="CW264" s="79"/>
      <c r="CX264" s="79"/>
      <c r="CY264" s="79"/>
      <c r="CZ264" s="79"/>
      <c r="DA264" s="79"/>
      <c r="DB264" s="79"/>
      <c r="DC264" s="79"/>
      <c r="DD264" s="79"/>
      <c r="DE264" s="79"/>
      <c r="DF264" s="79"/>
      <c r="DG264" s="79"/>
      <c r="DH264" s="79"/>
      <c r="DI264" s="79"/>
      <c r="DJ264" s="79"/>
      <c r="DK264" s="79"/>
      <c r="DL264" s="79"/>
      <c r="DM264" s="79"/>
      <c r="DN264" s="79"/>
      <c r="DO264" s="79"/>
      <c r="DP264" s="79"/>
      <c r="DQ264" s="79"/>
      <c r="DR264" s="79"/>
      <c r="DS264" s="79"/>
      <c r="DT264" s="79"/>
      <c r="DU264" s="79"/>
      <c r="DV264" s="79"/>
      <c r="DW264" s="79"/>
      <c r="DX264" s="79"/>
      <c r="DY264" s="79"/>
      <c r="DZ264" s="79"/>
      <c r="EA264" s="79"/>
      <c r="EB264" s="79"/>
      <c r="EC264" s="79"/>
      <c r="ED264" s="79"/>
      <c r="EE264" s="79"/>
      <c r="EF264" s="79"/>
      <c r="EG264" s="79"/>
      <c r="EH264" s="79"/>
      <c r="EI264" s="79"/>
      <c r="EJ264" s="79"/>
      <c r="EK264" s="79"/>
      <c r="EL264" s="79"/>
      <c r="EM264" s="79"/>
      <c r="EN264" s="79"/>
      <c r="EO264" s="79"/>
      <c r="EP264" s="79"/>
      <c r="EQ264" s="79"/>
      <c r="ER264" s="79"/>
      <c r="ES264" s="79"/>
      <c r="ET264" s="79"/>
      <c r="EU264" s="79"/>
      <c r="EV264" s="79"/>
      <c r="EW264" s="79"/>
      <c r="EX264" s="79"/>
      <c r="EY264" s="79"/>
      <c r="EZ264" s="79"/>
      <c r="FA264" s="79"/>
      <c r="FB264" s="79"/>
      <c r="FC264" s="79"/>
      <c r="FD264" s="79"/>
      <c r="FE264" s="79"/>
      <c r="FF264" s="79"/>
      <c r="FG264" s="79"/>
      <c r="FH264" s="79"/>
      <c r="FI264" s="79"/>
      <c r="FJ264" s="79"/>
      <c r="FK264" s="79"/>
      <c r="FL264" s="79"/>
      <c r="FM264" s="79"/>
      <c r="FN264" s="79"/>
      <c r="FO264" s="79"/>
      <c r="FP264" s="79"/>
      <c r="FQ264" s="79"/>
      <c r="FR264" s="79"/>
      <c r="FS264" s="79"/>
      <c r="FT264" s="79"/>
      <c r="FU264" s="79"/>
      <c r="FV264" s="79"/>
      <c r="FW264" s="79"/>
      <c r="FX264" s="79">
        <v>0</v>
      </c>
      <c r="FY264" s="79">
        <v>20</v>
      </c>
      <c r="FZ264" s="79">
        <v>0</v>
      </c>
      <c r="GA264" s="41"/>
      <c r="GB264" s="34"/>
      <c r="GC264" s="34"/>
    </row>
    <row r="265" spans="1:185" x14ac:dyDescent="0.2">
      <c r="A265" t="s">
        <v>186</v>
      </c>
      <c r="B265" t="s">
        <v>236</v>
      </c>
      <c r="C265" t="s">
        <v>2</v>
      </c>
      <c r="D265" t="s">
        <v>203</v>
      </c>
      <c r="E265" t="s">
        <v>243</v>
      </c>
      <c r="F265" t="s">
        <v>185</v>
      </c>
      <c r="G265" t="s">
        <v>1</v>
      </c>
      <c r="H265" s="79">
        <v>69</v>
      </c>
      <c r="I265" s="79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  <c r="AA265" s="79"/>
      <c r="AB265" s="79"/>
      <c r="AC265" s="79"/>
      <c r="AD265" s="79"/>
      <c r="AE265" s="79"/>
      <c r="AF265" s="79"/>
      <c r="AG265" s="79"/>
      <c r="AH265" s="79"/>
      <c r="AI265" s="79"/>
      <c r="AJ265" s="79"/>
      <c r="AK265" s="79"/>
      <c r="AL265" s="79"/>
      <c r="AM265" s="79"/>
      <c r="AN265" s="79"/>
      <c r="AO265" s="79"/>
      <c r="AP265" s="79"/>
      <c r="AQ265" s="79"/>
      <c r="AR265" s="79"/>
      <c r="AS265" s="79"/>
      <c r="AT265" s="79"/>
      <c r="AU265" s="79"/>
      <c r="AV265" s="79"/>
      <c r="AW265" s="79"/>
      <c r="AX265" s="79"/>
      <c r="AY265" s="79"/>
      <c r="AZ265" s="79"/>
      <c r="BA265" s="79"/>
      <c r="BB265" s="79"/>
      <c r="BC265" s="79"/>
      <c r="BD265" s="79"/>
      <c r="BE265" s="79"/>
      <c r="BF265" s="79"/>
      <c r="BG265" s="79"/>
      <c r="BH265" s="79"/>
      <c r="BI265" s="79"/>
      <c r="BJ265" s="79"/>
      <c r="BK265" s="79"/>
      <c r="BL265" s="79"/>
      <c r="BM265" s="79"/>
      <c r="BN265" s="79"/>
      <c r="BO265" s="79"/>
      <c r="BP265" s="79"/>
      <c r="BQ265" s="79"/>
      <c r="BR265" s="79"/>
      <c r="BS265" s="79"/>
      <c r="BT265" s="79"/>
      <c r="BU265" s="79"/>
      <c r="BV265" s="79"/>
      <c r="BW265" s="79"/>
      <c r="BX265" s="79"/>
      <c r="BY265" s="79"/>
      <c r="BZ265" s="79"/>
      <c r="CA265" s="79"/>
      <c r="CB265" s="79"/>
      <c r="CC265" s="79"/>
      <c r="CD265" s="79"/>
      <c r="CE265" s="79"/>
      <c r="CF265" s="79"/>
      <c r="CG265" s="79"/>
      <c r="CH265" s="79"/>
      <c r="CI265" s="79"/>
      <c r="CJ265" s="79"/>
      <c r="CK265" s="79"/>
      <c r="CL265" s="79"/>
      <c r="CM265" s="79"/>
      <c r="CN265" s="79"/>
      <c r="CO265" s="79"/>
      <c r="CP265" s="79"/>
      <c r="CQ265" s="79"/>
      <c r="CR265" s="79"/>
      <c r="CS265" s="79"/>
      <c r="CT265" s="79"/>
      <c r="CU265" s="79"/>
      <c r="CV265" s="79"/>
      <c r="CW265" s="79"/>
      <c r="CX265" s="79"/>
      <c r="CY265" s="79"/>
      <c r="CZ265" s="79"/>
      <c r="DA265" s="79"/>
      <c r="DB265" s="79"/>
      <c r="DC265" s="79"/>
      <c r="DD265" s="79"/>
      <c r="DE265" s="79"/>
      <c r="DF265" s="79"/>
      <c r="DG265" s="79"/>
      <c r="DH265" s="79"/>
      <c r="DI265" s="79"/>
      <c r="DJ265" s="79"/>
      <c r="DK265" s="79"/>
      <c r="DL265" s="79"/>
      <c r="DM265" s="79"/>
      <c r="DN265" s="79"/>
      <c r="DO265" s="79"/>
      <c r="DP265" s="79"/>
      <c r="DQ265" s="79"/>
      <c r="DR265" s="79"/>
      <c r="DS265" s="79"/>
      <c r="DT265" s="79"/>
      <c r="DU265" s="79"/>
      <c r="DV265" s="79"/>
      <c r="DW265" s="79"/>
      <c r="DX265" s="79"/>
      <c r="DY265" s="79"/>
      <c r="DZ265" s="79"/>
      <c r="EA265" s="79"/>
      <c r="EB265" s="79"/>
      <c r="EC265" s="79"/>
      <c r="ED265" s="79"/>
      <c r="EE265" s="79"/>
      <c r="EF265" s="79"/>
      <c r="EG265" s="79"/>
      <c r="EH265" s="79"/>
      <c r="EI265" s="79"/>
      <c r="EJ265" s="79"/>
      <c r="EK265" s="79"/>
      <c r="EL265" s="79"/>
      <c r="EM265" s="79"/>
      <c r="EN265" s="79"/>
      <c r="EO265" s="79"/>
      <c r="EP265" s="79"/>
      <c r="EQ265" s="79"/>
      <c r="ER265" s="79"/>
      <c r="ES265" s="79"/>
      <c r="ET265" s="79"/>
      <c r="EU265" s="79"/>
      <c r="EV265" s="79"/>
      <c r="EW265" s="79"/>
      <c r="EX265" s="79"/>
      <c r="EY265" s="79"/>
      <c r="EZ265" s="79"/>
      <c r="FA265" s="79"/>
      <c r="FB265" s="79"/>
      <c r="FC265" s="79"/>
      <c r="FD265" s="79"/>
      <c r="FE265" s="79"/>
      <c r="FF265" s="79"/>
      <c r="FG265" s="79"/>
      <c r="FH265" s="79"/>
      <c r="FI265" s="79"/>
      <c r="FJ265" s="79"/>
      <c r="FK265" s="79"/>
      <c r="FL265" s="79"/>
      <c r="FM265" s="79"/>
      <c r="FN265" s="79"/>
      <c r="FO265" s="79"/>
      <c r="FP265" s="79"/>
      <c r="FQ265" s="79"/>
      <c r="FR265" s="79"/>
      <c r="FS265" s="79"/>
      <c r="FT265" s="79"/>
      <c r="FU265" s="79"/>
      <c r="FV265" s="79"/>
      <c r="FW265" s="79"/>
      <c r="FX265" s="79">
        <v>0</v>
      </c>
      <c r="FY265" s="79">
        <v>8</v>
      </c>
      <c r="FZ265" s="79">
        <v>0</v>
      </c>
      <c r="GA265" s="41"/>
      <c r="GB265" s="34"/>
      <c r="GC265" s="34"/>
    </row>
    <row r="266" spans="1:185" x14ac:dyDescent="0.2">
      <c r="A266" t="s">
        <v>186</v>
      </c>
      <c r="B266" t="s">
        <v>236</v>
      </c>
      <c r="C266" t="s">
        <v>194</v>
      </c>
      <c r="D266" t="s">
        <v>202</v>
      </c>
      <c r="E266" t="s">
        <v>239</v>
      </c>
      <c r="F266" t="s">
        <v>1</v>
      </c>
      <c r="G266" t="s">
        <v>198</v>
      </c>
      <c r="H266" s="79">
        <v>4438</v>
      </c>
      <c r="I266" s="79">
        <v>0.52766072750091553</v>
      </c>
      <c r="J266" s="79">
        <v>0.47129529714584351</v>
      </c>
      <c r="K266" s="79">
        <v>0.43843042850494385</v>
      </c>
      <c r="L266" s="79">
        <v>0.42592939734458923</v>
      </c>
      <c r="M266" s="79">
        <v>0.4285464882850647</v>
      </c>
      <c r="N266" s="79">
        <v>0.47295111417770386</v>
      </c>
      <c r="O266" s="79">
        <v>0.54003739356994629</v>
      </c>
      <c r="P266" s="79">
        <v>0.64573270082473755</v>
      </c>
      <c r="Q266" s="79">
        <v>0.58748483657836914</v>
      </c>
      <c r="R266" s="79">
        <v>0.52827376127243042</v>
      </c>
      <c r="S266" s="79">
        <v>0.51273632049560547</v>
      </c>
      <c r="T266" s="79">
        <v>0.48618796467781067</v>
      </c>
      <c r="U266" s="79">
        <v>0.4746631383895874</v>
      </c>
      <c r="V266" s="79">
        <v>0.44303819537162781</v>
      </c>
      <c r="W266" s="79">
        <v>0.42873254418373108</v>
      </c>
      <c r="X266" s="79">
        <v>0.45185333490371704</v>
      </c>
      <c r="Y266" s="79">
        <v>0.54831749200820923</v>
      </c>
      <c r="Z266" s="79">
        <v>0.70171582698822021</v>
      </c>
      <c r="AA266" s="79">
        <v>0.80257105827331543</v>
      </c>
      <c r="AB266" s="79">
        <v>0.82635998725891113</v>
      </c>
      <c r="AC266" s="79">
        <v>0.81740987300872803</v>
      </c>
      <c r="AD266" s="79">
        <v>0.76540106534957886</v>
      </c>
      <c r="AE266" s="79">
        <v>0.66481870412826538</v>
      </c>
      <c r="AF266" s="79">
        <v>0.55837613344192505</v>
      </c>
      <c r="AG266" s="79">
        <v>-5.6945603340864182E-2</v>
      </c>
      <c r="AH266" s="79">
        <v>-5.8696936815977097E-2</v>
      </c>
      <c r="AI266" s="79">
        <v>-5.7311993092298508E-2</v>
      </c>
      <c r="AJ266" s="79">
        <v>-4.4411890208721161E-2</v>
      </c>
      <c r="AK266" s="79">
        <v>-4.5137800276279449E-2</v>
      </c>
      <c r="AL266" s="79">
        <v>-5.5389214307069778E-2</v>
      </c>
      <c r="AM266" s="79">
        <v>-4.4128462672233582E-2</v>
      </c>
      <c r="AN266" s="79">
        <v>-3.0746649950742722E-2</v>
      </c>
      <c r="AO266" s="79">
        <v>-9.1737918555736542E-3</v>
      </c>
      <c r="AP266" s="79">
        <v>-4.7971131280064583E-3</v>
      </c>
      <c r="AQ266" s="79">
        <v>1.3059760443866253E-2</v>
      </c>
      <c r="AR266" s="79">
        <v>1.2678643688559532E-2</v>
      </c>
      <c r="AS266" s="79">
        <v>3.1962706707417965E-3</v>
      </c>
      <c r="AT266" s="79">
        <v>-1.3522814027965069E-2</v>
      </c>
      <c r="AU266" s="79">
        <v>5.8095264248549938E-3</v>
      </c>
      <c r="AV266" s="79">
        <v>2.8387010097503662E-2</v>
      </c>
      <c r="AW266" s="79">
        <v>3.4834448248147964E-2</v>
      </c>
      <c r="AX266" s="79">
        <v>4.6722423285245895E-2</v>
      </c>
      <c r="AY266" s="79">
        <v>3.8692783564329147E-2</v>
      </c>
      <c r="AZ266" s="79">
        <v>3.2550014555454254E-2</v>
      </c>
      <c r="BA266" s="79">
        <v>-1.787593774497509E-2</v>
      </c>
      <c r="BB266" s="79">
        <v>-3.9959479123353958E-2</v>
      </c>
      <c r="BC266" s="79">
        <v>-3.638555109500885E-2</v>
      </c>
      <c r="BD266" s="79">
        <v>-3.5607233643531799E-2</v>
      </c>
      <c r="BE266" s="79">
        <v>-4.3599903583526611E-2</v>
      </c>
      <c r="BF266" s="79">
        <v>-4.5107584446668625E-2</v>
      </c>
      <c r="BG266" s="79">
        <v>-4.3829206377267838E-2</v>
      </c>
      <c r="BH266" s="79">
        <v>-3.0791336670517921E-2</v>
      </c>
      <c r="BI266" s="79">
        <v>-3.0969837680459023E-2</v>
      </c>
      <c r="BJ266" s="79">
        <v>-3.8221180438995361E-2</v>
      </c>
      <c r="BK266" s="79">
        <v>-2.8754714876413345E-2</v>
      </c>
      <c r="BL266" s="79">
        <v>-1.6953539103269577E-2</v>
      </c>
      <c r="BM266" s="79">
        <v>3.0677963513880968E-3</v>
      </c>
      <c r="BN266" s="79">
        <v>7.1959556080400944E-3</v>
      </c>
      <c r="BO266" s="79">
        <v>2.5196654722094536E-2</v>
      </c>
      <c r="BP266" s="79">
        <v>2.5069776922464371E-2</v>
      </c>
      <c r="BQ266" s="79">
        <v>1.5350751578807831E-2</v>
      </c>
      <c r="BR266" s="79">
        <v>-1.9286648603156209E-3</v>
      </c>
      <c r="BS266" s="79">
        <v>1.4999997802078724E-2</v>
      </c>
      <c r="BT266" s="79">
        <v>3.7912219762802124E-2</v>
      </c>
      <c r="BU266" s="79">
        <v>4.5609798282384872E-2</v>
      </c>
      <c r="BV266" s="79">
        <v>5.8040916919708252E-2</v>
      </c>
      <c r="BW266" s="79">
        <v>5.1110453903675079E-2</v>
      </c>
      <c r="BX266" s="79">
        <v>4.506203904747963E-2</v>
      </c>
      <c r="BY266" s="79">
        <v>-2.6984359137713909E-3</v>
      </c>
      <c r="BZ266" s="79">
        <v>-2.373761311173439E-2</v>
      </c>
      <c r="CA266" s="79">
        <v>-2.0563120022416115E-2</v>
      </c>
      <c r="CB266" s="79">
        <v>-2.1537989377975464E-2</v>
      </c>
      <c r="CC266" s="79">
        <v>-3.4356709569692612E-2</v>
      </c>
      <c r="CD266" s="79">
        <v>-3.5695642232894897E-2</v>
      </c>
      <c r="CE266" s="79">
        <v>-3.4491065889596939E-2</v>
      </c>
      <c r="CF266" s="79">
        <v>-2.1357785910367966E-2</v>
      </c>
      <c r="CG266" s="79">
        <v>-2.1157152950763702E-2</v>
      </c>
      <c r="CH266" s="79">
        <v>-2.6330649852752686E-2</v>
      </c>
      <c r="CI266" s="79">
        <v>-1.8106903880834579E-2</v>
      </c>
      <c r="CJ266" s="79">
        <v>-7.4004717171192169E-3</v>
      </c>
      <c r="CK266" s="79">
        <v>1.1546283029019833E-2</v>
      </c>
      <c r="CL266" s="79">
        <v>1.5502316877245903E-2</v>
      </c>
      <c r="CM266" s="79">
        <v>3.3602628856897354E-2</v>
      </c>
      <c r="CN266" s="79">
        <v>3.3651843667030334E-2</v>
      </c>
      <c r="CO266" s="79">
        <v>2.376890741288662E-2</v>
      </c>
      <c r="CP266" s="79">
        <v>6.1014071106910706E-3</v>
      </c>
      <c r="CQ266" s="79">
        <v>2.1365290507674217E-2</v>
      </c>
      <c r="CR266" s="79">
        <v>4.450935497879982E-2</v>
      </c>
      <c r="CS266" s="79">
        <v>5.3072772920131683E-2</v>
      </c>
      <c r="CT266" s="79">
        <v>6.5880067646503448E-2</v>
      </c>
      <c r="CU266" s="79">
        <v>5.9710897505283356E-2</v>
      </c>
      <c r="CV266" s="79">
        <v>5.3727827966213226E-2</v>
      </c>
      <c r="CW266" s="79">
        <v>7.8134564682841301E-3</v>
      </c>
      <c r="CX266" s="79">
        <v>-1.2502400204539299E-2</v>
      </c>
      <c r="CY266" s="79">
        <v>-9.604552760720253E-3</v>
      </c>
      <c r="CZ266" s="79">
        <v>-1.1793673969805241E-2</v>
      </c>
      <c r="DA266" s="79">
        <v>-2.5113519281148911E-2</v>
      </c>
      <c r="DB266" s="79">
        <v>-2.6283696293830872E-2</v>
      </c>
      <c r="DC266" s="79">
        <v>-2.5152923539280891E-2</v>
      </c>
      <c r="DD266" s="79">
        <v>-1.192423515021801E-2</v>
      </c>
      <c r="DE266" s="79">
        <v>-1.1344465427100658E-2</v>
      </c>
      <c r="DF266" s="79">
        <v>-1.4440123923122883E-2</v>
      </c>
      <c r="DG266" s="79">
        <v>-7.4590947479009628E-3</v>
      </c>
      <c r="DH266" s="79">
        <v>2.1525970660150051E-3</v>
      </c>
      <c r="DI266" s="79">
        <v>2.0024770870804787E-2</v>
      </c>
      <c r="DJ266" s="79">
        <v>2.3808680474758148E-2</v>
      </c>
      <c r="DK266" s="79">
        <v>4.2008604854345322E-2</v>
      </c>
      <c r="DL266" s="79">
        <v>4.2233902961015701E-2</v>
      </c>
      <c r="DM266" s="79">
        <v>3.218705952167511E-2</v>
      </c>
      <c r="DN266" s="79">
        <v>1.413147896528244E-2</v>
      </c>
      <c r="DO266" s="79">
        <v>2.7730586007237434E-2</v>
      </c>
      <c r="DP266" s="79">
        <v>5.1106482744216919E-2</v>
      </c>
      <c r="DQ266" s="79">
        <v>6.0535747557878494E-2</v>
      </c>
      <c r="DR266" s="79">
        <v>7.3719225823879242E-2</v>
      </c>
      <c r="DS266" s="79">
        <v>6.8311341106891632E-2</v>
      </c>
      <c r="DT266" s="79">
        <v>6.2393620610237122E-2</v>
      </c>
      <c r="DU266" s="79">
        <v>1.8325349316000938E-2</v>
      </c>
      <c r="DV266" s="79">
        <v>-1.2671854346990585E-3</v>
      </c>
      <c r="DW266" s="79">
        <v>1.3540155487135053E-3</v>
      </c>
      <c r="DX266" s="79">
        <v>-2.0493576303124428E-3</v>
      </c>
      <c r="DY266" s="79">
        <v>-1.1767816729843616E-2</v>
      </c>
      <c r="DZ266" s="79">
        <v>-1.2694342993199825E-2</v>
      </c>
      <c r="EA266" s="79">
        <v>-1.1670131236314774E-2</v>
      </c>
      <c r="EB266" s="79">
        <v>1.6963139642030001E-3</v>
      </c>
      <c r="EC266" s="79">
        <v>2.823494141921401E-3</v>
      </c>
      <c r="ED266" s="79">
        <v>2.7279113419353962E-3</v>
      </c>
      <c r="EE266" s="79">
        <v>7.9146521165966988E-3</v>
      </c>
      <c r="EF266" s="79">
        <v>1.5945710241794586E-2</v>
      </c>
      <c r="EG266" s="79">
        <v>3.2266359776258469E-2</v>
      </c>
      <c r="EH266" s="79">
        <v>3.5801749676465988E-2</v>
      </c>
      <c r="EI266" s="79">
        <v>5.4145496338605881E-2</v>
      </c>
      <c r="EJ266" s="79">
        <v>5.4625041782855988E-2</v>
      </c>
      <c r="EK266" s="79">
        <v>4.4341541826725006E-2</v>
      </c>
      <c r="EL266" s="79">
        <v>2.5725627318024635E-2</v>
      </c>
      <c r="EM266" s="79">
        <v>3.6921057850122452E-2</v>
      </c>
      <c r="EN266" s="79">
        <v>6.0631688684225082E-2</v>
      </c>
      <c r="EO266" s="79">
        <v>7.1311101317405701E-2</v>
      </c>
      <c r="EP266" s="79">
        <v>8.50377157330513E-2</v>
      </c>
      <c r="EQ266" s="79">
        <v>8.0729022622108459E-2</v>
      </c>
      <c r="ER266" s="79">
        <v>7.4905648827552795E-2</v>
      </c>
      <c r="ES266" s="79">
        <v>3.3502854406833649E-2</v>
      </c>
      <c r="ET266" s="79">
        <v>1.4954680576920509E-2</v>
      </c>
      <c r="EU266" s="79">
        <v>1.7176447436213493E-2</v>
      </c>
      <c r="EV266" s="79">
        <v>1.2019888497889042E-2</v>
      </c>
      <c r="EW266" s="79">
        <v>47.833259582519531</v>
      </c>
      <c r="EX266" s="79">
        <v>47.211189270019531</v>
      </c>
      <c r="EY266" s="79">
        <v>46.768234252929688</v>
      </c>
      <c r="EZ266" s="79">
        <v>46.370651245117188</v>
      </c>
      <c r="FA266" s="79">
        <v>46.026702880859375</v>
      </c>
      <c r="FB266" s="79">
        <v>45.728015899658203</v>
      </c>
      <c r="FC266" s="79">
        <v>45.531543731689453</v>
      </c>
      <c r="FD266" s="79">
        <v>45.191230773925781</v>
      </c>
      <c r="FE266" s="79">
        <v>46.541259765625</v>
      </c>
      <c r="FF266" s="79">
        <v>49.615550994873047</v>
      </c>
      <c r="FG266" s="79">
        <v>52.172588348388672</v>
      </c>
      <c r="FH266" s="79">
        <v>54.185146331787109</v>
      </c>
      <c r="FI266" s="79">
        <v>55.820850372314453</v>
      </c>
      <c r="FJ266" s="79">
        <v>56.956550598144531</v>
      </c>
      <c r="FK266" s="79">
        <v>57.809528350830078</v>
      </c>
      <c r="FL266" s="79">
        <v>57.875350952148438</v>
      </c>
      <c r="FM266" s="79">
        <v>56.934341430664063</v>
      </c>
      <c r="FN266" s="79">
        <v>54.642486572265625</v>
      </c>
      <c r="FO266" s="79">
        <v>52.819602966308594</v>
      </c>
      <c r="FP266" s="79">
        <v>51.703987121582031</v>
      </c>
      <c r="FQ266" s="79">
        <v>50.824596405029297</v>
      </c>
      <c r="FR266" s="79">
        <v>50.236156463623047</v>
      </c>
      <c r="FS266" s="79">
        <v>49.484706878662109</v>
      </c>
      <c r="FT266" s="79">
        <v>48.880138397216797</v>
      </c>
      <c r="FU266" s="79">
        <v>1.2322003021836281E-2</v>
      </c>
      <c r="FV266" s="79">
        <v>1.2921195477247238E-2</v>
      </c>
      <c r="FW266" s="79">
        <v>1.3127438724040985E-2</v>
      </c>
      <c r="FX266" s="79">
        <v>0</v>
      </c>
      <c r="FY266" s="79">
        <v>345.54544067382813</v>
      </c>
      <c r="FZ266" s="79">
        <v>1</v>
      </c>
      <c r="GA266" s="52"/>
      <c r="GB266" s="34"/>
    </row>
    <row r="267" spans="1:185" x14ac:dyDescent="0.2">
      <c r="A267" t="s">
        <v>186</v>
      </c>
      <c r="B267" t="s">
        <v>236</v>
      </c>
      <c r="C267" t="s">
        <v>194</v>
      </c>
      <c r="D267" t="s">
        <v>202</v>
      </c>
      <c r="E267" t="s">
        <v>239</v>
      </c>
      <c r="F267" t="s">
        <v>1</v>
      </c>
      <c r="G267" t="s">
        <v>200</v>
      </c>
      <c r="H267" s="79">
        <v>775</v>
      </c>
      <c r="I267" s="79">
        <v>0.60439348220825195</v>
      </c>
      <c r="J267" s="79">
        <v>0.54619008302688599</v>
      </c>
      <c r="K267" s="79">
        <v>0.51699280738830566</v>
      </c>
      <c r="L267" s="79">
        <v>0.50725096464157104</v>
      </c>
      <c r="M267" s="79">
        <v>0.50931406021118164</v>
      </c>
      <c r="N267" s="79">
        <v>0.54829704761505127</v>
      </c>
      <c r="O267" s="79">
        <v>0.65724384784698486</v>
      </c>
      <c r="P267" s="79">
        <v>0.70133978128433228</v>
      </c>
      <c r="Q267" s="79">
        <v>0.65610164403915405</v>
      </c>
      <c r="R267" s="79">
        <v>0.65252798795700073</v>
      </c>
      <c r="S267" s="79">
        <v>0.63294249773025513</v>
      </c>
      <c r="T267" s="79">
        <v>0.61792415380477905</v>
      </c>
      <c r="U267" s="79">
        <v>0.63402873277664185</v>
      </c>
      <c r="V267" s="79">
        <v>0.60344922542572021</v>
      </c>
      <c r="W267" s="79">
        <v>0.58894473314285278</v>
      </c>
      <c r="X267" s="79">
        <v>0.60796898603439331</v>
      </c>
      <c r="Y267" s="79">
        <v>0.66461539268493652</v>
      </c>
      <c r="Z267" s="79">
        <v>0.79116290807723999</v>
      </c>
      <c r="AA267" s="79">
        <v>0.83552241325378418</v>
      </c>
      <c r="AB267" s="79">
        <v>0.86536651849746704</v>
      </c>
      <c r="AC267" s="79">
        <v>0.88187938928604126</v>
      </c>
      <c r="AD267" s="79">
        <v>0.82035285234451294</v>
      </c>
      <c r="AE267" s="79">
        <v>0.75734519958496094</v>
      </c>
      <c r="AF267" s="79">
        <v>0.65832686424255371</v>
      </c>
      <c r="AG267" s="79">
        <v>-1.9678264856338501E-2</v>
      </c>
      <c r="AH267" s="79">
        <v>-1.839052326977253E-2</v>
      </c>
      <c r="AI267" s="79">
        <v>-1.7321042716503143E-2</v>
      </c>
      <c r="AJ267" s="79">
        <v>-1.4946208335459232E-2</v>
      </c>
      <c r="AK267" s="79">
        <v>-1.8047835677862167E-2</v>
      </c>
      <c r="AL267" s="79">
        <v>-2.6753665879368782E-2</v>
      </c>
      <c r="AM267" s="79">
        <v>-4.4766470789909363E-2</v>
      </c>
      <c r="AN267" s="79">
        <v>-3.5147402435541153E-2</v>
      </c>
      <c r="AO267" s="79">
        <v>-3.9455287158489227E-2</v>
      </c>
      <c r="AP267" s="79">
        <v>-4.4133234769105911E-2</v>
      </c>
      <c r="AQ267" s="79">
        <v>-8.1756249070167542E-2</v>
      </c>
      <c r="AR267" s="79">
        <v>-7.0847943425178528E-2</v>
      </c>
      <c r="AS267" s="79">
        <v>-5.2397340536117554E-2</v>
      </c>
      <c r="AT267" s="79">
        <v>-6.0879983007907867E-2</v>
      </c>
      <c r="AU267" s="79">
        <v>-5.874316394329071E-2</v>
      </c>
      <c r="AV267" s="79">
        <v>-5.8289825916290283E-2</v>
      </c>
      <c r="AW267" s="79">
        <v>-4.9057841300964355E-2</v>
      </c>
      <c r="AX267" s="79">
        <v>-5.1641620695590973E-2</v>
      </c>
      <c r="AY267" s="79">
        <v>-4.6730134636163712E-2</v>
      </c>
      <c r="AZ267" s="79">
        <v>-4.0632843971252441E-2</v>
      </c>
      <c r="BA267" s="79">
        <v>-5.6161131709814072E-2</v>
      </c>
      <c r="BB267" s="79">
        <v>-5.6262098252773285E-2</v>
      </c>
      <c r="BC267" s="79">
        <v>-2.4970546364784241E-2</v>
      </c>
      <c r="BD267" s="79">
        <v>-3.7756972014904022E-2</v>
      </c>
      <c r="BE267" s="79">
        <v>-5.2638514898717403E-4</v>
      </c>
      <c r="BF267" s="79">
        <v>-6.788168684579432E-4</v>
      </c>
      <c r="BG267" s="79">
        <v>-5.711306948796846E-5</v>
      </c>
      <c r="BH267" s="79">
        <v>2.3315774742513895E-3</v>
      </c>
      <c r="BI267" s="79">
        <v>-3.3688268740661442E-4</v>
      </c>
      <c r="BJ267" s="79">
        <v>-7.3260506615042686E-3</v>
      </c>
      <c r="BK267" s="79">
        <v>-2.469579316675663E-2</v>
      </c>
      <c r="BL267" s="79">
        <v>-1.6598032787442207E-2</v>
      </c>
      <c r="BM267" s="79">
        <v>-2.0385647192597389E-2</v>
      </c>
      <c r="BN267" s="79">
        <v>-2.2994926199316978E-2</v>
      </c>
      <c r="BO267" s="79">
        <v>-6.1974052339792252E-2</v>
      </c>
      <c r="BP267" s="79">
        <v>-5.3234953433275223E-2</v>
      </c>
      <c r="BQ267" s="79">
        <v>-3.465990349650383E-2</v>
      </c>
      <c r="BR267" s="79">
        <v>-4.4590432196855545E-2</v>
      </c>
      <c r="BS267" s="79">
        <v>-4.3031126260757446E-2</v>
      </c>
      <c r="BT267" s="79">
        <v>-4.3426752090454102E-2</v>
      </c>
      <c r="BU267" s="79">
        <v>-3.2518543303012848E-2</v>
      </c>
      <c r="BV267" s="79">
        <v>-3.0341291800141335E-2</v>
      </c>
      <c r="BW267" s="79">
        <v>-2.618786133825779E-2</v>
      </c>
      <c r="BX267" s="79">
        <v>-2.0999159663915634E-2</v>
      </c>
      <c r="BY267" s="79">
        <v>-3.4639526158571243E-2</v>
      </c>
      <c r="BZ267" s="79">
        <v>-3.3551398664712906E-2</v>
      </c>
      <c r="CA267" s="79">
        <v>-2.6996778324246407E-3</v>
      </c>
      <c r="CB267" s="79">
        <v>-1.7470147460699081E-2</v>
      </c>
      <c r="CC267" s="79">
        <v>1.273814681917429E-2</v>
      </c>
      <c r="CD267" s="79">
        <v>1.1588256806135178E-2</v>
      </c>
      <c r="CE267" s="79">
        <v>1.189983356744051E-2</v>
      </c>
      <c r="CF267" s="79">
        <v>1.4298119582235813E-2</v>
      </c>
      <c r="CG267" s="79">
        <v>1.1929670348763466E-2</v>
      </c>
      <c r="CH267" s="79">
        <v>6.1294562183320522E-3</v>
      </c>
      <c r="CI267" s="79">
        <v>-1.0794901289045811E-2</v>
      </c>
      <c r="CJ267" s="79">
        <v>-3.7507929373532534E-3</v>
      </c>
      <c r="CK267" s="79">
        <v>-7.1780728176236153E-3</v>
      </c>
      <c r="CL267" s="79">
        <v>-8.35459865629673E-3</v>
      </c>
      <c r="CM267" s="79">
        <v>-4.8272959887981415E-2</v>
      </c>
      <c r="CN267" s="79">
        <v>-4.1036255657672882E-2</v>
      </c>
      <c r="CO267" s="79">
        <v>-2.2375015541911125E-2</v>
      </c>
      <c r="CP267" s="79">
        <v>-3.330833837389946E-2</v>
      </c>
      <c r="CQ267" s="79">
        <v>-3.2149016857147217E-2</v>
      </c>
      <c r="CR267" s="79">
        <v>-3.3132631331682205E-2</v>
      </c>
      <c r="CS267" s="79">
        <v>-2.1063476800918579E-2</v>
      </c>
      <c r="CT267" s="79">
        <v>-1.5588746406137943E-2</v>
      </c>
      <c r="CU267" s="79">
        <v>-1.1960342526435852E-2</v>
      </c>
      <c r="CV267" s="79">
        <v>-7.4009289965033531E-3</v>
      </c>
      <c r="CW267" s="79">
        <v>-1.9733725115656853E-2</v>
      </c>
      <c r="CX267" s="79">
        <v>-1.7822038382291794E-2</v>
      </c>
      <c r="CY267" s="79">
        <v>1.2725058011710644E-2</v>
      </c>
      <c r="CZ267" s="79">
        <v>-3.4195547923445702E-3</v>
      </c>
      <c r="DA267" s="79">
        <v>2.6002680882811546E-2</v>
      </c>
      <c r="DB267" s="79">
        <v>2.3855330422520638E-2</v>
      </c>
      <c r="DC267" s="79">
        <v>2.3856779560446739E-2</v>
      </c>
      <c r="DD267" s="79">
        <v>2.6264660060405731E-2</v>
      </c>
      <c r="DE267" s="79">
        <v>2.4196222424507141E-2</v>
      </c>
      <c r="DF267" s="79">
        <v>1.9584963098168373E-2</v>
      </c>
      <c r="DG267" s="79">
        <v>3.1059898901730776E-3</v>
      </c>
      <c r="DH267" s="79">
        <v>9.0964455157518387E-3</v>
      </c>
      <c r="DI267" s="79">
        <v>6.029502023011446E-3</v>
      </c>
      <c r="DJ267" s="79">
        <v>6.285729818046093E-3</v>
      </c>
      <c r="DK267" s="79">
        <v>-3.4571871161460876E-2</v>
      </c>
      <c r="DL267" s="79">
        <v>-2.8837554156780243E-2</v>
      </c>
      <c r="DM267" s="79">
        <v>-1.0090126655995846E-2</v>
      </c>
      <c r="DN267" s="79">
        <v>-2.2026244550943375E-2</v>
      </c>
      <c r="DO267" s="79">
        <v>-2.1266903728246689E-2</v>
      </c>
      <c r="DP267" s="79">
        <v>-2.2838512435555458E-2</v>
      </c>
      <c r="DQ267" s="79">
        <v>-9.6084075048565865E-3</v>
      </c>
      <c r="DR267" s="79">
        <v>-8.362014195881784E-4</v>
      </c>
      <c r="DS267" s="79">
        <v>2.2671753540635109E-3</v>
      </c>
      <c r="DT267" s="79">
        <v>6.1973012052476406E-3</v>
      </c>
      <c r="DU267" s="79">
        <v>-4.8279254697263241E-3</v>
      </c>
      <c r="DV267" s="79">
        <v>-2.0926787983626127E-3</v>
      </c>
      <c r="DW267" s="79">
        <v>2.8149792924523354E-2</v>
      </c>
      <c r="DX267" s="79">
        <v>1.0631036944687366E-2</v>
      </c>
      <c r="DY267" s="79">
        <v>4.5154556632041931E-2</v>
      </c>
      <c r="DZ267" s="79">
        <v>4.1567038744688034E-2</v>
      </c>
      <c r="EA267" s="79">
        <v>4.1120711714029312E-2</v>
      </c>
      <c r="EB267" s="79">
        <v>4.3542448431253433E-2</v>
      </c>
      <c r="EC267" s="79">
        <v>4.1907176375389099E-2</v>
      </c>
      <c r="ED267" s="79">
        <v>3.9012577384710312E-2</v>
      </c>
      <c r="EE267" s="79">
        <v>2.3176668211817741E-2</v>
      </c>
      <c r="EF267" s="79">
        <v>2.7645815163850784E-2</v>
      </c>
      <c r="EG267" s="79">
        <v>2.5099141523241997E-2</v>
      </c>
      <c r="EH267" s="79">
        <v>2.74240393191576E-2</v>
      </c>
      <c r="EI267" s="79">
        <v>-1.4789672568440437E-2</v>
      </c>
      <c r="EJ267" s="79">
        <v>-1.1224568821489811E-2</v>
      </c>
      <c r="EK267" s="79">
        <v>7.647304330021143E-3</v>
      </c>
      <c r="EL267" s="79">
        <v>-5.7366928085684776E-3</v>
      </c>
      <c r="EM267" s="79">
        <v>-5.5548637174069881E-3</v>
      </c>
      <c r="EN267" s="79">
        <v>-7.9754376783967018E-3</v>
      </c>
      <c r="EO267" s="79">
        <v>6.930891890078783E-3</v>
      </c>
      <c r="EP267" s="79">
        <v>2.0464129745960236E-2</v>
      </c>
      <c r="EQ267" s="79">
        <v>2.2809451445937157E-2</v>
      </c>
      <c r="ER267" s="79">
        <v>2.5830984115600586E-2</v>
      </c>
      <c r="ES267" s="79">
        <v>1.6693681478500366E-2</v>
      </c>
      <c r="ET267" s="79">
        <v>2.0618017762899399E-2</v>
      </c>
      <c r="EU267" s="79">
        <v>5.0420664250850677E-2</v>
      </c>
      <c r="EV267" s="79">
        <v>3.0917856842279434E-2</v>
      </c>
      <c r="EW267" s="79">
        <v>47.097976684570313</v>
      </c>
      <c r="EX267" s="79">
        <v>46.377815246582031</v>
      </c>
      <c r="EY267" s="79">
        <v>45.946949005126953</v>
      </c>
      <c r="EZ267" s="79">
        <v>45.439201354980469</v>
      </c>
      <c r="FA267" s="79">
        <v>45.060997009277344</v>
      </c>
      <c r="FB267" s="79">
        <v>44.700481414794922</v>
      </c>
      <c r="FC267" s="79">
        <v>44.460651397705078</v>
      </c>
      <c r="FD267" s="79">
        <v>44.360889434814453</v>
      </c>
      <c r="FE267" s="79">
        <v>45.408477783203125</v>
      </c>
      <c r="FF267" s="79">
        <v>47.997840881347656</v>
      </c>
      <c r="FG267" s="79">
        <v>50.678733825683594</v>
      </c>
      <c r="FH267" s="79">
        <v>52.845596313476563</v>
      </c>
      <c r="FI267" s="79">
        <v>54.686107635498047</v>
      </c>
      <c r="FJ267" s="79">
        <v>55.965122222900391</v>
      </c>
      <c r="FK267" s="79">
        <v>56.875545501708984</v>
      </c>
      <c r="FL267" s="79">
        <v>57.023990631103516</v>
      </c>
      <c r="FM267" s="79">
        <v>56.390655517578125</v>
      </c>
      <c r="FN267" s="79">
        <v>54.358631134033203</v>
      </c>
      <c r="FO267" s="79">
        <v>52.782272338867188</v>
      </c>
      <c r="FP267" s="79">
        <v>51.344207763671875</v>
      </c>
      <c r="FQ267" s="79">
        <v>50.307804107666016</v>
      </c>
      <c r="FR267" s="79">
        <v>49.488624572753906</v>
      </c>
      <c r="FS267" s="79">
        <v>48.569004058837891</v>
      </c>
      <c r="FT267" s="79">
        <v>47.875648498535156</v>
      </c>
      <c r="FU267" s="79">
        <v>1.9066635519266129E-2</v>
      </c>
      <c r="FV267" s="79">
        <v>2.1260280162096024E-2</v>
      </c>
      <c r="FW267" s="79">
        <v>1.9422911107540131E-2</v>
      </c>
      <c r="FX267" s="79">
        <v>0</v>
      </c>
      <c r="FY267" s="79">
        <v>189.90908813476563</v>
      </c>
      <c r="FZ267" s="79">
        <v>1</v>
      </c>
      <c r="GA267" s="52"/>
      <c r="GB267" s="34"/>
    </row>
    <row r="268" spans="1:185" x14ac:dyDescent="0.2">
      <c r="A268" t="s">
        <v>186</v>
      </c>
      <c r="B268" t="s">
        <v>236</v>
      </c>
      <c r="C268" t="s">
        <v>194</v>
      </c>
      <c r="D268" t="s">
        <v>202</v>
      </c>
      <c r="E268" t="s">
        <v>239</v>
      </c>
      <c r="F268" t="s">
        <v>1</v>
      </c>
      <c r="G268" t="s">
        <v>1</v>
      </c>
      <c r="H268" s="79">
        <v>5213</v>
      </c>
      <c r="I268" s="79">
        <v>0.53906834125518799</v>
      </c>
      <c r="J268" s="79">
        <v>0.4824296236038208</v>
      </c>
      <c r="K268" s="79">
        <v>0.4501100480556488</v>
      </c>
      <c r="L268" s="79">
        <v>0.43801924586296082</v>
      </c>
      <c r="M268" s="79">
        <v>0.4405539333820343</v>
      </c>
      <c r="N268" s="79">
        <v>0.48415258526802063</v>
      </c>
      <c r="O268" s="79">
        <v>0.55746209621429443</v>
      </c>
      <c r="P268" s="79">
        <v>0.65399962663650513</v>
      </c>
      <c r="Q268" s="79">
        <v>0.59768587350845337</v>
      </c>
      <c r="R268" s="79">
        <v>0.54674619436264038</v>
      </c>
      <c r="S268" s="79">
        <v>0.53060698509216309</v>
      </c>
      <c r="T268" s="79">
        <v>0.50577276945114136</v>
      </c>
      <c r="U268" s="79">
        <v>0.49835553765296936</v>
      </c>
      <c r="V268" s="79">
        <v>0.4668860137462616</v>
      </c>
      <c r="W268" s="79">
        <v>0.45255079865455627</v>
      </c>
      <c r="X268" s="79">
        <v>0.47506251931190491</v>
      </c>
      <c r="Y268" s="79">
        <v>0.56560707092285156</v>
      </c>
      <c r="Z268" s="79">
        <v>0.71501362323760986</v>
      </c>
      <c r="AA268" s="79">
        <v>0.80746990442276001</v>
      </c>
      <c r="AB268" s="79">
        <v>0.83215898275375366</v>
      </c>
      <c r="AC268" s="79">
        <v>0.82699429988861084</v>
      </c>
      <c r="AD268" s="79">
        <v>0.77357053756713867</v>
      </c>
      <c r="AE268" s="79">
        <v>0.67857438325881958</v>
      </c>
      <c r="AF268" s="79">
        <v>0.57323545217514038</v>
      </c>
      <c r="AG268" s="79">
        <v>-4.7180604189634323E-2</v>
      </c>
      <c r="AH268" s="79">
        <v>-4.8748653382062912E-2</v>
      </c>
      <c r="AI268" s="79">
        <v>-4.7502253204584122E-2</v>
      </c>
      <c r="AJ268" s="79">
        <v>-3.6159433424472809E-2</v>
      </c>
      <c r="AK268" s="79">
        <v>-3.7134543061256409E-2</v>
      </c>
      <c r="AL268" s="79">
        <v>-4.672183096408844E-2</v>
      </c>
      <c r="AM268" s="79">
        <v>-3.9741277694702148E-2</v>
      </c>
      <c r="AN268" s="79">
        <v>-2.727399580180645E-2</v>
      </c>
      <c r="AO268" s="79">
        <v>-9.518125094473362E-3</v>
      </c>
      <c r="AP268" s="79">
        <v>-6.1260545626282692E-3</v>
      </c>
      <c r="AQ268" s="79">
        <v>3.2469918951392174E-3</v>
      </c>
      <c r="AR268" s="79">
        <v>4.1511864401400089E-3</v>
      </c>
      <c r="AS268" s="79">
        <v>-1.1651030508801341E-3</v>
      </c>
      <c r="AT268" s="79">
        <v>-1.6959758475422859E-2</v>
      </c>
      <c r="AU268" s="79">
        <v>-4.112261813133955E-4</v>
      </c>
      <c r="AV268" s="79">
        <v>1.8740646541118622E-2</v>
      </c>
      <c r="AW268" s="79">
        <v>2.5976188480854034E-2</v>
      </c>
      <c r="AX268" s="79">
        <v>3.6600682884454727E-2</v>
      </c>
      <c r="AY268" s="79">
        <v>3.0430667102336884E-2</v>
      </c>
      <c r="AZ268" s="79">
        <v>2.5945980101823807E-2</v>
      </c>
      <c r="BA268" s="79">
        <v>-1.8812660127878189E-2</v>
      </c>
      <c r="BB268" s="79">
        <v>-3.7356816232204437E-2</v>
      </c>
      <c r="BC268" s="79">
        <v>-2.9763070866465569E-2</v>
      </c>
      <c r="BD268" s="79">
        <v>-3.1454823911190033E-2</v>
      </c>
      <c r="BE268" s="79">
        <v>-3.5467635840177536E-2</v>
      </c>
      <c r="BF268" s="79">
        <v>-3.688371554017067E-2</v>
      </c>
      <c r="BG268" s="79">
        <v>-3.5740461200475693E-2</v>
      </c>
      <c r="BH268" s="79">
        <v>-2.428271621465683E-2</v>
      </c>
      <c r="BI268" s="79">
        <v>-2.4788837879896164E-2</v>
      </c>
      <c r="BJ268" s="79">
        <v>-3.1823471188545227E-2</v>
      </c>
      <c r="BK268" s="79">
        <v>-2.6317274197936058E-2</v>
      </c>
      <c r="BL268" s="79">
        <v>-1.5211991965770721E-2</v>
      </c>
      <c r="BM268" s="79">
        <v>1.2822713470086455E-3</v>
      </c>
      <c r="BN268" s="79">
        <v>4.556726198643446E-3</v>
      </c>
      <c r="BO268" s="79">
        <v>1.398992445319891E-2</v>
      </c>
      <c r="BP268" s="79">
        <v>1.502029225230217E-2</v>
      </c>
      <c r="BQ268" s="79">
        <v>9.5131276175379753E-3</v>
      </c>
      <c r="BR268" s="79">
        <v>-6.7965323105454445E-3</v>
      </c>
      <c r="BS268" s="79">
        <v>7.7541652135550976E-3</v>
      </c>
      <c r="BT268" s="79">
        <v>2.714543417096138E-2</v>
      </c>
      <c r="BU268" s="79">
        <v>3.5473421216011047E-2</v>
      </c>
      <c r="BV268" s="79">
        <v>4.6743486076593399E-2</v>
      </c>
      <c r="BW268" s="79">
        <v>4.1434526443481445E-2</v>
      </c>
      <c r="BX268" s="79">
        <v>3.6990564316511154E-2</v>
      </c>
      <c r="BY268" s="79">
        <v>-5.5013005621731281E-3</v>
      </c>
      <c r="BZ268" s="79">
        <v>-2.3139866068959236E-2</v>
      </c>
      <c r="CA268" s="79">
        <v>-1.5891965478658676E-2</v>
      </c>
      <c r="CB268" s="79">
        <v>-1.9103327766060829E-2</v>
      </c>
      <c r="CC268" s="79">
        <v>-2.7355266734957695E-2</v>
      </c>
      <c r="CD268" s="79">
        <v>-2.8666095808148384E-2</v>
      </c>
      <c r="CE268" s="79">
        <v>-2.7594277635216713E-2</v>
      </c>
      <c r="CF268" s="79">
        <v>-1.6056938096880913E-2</v>
      </c>
      <c r="CG268" s="79">
        <v>-1.6238240525126457E-2</v>
      </c>
      <c r="CH268" s="79">
        <v>-2.1504908800125122E-2</v>
      </c>
      <c r="CI268" s="79">
        <v>-1.7019852995872498E-2</v>
      </c>
      <c r="CJ268" s="79">
        <v>-6.8578855134546757E-3</v>
      </c>
      <c r="CK268" s="79">
        <v>8.7625933811068535E-3</v>
      </c>
      <c r="CL268" s="79">
        <v>1.1955587193369865E-2</v>
      </c>
      <c r="CM268" s="79">
        <v>2.1430447697639465E-2</v>
      </c>
      <c r="CN268" s="79">
        <v>2.254820242524147E-2</v>
      </c>
      <c r="CO268" s="79">
        <v>1.6908837482333183E-2</v>
      </c>
      <c r="CP268" s="79">
        <v>2.4248649424407631E-4</v>
      </c>
      <c r="CQ268" s="79">
        <v>1.3409491628408432E-2</v>
      </c>
      <c r="CR268" s="79">
        <v>3.296656534075737E-2</v>
      </c>
      <c r="CS268" s="79">
        <v>4.2051177471876144E-2</v>
      </c>
      <c r="CT268" s="79">
        <v>5.376836284995079E-2</v>
      </c>
      <c r="CU268" s="79">
        <v>4.9055766314268112E-2</v>
      </c>
      <c r="CV268" s="79">
        <v>4.4640012085437775E-2</v>
      </c>
      <c r="CW268" s="79">
        <v>3.718105610460043E-3</v>
      </c>
      <c r="CX268" s="79">
        <v>-1.3293253257870674E-2</v>
      </c>
      <c r="CY268" s="79">
        <v>-6.284880917519331E-3</v>
      </c>
      <c r="CZ268" s="79">
        <v>-1.0548721067607403E-2</v>
      </c>
      <c r="DA268" s="79">
        <v>-1.9242901355028152E-2</v>
      </c>
      <c r="DB268" s="79">
        <v>-2.0448474213480949E-2</v>
      </c>
      <c r="DC268" s="79">
        <v>-1.9448094069957733E-2</v>
      </c>
      <c r="DD268" s="79">
        <v>-7.8311590477824211E-3</v>
      </c>
      <c r="DE268" s="79">
        <v>-7.6876450330018997E-3</v>
      </c>
      <c r="DF268" s="79">
        <v>-1.118635106831789E-2</v>
      </c>
      <c r="DG268" s="79">
        <v>-7.7224303968250751E-3</v>
      </c>
      <c r="DH268" s="79">
        <v>1.4962207060307264E-3</v>
      </c>
      <c r="DI268" s="79">
        <v>1.6242915764451027E-2</v>
      </c>
      <c r="DJ268" s="79">
        <v>1.9354449585080147E-2</v>
      </c>
      <c r="DK268" s="79">
        <v>2.8870968148112297E-2</v>
      </c>
      <c r="DL268" s="79">
        <v>3.0076110735535622E-2</v>
      </c>
      <c r="DM268" s="79">
        <v>2.4304548278450966E-2</v>
      </c>
      <c r="DN268" s="79">
        <v>7.2815055027604103E-3</v>
      </c>
      <c r="DO268" s="79">
        <v>1.9064817577600479E-2</v>
      </c>
      <c r="DP268" s="79">
        <v>3.878769651055336E-2</v>
      </c>
      <c r="DQ268" s="79">
        <v>4.8628933727741241E-2</v>
      </c>
      <c r="DR268" s="79">
        <v>6.0793239623308182E-2</v>
      </c>
      <c r="DS268" s="79">
        <v>5.6677006185054779E-2</v>
      </c>
      <c r="DT268" s="79">
        <v>5.2289459854364395E-2</v>
      </c>
      <c r="DU268" s="79">
        <v>1.2937512248754501E-2</v>
      </c>
      <c r="DV268" s="79">
        <v>-3.4466399811208248E-3</v>
      </c>
      <c r="DW268" s="79">
        <v>3.3222048077732325E-3</v>
      </c>
      <c r="DX268" s="79">
        <v>-1.9941136706620455E-3</v>
      </c>
      <c r="DY268" s="79">
        <v>-7.5299320742487907E-3</v>
      </c>
      <c r="DZ268" s="79">
        <v>-8.583536371588707E-3</v>
      </c>
      <c r="EA268" s="79">
        <v>-7.6863016001880169E-3</v>
      </c>
      <c r="EB268" s="79">
        <v>4.0455581620335579E-3</v>
      </c>
      <c r="EC268" s="79">
        <v>4.6580578200519085E-3</v>
      </c>
      <c r="ED268" s="79">
        <v>3.71200917288661E-3</v>
      </c>
      <c r="EE268" s="79">
        <v>5.7015707716345787E-3</v>
      </c>
      <c r="EF268" s="79">
        <v>1.3558222912251949E-2</v>
      </c>
      <c r="EG268" s="79">
        <v>2.7043312788009644E-2</v>
      </c>
      <c r="EH268" s="79">
        <v>3.0037228018045425E-2</v>
      </c>
      <c r="EI268" s="79">
        <v>3.9613902568817139E-2</v>
      </c>
      <c r="EJ268" s="79">
        <v>4.0945213288068771E-2</v>
      </c>
      <c r="EK268" s="79">
        <v>3.4982778131961823E-2</v>
      </c>
      <c r="EL268" s="79">
        <v>1.7444729804992676E-2</v>
      </c>
      <c r="EM268" s="79">
        <v>2.7230208739638329E-2</v>
      </c>
      <c r="EN268" s="79">
        <v>4.7192487865686417E-2</v>
      </c>
      <c r="EO268" s="79">
        <v>5.8126166462898254E-2</v>
      </c>
      <c r="EP268" s="79">
        <v>7.0936046540737152E-2</v>
      </c>
      <c r="EQ268" s="79">
        <v>6.7680865526199341E-2</v>
      </c>
      <c r="ER268" s="79">
        <v>6.3334047794342041E-2</v>
      </c>
      <c r="ES268" s="79">
        <v>2.6248868554830551E-2</v>
      </c>
      <c r="ET268" s="79">
        <v>1.0770305991172791E-2</v>
      </c>
      <c r="EU268" s="79">
        <v>1.7193309962749481E-2</v>
      </c>
      <c r="EV268" s="79">
        <v>1.0357378982007504E-2</v>
      </c>
      <c r="EW268" s="79">
        <v>47.719078063964844</v>
      </c>
      <c r="EX268" s="79">
        <v>47.081596374511719</v>
      </c>
      <c r="EY268" s="79">
        <v>46.639133453369141</v>
      </c>
      <c r="EZ268" s="79">
        <v>46.220321655273438</v>
      </c>
      <c r="FA268" s="79">
        <v>45.870376586914063</v>
      </c>
      <c r="FB268" s="79">
        <v>45.564224243164063</v>
      </c>
      <c r="FC268" s="79">
        <v>45.346408843994141</v>
      </c>
      <c r="FD268" s="79">
        <v>45.059524536132813</v>
      </c>
      <c r="FE268" s="79">
        <v>46.351589202880859</v>
      </c>
      <c r="FF268" s="79">
        <v>49.318347930908203</v>
      </c>
      <c r="FG268" s="79">
        <v>51.875461578369141</v>
      </c>
      <c r="FH268" s="79">
        <v>53.91357421875</v>
      </c>
      <c r="FI268" s="79">
        <v>55.590847015380859</v>
      </c>
      <c r="FJ268" s="79">
        <v>56.755424499511719</v>
      </c>
      <c r="FK268" s="79">
        <v>57.613143920898438</v>
      </c>
      <c r="FL268" s="79">
        <v>57.691810607910156</v>
      </c>
      <c r="FM268" s="79">
        <v>56.828483581542969</v>
      </c>
      <c r="FN268" s="79">
        <v>54.590999603271484</v>
      </c>
      <c r="FO268" s="79">
        <v>52.813400268554688</v>
      </c>
      <c r="FP268" s="79">
        <v>51.644710540771484</v>
      </c>
      <c r="FQ268" s="79">
        <v>50.740455627441406</v>
      </c>
      <c r="FR268" s="79">
        <v>50.117774963378906</v>
      </c>
      <c r="FS268" s="79">
        <v>49.336692810058594</v>
      </c>
      <c r="FT268" s="79">
        <v>48.710861206054688</v>
      </c>
      <c r="FU268" s="79">
        <v>1.0866354219615459E-2</v>
      </c>
      <c r="FV268" s="79">
        <v>1.1445320211350918E-2</v>
      </c>
      <c r="FW268" s="79">
        <v>1.1542831547558308E-2</v>
      </c>
      <c r="FX268" s="79">
        <v>0</v>
      </c>
      <c r="FY268" s="79">
        <v>535.45452880859375</v>
      </c>
      <c r="FZ268" s="79">
        <v>1</v>
      </c>
      <c r="GA268" s="52"/>
      <c r="GB268" s="34"/>
    </row>
    <row r="269" spans="1:185" x14ac:dyDescent="0.2">
      <c r="A269" t="s">
        <v>186</v>
      </c>
      <c r="B269" t="s">
        <v>236</v>
      </c>
      <c r="C269" t="s">
        <v>194</v>
      </c>
      <c r="D269" t="s">
        <v>202</v>
      </c>
      <c r="E269" t="s">
        <v>239</v>
      </c>
      <c r="F269" t="s">
        <v>178</v>
      </c>
      <c r="G269" t="s">
        <v>1</v>
      </c>
      <c r="H269" s="79">
        <v>3562</v>
      </c>
      <c r="I269" s="79">
        <v>0.45512503385543823</v>
      </c>
      <c r="J269" s="79">
        <v>0.40659090876579285</v>
      </c>
      <c r="K269" s="79">
        <v>0.37737053632736206</v>
      </c>
      <c r="L269" s="79">
        <v>0.37417811155319214</v>
      </c>
      <c r="M269" s="79">
        <v>0.38142913579940796</v>
      </c>
      <c r="N269" s="79">
        <v>0.42058470845222473</v>
      </c>
      <c r="O269" s="79">
        <v>0.50054943561553955</v>
      </c>
      <c r="P269" s="79">
        <v>0.5764729380607605</v>
      </c>
      <c r="Q269" s="79">
        <v>0.53592121601104736</v>
      </c>
      <c r="R269" s="79">
        <v>0.48258501291275024</v>
      </c>
      <c r="S269" s="79">
        <v>0.46235504746437073</v>
      </c>
      <c r="T269" s="79">
        <v>0.433206707239151</v>
      </c>
      <c r="U269" s="79">
        <v>0.42810273170471191</v>
      </c>
      <c r="V269" s="79">
        <v>0.39879298210144043</v>
      </c>
      <c r="W269" s="79">
        <v>0.3940451443195343</v>
      </c>
      <c r="X269" s="79">
        <v>0.4168163537979126</v>
      </c>
      <c r="Y269" s="79">
        <v>0.4989834725856781</v>
      </c>
      <c r="Z269" s="79">
        <v>0.6373753547668457</v>
      </c>
      <c r="AA269" s="79">
        <v>0.73664158582687378</v>
      </c>
      <c r="AB269" s="79">
        <v>0.76124006509780884</v>
      </c>
      <c r="AC269" s="79">
        <v>0.76587545871734619</v>
      </c>
      <c r="AD269" s="79">
        <v>0.73869502544403076</v>
      </c>
      <c r="AE269" s="79">
        <v>0.65354716777801514</v>
      </c>
      <c r="AF269" s="79">
        <v>0.54736518859863281</v>
      </c>
      <c r="AG269" s="79">
        <v>-3.9720982313156128E-2</v>
      </c>
      <c r="AH269" s="79">
        <v>-3.4845151007175446E-2</v>
      </c>
      <c r="AI269" s="79">
        <v>-3.2773394137620926E-2</v>
      </c>
      <c r="AJ269" s="79">
        <v>-3.1910426914691925E-2</v>
      </c>
      <c r="AK269" s="79">
        <v>-3.4902200102806091E-2</v>
      </c>
      <c r="AL269" s="79">
        <v>-3.6674689501523972E-2</v>
      </c>
      <c r="AM269" s="79">
        <v>-1.8434742465615273E-2</v>
      </c>
      <c r="AN269" s="79">
        <v>-2.6006001979112625E-2</v>
      </c>
      <c r="AO269" s="79">
        <v>-1.2229107320308685E-2</v>
      </c>
      <c r="AP269" s="79">
        <v>-1.052581425756216E-2</v>
      </c>
      <c r="AQ269" s="79">
        <v>4.5108129270374775E-3</v>
      </c>
      <c r="AR269" s="79">
        <v>8.626704104244709E-3</v>
      </c>
      <c r="AS269" s="79">
        <v>-2.4714116007089615E-3</v>
      </c>
      <c r="AT269" s="79">
        <v>-1.6771294176578522E-2</v>
      </c>
      <c r="AU269" s="79">
        <v>-1.0635078651830554E-3</v>
      </c>
      <c r="AV269" s="79">
        <v>1.4626562595367432E-2</v>
      </c>
      <c r="AW269" s="79">
        <v>1.6907772049307823E-2</v>
      </c>
      <c r="AX269" s="79">
        <v>2.1518951281905174E-2</v>
      </c>
      <c r="AY269" s="79">
        <v>1.9139010459184647E-2</v>
      </c>
      <c r="AZ269" s="79">
        <v>7.0018363185226917E-3</v>
      </c>
      <c r="BA269" s="79">
        <v>-3.1146030873060226E-2</v>
      </c>
      <c r="BB269" s="79">
        <v>-4.0877234190702438E-2</v>
      </c>
      <c r="BC269" s="79">
        <v>-3.589765727519989E-2</v>
      </c>
      <c r="BD269" s="79">
        <v>-3.3492766320705414E-2</v>
      </c>
      <c r="BE269" s="79">
        <v>-2.8652137145400047E-2</v>
      </c>
      <c r="BF269" s="79">
        <v>-2.4516601115465164E-2</v>
      </c>
      <c r="BG269" s="79">
        <v>-2.3338843137025833E-2</v>
      </c>
      <c r="BH269" s="79">
        <v>-2.1672457456588745E-2</v>
      </c>
      <c r="BI269" s="79">
        <v>-2.4232637137174606E-2</v>
      </c>
      <c r="BJ269" s="79">
        <v>-2.5575039908289909E-2</v>
      </c>
      <c r="BK269" s="79">
        <v>-7.0216702297329903E-3</v>
      </c>
      <c r="BL269" s="79">
        <v>-1.410769484937191E-2</v>
      </c>
      <c r="BM269" s="79">
        <v>-1.2536050053313375E-3</v>
      </c>
      <c r="BN269" s="79">
        <v>-2.8707823366858065E-4</v>
      </c>
      <c r="BO269" s="79">
        <v>1.4179746620357037E-2</v>
      </c>
      <c r="BP269" s="79">
        <v>1.8285637721419334E-2</v>
      </c>
      <c r="BQ269" s="79">
        <v>6.8631782196462154E-3</v>
      </c>
      <c r="BR269" s="79">
        <v>-7.4754166416823864E-3</v>
      </c>
      <c r="BS269" s="79">
        <v>7.4596824124455452E-3</v>
      </c>
      <c r="BT269" s="79">
        <v>2.3174352943897247E-2</v>
      </c>
      <c r="BU269" s="79">
        <v>2.6918292045593262E-2</v>
      </c>
      <c r="BV269" s="79">
        <v>3.310992568731308E-2</v>
      </c>
      <c r="BW269" s="79">
        <v>3.2003957778215408E-2</v>
      </c>
      <c r="BX269" s="79">
        <v>1.9637051969766617E-2</v>
      </c>
      <c r="BY269" s="79">
        <v>-1.8258517608046532E-2</v>
      </c>
      <c r="BZ269" s="79">
        <v>-2.6885231956839561E-2</v>
      </c>
      <c r="CA269" s="79">
        <v>-2.2258864715695381E-2</v>
      </c>
      <c r="CB269" s="79">
        <v>-2.2114241495728493E-2</v>
      </c>
      <c r="CC269" s="79">
        <v>-2.0985886454582214E-2</v>
      </c>
      <c r="CD269" s="79">
        <v>-1.7363078892230988E-2</v>
      </c>
      <c r="CE269" s="79">
        <v>-1.6804501414299011E-2</v>
      </c>
      <c r="CF269" s="79">
        <v>-1.4581676572561264E-2</v>
      </c>
      <c r="CG269" s="79">
        <v>-1.6842929646372795E-2</v>
      </c>
      <c r="CH269" s="79">
        <v>-1.7887454479932785E-2</v>
      </c>
      <c r="CI269" s="79">
        <v>8.8298891205340624E-4</v>
      </c>
      <c r="CJ269" s="79">
        <v>-5.8669629506766796E-3</v>
      </c>
      <c r="CK269" s="79">
        <v>6.3479947857558727E-3</v>
      </c>
      <c r="CL269" s="79">
        <v>6.8042390048503876E-3</v>
      </c>
      <c r="CM269" s="79">
        <v>2.0876418799161911E-2</v>
      </c>
      <c r="CN269" s="79">
        <v>2.4975389242172241E-2</v>
      </c>
      <c r="CO269" s="79">
        <v>1.3328287750482559E-2</v>
      </c>
      <c r="CP269" s="79">
        <v>-1.0371205862611532E-3</v>
      </c>
      <c r="CQ269" s="79">
        <v>1.3362818397581577E-2</v>
      </c>
      <c r="CR269" s="79">
        <v>2.9094526544213295E-2</v>
      </c>
      <c r="CS269" s="79">
        <v>3.3851549029350281E-2</v>
      </c>
      <c r="CT269" s="79">
        <v>4.1137799620628357E-2</v>
      </c>
      <c r="CU269" s="79">
        <v>4.0914177894592285E-2</v>
      </c>
      <c r="CV269" s="79">
        <v>2.8388163074851036E-2</v>
      </c>
      <c r="CW269" s="79">
        <v>-9.3326633796095848E-3</v>
      </c>
      <c r="CX269" s="79">
        <v>-1.7194412648677826E-2</v>
      </c>
      <c r="CY269" s="79">
        <v>-1.2812677770853043E-2</v>
      </c>
      <c r="CZ269" s="79">
        <v>-1.4233509078621864E-2</v>
      </c>
      <c r="DA269" s="79">
        <v>-1.3319637626409531E-2</v>
      </c>
      <c r="DB269" s="79">
        <v>-1.0209557600319386E-2</v>
      </c>
      <c r="DC269" s="79">
        <v>-1.0270158760249615E-2</v>
      </c>
      <c r="DD269" s="79">
        <v>-7.4908924289047718E-3</v>
      </c>
      <c r="DE269" s="79">
        <v>-9.4532221555709839E-3</v>
      </c>
      <c r="DF269" s="79">
        <v>-1.019987091422081E-2</v>
      </c>
      <c r="DG269" s="79">
        <v>8.7876478210091591E-3</v>
      </c>
      <c r="DH269" s="79">
        <v>2.3737689480185509E-3</v>
      </c>
      <c r="DI269" s="79">
        <v>1.3949594460427761E-2</v>
      </c>
      <c r="DJ269" s="79">
        <v>1.3895556330680847E-2</v>
      </c>
      <c r="DK269" s="79">
        <v>2.7573093771934509E-2</v>
      </c>
      <c r="DL269" s="79">
        <v>3.1665138900279999E-2</v>
      </c>
      <c r="DM269" s="79">
        <v>1.9793396815657616E-2</v>
      </c>
      <c r="DN269" s="79">
        <v>5.4011759348213673E-3</v>
      </c>
      <c r="DO269" s="79">
        <v>1.9265955314040184E-2</v>
      </c>
      <c r="DP269" s="79">
        <v>3.5014700144529343E-2</v>
      </c>
      <c r="DQ269" s="79">
        <v>4.07848060131073E-2</v>
      </c>
      <c r="DR269" s="79">
        <v>4.9165673553943634E-2</v>
      </c>
      <c r="DS269" s="79">
        <v>4.982440173625946E-2</v>
      </c>
      <c r="DT269" s="79">
        <v>3.7139274179935455E-2</v>
      </c>
      <c r="DU269" s="79">
        <v>-4.0681063546799123E-4</v>
      </c>
      <c r="DV269" s="79">
        <v>-7.5035919435322285E-3</v>
      </c>
      <c r="DW269" s="79">
        <v>-3.366490826010704E-3</v>
      </c>
      <c r="DX269" s="79">
        <v>-6.3527757301926613E-3</v>
      </c>
      <c r="DY269" s="79">
        <v>-2.2507910616695881E-3</v>
      </c>
      <c r="DZ269" s="79">
        <v>1.1899192031705752E-4</v>
      </c>
      <c r="EA269" s="79">
        <v>-8.3560659550130367E-4</v>
      </c>
      <c r="EB269" s="79">
        <v>2.7470721397548914E-3</v>
      </c>
      <c r="EC269" s="79">
        <v>1.2163420906290412E-3</v>
      </c>
      <c r="ED269" s="79">
        <v>8.9977978495880961E-4</v>
      </c>
      <c r="EE269" s="79">
        <v>2.0200720056891441E-2</v>
      </c>
      <c r="EF269" s="79">
        <v>1.4272076077759266E-2</v>
      </c>
      <c r="EG269" s="79">
        <v>2.4925097823143005E-2</v>
      </c>
      <c r="EH269" s="79">
        <v>2.4134291335940361E-2</v>
      </c>
      <c r="EI269" s="79">
        <v>3.7242025136947632E-2</v>
      </c>
      <c r="EJ269" s="79">
        <v>4.132407158613205E-2</v>
      </c>
      <c r="EK269" s="79">
        <v>2.912798710167408E-2</v>
      </c>
      <c r="EL269" s="79">
        <v>1.4697052538394928E-2</v>
      </c>
      <c r="EM269" s="79">
        <v>2.7789145708084106E-2</v>
      </c>
      <c r="EN269" s="79">
        <v>4.3562490493059158E-2</v>
      </c>
      <c r="EO269" s="79">
        <v>5.0795324146747589E-2</v>
      </c>
      <c r="EP269" s="79">
        <v>6.0756642371416092E-2</v>
      </c>
      <c r="EQ269" s="79">
        <v>6.2689341604709625E-2</v>
      </c>
      <c r="ER269" s="79">
        <v>4.9774490296840668E-2</v>
      </c>
      <c r="ES269" s="79">
        <v>1.2480704113841057E-2</v>
      </c>
      <c r="ET269" s="79">
        <v>6.4884135499596596E-3</v>
      </c>
      <c r="EU269" s="79">
        <v>1.027230266481638E-2</v>
      </c>
      <c r="EV269" s="79">
        <v>5.0257504917681217E-3</v>
      </c>
      <c r="EW269" s="79">
        <v>48.905536651611328</v>
      </c>
      <c r="EX269" s="79">
        <v>48.30047607421875</v>
      </c>
      <c r="EY269" s="79">
        <v>47.991100311279297</v>
      </c>
      <c r="EZ269" s="79">
        <v>47.474109649658203</v>
      </c>
      <c r="FA269" s="79">
        <v>47.144805908203125</v>
      </c>
      <c r="FB269" s="79">
        <v>46.872512817382813</v>
      </c>
      <c r="FC269" s="79">
        <v>46.689605712890625</v>
      </c>
      <c r="FD269" s="79">
        <v>46.445598602294922</v>
      </c>
      <c r="FE269" s="79">
        <v>47.794277191162109</v>
      </c>
      <c r="FF269" s="79">
        <v>50.677330017089844</v>
      </c>
      <c r="FG269" s="79">
        <v>53.088394165039063</v>
      </c>
      <c r="FH269" s="79">
        <v>55.062225341796875</v>
      </c>
      <c r="FI269" s="79">
        <v>56.430103302001953</v>
      </c>
      <c r="FJ269" s="79">
        <v>57.465301513671875</v>
      </c>
      <c r="FK269" s="79">
        <v>58.401508331298828</v>
      </c>
      <c r="FL269" s="79">
        <v>58.497329711914063</v>
      </c>
      <c r="FM269" s="79">
        <v>57.541435241699219</v>
      </c>
      <c r="FN269" s="79">
        <v>55.441822052001953</v>
      </c>
      <c r="FO269" s="79">
        <v>53.794322967529297</v>
      </c>
      <c r="FP269" s="79">
        <v>52.64703369140625</v>
      </c>
      <c r="FQ269" s="79">
        <v>51.757755279541016</v>
      </c>
      <c r="FR269" s="79">
        <v>51.136329650878906</v>
      </c>
      <c r="FS269" s="79">
        <v>50.341129302978516</v>
      </c>
      <c r="FT269" s="79">
        <v>49.758449554443359</v>
      </c>
      <c r="FU269" s="79">
        <v>1.0566805489361286E-2</v>
      </c>
      <c r="FV269" s="79">
        <v>1.3160871341824532E-2</v>
      </c>
      <c r="FW269" s="79">
        <v>1.0627163574099541E-2</v>
      </c>
      <c r="FX269" s="79">
        <v>0</v>
      </c>
      <c r="FY269" s="79">
        <v>383.5</v>
      </c>
      <c r="FZ269" s="79">
        <v>1</v>
      </c>
      <c r="GA269" s="52"/>
      <c r="GB269" s="34"/>
    </row>
    <row r="270" spans="1:185" x14ac:dyDescent="0.2">
      <c r="A270" t="s">
        <v>186</v>
      </c>
      <c r="B270" t="s">
        <v>236</v>
      </c>
      <c r="C270" t="s">
        <v>194</v>
      </c>
      <c r="D270" t="s">
        <v>202</v>
      </c>
      <c r="E270" t="s">
        <v>239</v>
      </c>
      <c r="F270" t="s">
        <v>179</v>
      </c>
      <c r="G270" t="s">
        <v>1</v>
      </c>
      <c r="H270" s="79">
        <v>204</v>
      </c>
      <c r="I270" s="79"/>
      <c r="J270" s="79"/>
      <c r="K270" s="79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  <c r="AA270" s="79"/>
      <c r="AB270" s="79"/>
      <c r="AC270" s="79"/>
      <c r="AD270" s="79"/>
      <c r="AE270" s="79"/>
      <c r="AF270" s="79"/>
      <c r="AG270" s="79"/>
      <c r="AH270" s="79"/>
      <c r="AI270" s="79"/>
      <c r="AJ270" s="79"/>
      <c r="AK270" s="79"/>
      <c r="AL270" s="79"/>
      <c r="AM270" s="79"/>
      <c r="AN270" s="79"/>
      <c r="AO270" s="79"/>
      <c r="AP270" s="79"/>
      <c r="AQ270" s="79"/>
      <c r="AR270" s="79"/>
      <c r="AS270" s="79"/>
      <c r="AT270" s="79"/>
      <c r="AU270" s="79"/>
      <c r="AV270" s="79"/>
      <c r="AW270" s="79"/>
      <c r="AX270" s="79"/>
      <c r="AY270" s="79"/>
      <c r="AZ270" s="79"/>
      <c r="BA270" s="79"/>
      <c r="BB270" s="79"/>
      <c r="BC270" s="79"/>
      <c r="BD270" s="79"/>
      <c r="BE270" s="79"/>
      <c r="BF270" s="79"/>
      <c r="BG270" s="79"/>
      <c r="BH270" s="79"/>
      <c r="BI270" s="79"/>
      <c r="BJ270" s="79"/>
      <c r="BK270" s="79"/>
      <c r="BL270" s="79"/>
      <c r="BM270" s="79"/>
      <c r="BN270" s="79"/>
      <c r="BO270" s="79"/>
      <c r="BP270" s="79"/>
      <c r="BQ270" s="79"/>
      <c r="BR270" s="79"/>
      <c r="BS270" s="79"/>
      <c r="BT270" s="79"/>
      <c r="BU270" s="79"/>
      <c r="BV270" s="79"/>
      <c r="BW270" s="79"/>
      <c r="BX270" s="79"/>
      <c r="BY270" s="79"/>
      <c r="BZ270" s="79"/>
      <c r="CA270" s="79"/>
      <c r="CB270" s="79"/>
      <c r="CC270" s="79"/>
      <c r="CD270" s="79"/>
      <c r="CE270" s="79"/>
      <c r="CF270" s="79"/>
      <c r="CG270" s="79"/>
      <c r="CH270" s="79"/>
      <c r="CI270" s="79"/>
      <c r="CJ270" s="79"/>
      <c r="CK270" s="79"/>
      <c r="CL270" s="79"/>
      <c r="CM270" s="79"/>
      <c r="CN270" s="79"/>
      <c r="CO270" s="79"/>
      <c r="CP270" s="79"/>
      <c r="CQ270" s="79"/>
      <c r="CR270" s="79"/>
      <c r="CS270" s="79"/>
      <c r="CT270" s="79"/>
      <c r="CU270" s="79"/>
      <c r="CV270" s="79"/>
      <c r="CW270" s="79"/>
      <c r="CX270" s="79"/>
      <c r="CY270" s="79"/>
      <c r="CZ270" s="79"/>
      <c r="DA270" s="79"/>
      <c r="DB270" s="79"/>
      <c r="DC270" s="79"/>
      <c r="DD270" s="79"/>
      <c r="DE270" s="79"/>
      <c r="DF270" s="79"/>
      <c r="DG270" s="79"/>
      <c r="DH270" s="79"/>
      <c r="DI270" s="79"/>
      <c r="DJ270" s="79"/>
      <c r="DK270" s="79"/>
      <c r="DL270" s="79"/>
      <c r="DM270" s="79"/>
      <c r="DN270" s="79"/>
      <c r="DO270" s="79"/>
      <c r="DP270" s="79"/>
      <c r="DQ270" s="79"/>
      <c r="DR270" s="79"/>
      <c r="DS270" s="79"/>
      <c r="DT270" s="79"/>
      <c r="DU270" s="79"/>
      <c r="DV270" s="79"/>
      <c r="DW270" s="79"/>
      <c r="DX270" s="79"/>
      <c r="DY270" s="79"/>
      <c r="DZ270" s="79"/>
      <c r="EA270" s="79"/>
      <c r="EB270" s="79"/>
      <c r="EC270" s="79"/>
      <c r="ED270" s="79"/>
      <c r="EE270" s="79"/>
      <c r="EF270" s="79"/>
      <c r="EG270" s="79"/>
      <c r="EH270" s="79"/>
      <c r="EI270" s="79"/>
      <c r="EJ270" s="79"/>
      <c r="EK270" s="79"/>
      <c r="EL270" s="79"/>
      <c r="EM270" s="79"/>
      <c r="EN270" s="79"/>
      <c r="EO270" s="79"/>
      <c r="EP270" s="79"/>
      <c r="EQ270" s="79"/>
      <c r="ER270" s="79"/>
      <c r="ES270" s="79"/>
      <c r="ET270" s="79"/>
      <c r="EU270" s="79"/>
      <c r="EV270" s="79"/>
      <c r="EW270" s="79"/>
      <c r="EX270" s="79"/>
      <c r="EY270" s="79"/>
      <c r="EZ270" s="79"/>
      <c r="FA270" s="79"/>
      <c r="FB270" s="79"/>
      <c r="FC270" s="79"/>
      <c r="FD270" s="79"/>
      <c r="FE270" s="79"/>
      <c r="FF270" s="79"/>
      <c r="FG270" s="79"/>
      <c r="FH270" s="79"/>
      <c r="FI270" s="79"/>
      <c r="FJ270" s="79"/>
      <c r="FK270" s="79"/>
      <c r="FL270" s="79"/>
      <c r="FM270" s="79"/>
      <c r="FN270" s="79"/>
      <c r="FO270" s="79"/>
      <c r="FP270" s="79"/>
      <c r="FQ270" s="79"/>
      <c r="FR270" s="79"/>
      <c r="FS270" s="79"/>
      <c r="FT270" s="79"/>
      <c r="FU270" s="79"/>
      <c r="FV270" s="79"/>
      <c r="FW270" s="79"/>
      <c r="FX270" s="79">
        <v>0</v>
      </c>
      <c r="FY270" s="79">
        <v>13.227272987365723</v>
      </c>
      <c r="FZ270" s="79">
        <v>0</v>
      </c>
      <c r="GA270" s="52"/>
      <c r="GB270" s="34"/>
    </row>
    <row r="271" spans="1:185" x14ac:dyDescent="0.2">
      <c r="A271" t="s">
        <v>186</v>
      </c>
      <c r="B271" t="s">
        <v>236</v>
      </c>
      <c r="C271" t="s">
        <v>194</v>
      </c>
      <c r="D271" t="s">
        <v>202</v>
      </c>
      <c r="E271" t="s">
        <v>239</v>
      </c>
      <c r="F271" t="s">
        <v>180</v>
      </c>
      <c r="G271" t="s">
        <v>1</v>
      </c>
      <c r="H271" s="79">
        <v>51</v>
      </c>
      <c r="I271" s="79"/>
      <c r="J271" s="79"/>
      <c r="K271" s="79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  <c r="AA271" s="79"/>
      <c r="AB271" s="79"/>
      <c r="AC271" s="79"/>
      <c r="AD271" s="79"/>
      <c r="AE271" s="79"/>
      <c r="AF271" s="79"/>
      <c r="AG271" s="79"/>
      <c r="AH271" s="79"/>
      <c r="AI271" s="79"/>
      <c r="AJ271" s="79"/>
      <c r="AK271" s="79"/>
      <c r="AL271" s="79"/>
      <c r="AM271" s="79"/>
      <c r="AN271" s="79"/>
      <c r="AO271" s="79"/>
      <c r="AP271" s="79"/>
      <c r="AQ271" s="79"/>
      <c r="AR271" s="79"/>
      <c r="AS271" s="79"/>
      <c r="AT271" s="79"/>
      <c r="AU271" s="79"/>
      <c r="AV271" s="79"/>
      <c r="AW271" s="79"/>
      <c r="AX271" s="79"/>
      <c r="AY271" s="79"/>
      <c r="AZ271" s="79"/>
      <c r="BA271" s="79"/>
      <c r="BB271" s="79"/>
      <c r="BC271" s="79"/>
      <c r="BD271" s="79"/>
      <c r="BE271" s="79"/>
      <c r="BF271" s="79"/>
      <c r="BG271" s="79"/>
      <c r="BH271" s="79"/>
      <c r="BI271" s="79"/>
      <c r="BJ271" s="79"/>
      <c r="BK271" s="79"/>
      <c r="BL271" s="79"/>
      <c r="BM271" s="79"/>
      <c r="BN271" s="79"/>
      <c r="BO271" s="79"/>
      <c r="BP271" s="79"/>
      <c r="BQ271" s="79"/>
      <c r="BR271" s="79"/>
      <c r="BS271" s="79"/>
      <c r="BT271" s="79"/>
      <c r="BU271" s="79"/>
      <c r="BV271" s="79"/>
      <c r="BW271" s="79"/>
      <c r="BX271" s="79"/>
      <c r="BY271" s="79"/>
      <c r="BZ271" s="79"/>
      <c r="CA271" s="79"/>
      <c r="CB271" s="79"/>
      <c r="CC271" s="79"/>
      <c r="CD271" s="79"/>
      <c r="CE271" s="79"/>
      <c r="CF271" s="79"/>
      <c r="CG271" s="79"/>
      <c r="CH271" s="79"/>
      <c r="CI271" s="79"/>
      <c r="CJ271" s="79"/>
      <c r="CK271" s="79"/>
      <c r="CL271" s="79"/>
      <c r="CM271" s="79"/>
      <c r="CN271" s="79"/>
      <c r="CO271" s="79"/>
      <c r="CP271" s="79"/>
      <c r="CQ271" s="79"/>
      <c r="CR271" s="79"/>
      <c r="CS271" s="79"/>
      <c r="CT271" s="79"/>
      <c r="CU271" s="79"/>
      <c r="CV271" s="79"/>
      <c r="CW271" s="79"/>
      <c r="CX271" s="79"/>
      <c r="CY271" s="79"/>
      <c r="CZ271" s="79"/>
      <c r="DA271" s="79"/>
      <c r="DB271" s="79"/>
      <c r="DC271" s="79"/>
      <c r="DD271" s="79"/>
      <c r="DE271" s="79"/>
      <c r="DF271" s="79"/>
      <c r="DG271" s="79"/>
      <c r="DH271" s="79"/>
      <c r="DI271" s="79"/>
      <c r="DJ271" s="79"/>
      <c r="DK271" s="79"/>
      <c r="DL271" s="79"/>
      <c r="DM271" s="79"/>
      <c r="DN271" s="79"/>
      <c r="DO271" s="79"/>
      <c r="DP271" s="79"/>
      <c r="DQ271" s="79"/>
      <c r="DR271" s="79"/>
      <c r="DS271" s="79"/>
      <c r="DT271" s="79"/>
      <c r="DU271" s="79"/>
      <c r="DV271" s="79"/>
      <c r="DW271" s="79"/>
      <c r="DX271" s="79"/>
      <c r="DY271" s="79"/>
      <c r="DZ271" s="79"/>
      <c r="EA271" s="79"/>
      <c r="EB271" s="79"/>
      <c r="EC271" s="79"/>
      <c r="ED271" s="79"/>
      <c r="EE271" s="79"/>
      <c r="EF271" s="79"/>
      <c r="EG271" s="79"/>
      <c r="EH271" s="79"/>
      <c r="EI271" s="79"/>
      <c r="EJ271" s="79"/>
      <c r="EK271" s="79"/>
      <c r="EL271" s="79"/>
      <c r="EM271" s="79"/>
      <c r="EN271" s="79"/>
      <c r="EO271" s="79"/>
      <c r="EP271" s="79"/>
      <c r="EQ271" s="79"/>
      <c r="ER271" s="79"/>
      <c r="ES271" s="79"/>
      <c r="ET271" s="79"/>
      <c r="EU271" s="79"/>
      <c r="EV271" s="79"/>
      <c r="EW271" s="79"/>
      <c r="EX271" s="79"/>
      <c r="EY271" s="79"/>
      <c r="EZ271" s="79"/>
      <c r="FA271" s="79"/>
      <c r="FB271" s="79"/>
      <c r="FC271" s="79"/>
      <c r="FD271" s="79"/>
      <c r="FE271" s="79"/>
      <c r="FF271" s="79"/>
      <c r="FG271" s="79"/>
      <c r="FH271" s="79"/>
      <c r="FI271" s="79"/>
      <c r="FJ271" s="79"/>
      <c r="FK271" s="79"/>
      <c r="FL271" s="79"/>
      <c r="FM271" s="79"/>
      <c r="FN271" s="79"/>
      <c r="FO271" s="79"/>
      <c r="FP271" s="79"/>
      <c r="FQ271" s="79"/>
      <c r="FR271" s="79"/>
      <c r="FS271" s="79"/>
      <c r="FT271" s="79"/>
      <c r="FU271" s="79"/>
      <c r="FV271" s="79"/>
      <c r="FW271" s="79"/>
      <c r="FX271" s="79">
        <v>0</v>
      </c>
      <c r="FY271" s="79">
        <v>8.8636360168457031</v>
      </c>
      <c r="FZ271" s="79">
        <v>0</v>
      </c>
      <c r="GA271" s="52"/>
      <c r="GB271" s="34"/>
    </row>
    <row r="272" spans="1:185" x14ac:dyDescent="0.2">
      <c r="A272" t="s">
        <v>186</v>
      </c>
      <c r="B272" t="s">
        <v>236</v>
      </c>
      <c r="C272" t="s">
        <v>194</v>
      </c>
      <c r="D272" t="s">
        <v>202</v>
      </c>
      <c r="E272" t="s">
        <v>239</v>
      </c>
      <c r="F272" t="s">
        <v>181</v>
      </c>
      <c r="G272" t="s">
        <v>1</v>
      </c>
      <c r="H272" s="79">
        <v>68</v>
      </c>
      <c r="I272" s="79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  <c r="AA272" s="79"/>
      <c r="AB272" s="79"/>
      <c r="AC272" s="79"/>
      <c r="AD272" s="79"/>
      <c r="AE272" s="79"/>
      <c r="AF272" s="79"/>
      <c r="AG272" s="79"/>
      <c r="AH272" s="79"/>
      <c r="AI272" s="79"/>
      <c r="AJ272" s="79"/>
      <c r="AK272" s="79"/>
      <c r="AL272" s="79"/>
      <c r="AM272" s="79"/>
      <c r="AN272" s="79"/>
      <c r="AO272" s="79"/>
      <c r="AP272" s="79"/>
      <c r="AQ272" s="79"/>
      <c r="AR272" s="79"/>
      <c r="AS272" s="79"/>
      <c r="AT272" s="79"/>
      <c r="AU272" s="79"/>
      <c r="AV272" s="79"/>
      <c r="AW272" s="79"/>
      <c r="AX272" s="79"/>
      <c r="AY272" s="79"/>
      <c r="AZ272" s="79"/>
      <c r="BA272" s="79"/>
      <c r="BB272" s="79"/>
      <c r="BC272" s="79"/>
      <c r="BD272" s="79"/>
      <c r="BE272" s="79"/>
      <c r="BF272" s="79"/>
      <c r="BG272" s="79"/>
      <c r="BH272" s="79"/>
      <c r="BI272" s="79"/>
      <c r="BJ272" s="79"/>
      <c r="BK272" s="79"/>
      <c r="BL272" s="79"/>
      <c r="BM272" s="79"/>
      <c r="BN272" s="79"/>
      <c r="BO272" s="79"/>
      <c r="BP272" s="79"/>
      <c r="BQ272" s="79"/>
      <c r="BR272" s="79"/>
      <c r="BS272" s="79"/>
      <c r="BT272" s="79"/>
      <c r="BU272" s="79"/>
      <c r="BV272" s="79"/>
      <c r="BW272" s="79"/>
      <c r="BX272" s="79"/>
      <c r="BY272" s="79"/>
      <c r="BZ272" s="79"/>
      <c r="CA272" s="79"/>
      <c r="CB272" s="79"/>
      <c r="CC272" s="79"/>
      <c r="CD272" s="79"/>
      <c r="CE272" s="79"/>
      <c r="CF272" s="79"/>
      <c r="CG272" s="79"/>
      <c r="CH272" s="79"/>
      <c r="CI272" s="79"/>
      <c r="CJ272" s="79"/>
      <c r="CK272" s="79"/>
      <c r="CL272" s="79"/>
      <c r="CM272" s="79"/>
      <c r="CN272" s="79"/>
      <c r="CO272" s="79"/>
      <c r="CP272" s="79"/>
      <c r="CQ272" s="79"/>
      <c r="CR272" s="79"/>
      <c r="CS272" s="79"/>
      <c r="CT272" s="79"/>
      <c r="CU272" s="79"/>
      <c r="CV272" s="79"/>
      <c r="CW272" s="79"/>
      <c r="CX272" s="79"/>
      <c r="CY272" s="79"/>
      <c r="CZ272" s="79"/>
      <c r="DA272" s="79"/>
      <c r="DB272" s="79"/>
      <c r="DC272" s="79"/>
      <c r="DD272" s="79"/>
      <c r="DE272" s="79"/>
      <c r="DF272" s="79"/>
      <c r="DG272" s="79"/>
      <c r="DH272" s="79"/>
      <c r="DI272" s="79"/>
      <c r="DJ272" s="79"/>
      <c r="DK272" s="79"/>
      <c r="DL272" s="79"/>
      <c r="DM272" s="79"/>
      <c r="DN272" s="79"/>
      <c r="DO272" s="79"/>
      <c r="DP272" s="79"/>
      <c r="DQ272" s="79"/>
      <c r="DR272" s="79"/>
      <c r="DS272" s="79"/>
      <c r="DT272" s="79"/>
      <c r="DU272" s="79"/>
      <c r="DV272" s="79"/>
      <c r="DW272" s="79"/>
      <c r="DX272" s="79"/>
      <c r="DY272" s="79"/>
      <c r="DZ272" s="79"/>
      <c r="EA272" s="79"/>
      <c r="EB272" s="79"/>
      <c r="EC272" s="79"/>
      <c r="ED272" s="79"/>
      <c r="EE272" s="79"/>
      <c r="EF272" s="79"/>
      <c r="EG272" s="79"/>
      <c r="EH272" s="79"/>
      <c r="EI272" s="79"/>
      <c r="EJ272" s="79"/>
      <c r="EK272" s="79"/>
      <c r="EL272" s="79"/>
      <c r="EM272" s="79"/>
      <c r="EN272" s="79"/>
      <c r="EO272" s="79"/>
      <c r="EP272" s="79"/>
      <c r="EQ272" s="79"/>
      <c r="ER272" s="79"/>
      <c r="ES272" s="79"/>
      <c r="ET272" s="79"/>
      <c r="EU272" s="79"/>
      <c r="EV272" s="79"/>
      <c r="EW272" s="79"/>
      <c r="EX272" s="79"/>
      <c r="EY272" s="79"/>
      <c r="EZ272" s="79"/>
      <c r="FA272" s="79"/>
      <c r="FB272" s="79"/>
      <c r="FC272" s="79"/>
      <c r="FD272" s="79"/>
      <c r="FE272" s="79"/>
      <c r="FF272" s="79"/>
      <c r="FG272" s="79"/>
      <c r="FH272" s="79"/>
      <c r="FI272" s="79"/>
      <c r="FJ272" s="79"/>
      <c r="FK272" s="79"/>
      <c r="FL272" s="79"/>
      <c r="FM272" s="79"/>
      <c r="FN272" s="79"/>
      <c r="FO272" s="79"/>
      <c r="FP272" s="79"/>
      <c r="FQ272" s="79"/>
      <c r="FR272" s="79"/>
      <c r="FS272" s="79"/>
      <c r="FT272" s="79"/>
      <c r="FU272" s="79"/>
      <c r="FV272" s="79"/>
      <c r="FW272" s="79"/>
      <c r="FX272" s="79">
        <v>0</v>
      </c>
      <c r="FY272" s="79">
        <v>6.0454545021057129</v>
      </c>
      <c r="FZ272" s="79">
        <v>0</v>
      </c>
      <c r="GA272" s="52"/>
      <c r="GB272" s="34"/>
    </row>
    <row r="273" spans="1:184" x14ac:dyDescent="0.2">
      <c r="A273" t="s">
        <v>186</v>
      </c>
      <c r="B273" t="s">
        <v>236</v>
      </c>
      <c r="C273" t="s">
        <v>194</v>
      </c>
      <c r="D273" t="s">
        <v>202</v>
      </c>
      <c r="E273" t="s">
        <v>239</v>
      </c>
      <c r="F273" t="s">
        <v>182</v>
      </c>
      <c r="G273" t="s">
        <v>1</v>
      </c>
      <c r="H273" s="79">
        <v>369</v>
      </c>
      <c r="I273" s="79"/>
      <c r="J273" s="79"/>
      <c r="K273" s="79"/>
      <c r="L273" s="79"/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  <c r="AA273" s="79"/>
      <c r="AB273" s="79"/>
      <c r="AC273" s="79"/>
      <c r="AD273" s="79"/>
      <c r="AE273" s="79"/>
      <c r="AF273" s="79"/>
      <c r="AG273" s="79"/>
      <c r="AH273" s="79"/>
      <c r="AI273" s="79"/>
      <c r="AJ273" s="79"/>
      <c r="AK273" s="79"/>
      <c r="AL273" s="79"/>
      <c r="AM273" s="79"/>
      <c r="AN273" s="79"/>
      <c r="AO273" s="79"/>
      <c r="AP273" s="79"/>
      <c r="AQ273" s="79"/>
      <c r="AR273" s="79"/>
      <c r="AS273" s="79"/>
      <c r="AT273" s="79"/>
      <c r="AU273" s="79"/>
      <c r="AV273" s="79"/>
      <c r="AW273" s="79"/>
      <c r="AX273" s="79"/>
      <c r="AY273" s="79"/>
      <c r="AZ273" s="79"/>
      <c r="BA273" s="79"/>
      <c r="BB273" s="79"/>
      <c r="BC273" s="79"/>
      <c r="BD273" s="79"/>
      <c r="BE273" s="79"/>
      <c r="BF273" s="79"/>
      <c r="BG273" s="79"/>
      <c r="BH273" s="79"/>
      <c r="BI273" s="79"/>
      <c r="BJ273" s="79"/>
      <c r="BK273" s="79"/>
      <c r="BL273" s="79"/>
      <c r="BM273" s="79"/>
      <c r="BN273" s="79"/>
      <c r="BO273" s="79"/>
      <c r="BP273" s="79"/>
      <c r="BQ273" s="79"/>
      <c r="BR273" s="79"/>
      <c r="BS273" s="79"/>
      <c r="BT273" s="79"/>
      <c r="BU273" s="79"/>
      <c r="BV273" s="79"/>
      <c r="BW273" s="79"/>
      <c r="BX273" s="79"/>
      <c r="BY273" s="79"/>
      <c r="BZ273" s="79"/>
      <c r="CA273" s="79"/>
      <c r="CB273" s="79"/>
      <c r="CC273" s="79"/>
      <c r="CD273" s="79"/>
      <c r="CE273" s="79"/>
      <c r="CF273" s="79"/>
      <c r="CG273" s="79"/>
      <c r="CH273" s="79"/>
      <c r="CI273" s="79"/>
      <c r="CJ273" s="79"/>
      <c r="CK273" s="79"/>
      <c r="CL273" s="79"/>
      <c r="CM273" s="79"/>
      <c r="CN273" s="79"/>
      <c r="CO273" s="79"/>
      <c r="CP273" s="79"/>
      <c r="CQ273" s="79"/>
      <c r="CR273" s="79"/>
      <c r="CS273" s="79"/>
      <c r="CT273" s="79"/>
      <c r="CU273" s="79"/>
      <c r="CV273" s="79"/>
      <c r="CW273" s="79"/>
      <c r="CX273" s="79"/>
      <c r="CY273" s="79"/>
      <c r="CZ273" s="79"/>
      <c r="DA273" s="79"/>
      <c r="DB273" s="79"/>
      <c r="DC273" s="79"/>
      <c r="DD273" s="79"/>
      <c r="DE273" s="79"/>
      <c r="DF273" s="79"/>
      <c r="DG273" s="79"/>
      <c r="DH273" s="79"/>
      <c r="DI273" s="79"/>
      <c r="DJ273" s="79"/>
      <c r="DK273" s="79"/>
      <c r="DL273" s="79"/>
      <c r="DM273" s="79"/>
      <c r="DN273" s="79"/>
      <c r="DO273" s="79"/>
      <c r="DP273" s="79"/>
      <c r="DQ273" s="79"/>
      <c r="DR273" s="79"/>
      <c r="DS273" s="79"/>
      <c r="DT273" s="79"/>
      <c r="DU273" s="79"/>
      <c r="DV273" s="79"/>
      <c r="DW273" s="79"/>
      <c r="DX273" s="79"/>
      <c r="DY273" s="79"/>
      <c r="DZ273" s="79"/>
      <c r="EA273" s="79"/>
      <c r="EB273" s="79"/>
      <c r="EC273" s="79"/>
      <c r="ED273" s="79"/>
      <c r="EE273" s="79"/>
      <c r="EF273" s="79"/>
      <c r="EG273" s="79"/>
      <c r="EH273" s="79"/>
      <c r="EI273" s="79"/>
      <c r="EJ273" s="79"/>
      <c r="EK273" s="79"/>
      <c r="EL273" s="79"/>
      <c r="EM273" s="79"/>
      <c r="EN273" s="79"/>
      <c r="EO273" s="79"/>
      <c r="EP273" s="79"/>
      <c r="EQ273" s="79"/>
      <c r="ER273" s="79"/>
      <c r="ES273" s="79"/>
      <c r="ET273" s="79"/>
      <c r="EU273" s="79"/>
      <c r="EV273" s="79"/>
      <c r="EW273" s="79"/>
      <c r="EX273" s="79"/>
      <c r="EY273" s="79"/>
      <c r="EZ273" s="79"/>
      <c r="FA273" s="79"/>
      <c r="FB273" s="79"/>
      <c r="FC273" s="79"/>
      <c r="FD273" s="79"/>
      <c r="FE273" s="79"/>
      <c r="FF273" s="79"/>
      <c r="FG273" s="79"/>
      <c r="FH273" s="79"/>
      <c r="FI273" s="79"/>
      <c r="FJ273" s="79"/>
      <c r="FK273" s="79"/>
      <c r="FL273" s="79"/>
      <c r="FM273" s="79"/>
      <c r="FN273" s="79"/>
      <c r="FO273" s="79"/>
      <c r="FP273" s="79"/>
      <c r="FQ273" s="79"/>
      <c r="FR273" s="79"/>
      <c r="FS273" s="79"/>
      <c r="FT273" s="79"/>
      <c r="FU273" s="79"/>
      <c r="FV273" s="79"/>
      <c r="FW273" s="79"/>
      <c r="FX273" s="79">
        <v>0</v>
      </c>
      <c r="FY273" s="79">
        <v>41.181819915771484</v>
      </c>
      <c r="FZ273" s="79">
        <v>0</v>
      </c>
      <c r="GA273" s="52"/>
      <c r="GB273" s="34"/>
    </row>
    <row r="274" spans="1:184" x14ac:dyDescent="0.2">
      <c r="A274" t="s">
        <v>186</v>
      </c>
      <c r="B274" t="s">
        <v>236</v>
      </c>
      <c r="C274" t="s">
        <v>194</v>
      </c>
      <c r="D274" t="s">
        <v>202</v>
      </c>
      <c r="E274" t="s">
        <v>239</v>
      </c>
      <c r="F274" t="s">
        <v>183</v>
      </c>
      <c r="G274" t="s">
        <v>1</v>
      </c>
      <c r="H274" s="79">
        <v>621</v>
      </c>
      <c r="I274" s="79"/>
      <c r="J274" s="79"/>
      <c r="K274" s="79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  <c r="AA274" s="79"/>
      <c r="AB274" s="79"/>
      <c r="AC274" s="79"/>
      <c r="AD274" s="79"/>
      <c r="AE274" s="79"/>
      <c r="AF274" s="79"/>
      <c r="AG274" s="79"/>
      <c r="AH274" s="79"/>
      <c r="AI274" s="79"/>
      <c r="AJ274" s="79"/>
      <c r="AK274" s="79"/>
      <c r="AL274" s="79"/>
      <c r="AM274" s="79"/>
      <c r="AN274" s="79"/>
      <c r="AO274" s="79"/>
      <c r="AP274" s="79"/>
      <c r="AQ274" s="79"/>
      <c r="AR274" s="79"/>
      <c r="AS274" s="79"/>
      <c r="AT274" s="79"/>
      <c r="AU274" s="79"/>
      <c r="AV274" s="79"/>
      <c r="AW274" s="79"/>
      <c r="AX274" s="79"/>
      <c r="AY274" s="79"/>
      <c r="AZ274" s="79"/>
      <c r="BA274" s="79"/>
      <c r="BB274" s="79"/>
      <c r="BC274" s="79"/>
      <c r="BD274" s="79"/>
      <c r="BE274" s="79"/>
      <c r="BF274" s="79"/>
      <c r="BG274" s="79"/>
      <c r="BH274" s="79"/>
      <c r="BI274" s="79"/>
      <c r="BJ274" s="79"/>
      <c r="BK274" s="79"/>
      <c r="BL274" s="79"/>
      <c r="BM274" s="79"/>
      <c r="BN274" s="79"/>
      <c r="BO274" s="79"/>
      <c r="BP274" s="79"/>
      <c r="BQ274" s="79"/>
      <c r="BR274" s="79"/>
      <c r="BS274" s="79"/>
      <c r="BT274" s="79"/>
      <c r="BU274" s="79"/>
      <c r="BV274" s="79"/>
      <c r="BW274" s="79"/>
      <c r="BX274" s="79"/>
      <c r="BY274" s="79"/>
      <c r="BZ274" s="79"/>
      <c r="CA274" s="79"/>
      <c r="CB274" s="79"/>
      <c r="CC274" s="79"/>
      <c r="CD274" s="79"/>
      <c r="CE274" s="79"/>
      <c r="CF274" s="79"/>
      <c r="CG274" s="79"/>
      <c r="CH274" s="79"/>
      <c r="CI274" s="79"/>
      <c r="CJ274" s="79"/>
      <c r="CK274" s="79"/>
      <c r="CL274" s="79"/>
      <c r="CM274" s="79"/>
      <c r="CN274" s="79"/>
      <c r="CO274" s="79"/>
      <c r="CP274" s="79"/>
      <c r="CQ274" s="79"/>
      <c r="CR274" s="79"/>
      <c r="CS274" s="79"/>
      <c r="CT274" s="79"/>
      <c r="CU274" s="79"/>
      <c r="CV274" s="79"/>
      <c r="CW274" s="79"/>
      <c r="CX274" s="79"/>
      <c r="CY274" s="79"/>
      <c r="CZ274" s="79"/>
      <c r="DA274" s="79"/>
      <c r="DB274" s="79"/>
      <c r="DC274" s="79"/>
      <c r="DD274" s="79"/>
      <c r="DE274" s="79"/>
      <c r="DF274" s="79"/>
      <c r="DG274" s="79"/>
      <c r="DH274" s="79"/>
      <c r="DI274" s="79"/>
      <c r="DJ274" s="79"/>
      <c r="DK274" s="79"/>
      <c r="DL274" s="79"/>
      <c r="DM274" s="79"/>
      <c r="DN274" s="79"/>
      <c r="DO274" s="79"/>
      <c r="DP274" s="79"/>
      <c r="DQ274" s="79"/>
      <c r="DR274" s="79"/>
      <c r="DS274" s="79"/>
      <c r="DT274" s="79"/>
      <c r="DU274" s="79"/>
      <c r="DV274" s="79"/>
      <c r="DW274" s="79"/>
      <c r="DX274" s="79"/>
      <c r="DY274" s="79"/>
      <c r="DZ274" s="79"/>
      <c r="EA274" s="79"/>
      <c r="EB274" s="79"/>
      <c r="EC274" s="79"/>
      <c r="ED274" s="79"/>
      <c r="EE274" s="79"/>
      <c r="EF274" s="79"/>
      <c r="EG274" s="79"/>
      <c r="EH274" s="79"/>
      <c r="EI274" s="79"/>
      <c r="EJ274" s="79"/>
      <c r="EK274" s="79"/>
      <c r="EL274" s="79"/>
      <c r="EM274" s="79"/>
      <c r="EN274" s="79"/>
      <c r="EO274" s="79"/>
      <c r="EP274" s="79"/>
      <c r="EQ274" s="79"/>
      <c r="ER274" s="79"/>
      <c r="ES274" s="79"/>
      <c r="ET274" s="79"/>
      <c r="EU274" s="79"/>
      <c r="EV274" s="79"/>
      <c r="EW274" s="79"/>
      <c r="EX274" s="79"/>
      <c r="EY274" s="79"/>
      <c r="EZ274" s="79"/>
      <c r="FA274" s="79"/>
      <c r="FB274" s="79"/>
      <c r="FC274" s="79"/>
      <c r="FD274" s="79"/>
      <c r="FE274" s="79"/>
      <c r="FF274" s="79"/>
      <c r="FG274" s="79"/>
      <c r="FH274" s="79"/>
      <c r="FI274" s="79"/>
      <c r="FJ274" s="79"/>
      <c r="FK274" s="79"/>
      <c r="FL274" s="79"/>
      <c r="FM274" s="79"/>
      <c r="FN274" s="79"/>
      <c r="FO274" s="79"/>
      <c r="FP274" s="79"/>
      <c r="FQ274" s="79"/>
      <c r="FR274" s="79"/>
      <c r="FS274" s="79"/>
      <c r="FT274" s="79"/>
      <c r="FU274" s="79"/>
      <c r="FV274" s="79"/>
      <c r="FW274" s="79"/>
      <c r="FX274" s="79">
        <v>0</v>
      </c>
      <c r="FY274" s="79">
        <v>50.863636016845703</v>
      </c>
      <c r="FZ274" s="79">
        <v>0</v>
      </c>
      <c r="GA274" s="52"/>
      <c r="GB274" s="34"/>
    </row>
    <row r="275" spans="1:184" x14ac:dyDescent="0.2">
      <c r="A275" t="s">
        <v>186</v>
      </c>
      <c r="B275" t="s">
        <v>236</v>
      </c>
      <c r="C275" t="s">
        <v>194</v>
      </c>
      <c r="D275" t="s">
        <v>202</v>
      </c>
      <c r="E275" t="s">
        <v>239</v>
      </c>
      <c r="F275" t="s">
        <v>184</v>
      </c>
      <c r="G275" t="s">
        <v>1</v>
      </c>
      <c r="H275" s="79">
        <v>258</v>
      </c>
      <c r="I275" s="79"/>
      <c r="J275" s="79"/>
      <c r="K275" s="79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  <c r="AA275" s="79"/>
      <c r="AB275" s="79"/>
      <c r="AC275" s="79"/>
      <c r="AD275" s="79"/>
      <c r="AE275" s="79"/>
      <c r="AF275" s="79"/>
      <c r="AG275" s="79"/>
      <c r="AH275" s="79"/>
      <c r="AI275" s="79"/>
      <c r="AJ275" s="79"/>
      <c r="AK275" s="79"/>
      <c r="AL275" s="79"/>
      <c r="AM275" s="79"/>
      <c r="AN275" s="79"/>
      <c r="AO275" s="79"/>
      <c r="AP275" s="79"/>
      <c r="AQ275" s="79"/>
      <c r="AR275" s="79"/>
      <c r="AS275" s="79"/>
      <c r="AT275" s="79"/>
      <c r="AU275" s="79"/>
      <c r="AV275" s="79"/>
      <c r="AW275" s="79"/>
      <c r="AX275" s="79"/>
      <c r="AY275" s="79"/>
      <c r="AZ275" s="79"/>
      <c r="BA275" s="79"/>
      <c r="BB275" s="79"/>
      <c r="BC275" s="79"/>
      <c r="BD275" s="79"/>
      <c r="BE275" s="79"/>
      <c r="BF275" s="79"/>
      <c r="BG275" s="79"/>
      <c r="BH275" s="79"/>
      <c r="BI275" s="79"/>
      <c r="BJ275" s="79"/>
      <c r="BK275" s="79"/>
      <c r="BL275" s="79"/>
      <c r="BM275" s="79"/>
      <c r="BN275" s="79"/>
      <c r="BO275" s="79"/>
      <c r="BP275" s="79"/>
      <c r="BQ275" s="79"/>
      <c r="BR275" s="79"/>
      <c r="BS275" s="79"/>
      <c r="BT275" s="79"/>
      <c r="BU275" s="79"/>
      <c r="BV275" s="79"/>
      <c r="BW275" s="79"/>
      <c r="BX275" s="79"/>
      <c r="BY275" s="79"/>
      <c r="BZ275" s="79"/>
      <c r="CA275" s="79"/>
      <c r="CB275" s="79"/>
      <c r="CC275" s="79"/>
      <c r="CD275" s="79"/>
      <c r="CE275" s="79"/>
      <c r="CF275" s="79"/>
      <c r="CG275" s="79"/>
      <c r="CH275" s="79"/>
      <c r="CI275" s="79"/>
      <c r="CJ275" s="79"/>
      <c r="CK275" s="79"/>
      <c r="CL275" s="79"/>
      <c r="CM275" s="79"/>
      <c r="CN275" s="79"/>
      <c r="CO275" s="79"/>
      <c r="CP275" s="79"/>
      <c r="CQ275" s="79"/>
      <c r="CR275" s="79"/>
      <c r="CS275" s="79"/>
      <c r="CT275" s="79"/>
      <c r="CU275" s="79"/>
      <c r="CV275" s="79"/>
      <c r="CW275" s="79"/>
      <c r="CX275" s="79"/>
      <c r="CY275" s="79"/>
      <c r="CZ275" s="79"/>
      <c r="DA275" s="79"/>
      <c r="DB275" s="79"/>
      <c r="DC275" s="79"/>
      <c r="DD275" s="79"/>
      <c r="DE275" s="79"/>
      <c r="DF275" s="79"/>
      <c r="DG275" s="79"/>
      <c r="DH275" s="79"/>
      <c r="DI275" s="79"/>
      <c r="DJ275" s="79"/>
      <c r="DK275" s="79"/>
      <c r="DL275" s="79"/>
      <c r="DM275" s="79"/>
      <c r="DN275" s="79"/>
      <c r="DO275" s="79"/>
      <c r="DP275" s="79"/>
      <c r="DQ275" s="79"/>
      <c r="DR275" s="79"/>
      <c r="DS275" s="79"/>
      <c r="DT275" s="79"/>
      <c r="DU275" s="79"/>
      <c r="DV275" s="79"/>
      <c r="DW275" s="79"/>
      <c r="DX275" s="79"/>
      <c r="DY275" s="79"/>
      <c r="DZ275" s="79"/>
      <c r="EA275" s="79"/>
      <c r="EB275" s="79"/>
      <c r="EC275" s="79"/>
      <c r="ED275" s="79"/>
      <c r="EE275" s="79"/>
      <c r="EF275" s="79"/>
      <c r="EG275" s="79"/>
      <c r="EH275" s="79"/>
      <c r="EI275" s="79"/>
      <c r="EJ275" s="79"/>
      <c r="EK275" s="79"/>
      <c r="EL275" s="79"/>
      <c r="EM275" s="79"/>
      <c r="EN275" s="79"/>
      <c r="EO275" s="79"/>
      <c r="EP275" s="79"/>
      <c r="EQ275" s="79"/>
      <c r="ER275" s="79"/>
      <c r="ES275" s="79"/>
      <c r="ET275" s="79"/>
      <c r="EU275" s="79"/>
      <c r="EV275" s="79"/>
      <c r="EW275" s="79"/>
      <c r="EX275" s="79"/>
      <c r="EY275" s="79"/>
      <c r="EZ275" s="79"/>
      <c r="FA275" s="79"/>
      <c r="FB275" s="79"/>
      <c r="FC275" s="79"/>
      <c r="FD275" s="79"/>
      <c r="FE275" s="79"/>
      <c r="FF275" s="79"/>
      <c r="FG275" s="79"/>
      <c r="FH275" s="79"/>
      <c r="FI275" s="79"/>
      <c r="FJ275" s="79"/>
      <c r="FK275" s="79"/>
      <c r="FL275" s="79"/>
      <c r="FM275" s="79"/>
      <c r="FN275" s="79"/>
      <c r="FO275" s="79"/>
      <c r="FP275" s="79"/>
      <c r="FQ275" s="79"/>
      <c r="FR275" s="79"/>
      <c r="FS275" s="79"/>
      <c r="FT275" s="79"/>
      <c r="FU275" s="79"/>
      <c r="FV275" s="79"/>
      <c r="FW275" s="79"/>
      <c r="FX275" s="79">
        <v>0</v>
      </c>
      <c r="FY275" s="79">
        <v>24.681818008422852</v>
      </c>
      <c r="FZ275" s="79">
        <v>0</v>
      </c>
      <c r="GA275" s="52"/>
      <c r="GB275" s="34"/>
    </row>
    <row r="276" spans="1:184" x14ac:dyDescent="0.2">
      <c r="A276" t="s">
        <v>186</v>
      </c>
      <c r="B276" t="s">
        <v>236</v>
      </c>
      <c r="C276" t="s">
        <v>194</v>
      </c>
      <c r="D276" t="s">
        <v>202</v>
      </c>
      <c r="E276" t="s">
        <v>239</v>
      </c>
      <c r="F276" t="s">
        <v>185</v>
      </c>
      <c r="G276" t="s">
        <v>1</v>
      </c>
      <c r="H276" s="79">
        <v>80</v>
      </c>
      <c r="I276" s="79"/>
      <c r="J276" s="79"/>
      <c r="K276" s="79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  <c r="AA276" s="79"/>
      <c r="AB276" s="79"/>
      <c r="AC276" s="79"/>
      <c r="AD276" s="79"/>
      <c r="AE276" s="79"/>
      <c r="AF276" s="79"/>
      <c r="AG276" s="79"/>
      <c r="AH276" s="79"/>
      <c r="AI276" s="79"/>
      <c r="AJ276" s="79"/>
      <c r="AK276" s="79"/>
      <c r="AL276" s="79"/>
      <c r="AM276" s="79"/>
      <c r="AN276" s="79"/>
      <c r="AO276" s="79"/>
      <c r="AP276" s="79"/>
      <c r="AQ276" s="79"/>
      <c r="AR276" s="79"/>
      <c r="AS276" s="79"/>
      <c r="AT276" s="79"/>
      <c r="AU276" s="79"/>
      <c r="AV276" s="79"/>
      <c r="AW276" s="79"/>
      <c r="AX276" s="79"/>
      <c r="AY276" s="79"/>
      <c r="AZ276" s="79"/>
      <c r="BA276" s="79"/>
      <c r="BB276" s="79"/>
      <c r="BC276" s="79"/>
      <c r="BD276" s="79"/>
      <c r="BE276" s="79"/>
      <c r="BF276" s="79"/>
      <c r="BG276" s="79"/>
      <c r="BH276" s="79"/>
      <c r="BI276" s="79"/>
      <c r="BJ276" s="79"/>
      <c r="BK276" s="79"/>
      <c r="BL276" s="79"/>
      <c r="BM276" s="79"/>
      <c r="BN276" s="79"/>
      <c r="BO276" s="79"/>
      <c r="BP276" s="79"/>
      <c r="BQ276" s="79"/>
      <c r="BR276" s="79"/>
      <c r="BS276" s="79"/>
      <c r="BT276" s="79"/>
      <c r="BU276" s="79"/>
      <c r="BV276" s="79"/>
      <c r="BW276" s="79"/>
      <c r="BX276" s="79"/>
      <c r="BY276" s="79"/>
      <c r="BZ276" s="79"/>
      <c r="CA276" s="79"/>
      <c r="CB276" s="79"/>
      <c r="CC276" s="79"/>
      <c r="CD276" s="79"/>
      <c r="CE276" s="79"/>
      <c r="CF276" s="79"/>
      <c r="CG276" s="79"/>
      <c r="CH276" s="79"/>
      <c r="CI276" s="79"/>
      <c r="CJ276" s="79"/>
      <c r="CK276" s="79"/>
      <c r="CL276" s="79"/>
      <c r="CM276" s="79"/>
      <c r="CN276" s="79"/>
      <c r="CO276" s="79"/>
      <c r="CP276" s="79"/>
      <c r="CQ276" s="79"/>
      <c r="CR276" s="79"/>
      <c r="CS276" s="79"/>
      <c r="CT276" s="79"/>
      <c r="CU276" s="79"/>
      <c r="CV276" s="79"/>
      <c r="CW276" s="79"/>
      <c r="CX276" s="79"/>
      <c r="CY276" s="79"/>
      <c r="CZ276" s="79"/>
      <c r="DA276" s="79"/>
      <c r="DB276" s="79"/>
      <c r="DC276" s="79"/>
      <c r="DD276" s="79"/>
      <c r="DE276" s="79"/>
      <c r="DF276" s="79"/>
      <c r="DG276" s="79"/>
      <c r="DH276" s="79"/>
      <c r="DI276" s="79"/>
      <c r="DJ276" s="79"/>
      <c r="DK276" s="79"/>
      <c r="DL276" s="79"/>
      <c r="DM276" s="79"/>
      <c r="DN276" s="79"/>
      <c r="DO276" s="79"/>
      <c r="DP276" s="79"/>
      <c r="DQ276" s="79"/>
      <c r="DR276" s="79"/>
      <c r="DS276" s="79"/>
      <c r="DT276" s="79"/>
      <c r="DU276" s="79"/>
      <c r="DV276" s="79"/>
      <c r="DW276" s="79"/>
      <c r="DX276" s="79"/>
      <c r="DY276" s="79"/>
      <c r="DZ276" s="79"/>
      <c r="EA276" s="79"/>
      <c r="EB276" s="79"/>
      <c r="EC276" s="79"/>
      <c r="ED276" s="79"/>
      <c r="EE276" s="79"/>
      <c r="EF276" s="79"/>
      <c r="EG276" s="79"/>
      <c r="EH276" s="79"/>
      <c r="EI276" s="79"/>
      <c r="EJ276" s="79"/>
      <c r="EK276" s="79"/>
      <c r="EL276" s="79"/>
      <c r="EM276" s="79"/>
      <c r="EN276" s="79"/>
      <c r="EO276" s="79"/>
      <c r="EP276" s="79"/>
      <c r="EQ276" s="79"/>
      <c r="ER276" s="79"/>
      <c r="ES276" s="79"/>
      <c r="ET276" s="79"/>
      <c r="EU276" s="79"/>
      <c r="EV276" s="79"/>
      <c r="EW276" s="79"/>
      <c r="EX276" s="79"/>
      <c r="EY276" s="79"/>
      <c r="EZ276" s="79"/>
      <c r="FA276" s="79"/>
      <c r="FB276" s="79"/>
      <c r="FC276" s="79"/>
      <c r="FD276" s="79"/>
      <c r="FE276" s="79"/>
      <c r="FF276" s="79"/>
      <c r="FG276" s="79"/>
      <c r="FH276" s="79"/>
      <c r="FI276" s="79"/>
      <c r="FJ276" s="79"/>
      <c r="FK276" s="79"/>
      <c r="FL276" s="79"/>
      <c r="FM276" s="79"/>
      <c r="FN276" s="79"/>
      <c r="FO276" s="79"/>
      <c r="FP276" s="79"/>
      <c r="FQ276" s="79"/>
      <c r="FR276" s="79"/>
      <c r="FS276" s="79"/>
      <c r="FT276" s="79"/>
      <c r="FU276" s="79"/>
      <c r="FV276" s="79"/>
      <c r="FW276" s="79"/>
      <c r="FX276" s="79">
        <v>0</v>
      </c>
      <c r="FY276" s="79">
        <v>7.0909090042114258</v>
      </c>
      <c r="FZ276" s="79">
        <v>0</v>
      </c>
      <c r="GA276" s="52"/>
      <c r="GB276" s="34"/>
    </row>
    <row r="277" spans="1:184" x14ac:dyDescent="0.2">
      <c r="A277" t="s">
        <v>186</v>
      </c>
      <c r="B277" t="s">
        <v>236</v>
      </c>
      <c r="C277" t="s">
        <v>194</v>
      </c>
      <c r="D277" t="s">
        <v>202</v>
      </c>
      <c r="E277" t="s">
        <v>240</v>
      </c>
      <c r="F277" t="s">
        <v>1</v>
      </c>
      <c r="G277" t="s">
        <v>198</v>
      </c>
      <c r="H277" s="79">
        <v>3609</v>
      </c>
      <c r="I277" s="79">
        <v>0.48037868738174438</v>
      </c>
      <c r="J277" s="79">
        <v>0.44250664114952087</v>
      </c>
      <c r="K277" s="79">
        <v>0.4131234884262085</v>
      </c>
      <c r="L277" s="79">
        <v>0.38917869329452515</v>
      </c>
      <c r="M277" s="79">
        <v>0.39158079028129578</v>
      </c>
      <c r="N277" s="79">
        <v>0.45458251237869263</v>
      </c>
      <c r="O277" s="79">
        <v>0.57226014137268066</v>
      </c>
      <c r="P277" s="79">
        <v>0.63551706075668335</v>
      </c>
      <c r="Q277" s="79">
        <v>0.56528788805007935</v>
      </c>
      <c r="R277" s="79">
        <v>0.50500655174255371</v>
      </c>
      <c r="S277" s="79">
        <v>0.48107606172561646</v>
      </c>
      <c r="T277" s="79">
        <v>0.44601160287857056</v>
      </c>
      <c r="U277" s="79">
        <v>0.43108576536178589</v>
      </c>
      <c r="V277" s="79">
        <v>0.40872585773468018</v>
      </c>
      <c r="W277" s="79">
        <v>0.40318381786346436</v>
      </c>
      <c r="X277" s="79">
        <v>0.43800157308578491</v>
      </c>
      <c r="Y277" s="79">
        <v>0.50207138061523438</v>
      </c>
      <c r="Z277" s="79">
        <v>0.62842541933059692</v>
      </c>
      <c r="AA277" s="79">
        <v>0.74263143539428711</v>
      </c>
      <c r="AB277" s="79">
        <v>0.75330322980880737</v>
      </c>
      <c r="AC277" s="79">
        <v>0.76105993986129761</v>
      </c>
      <c r="AD277" s="79">
        <v>0.69559574127197266</v>
      </c>
      <c r="AE277" s="79">
        <v>0.60824692249298096</v>
      </c>
      <c r="AF277" s="79">
        <v>0.50875937938690186</v>
      </c>
      <c r="AG277" s="79">
        <v>-7.626362144947052E-2</v>
      </c>
      <c r="AH277" s="79">
        <v>-7.0052444934844971E-2</v>
      </c>
      <c r="AI277" s="79">
        <v>-5.7753339409828186E-2</v>
      </c>
      <c r="AJ277" s="79">
        <v>-6.7661687731742859E-2</v>
      </c>
      <c r="AK277" s="79">
        <v>-6.9181017577648163E-2</v>
      </c>
      <c r="AL277" s="79">
        <v>-7.1844011545181274E-2</v>
      </c>
      <c r="AM277" s="79">
        <v>-1.5415776520967484E-2</v>
      </c>
      <c r="AN277" s="79">
        <v>-3.5457998514175415E-2</v>
      </c>
      <c r="AO277" s="79">
        <v>-1.6005288809537888E-2</v>
      </c>
      <c r="AP277" s="79">
        <v>5.8435499668121338E-3</v>
      </c>
      <c r="AQ277" s="79">
        <v>2.3647451773285866E-2</v>
      </c>
      <c r="AR277" s="79">
        <v>4.0135923773050308E-3</v>
      </c>
      <c r="AS277" s="79">
        <v>9.8745375871658325E-3</v>
      </c>
      <c r="AT277" s="79">
        <v>1.106581836938858E-2</v>
      </c>
      <c r="AU277" s="79">
        <v>3.0589759349822998E-2</v>
      </c>
      <c r="AV277" s="79">
        <v>6.6352233290672302E-2</v>
      </c>
      <c r="AW277" s="79">
        <v>6.6056333482265472E-2</v>
      </c>
      <c r="AX277" s="79">
        <v>8.1786990165710449E-2</v>
      </c>
      <c r="AY277" s="79">
        <v>6.3976354897022247E-2</v>
      </c>
      <c r="AZ277" s="79">
        <v>3.3565565943717957E-2</v>
      </c>
      <c r="BA277" s="79">
        <v>2.4001481011509895E-2</v>
      </c>
      <c r="BB277" s="79">
        <v>-4.7808513045310974E-2</v>
      </c>
      <c r="BC277" s="79">
        <v>-5.554112046957016E-2</v>
      </c>
      <c r="BD277" s="79">
        <v>-4.144364595413208E-2</v>
      </c>
      <c r="BE277" s="79">
        <v>-4.8994448035955429E-2</v>
      </c>
      <c r="BF277" s="79">
        <v>-4.2463049292564392E-2</v>
      </c>
      <c r="BG277" s="79">
        <v>-3.1548198312520981E-2</v>
      </c>
      <c r="BH277" s="79">
        <v>-4.2717479169368744E-2</v>
      </c>
      <c r="BI277" s="79">
        <v>-4.5060314238071442E-2</v>
      </c>
      <c r="BJ277" s="79">
        <v>-4.4340826570987701E-2</v>
      </c>
      <c r="BK277" s="79">
        <v>8.3276908844709396E-3</v>
      </c>
      <c r="BL277" s="79">
        <v>-4.87855589017272E-3</v>
      </c>
      <c r="BM277" s="79">
        <v>1.1092798784375191E-2</v>
      </c>
      <c r="BN277" s="79">
        <v>2.6483213528990746E-2</v>
      </c>
      <c r="BO277" s="79">
        <v>4.0789525955915451E-2</v>
      </c>
      <c r="BP277" s="79">
        <v>2.0553508773446083E-2</v>
      </c>
      <c r="BQ277" s="79">
        <v>2.4595245718955994E-2</v>
      </c>
      <c r="BR277" s="79">
        <v>2.5368399918079376E-2</v>
      </c>
      <c r="BS277" s="79">
        <v>4.4683266431093216E-2</v>
      </c>
      <c r="BT277" s="79">
        <v>8.1380419433116913E-2</v>
      </c>
      <c r="BU277" s="79">
        <v>8.3839617669582367E-2</v>
      </c>
      <c r="BV277" s="79">
        <v>0.102412149310112</v>
      </c>
      <c r="BW277" s="79">
        <v>8.3872348070144653E-2</v>
      </c>
      <c r="BX277" s="79">
        <v>5.4185830056667328E-2</v>
      </c>
      <c r="BY277" s="79">
        <v>4.592050239443779E-2</v>
      </c>
      <c r="BZ277" s="79">
        <v>-2.0126227289438248E-2</v>
      </c>
      <c r="CA277" s="79">
        <v>-2.8710795566439629E-2</v>
      </c>
      <c r="CB277" s="79">
        <v>-1.6432352364063263E-2</v>
      </c>
      <c r="CC277" s="79">
        <v>-3.0107900500297546E-2</v>
      </c>
      <c r="CD277" s="79">
        <v>-2.3354720324277878E-2</v>
      </c>
      <c r="CE277" s="79">
        <v>-1.3398602604866028E-2</v>
      </c>
      <c r="CF277" s="79">
        <v>-2.544119581580162E-2</v>
      </c>
      <c r="CG277" s="79">
        <v>-2.8354387730360031E-2</v>
      </c>
      <c r="CH277" s="79">
        <v>-2.5292204692959785E-2</v>
      </c>
      <c r="CI277" s="79">
        <v>2.4772344157099724E-2</v>
      </c>
      <c r="CJ277" s="79">
        <v>1.6300670802593231E-2</v>
      </c>
      <c r="CK277" s="79">
        <v>2.9860852286219597E-2</v>
      </c>
      <c r="CL277" s="79">
        <v>4.0778182446956635E-2</v>
      </c>
      <c r="CM277" s="79">
        <v>5.2662074565887451E-2</v>
      </c>
      <c r="CN277" s="79">
        <v>3.2009005546569824E-2</v>
      </c>
      <c r="CO277" s="79">
        <v>3.4790761768817902E-2</v>
      </c>
      <c r="CP277" s="79">
        <v>3.527432307600975E-2</v>
      </c>
      <c r="CQ277" s="79">
        <v>5.4444395005702972E-2</v>
      </c>
      <c r="CR277" s="79">
        <v>9.1788902878761292E-2</v>
      </c>
      <c r="CS277" s="79">
        <v>9.6156254410743713E-2</v>
      </c>
      <c r="CT277" s="79">
        <v>0.11669707298278809</v>
      </c>
      <c r="CU277" s="79">
        <v>9.7652249038219452E-2</v>
      </c>
      <c r="CV277" s="79">
        <v>6.8467363715171814E-2</v>
      </c>
      <c r="CW277" s="79">
        <v>6.1101548373699188E-2</v>
      </c>
      <c r="CX277" s="79">
        <v>-9.5356046222150326E-4</v>
      </c>
      <c r="CY277" s="79">
        <v>-1.0128198191523552E-2</v>
      </c>
      <c r="CZ277" s="79">
        <v>8.903955458663404E-4</v>
      </c>
      <c r="DA277" s="79">
        <v>-1.1221352033317089E-2</v>
      </c>
      <c r="DB277" s="79">
        <v>-4.2463904246687889E-3</v>
      </c>
      <c r="DC277" s="79">
        <v>4.7509954310953617E-3</v>
      </c>
      <c r="DD277" s="79">
        <v>-8.1649115309119225E-3</v>
      </c>
      <c r="DE277" s="79">
        <v>-1.164846308529377E-2</v>
      </c>
      <c r="DF277" s="79">
        <v>-6.2435823492705822E-3</v>
      </c>
      <c r="DG277" s="79">
        <v>4.1216999292373657E-2</v>
      </c>
      <c r="DH277" s="79">
        <v>3.7479899823665619E-2</v>
      </c>
      <c r="DI277" s="79">
        <v>4.8628907650709152E-2</v>
      </c>
      <c r="DJ277" s="79">
        <v>5.5073153227567673E-2</v>
      </c>
      <c r="DK277" s="79">
        <v>6.4534619450569153E-2</v>
      </c>
      <c r="DL277" s="79">
        <v>4.3464504182338715E-2</v>
      </c>
      <c r="DM277" s="79">
        <v>4.498627781867981E-2</v>
      </c>
      <c r="DN277" s="79">
        <v>4.5180246233940125E-2</v>
      </c>
      <c r="DO277" s="79">
        <v>6.420551985502243E-2</v>
      </c>
      <c r="DP277" s="79">
        <v>0.10219738632440567</v>
      </c>
      <c r="DQ277" s="79">
        <v>0.10847289860248566</v>
      </c>
      <c r="DR277" s="79">
        <v>0.13098199665546417</v>
      </c>
      <c r="DS277" s="79">
        <v>0.11143215745687485</v>
      </c>
      <c r="DT277" s="79">
        <v>8.2748904824256897E-2</v>
      </c>
      <c r="DU277" s="79">
        <v>7.6282605528831482E-2</v>
      </c>
      <c r="DV277" s="79">
        <v>1.8219105899333954E-2</v>
      </c>
      <c r="DW277" s="79">
        <v>8.4544019773602486E-3</v>
      </c>
      <c r="DX277" s="79">
        <v>1.8213143572211266E-2</v>
      </c>
      <c r="DY277" s="79">
        <v>1.6047822311520576E-2</v>
      </c>
      <c r="DZ277" s="79">
        <v>2.3343002423644066E-2</v>
      </c>
      <c r="EA277" s="79">
        <v>3.0956132337450981E-2</v>
      </c>
      <c r="EB277" s="79">
        <v>1.6779299825429916E-2</v>
      </c>
      <c r="EC277" s="79">
        <v>1.2472239322960377E-2</v>
      </c>
      <c r="ED277" s="79">
        <v>2.1259602159261703E-2</v>
      </c>
      <c r="EE277" s="79">
        <v>6.4960472285747528E-2</v>
      </c>
      <c r="EF277" s="79">
        <v>6.8059340119361877E-2</v>
      </c>
      <c r="EG277" s="79">
        <v>7.5726985931396484E-2</v>
      </c>
      <c r="EH277" s="79">
        <v>7.5712814927101135E-2</v>
      </c>
      <c r="EI277" s="79">
        <v>8.1676699221134186E-2</v>
      </c>
      <c r="EJ277" s="79">
        <v>6.000441312789917E-2</v>
      </c>
      <c r="EK277" s="79">
        <v>5.9706989675760269E-2</v>
      </c>
      <c r="EL277" s="79">
        <v>5.948282778263092E-2</v>
      </c>
      <c r="EM277" s="79">
        <v>7.829902321100235E-2</v>
      </c>
      <c r="EN277" s="79">
        <v>0.11722558736801147</v>
      </c>
      <c r="EO277" s="79">
        <v>0.12625618278980255</v>
      </c>
      <c r="EP277" s="79">
        <v>0.15160717070102692</v>
      </c>
      <c r="EQ277" s="79">
        <v>0.13132815062999725</v>
      </c>
      <c r="ER277" s="79">
        <v>0.10336916893720627</v>
      </c>
      <c r="ES277" s="79">
        <v>9.8201625049114227E-2</v>
      </c>
      <c r="ET277" s="79">
        <v>4.590139165520668E-2</v>
      </c>
      <c r="EU277" s="79">
        <v>3.5284724086523056E-2</v>
      </c>
      <c r="EV277" s="79">
        <v>4.3224439024925232E-2</v>
      </c>
      <c r="EW277" s="79">
        <v>48.626407623291016</v>
      </c>
      <c r="EX277" s="79">
        <v>47.830768585205078</v>
      </c>
      <c r="EY277" s="79">
        <v>46.941905975341797</v>
      </c>
      <c r="EZ277" s="79">
        <v>46.216552734375</v>
      </c>
      <c r="FA277" s="79">
        <v>45.724235534667969</v>
      </c>
      <c r="FB277" s="79">
        <v>45.236080169677734</v>
      </c>
      <c r="FC277" s="79">
        <v>44.699958801269531</v>
      </c>
      <c r="FD277" s="79">
        <v>44.917312622070313</v>
      </c>
      <c r="FE277" s="79">
        <v>48.721221923828125</v>
      </c>
      <c r="FF277" s="79">
        <v>53.803859710693359</v>
      </c>
      <c r="FG277" s="79">
        <v>57.633506774902344</v>
      </c>
      <c r="FH277" s="79">
        <v>60.728927612304688</v>
      </c>
      <c r="FI277" s="79">
        <v>63.221157073974609</v>
      </c>
      <c r="FJ277" s="79">
        <v>65.074714660644531</v>
      </c>
      <c r="FK277" s="79">
        <v>66.031211853027344</v>
      </c>
      <c r="FL277" s="79">
        <v>66.433074951171875</v>
      </c>
      <c r="FM277" s="79">
        <v>65.477531433105469</v>
      </c>
      <c r="FN277" s="79">
        <v>62.417324066162109</v>
      </c>
      <c r="FO277" s="79">
        <v>58.561748504638672</v>
      </c>
      <c r="FP277" s="79">
        <v>55.987583160400391</v>
      </c>
      <c r="FQ277" s="79">
        <v>53.993240356445313</v>
      </c>
      <c r="FR277" s="79">
        <v>52.554122924804688</v>
      </c>
      <c r="FS277" s="79">
        <v>51.202133178710938</v>
      </c>
      <c r="FT277" s="79">
        <v>50.041866302490234</v>
      </c>
      <c r="FU277" s="79">
        <v>1.9787603989243507E-2</v>
      </c>
      <c r="FV277" s="79">
        <v>2.1748177707195282E-2</v>
      </c>
      <c r="FW277" s="79">
        <v>2.1002352237701416E-2</v>
      </c>
      <c r="FX277" s="79">
        <v>0</v>
      </c>
      <c r="FY277" s="79">
        <v>391.94735717773438</v>
      </c>
      <c r="FZ277" s="79">
        <v>1</v>
      </c>
      <c r="GA277" s="52"/>
      <c r="GB277" s="34"/>
    </row>
    <row r="278" spans="1:184" x14ac:dyDescent="0.2">
      <c r="A278" t="s">
        <v>186</v>
      </c>
      <c r="B278" t="s">
        <v>236</v>
      </c>
      <c r="C278" t="s">
        <v>194</v>
      </c>
      <c r="D278" t="s">
        <v>202</v>
      </c>
      <c r="E278" t="s">
        <v>240</v>
      </c>
      <c r="F278" t="s">
        <v>1</v>
      </c>
      <c r="G278" t="s">
        <v>200</v>
      </c>
      <c r="H278" s="79">
        <v>678</v>
      </c>
      <c r="I278" s="79">
        <v>0.5264592170715332</v>
      </c>
      <c r="J278" s="79">
        <v>0.47045841813087463</v>
      </c>
      <c r="K278" s="79">
        <v>0.46445587277412415</v>
      </c>
      <c r="L278" s="79">
        <v>0.45616373419761658</v>
      </c>
      <c r="M278" s="79">
        <v>0.4752945601940155</v>
      </c>
      <c r="N278" s="79">
        <v>0.5293581485748291</v>
      </c>
      <c r="O278" s="79">
        <v>0.60559147596359253</v>
      </c>
      <c r="P278" s="79">
        <v>0.71051836013793945</v>
      </c>
      <c r="Q278" s="79">
        <v>0.6271822452545166</v>
      </c>
      <c r="R278" s="79">
        <v>0.59880214929580688</v>
      </c>
      <c r="S278" s="79">
        <v>0.56178766489028931</v>
      </c>
      <c r="T278" s="79">
        <v>0.57041484117507935</v>
      </c>
      <c r="U278" s="79">
        <v>0.55126762390136719</v>
      </c>
      <c r="V278" s="79">
        <v>0.5336729884147644</v>
      </c>
      <c r="W278" s="79">
        <v>0.50946187973022461</v>
      </c>
      <c r="X278" s="79">
        <v>0.51208233833312988</v>
      </c>
      <c r="Y278" s="79">
        <v>0.54832404851913452</v>
      </c>
      <c r="Z278" s="79">
        <v>0.66664224863052368</v>
      </c>
      <c r="AA278" s="79">
        <v>0.76642370223999023</v>
      </c>
      <c r="AB278" s="79">
        <v>0.79488289356231689</v>
      </c>
      <c r="AC278" s="79">
        <v>0.78540641069412231</v>
      </c>
      <c r="AD278" s="79">
        <v>0.73765617609024048</v>
      </c>
      <c r="AE278" s="79">
        <v>0.6667635440826416</v>
      </c>
      <c r="AF278" s="79">
        <v>0.59511518478393555</v>
      </c>
      <c r="AG278" s="79">
        <v>-7.3229372501373291E-2</v>
      </c>
      <c r="AH278" s="79">
        <v>-7.7953584492206573E-2</v>
      </c>
      <c r="AI278" s="79">
        <v>-5.8987822383642197E-2</v>
      </c>
      <c r="AJ278" s="79">
        <v>-5.1358811557292938E-2</v>
      </c>
      <c r="AK278" s="79">
        <v>-4.9375470727682114E-2</v>
      </c>
      <c r="AL278" s="79">
        <v>-4.9120549112558365E-2</v>
      </c>
      <c r="AM278" s="79">
        <v>-8.3095096051692963E-2</v>
      </c>
      <c r="AN278" s="79">
        <v>-3.9812002331018448E-2</v>
      </c>
      <c r="AO278" s="79">
        <v>-4.5773018151521683E-2</v>
      </c>
      <c r="AP278" s="79">
        <v>-5.4580044001340866E-2</v>
      </c>
      <c r="AQ278" s="79">
        <v>-6.725725531578064E-2</v>
      </c>
      <c r="AR278" s="79">
        <v>-1.7336828634142876E-2</v>
      </c>
      <c r="AS278" s="79">
        <v>-2.1861180663108826E-2</v>
      </c>
      <c r="AT278" s="79">
        <v>-1.9619928672909737E-2</v>
      </c>
      <c r="AU278" s="79">
        <v>-1.8298538401722908E-2</v>
      </c>
      <c r="AV278" s="79">
        <v>-1.9541781395673752E-2</v>
      </c>
      <c r="AW278" s="79">
        <v>-3.0288413166999817E-2</v>
      </c>
      <c r="AX278" s="79">
        <v>-1.5777219086885452E-2</v>
      </c>
      <c r="AY278" s="79">
        <v>-2.6269610971212387E-2</v>
      </c>
      <c r="AZ278" s="79">
        <v>-9.3811303377151489E-3</v>
      </c>
      <c r="BA278" s="79">
        <v>-4.7530271112918854E-2</v>
      </c>
      <c r="BB278" s="79">
        <v>-6.9614171981811523E-2</v>
      </c>
      <c r="BC278" s="79">
        <v>-4.0948525071144104E-2</v>
      </c>
      <c r="BD278" s="79">
        <v>-4.6868026256561279E-2</v>
      </c>
      <c r="BE278" s="79">
        <v>-4.3745286762714386E-2</v>
      </c>
      <c r="BF278" s="79">
        <v>-4.9923423677682877E-2</v>
      </c>
      <c r="BG278" s="79">
        <v>-3.1816679984331131E-2</v>
      </c>
      <c r="BH278" s="79">
        <v>-2.5114728137850761E-2</v>
      </c>
      <c r="BI278" s="79">
        <v>-2.1524371579289436E-2</v>
      </c>
      <c r="BJ278" s="79">
        <v>-1.8750937655568123E-2</v>
      </c>
      <c r="BK278" s="79">
        <v>-5.1801756024360657E-2</v>
      </c>
      <c r="BL278" s="79">
        <v>1.2158763129264116E-3</v>
      </c>
      <c r="BM278" s="79">
        <v>-4.9859262071549892E-3</v>
      </c>
      <c r="BN278" s="79">
        <v>-2.1177409216761589E-2</v>
      </c>
      <c r="BO278" s="79">
        <v>-3.4732535481452942E-2</v>
      </c>
      <c r="BP278" s="79">
        <v>1.3501699082553387E-2</v>
      </c>
      <c r="BQ278" s="79">
        <v>4.5271008275449276E-3</v>
      </c>
      <c r="BR278" s="79">
        <v>7.5407209806144238E-3</v>
      </c>
      <c r="BS278" s="79">
        <v>7.3326453566551208E-3</v>
      </c>
      <c r="BT278" s="79">
        <v>5.2930410020053387E-3</v>
      </c>
      <c r="BU278" s="79">
        <v>-5.0526387058198452E-3</v>
      </c>
      <c r="BV278" s="79">
        <v>1.136025320738554E-2</v>
      </c>
      <c r="BW278" s="79">
        <v>4.2595826089382172E-3</v>
      </c>
      <c r="BX278" s="79">
        <v>1.9951164722442627E-2</v>
      </c>
      <c r="BY278" s="79">
        <v>-1.4569060876965523E-2</v>
      </c>
      <c r="BZ278" s="79">
        <v>-3.5257957875728607E-2</v>
      </c>
      <c r="CA278" s="79">
        <v>-1.1666502803564072E-2</v>
      </c>
      <c r="CB278" s="79">
        <v>-1.7001617699861526E-2</v>
      </c>
      <c r="CC278" s="79">
        <v>-2.3324700072407722E-2</v>
      </c>
      <c r="CD278" s="79">
        <v>-3.0509822070598602E-2</v>
      </c>
      <c r="CE278" s="79">
        <v>-1.2998024933040142E-2</v>
      </c>
      <c r="CF278" s="79">
        <v>-6.9381529465317726E-3</v>
      </c>
      <c r="CG278" s="79">
        <v>-2.2347874473780394E-3</v>
      </c>
      <c r="CH278" s="79">
        <v>2.2829647641628981E-3</v>
      </c>
      <c r="CI278" s="79">
        <v>-3.0128080397844315E-2</v>
      </c>
      <c r="CJ278" s="79">
        <v>2.9631663113832474E-2</v>
      </c>
      <c r="CK278" s="79">
        <v>2.3263087496161461E-2</v>
      </c>
      <c r="CL278" s="79">
        <v>1.9571499433368444E-3</v>
      </c>
      <c r="CM278" s="79">
        <v>-1.2206015177071095E-2</v>
      </c>
      <c r="CN278" s="79">
        <v>3.4860368818044662E-2</v>
      </c>
      <c r="CO278" s="79">
        <v>2.2803544998168945E-2</v>
      </c>
      <c r="CP278" s="79">
        <v>2.6352105662226677E-2</v>
      </c>
      <c r="CQ278" s="79">
        <v>2.5084726512432098E-2</v>
      </c>
      <c r="CR278" s="79">
        <v>2.2493563592433929E-2</v>
      </c>
      <c r="CS278" s="79">
        <v>1.242558192461729E-2</v>
      </c>
      <c r="CT278" s="79">
        <v>3.0155584216117859E-2</v>
      </c>
      <c r="CU278" s="79">
        <v>2.5404008105397224E-2</v>
      </c>
      <c r="CV278" s="79">
        <v>4.0266621857881546E-2</v>
      </c>
      <c r="CW278" s="79">
        <v>8.2597723230719566E-3</v>
      </c>
      <c r="CX278" s="79">
        <v>-1.1462950147688389E-2</v>
      </c>
      <c r="CY278" s="79">
        <v>8.614138700067997E-3</v>
      </c>
      <c r="CZ278" s="79">
        <v>3.6837640218436718E-3</v>
      </c>
      <c r="DA278" s="79">
        <v>-2.904111985117197E-3</v>
      </c>
      <c r="DB278" s="79">
        <v>-1.1096219532191753E-2</v>
      </c>
      <c r="DC278" s="79">
        <v>5.8206263929605484E-3</v>
      </c>
      <c r="DD278" s="79">
        <v>1.1238421313464642E-2</v>
      </c>
      <c r="DE278" s="79">
        <v>1.705479808151722E-2</v>
      </c>
      <c r="DF278" s="79">
        <v>2.3316865786910057E-2</v>
      </c>
      <c r="DG278" s="79">
        <v>-8.4544047713279724E-3</v>
      </c>
      <c r="DH278" s="79">
        <v>5.8047443628311157E-2</v>
      </c>
      <c r="DI278" s="79">
        <v>5.1512107253074646E-2</v>
      </c>
      <c r="DJ278" s="79">
        <v>2.5091709569096565E-2</v>
      </c>
      <c r="DK278" s="79">
        <v>1.0320505127310753E-2</v>
      </c>
      <c r="DL278" s="79">
        <v>5.6219037622213364E-2</v>
      </c>
      <c r="DM278" s="79">
        <v>4.1079986840486526E-2</v>
      </c>
      <c r="DN278" s="79">
        <v>4.5163486152887344E-2</v>
      </c>
      <c r="DO278" s="79">
        <v>4.2836803942918777E-2</v>
      </c>
      <c r="DP278" s="79">
        <v>3.9694085717201233E-2</v>
      </c>
      <c r="DQ278" s="79">
        <v>2.9903803020715714E-2</v>
      </c>
      <c r="DR278" s="79">
        <v>4.8950914293527603E-2</v>
      </c>
      <c r="DS278" s="79">
        <v>4.6548429876565933E-2</v>
      </c>
      <c r="DT278" s="79">
        <v>6.0582078993320465E-2</v>
      </c>
      <c r="DU278" s="79">
        <v>3.1088605523109436E-2</v>
      </c>
      <c r="DV278" s="79">
        <v>1.2332056649029255E-2</v>
      </c>
      <c r="DW278" s="79">
        <v>2.8894780203700066E-2</v>
      </c>
      <c r="DX278" s="79">
        <v>2.4369146674871445E-2</v>
      </c>
      <c r="DY278" s="79">
        <v>2.6579972356557846E-2</v>
      </c>
      <c r="DZ278" s="79">
        <v>1.693393848836422E-2</v>
      </c>
      <c r="EA278" s="79">
        <v>3.2991770654916763E-2</v>
      </c>
      <c r="EB278" s="79">
        <v>3.7482507526874542E-2</v>
      </c>
      <c r="EC278" s="79">
        <v>4.4905893504619598E-2</v>
      </c>
      <c r="ED278" s="79">
        <v>5.3686480969190598E-2</v>
      </c>
      <c r="EE278" s="79">
        <v>2.2838938981294632E-2</v>
      </c>
      <c r="EF278" s="79">
        <v>9.9075324833393097E-2</v>
      </c>
      <c r="EG278" s="79">
        <v>9.2299193143844604E-2</v>
      </c>
      <c r="EH278" s="79">
        <v>5.8494336903095245E-2</v>
      </c>
      <c r="EI278" s="79">
        <v>4.2845223098993301E-2</v>
      </c>
      <c r="EJ278" s="79">
        <v>8.7057560682296753E-2</v>
      </c>
      <c r="EK278" s="79">
        <v>6.7468270659446716E-2</v>
      </c>
      <c r="EL278" s="79">
        <v>7.232414186000824E-2</v>
      </c>
      <c r="EM278" s="79">
        <v>6.8467989563941956E-2</v>
      </c>
      <c r="EN278" s="79">
        <v>6.4528912305831909E-2</v>
      </c>
      <c r="EO278" s="79">
        <v>5.5139575153589249E-2</v>
      </c>
      <c r="EP278" s="79">
        <v>7.6088391244411469E-2</v>
      </c>
      <c r="EQ278" s="79">
        <v>7.7077627182006836E-2</v>
      </c>
      <c r="ER278" s="79">
        <v>8.9914381504058838E-2</v>
      </c>
      <c r="ES278" s="79">
        <v>6.4049817621707916E-2</v>
      </c>
      <c r="ET278" s="79">
        <v>4.6688266098499298E-2</v>
      </c>
      <c r="EU278" s="79">
        <v>5.8176804333925247E-2</v>
      </c>
      <c r="EV278" s="79">
        <v>5.4235551506280899E-2</v>
      </c>
      <c r="EW278" s="79">
        <v>47.886890411376953</v>
      </c>
      <c r="EX278" s="79">
        <v>46.719356536865234</v>
      </c>
      <c r="EY278" s="79">
        <v>45.97314453125</v>
      </c>
      <c r="EZ278" s="79">
        <v>45.271457672119141</v>
      </c>
      <c r="FA278" s="79">
        <v>44.668552398681641</v>
      </c>
      <c r="FB278" s="79">
        <v>43.9595947265625</v>
      </c>
      <c r="FC278" s="79">
        <v>43.690448760986328</v>
      </c>
      <c r="FD278" s="79">
        <v>43.389705657958984</v>
      </c>
      <c r="FE278" s="79">
        <v>47.234767913818359</v>
      </c>
      <c r="FF278" s="79">
        <v>52.307048797607422</v>
      </c>
      <c r="FG278" s="79">
        <v>56.3846435546875</v>
      </c>
      <c r="FH278" s="79">
        <v>60.063861846923828</v>
      </c>
      <c r="FI278" s="79">
        <v>62.947559356689453</v>
      </c>
      <c r="FJ278" s="79">
        <v>65.153900146484375</v>
      </c>
      <c r="FK278" s="79">
        <v>66.325813293457031</v>
      </c>
      <c r="FL278" s="79">
        <v>66.840972900390625</v>
      </c>
      <c r="FM278" s="79">
        <v>65.881629943847656</v>
      </c>
      <c r="FN278" s="79">
        <v>63.154327392578125</v>
      </c>
      <c r="FO278" s="79">
        <v>59.471408843994141</v>
      </c>
      <c r="FP278" s="79">
        <v>56.551036834716797</v>
      </c>
      <c r="FQ278" s="79">
        <v>54.234840393066406</v>
      </c>
      <c r="FR278" s="79">
        <v>52.542728424072266</v>
      </c>
      <c r="FS278" s="79">
        <v>51.057861328125</v>
      </c>
      <c r="FT278" s="79">
        <v>49.816802978515625</v>
      </c>
      <c r="FU278" s="79">
        <v>2.8563125059008598E-2</v>
      </c>
      <c r="FV278" s="79">
        <v>3.0985698103904724E-2</v>
      </c>
      <c r="FW278" s="79">
        <v>2.9790006577968597E-2</v>
      </c>
      <c r="FX278" s="79">
        <v>0</v>
      </c>
      <c r="FY278" s="79">
        <v>194.63157653808594</v>
      </c>
      <c r="FZ278" s="79">
        <v>1</v>
      </c>
      <c r="GA278" s="52"/>
      <c r="GB278" s="34"/>
    </row>
    <row r="279" spans="1:184" x14ac:dyDescent="0.2">
      <c r="A279" t="s">
        <v>186</v>
      </c>
      <c r="B279" t="s">
        <v>236</v>
      </c>
      <c r="C279" t="s">
        <v>194</v>
      </c>
      <c r="D279" t="s">
        <v>202</v>
      </c>
      <c r="E279" t="s">
        <v>240</v>
      </c>
      <c r="F279" t="s">
        <v>1</v>
      </c>
      <c r="G279" t="s">
        <v>1</v>
      </c>
      <c r="H279" s="79">
        <v>4287</v>
      </c>
      <c r="I279" s="79">
        <v>0.48766642808914185</v>
      </c>
      <c r="J279" s="79">
        <v>0.4469272792339325</v>
      </c>
      <c r="K279" s="79">
        <v>0.42124181985855103</v>
      </c>
      <c r="L279" s="79">
        <v>0.39977255463600159</v>
      </c>
      <c r="M279" s="79">
        <v>0.40482035279273987</v>
      </c>
      <c r="N279" s="79">
        <v>0.46640846133232117</v>
      </c>
      <c r="O279" s="79">
        <v>0.57753157615661621</v>
      </c>
      <c r="P279" s="79">
        <v>0.64737868309020996</v>
      </c>
      <c r="Q279" s="79">
        <v>0.5750766396522522</v>
      </c>
      <c r="R279" s="79">
        <v>0.5198405385017395</v>
      </c>
      <c r="S279" s="79">
        <v>0.49384084343910217</v>
      </c>
      <c r="T279" s="79">
        <v>0.46568626165390015</v>
      </c>
      <c r="U279" s="79">
        <v>0.45009282231330872</v>
      </c>
      <c r="V279" s="79">
        <v>0.42848655581474304</v>
      </c>
      <c r="W279" s="79">
        <v>0.41999197006225586</v>
      </c>
      <c r="X279" s="79">
        <v>0.44971764087677002</v>
      </c>
      <c r="Y279" s="79">
        <v>0.50938636064529419</v>
      </c>
      <c r="Z279" s="79">
        <v>0.63446950912475586</v>
      </c>
      <c r="AA279" s="79">
        <v>0.74639433622360229</v>
      </c>
      <c r="AB279" s="79">
        <v>0.75987911224365234</v>
      </c>
      <c r="AC279" s="79">
        <v>0.76491034030914307</v>
      </c>
      <c r="AD279" s="79">
        <v>0.7022477388381958</v>
      </c>
      <c r="AE279" s="79">
        <v>0.61750149726867676</v>
      </c>
      <c r="AF279" s="79">
        <v>0.52241677045822144</v>
      </c>
      <c r="AG279" s="79">
        <v>-6.8684667348861694E-2</v>
      </c>
      <c r="AH279" s="79">
        <v>-6.4508333802223206E-2</v>
      </c>
      <c r="AI279" s="79">
        <v>-5.1376964896917343E-2</v>
      </c>
      <c r="AJ279" s="79">
        <v>-5.8745734393596649E-2</v>
      </c>
      <c r="AK279" s="79">
        <v>-5.9392616152763367E-2</v>
      </c>
      <c r="AL279" s="79">
        <v>-6.0954976826906204E-2</v>
      </c>
      <c r="AM279" s="79">
        <v>-1.8764197826385498E-2</v>
      </c>
      <c r="AN279" s="79">
        <v>-2.6526700705289841E-2</v>
      </c>
      <c r="AO279" s="79">
        <v>-1.1308864690363407E-2</v>
      </c>
      <c r="AP279" s="79">
        <v>3.899688133969903E-3</v>
      </c>
      <c r="AQ279" s="79">
        <v>1.6471825540065765E-2</v>
      </c>
      <c r="AR279" s="79">
        <v>7.4881464242935181E-3</v>
      </c>
      <c r="AS279" s="79">
        <v>1.0761807672679424E-2</v>
      </c>
      <c r="AT279" s="79">
        <v>1.2225309386849403E-2</v>
      </c>
      <c r="AU279" s="79">
        <v>2.8579380363225937E-2</v>
      </c>
      <c r="AV279" s="79">
        <v>5.8407653123140335E-2</v>
      </c>
      <c r="AW279" s="79">
        <v>5.6689489632844925E-2</v>
      </c>
      <c r="AX279" s="79">
        <v>7.2736844420433044E-2</v>
      </c>
      <c r="AY279" s="79">
        <v>5.6721646338701248E-2</v>
      </c>
      <c r="AZ279" s="79">
        <v>3.3594284206628799E-2</v>
      </c>
      <c r="BA279" s="79">
        <v>2.0289495587348938E-2</v>
      </c>
      <c r="BB279" s="79">
        <v>-4.3118316680192947E-2</v>
      </c>
      <c r="BC279" s="79">
        <v>-4.6190094202756882E-2</v>
      </c>
      <c r="BD279" s="79">
        <v>-3.5192377865314484E-2</v>
      </c>
      <c r="BE279" s="79">
        <v>-4.5259393751621246E-2</v>
      </c>
      <c r="BF279" s="79">
        <v>-4.0862999856472015E-2</v>
      </c>
      <c r="BG279" s="79">
        <v>-2.8901612386107445E-2</v>
      </c>
      <c r="BH279" s="79">
        <v>-3.7340257316827774E-2</v>
      </c>
      <c r="BI279" s="79">
        <v>-3.8614418357610703E-2</v>
      </c>
      <c r="BJ279" s="79">
        <v>-3.7308558821678162E-2</v>
      </c>
      <c r="BK279" s="79">
        <v>1.8277688650414348E-3</v>
      </c>
      <c r="BL279" s="79">
        <v>2.1675990865333006E-5</v>
      </c>
      <c r="BM279" s="79">
        <v>1.2398057617247105E-2</v>
      </c>
      <c r="BN279" s="79">
        <v>2.2060448303818703E-2</v>
      </c>
      <c r="BO279" s="79">
        <v>3.1792182475328445E-2</v>
      </c>
      <c r="BP279" s="79">
        <v>2.224169485270977E-2</v>
      </c>
      <c r="BQ279" s="79">
        <v>2.383824810385704E-2</v>
      </c>
      <c r="BR279" s="79">
        <v>2.5009181350469589E-2</v>
      </c>
      <c r="BS279" s="79">
        <v>4.1117336601018906E-2</v>
      </c>
      <c r="BT279" s="79">
        <v>7.1654759347438812E-2</v>
      </c>
      <c r="BU279" s="79">
        <v>7.2183169424533844E-2</v>
      </c>
      <c r="BV279" s="79">
        <v>9.0622656047344208E-2</v>
      </c>
      <c r="BW279" s="79">
        <v>7.415306568145752E-2</v>
      </c>
      <c r="BX279" s="79">
        <v>5.1562570035457611E-2</v>
      </c>
      <c r="BY279" s="79">
        <v>3.946416825056076E-2</v>
      </c>
      <c r="BZ279" s="79">
        <v>-1.9189011305570602E-2</v>
      </c>
      <c r="CA279" s="79">
        <v>-2.3133188486099243E-2</v>
      </c>
      <c r="CB279" s="79">
        <v>-1.3613375835120678E-2</v>
      </c>
      <c r="CC279" s="79">
        <v>-2.9035117477178574E-2</v>
      </c>
      <c r="CD279" s="79">
        <v>-2.4486316367983818E-2</v>
      </c>
      <c r="CE279" s="79">
        <v>-1.3335250318050385E-2</v>
      </c>
      <c r="CF279" s="79">
        <v>-2.2514892742037773E-2</v>
      </c>
      <c r="CG279" s="79">
        <v>-2.4223506450653076E-2</v>
      </c>
      <c r="CH279" s="79">
        <v>-2.0931120961904526E-2</v>
      </c>
      <c r="CI279" s="79">
        <v>1.6089702025055885E-2</v>
      </c>
      <c r="CJ279" s="79">
        <v>1.8409000709652901E-2</v>
      </c>
      <c r="CK279" s="79">
        <v>2.8817400336265564E-2</v>
      </c>
      <c r="CL279" s="79">
        <v>3.4638535231351852E-2</v>
      </c>
      <c r="CM279" s="79">
        <v>4.2403023689985275E-2</v>
      </c>
      <c r="CN279" s="79">
        <v>3.2459955662488937E-2</v>
      </c>
      <c r="CO279" s="79">
        <v>3.2894954085350037E-2</v>
      </c>
      <c r="CP279" s="79">
        <v>3.3863253891468048E-2</v>
      </c>
      <c r="CQ279" s="79">
        <v>4.9801088869571686E-2</v>
      </c>
      <c r="CR279" s="79">
        <v>8.0829665064811707E-2</v>
      </c>
      <c r="CS279" s="79">
        <v>8.2914039492607117E-2</v>
      </c>
      <c r="CT279" s="79">
        <v>0.10301031917333603</v>
      </c>
      <c r="CU279" s="79">
        <v>8.6226008832454681E-2</v>
      </c>
      <c r="CV279" s="79">
        <v>6.400734931230545E-2</v>
      </c>
      <c r="CW279" s="79">
        <v>5.2744489163160324E-2</v>
      </c>
      <c r="CX279" s="79">
        <v>-2.6156473904848099E-3</v>
      </c>
      <c r="CY279" s="79">
        <v>-7.1640503592789173E-3</v>
      </c>
      <c r="CZ279" s="79">
        <v>1.3321739388629794E-3</v>
      </c>
      <c r="DA279" s="79">
        <v>-1.2810841202735901E-2</v>
      </c>
      <c r="DB279" s="79">
        <v>-8.1096319481730461E-3</v>
      </c>
      <c r="DC279" s="79">
        <v>2.2311105858534575E-3</v>
      </c>
      <c r="DD279" s="79">
        <v>-7.6895230449736118E-3</v>
      </c>
      <c r="DE279" s="79">
        <v>-9.8325945436954498E-3</v>
      </c>
      <c r="DF279" s="79">
        <v>-4.5536844991147518E-3</v>
      </c>
      <c r="DG279" s="79">
        <v>3.0351635068655014E-2</v>
      </c>
      <c r="DH279" s="79">
        <v>3.6796323955059052E-2</v>
      </c>
      <c r="DI279" s="79">
        <v>4.5236743986606598E-2</v>
      </c>
      <c r="DJ279" s="79">
        <v>4.7216624021530151E-2</v>
      </c>
      <c r="DK279" s="79">
        <v>5.3013857454061508E-2</v>
      </c>
      <c r="DL279" s="79">
        <v>4.2678218334913254E-2</v>
      </c>
      <c r="DM279" s="79">
        <v>4.1951656341552734E-2</v>
      </c>
      <c r="DN279" s="79">
        <v>4.2717322707176208E-2</v>
      </c>
      <c r="DO279" s="79">
        <v>5.8484833687543869E-2</v>
      </c>
      <c r="DP279" s="79">
        <v>9.0004578232765198E-2</v>
      </c>
      <c r="DQ279" s="79">
        <v>9.3644909560680389E-2</v>
      </c>
      <c r="DR279" s="79">
        <v>0.11539796739816666</v>
      </c>
      <c r="DS279" s="79">
        <v>9.8298951983451843E-2</v>
      </c>
      <c r="DT279" s="79">
        <v>7.6452113687992096E-2</v>
      </c>
      <c r="DU279" s="79">
        <v>6.6024810075759888E-2</v>
      </c>
      <c r="DV279" s="79">
        <v>1.3957717455923557E-2</v>
      </c>
      <c r="DW279" s="79">
        <v>8.8050905615091324E-3</v>
      </c>
      <c r="DX279" s="79">
        <v>1.6277723014354706E-2</v>
      </c>
      <c r="DY279" s="79">
        <v>1.0614435188472271E-2</v>
      </c>
      <c r="DZ279" s="79">
        <v>1.553569920361042E-2</v>
      </c>
      <c r="EA279" s="79">
        <v>2.4706464260816574E-2</v>
      </c>
      <c r="EB279" s="79">
        <v>1.3715955428779125E-2</v>
      </c>
      <c r="EC279" s="79">
        <v>1.0945596732199192E-2</v>
      </c>
      <c r="ED279" s="79">
        <v>1.9092733040452003E-2</v>
      </c>
      <c r="EE279" s="79">
        <v>5.094359815120697E-2</v>
      </c>
      <c r="EF279" s="79">
        <v>6.3344694674015045E-2</v>
      </c>
      <c r="EG279" s="79">
        <v>6.894366443157196E-2</v>
      </c>
      <c r="EH279" s="79">
        <v>6.5377384424209595E-2</v>
      </c>
      <c r="EI279" s="79">
        <v>6.8334214389324188E-2</v>
      </c>
      <c r="EJ279" s="79">
        <v>5.7431768625974655E-2</v>
      </c>
      <c r="EK279" s="79">
        <v>5.5028099566698074E-2</v>
      </c>
      <c r="EL279" s="79">
        <v>5.5501192808151245E-2</v>
      </c>
      <c r="EM279" s="79">
        <v>7.1022801101207733E-2</v>
      </c>
      <c r="EN279" s="79">
        <v>0.10325168818235397</v>
      </c>
      <c r="EO279" s="79">
        <v>0.10913858562707901</v>
      </c>
      <c r="EP279" s="79">
        <v>0.13328377902507782</v>
      </c>
      <c r="EQ279" s="79">
        <v>0.11573037505149841</v>
      </c>
      <c r="ER279" s="79">
        <v>9.4420403242111206E-2</v>
      </c>
      <c r="ES279" s="79">
        <v>8.519948273897171E-2</v>
      </c>
      <c r="ET279" s="79">
        <v>3.7887025624513626E-2</v>
      </c>
      <c r="EU279" s="79">
        <v>3.1861994415521622E-2</v>
      </c>
      <c r="EV279" s="79">
        <v>3.7856724113225937E-2</v>
      </c>
      <c r="EW279" s="79">
        <v>48.501964569091797</v>
      </c>
      <c r="EX279" s="79">
        <v>47.643974304199219</v>
      </c>
      <c r="EY279" s="79">
        <v>46.773574829101563</v>
      </c>
      <c r="EZ279" s="79">
        <v>46.052635192871094</v>
      </c>
      <c r="FA279" s="79">
        <v>45.538410186767578</v>
      </c>
      <c r="FB279" s="79">
        <v>45.017738342285156</v>
      </c>
      <c r="FC279" s="79">
        <v>44.519180297851563</v>
      </c>
      <c r="FD279" s="79">
        <v>44.655776977539063</v>
      </c>
      <c r="FE279" s="79">
        <v>48.461322784423828</v>
      </c>
      <c r="FF279" s="79">
        <v>53.512664794921875</v>
      </c>
      <c r="FG279" s="79">
        <v>57.382377624511719</v>
      </c>
      <c r="FH279" s="79">
        <v>60.598899841308594</v>
      </c>
      <c r="FI279" s="79">
        <v>63.166347503662109</v>
      </c>
      <c r="FJ279" s="79">
        <v>65.0908203125</v>
      </c>
      <c r="FK279" s="79">
        <v>66.092178344726563</v>
      </c>
      <c r="FL279" s="79">
        <v>66.518692016601563</v>
      </c>
      <c r="FM279" s="79">
        <v>65.557838439941406</v>
      </c>
      <c r="FN279" s="79">
        <v>62.556919097900391</v>
      </c>
      <c r="FO279" s="79">
        <v>58.723232269287109</v>
      </c>
      <c r="FP279" s="79">
        <v>56.084217071533203</v>
      </c>
      <c r="FQ279" s="79">
        <v>54.034934997558594</v>
      </c>
      <c r="FR279" s="79">
        <v>52.552207946777344</v>
      </c>
      <c r="FS279" s="79">
        <v>51.178092956542969</v>
      </c>
      <c r="FT279" s="79">
        <v>50.001468658447266</v>
      </c>
      <c r="FU279" s="79">
        <v>1.7259782180190086E-2</v>
      </c>
      <c r="FV279" s="79">
        <v>1.8953131511807442E-2</v>
      </c>
      <c r="FW279" s="79">
        <v>1.8297728151082993E-2</v>
      </c>
      <c r="FX279" s="79">
        <v>0</v>
      </c>
      <c r="FY279" s="79">
        <v>586.57891845703125</v>
      </c>
      <c r="FZ279" s="79">
        <v>1</v>
      </c>
      <c r="GA279" s="52"/>
      <c r="GB279" s="34"/>
    </row>
    <row r="280" spans="1:184" x14ac:dyDescent="0.2">
      <c r="A280" t="s">
        <v>186</v>
      </c>
      <c r="B280" t="s">
        <v>236</v>
      </c>
      <c r="C280" t="s">
        <v>194</v>
      </c>
      <c r="D280" t="s">
        <v>202</v>
      </c>
      <c r="E280" t="s">
        <v>240</v>
      </c>
      <c r="F280" t="s">
        <v>178</v>
      </c>
      <c r="G280" t="s">
        <v>1</v>
      </c>
      <c r="H280" s="79">
        <v>2980</v>
      </c>
      <c r="I280" s="79">
        <v>0.43032044172286987</v>
      </c>
      <c r="J280" s="79">
        <v>0.38760694861412048</v>
      </c>
      <c r="K280" s="79">
        <v>0.36351770162582397</v>
      </c>
      <c r="L280" s="79">
        <v>0.35549107193946838</v>
      </c>
      <c r="M280" s="79">
        <v>0.36390182375907898</v>
      </c>
      <c r="N280" s="79">
        <v>0.40604168176651001</v>
      </c>
      <c r="O280" s="79">
        <v>0.51210576295852661</v>
      </c>
      <c r="P280" s="79">
        <v>0.56073439121246338</v>
      </c>
      <c r="Q280" s="79">
        <v>0.49818655848503113</v>
      </c>
      <c r="R280" s="79">
        <v>0.46170461177825928</v>
      </c>
      <c r="S280" s="79">
        <v>0.42302230000495911</v>
      </c>
      <c r="T280" s="79">
        <v>0.39645937085151672</v>
      </c>
      <c r="U280" s="79">
        <v>0.39670524001121521</v>
      </c>
      <c r="V280" s="79">
        <v>0.38273552060127258</v>
      </c>
      <c r="W280" s="79">
        <v>0.37733727693557739</v>
      </c>
      <c r="X280" s="79">
        <v>0.40984776616096497</v>
      </c>
      <c r="Y280" s="79">
        <v>0.47071531414985657</v>
      </c>
      <c r="Z280" s="79">
        <v>0.58737659454345703</v>
      </c>
      <c r="AA280" s="79">
        <v>0.70846611261367798</v>
      </c>
      <c r="AB280" s="79">
        <v>0.71781748533248901</v>
      </c>
      <c r="AC280" s="79">
        <v>0.72617101669311523</v>
      </c>
      <c r="AD280" s="79">
        <v>0.68957191705703735</v>
      </c>
      <c r="AE280" s="79">
        <v>0.60927915573120117</v>
      </c>
      <c r="AF280" s="79">
        <v>0.50856482982635498</v>
      </c>
      <c r="AG280" s="79">
        <v>-1.3514772057533264E-2</v>
      </c>
      <c r="AH280" s="79">
        <v>-2.9736869037151337E-2</v>
      </c>
      <c r="AI280" s="79">
        <v>-1.7165787518024445E-2</v>
      </c>
      <c r="AJ280" s="79">
        <v>-1.9151745364069939E-2</v>
      </c>
      <c r="AK280" s="79">
        <v>-1.2863356620073318E-2</v>
      </c>
      <c r="AL280" s="79">
        <v>-1.9014379009604454E-2</v>
      </c>
      <c r="AM280" s="79">
        <v>5.9617115184664726E-3</v>
      </c>
      <c r="AN280" s="79">
        <v>-2.0637800917029381E-2</v>
      </c>
      <c r="AO280" s="79">
        <v>-1.2640367262065411E-2</v>
      </c>
      <c r="AP280" s="79">
        <v>2.6398969348520041E-3</v>
      </c>
      <c r="AQ280" s="79">
        <v>7.1081840433180332E-3</v>
      </c>
      <c r="AR280" s="79">
        <v>4.3489193194545805E-4</v>
      </c>
      <c r="AS280" s="79">
        <v>9.9699161946773529E-3</v>
      </c>
      <c r="AT280" s="79">
        <v>1.5068349428474903E-2</v>
      </c>
      <c r="AU280" s="79">
        <v>2.2841459140181541E-2</v>
      </c>
      <c r="AV280" s="79">
        <v>5.3894363343715668E-2</v>
      </c>
      <c r="AW280" s="79">
        <v>6.0427289456129074E-2</v>
      </c>
      <c r="AX280" s="79">
        <v>6.8465419113636017E-2</v>
      </c>
      <c r="AY280" s="79">
        <v>6.8772032856941223E-2</v>
      </c>
      <c r="AZ280" s="79">
        <v>3.73833067715168E-2</v>
      </c>
      <c r="BA280" s="79">
        <v>2.7711393311619759E-2</v>
      </c>
      <c r="BB280" s="79">
        <v>1.8531688256189227E-3</v>
      </c>
      <c r="BC280" s="79">
        <v>-5.842563696205616E-3</v>
      </c>
      <c r="BD280" s="79">
        <v>1.6203131526708603E-3</v>
      </c>
      <c r="BE280" s="79">
        <v>4.0661315433681011E-3</v>
      </c>
      <c r="BF280" s="79">
        <v>-9.4588492065668106E-3</v>
      </c>
      <c r="BG280" s="79">
        <v>1.6780633013695478E-3</v>
      </c>
      <c r="BH280" s="79">
        <v>-3.6734028253704309E-4</v>
      </c>
      <c r="BI280" s="79">
        <v>4.7288141213357449E-3</v>
      </c>
      <c r="BJ280" s="79">
        <v>-1.5822515124455094E-3</v>
      </c>
      <c r="BK280" s="79">
        <v>2.4814106523990631E-2</v>
      </c>
      <c r="BL280" s="79">
        <v>1.8732408352661878E-4</v>
      </c>
      <c r="BM280" s="79">
        <v>6.1238035559654236E-3</v>
      </c>
      <c r="BN280" s="79">
        <v>2.053396962583065E-2</v>
      </c>
      <c r="BO280" s="79">
        <v>2.3538952693343163E-2</v>
      </c>
      <c r="BP280" s="79">
        <v>1.6799235716462135E-2</v>
      </c>
      <c r="BQ280" s="79">
        <v>2.5520848110318184E-2</v>
      </c>
      <c r="BR280" s="79">
        <v>3.0581660568714142E-2</v>
      </c>
      <c r="BS280" s="79">
        <v>3.7513773888349533E-2</v>
      </c>
      <c r="BT280" s="79">
        <v>6.9066792726516724E-2</v>
      </c>
      <c r="BU280" s="79">
        <v>7.8645393252372742E-2</v>
      </c>
      <c r="BV280" s="79">
        <v>8.9305222034454346E-2</v>
      </c>
      <c r="BW280" s="79">
        <v>9.0085133910179138E-2</v>
      </c>
      <c r="BX280" s="79">
        <v>5.9290211647748947E-2</v>
      </c>
      <c r="BY280" s="79">
        <v>5.0999958068132401E-2</v>
      </c>
      <c r="BZ280" s="79">
        <v>2.5329982861876488E-2</v>
      </c>
      <c r="CA280" s="79">
        <v>1.5430561266839504E-2</v>
      </c>
      <c r="CB280" s="79">
        <v>2.0599950104951859E-2</v>
      </c>
      <c r="CC280" s="79">
        <v>1.6242612153291702E-2</v>
      </c>
      <c r="CD280" s="79">
        <v>4.5856451615691185E-3</v>
      </c>
      <c r="CE280" s="79">
        <v>1.4729256741702557E-2</v>
      </c>
      <c r="CF280" s="79">
        <v>1.264268159866333E-2</v>
      </c>
      <c r="CG280" s="79">
        <v>1.6913095489144325E-2</v>
      </c>
      <c r="CH280" s="79">
        <v>1.0491185821592808E-2</v>
      </c>
      <c r="CI280" s="79">
        <v>3.7871219217777252E-2</v>
      </c>
      <c r="CJ280" s="79">
        <v>1.4610742218792439E-2</v>
      </c>
      <c r="CK280" s="79">
        <v>1.9119810312986374E-2</v>
      </c>
      <c r="CL280" s="79">
        <v>3.2927349209785461E-2</v>
      </c>
      <c r="CM280" s="79">
        <v>3.4918852150440216E-2</v>
      </c>
      <c r="CN280" s="79">
        <v>2.8133125975728035E-2</v>
      </c>
      <c r="CO280" s="79">
        <v>3.6291379481554031E-2</v>
      </c>
      <c r="CP280" s="79">
        <v>4.1326131671667099E-2</v>
      </c>
      <c r="CQ280" s="79">
        <v>4.7675773501396179E-2</v>
      </c>
      <c r="CR280" s="79">
        <v>7.9575181007385254E-2</v>
      </c>
      <c r="CS280" s="79">
        <v>9.126320481300354E-2</v>
      </c>
      <c r="CT280" s="79">
        <v>0.10373879224061966</v>
      </c>
      <c r="CU280" s="79">
        <v>0.1048465296626091</v>
      </c>
      <c r="CV280" s="79">
        <v>7.4462868273258209E-2</v>
      </c>
      <c r="CW280" s="79">
        <v>6.7129552364349365E-2</v>
      </c>
      <c r="CX280" s="79">
        <v>4.1589949280023575E-2</v>
      </c>
      <c r="CY280" s="79">
        <v>3.0164264142513275E-2</v>
      </c>
      <c r="CZ280" s="79">
        <v>3.3745188266038895E-2</v>
      </c>
      <c r="DA280" s="79">
        <v>2.8419092297554016E-2</v>
      </c>
      <c r="DB280" s="79">
        <v>1.8630137667059898E-2</v>
      </c>
      <c r="DC280" s="79">
        <v>2.7780450880527496E-2</v>
      </c>
      <c r="DD280" s="79">
        <v>2.5652702897787094E-2</v>
      </c>
      <c r="DE280" s="79">
        <v>2.9097380116581917E-2</v>
      </c>
      <c r="DF280" s="79">
        <v>2.256462350487709E-2</v>
      </c>
      <c r="DG280" s="79">
        <v>5.0928328186273575E-2</v>
      </c>
      <c r="DH280" s="79">
        <v>2.9034160077571869E-2</v>
      </c>
      <c r="DI280" s="79">
        <v>3.2115817070007324E-2</v>
      </c>
      <c r="DJ280" s="79">
        <v>4.5320723205804825E-2</v>
      </c>
      <c r="DK280" s="79">
        <v>4.6298753470182419E-2</v>
      </c>
      <c r="DL280" s="79">
        <v>3.9467021822929382E-2</v>
      </c>
      <c r="DM280" s="79">
        <v>4.706190899014473E-2</v>
      </c>
      <c r="DN280" s="79">
        <v>5.2070602774620056E-2</v>
      </c>
      <c r="DO280" s="79">
        <v>5.7837776839733124E-2</v>
      </c>
      <c r="DP280" s="79">
        <v>9.0083561837673187E-2</v>
      </c>
      <c r="DQ280" s="79">
        <v>0.10388100892305374</v>
      </c>
      <c r="DR280" s="79">
        <v>0.11817236989736557</v>
      </c>
      <c r="DS280" s="79">
        <v>0.11960791796445847</v>
      </c>
      <c r="DT280" s="79">
        <v>8.963552862405777E-2</v>
      </c>
      <c r="DU280" s="79">
        <v>8.3259135484695435E-2</v>
      </c>
      <c r="DV280" s="79">
        <v>5.7849917560815811E-2</v>
      </c>
      <c r="DW280" s="79">
        <v>4.489796981215477E-2</v>
      </c>
      <c r="DX280" s="79">
        <v>4.6890430152416229E-2</v>
      </c>
      <c r="DY280" s="79">
        <v>4.599999263882637E-2</v>
      </c>
      <c r="DZ280" s="79">
        <v>3.8908157497644424E-2</v>
      </c>
      <c r="EA280" s="79">
        <v>4.6624299138784409E-2</v>
      </c>
      <c r="EB280" s="79">
        <v>4.443710669875145E-2</v>
      </c>
      <c r="EC280" s="79">
        <v>4.6689547598361969E-2</v>
      </c>
      <c r="ED280" s="79">
        <v>3.999675065279007E-2</v>
      </c>
      <c r="EE280" s="79">
        <v>6.9780729711055756E-2</v>
      </c>
      <c r="EF280" s="79">
        <v>4.9859285354614258E-2</v>
      </c>
      <c r="EG280" s="79">
        <v>5.0879988819360733E-2</v>
      </c>
      <c r="EH280" s="79">
        <v>6.3214801251888275E-2</v>
      </c>
      <c r="EI280" s="79">
        <v>6.2729515135288239E-2</v>
      </c>
      <c r="EJ280" s="79">
        <v>5.5831361562013626E-2</v>
      </c>
      <c r="EK280" s="79">
        <v>6.2612839043140411E-2</v>
      </c>
      <c r="EL280" s="79">
        <v>6.7583918571472168E-2</v>
      </c>
      <c r="EM280" s="79">
        <v>7.2510093450546265E-2</v>
      </c>
      <c r="EN280" s="79">
        <v>0.10525600612163544</v>
      </c>
      <c r="EO280" s="79">
        <v>0.12209910899400711</v>
      </c>
      <c r="EP280" s="79">
        <v>0.13901215791702271</v>
      </c>
      <c r="EQ280" s="79">
        <v>0.14092104136943817</v>
      </c>
      <c r="ER280" s="79">
        <v>0.11154243350028992</v>
      </c>
      <c r="ES280" s="79">
        <v>0.10654769092798233</v>
      </c>
      <c r="ET280" s="79">
        <v>8.1326723098754883E-2</v>
      </c>
      <c r="EU280" s="79">
        <v>6.617109477519989E-2</v>
      </c>
      <c r="EV280" s="79">
        <v>6.5870068967342377E-2</v>
      </c>
      <c r="EW280" s="79">
        <v>50.062225341796875</v>
      </c>
      <c r="EX280" s="79">
        <v>49.395038604736328</v>
      </c>
      <c r="EY280" s="79">
        <v>48.685089111328125</v>
      </c>
      <c r="EZ280" s="79">
        <v>48.022659301757813</v>
      </c>
      <c r="FA280" s="79">
        <v>47.588188171386719</v>
      </c>
      <c r="FB280" s="79">
        <v>46.992416381835938</v>
      </c>
      <c r="FC280" s="79">
        <v>46.553569793701172</v>
      </c>
      <c r="FD280" s="79">
        <v>46.616313934326172</v>
      </c>
      <c r="FE280" s="79">
        <v>50.366977691650391</v>
      </c>
      <c r="FF280" s="79">
        <v>54.678745269775391</v>
      </c>
      <c r="FG280" s="79">
        <v>58.002040863037109</v>
      </c>
      <c r="FH280" s="79">
        <v>60.687828063964844</v>
      </c>
      <c r="FI280" s="79">
        <v>63.137794494628906</v>
      </c>
      <c r="FJ280" s="79">
        <v>64.993537902832031</v>
      </c>
      <c r="FK280" s="79">
        <v>65.968894958496094</v>
      </c>
      <c r="FL280" s="79">
        <v>66.318031311035156</v>
      </c>
      <c r="FM280" s="79">
        <v>65.561820983886719</v>
      </c>
      <c r="FN280" s="79">
        <v>62.736591339111328</v>
      </c>
      <c r="FO280" s="79">
        <v>59.177310943603516</v>
      </c>
      <c r="FP280" s="79">
        <v>56.644515991210938</v>
      </c>
      <c r="FQ280" s="79">
        <v>54.877399444580078</v>
      </c>
      <c r="FR280" s="79">
        <v>53.764595031738281</v>
      </c>
      <c r="FS280" s="79">
        <v>52.535137176513672</v>
      </c>
      <c r="FT280" s="79">
        <v>51.463531494140625</v>
      </c>
      <c r="FU280" s="79">
        <v>1.8135037273168564E-2</v>
      </c>
      <c r="FV280" s="79">
        <v>2.3103348910808563E-2</v>
      </c>
      <c r="FW280" s="79">
        <v>1.8206892535090446E-2</v>
      </c>
      <c r="FX280" s="79">
        <v>0</v>
      </c>
      <c r="FY280" s="79">
        <v>434.3157958984375</v>
      </c>
      <c r="FZ280" s="79">
        <v>1</v>
      </c>
      <c r="GA280" s="52"/>
      <c r="GB280" s="34"/>
    </row>
    <row r="281" spans="1:184" x14ac:dyDescent="0.2">
      <c r="A281" t="s">
        <v>186</v>
      </c>
      <c r="B281" t="s">
        <v>236</v>
      </c>
      <c r="C281" t="s">
        <v>194</v>
      </c>
      <c r="D281" t="s">
        <v>202</v>
      </c>
      <c r="E281" t="s">
        <v>240</v>
      </c>
      <c r="F281" t="s">
        <v>179</v>
      </c>
      <c r="G281" t="s">
        <v>1</v>
      </c>
      <c r="H281" s="79">
        <v>160</v>
      </c>
      <c r="I281" s="79"/>
      <c r="J281" s="79"/>
      <c r="K281" s="79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  <c r="AA281" s="79"/>
      <c r="AB281" s="79"/>
      <c r="AC281" s="79"/>
      <c r="AD281" s="79"/>
      <c r="AE281" s="79"/>
      <c r="AF281" s="79"/>
      <c r="AG281" s="79"/>
      <c r="AH281" s="79"/>
      <c r="AI281" s="79"/>
      <c r="AJ281" s="79"/>
      <c r="AK281" s="79"/>
      <c r="AL281" s="79"/>
      <c r="AM281" s="79"/>
      <c r="AN281" s="79"/>
      <c r="AO281" s="79"/>
      <c r="AP281" s="79"/>
      <c r="AQ281" s="79"/>
      <c r="AR281" s="79"/>
      <c r="AS281" s="79"/>
      <c r="AT281" s="79"/>
      <c r="AU281" s="79"/>
      <c r="AV281" s="79"/>
      <c r="AW281" s="79"/>
      <c r="AX281" s="79"/>
      <c r="AY281" s="79"/>
      <c r="AZ281" s="79"/>
      <c r="BA281" s="79"/>
      <c r="BB281" s="79"/>
      <c r="BC281" s="79"/>
      <c r="BD281" s="79"/>
      <c r="BE281" s="79"/>
      <c r="BF281" s="79"/>
      <c r="BG281" s="79"/>
      <c r="BH281" s="79"/>
      <c r="BI281" s="79"/>
      <c r="BJ281" s="79"/>
      <c r="BK281" s="79"/>
      <c r="BL281" s="79"/>
      <c r="BM281" s="79"/>
      <c r="BN281" s="79"/>
      <c r="BO281" s="79"/>
      <c r="BP281" s="79"/>
      <c r="BQ281" s="79"/>
      <c r="BR281" s="79"/>
      <c r="BS281" s="79"/>
      <c r="BT281" s="79"/>
      <c r="BU281" s="79"/>
      <c r="BV281" s="79"/>
      <c r="BW281" s="79"/>
      <c r="BX281" s="79"/>
      <c r="BY281" s="79"/>
      <c r="BZ281" s="79"/>
      <c r="CA281" s="79"/>
      <c r="CB281" s="79"/>
      <c r="CC281" s="79"/>
      <c r="CD281" s="79"/>
      <c r="CE281" s="79"/>
      <c r="CF281" s="79"/>
      <c r="CG281" s="79"/>
      <c r="CH281" s="79"/>
      <c r="CI281" s="79"/>
      <c r="CJ281" s="79"/>
      <c r="CK281" s="79"/>
      <c r="CL281" s="79"/>
      <c r="CM281" s="79"/>
      <c r="CN281" s="79"/>
      <c r="CO281" s="79"/>
      <c r="CP281" s="79"/>
      <c r="CQ281" s="79"/>
      <c r="CR281" s="79"/>
      <c r="CS281" s="79"/>
      <c r="CT281" s="79"/>
      <c r="CU281" s="79"/>
      <c r="CV281" s="79"/>
      <c r="CW281" s="79"/>
      <c r="CX281" s="79"/>
      <c r="CY281" s="79"/>
      <c r="CZ281" s="79"/>
      <c r="DA281" s="79"/>
      <c r="DB281" s="79"/>
      <c r="DC281" s="79"/>
      <c r="DD281" s="79"/>
      <c r="DE281" s="79"/>
      <c r="DF281" s="79"/>
      <c r="DG281" s="79"/>
      <c r="DH281" s="79"/>
      <c r="DI281" s="79"/>
      <c r="DJ281" s="79"/>
      <c r="DK281" s="79"/>
      <c r="DL281" s="79"/>
      <c r="DM281" s="79"/>
      <c r="DN281" s="79"/>
      <c r="DO281" s="79"/>
      <c r="DP281" s="79"/>
      <c r="DQ281" s="79"/>
      <c r="DR281" s="79"/>
      <c r="DS281" s="79"/>
      <c r="DT281" s="79"/>
      <c r="DU281" s="79"/>
      <c r="DV281" s="79"/>
      <c r="DW281" s="79"/>
      <c r="DX281" s="79"/>
      <c r="DY281" s="79"/>
      <c r="DZ281" s="79"/>
      <c r="EA281" s="79"/>
      <c r="EB281" s="79"/>
      <c r="EC281" s="79"/>
      <c r="ED281" s="79"/>
      <c r="EE281" s="79"/>
      <c r="EF281" s="79"/>
      <c r="EG281" s="79"/>
      <c r="EH281" s="79"/>
      <c r="EI281" s="79"/>
      <c r="EJ281" s="79"/>
      <c r="EK281" s="79"/>
      <c r="EL281" s="79"/>
      <c r="EM281" s="79"/>
      <c r="EN281" s="79"/>
      <c r="EO281" s="79"/>
      <c r="EP281" s="79"/>
      <c r="EQ281" s="79"/>
      <c r="ER281" s="79"/>
      <c r="ES281" s="79"/>
      <c r="ET281" s="79"/>
      <c r="EU281" s="79"/>
      <c r="EV281" s="79"/>
      <c r="EW281" s="79"/>
      <c r="EX281" s="79"/>
      <c r="EY281" s="79"/>
      <c r="EZ281" s="79"/>
      <c r="FA281" s="79"/>
      <c r="FB281" s="79"/>
      <c r="FC281" s="79"/>
      <c r="FD281" s="79"/>
      <c r="FE281" s="79"/>
      <c r="FF281" s="79"/>
      <c r="FG281" s="79"/>
      <c r="FH281" s="79"/>
      <c r="FI281" s="79"/>
      <c r="FJ281" s="79"/>
      <c r="FK281" s="79"/>
      <c r="FL281" s="79"/>
      <c r="FM281" s="79"/>
      <c r="FN281" s="79"/>
      <c r="FO281" s="79"/>
      <c r="FP281" s="79"/>
      <c r="FQ281" s="79"/>
      <c r="FR281" s="79"/>
      <c r="FS281" s="79"/>
      <c r="FT281" s="79"/>
      <c r="FU281" s="79"/>
      <c r="FV281" s="79"/>
      <c r="FW281" s="79"/>
      <c r="FX281" s="79">
        <v>0</v>
      </c>
      <c r="FY281" s="79">
        <v>14.526315689086914</v>
      </c>
      <c r="FZ281" s="79">
        <v>0</v>
      </c>
      <c r="GA281" s="52"/>
      <c r="GB281" s="34"/>
    </row>
    <row r="282" spans="1:184" x14ac:dyDescent="0.2">
      <c r="A282" t="s">
        <v>186</v>
      </c>
      <c r="B282" t="s">
        <v>236</v>
      </c>
      <c r="C282" t="s">
        <v>194</v>
      </c>
      <c r="D282" t="s">
        <v>202</v>
      </c>
      <c r="E282" t="s">
        <v>240</v>
      </c>
      <c r="F282" t="s">
        <v>180</v>
      </c>
      <c r="G282" t="s">
        <v>1</v>
      </c>
      <c r="H282" s="79">
        <v>45</v>
      </c>
      <c r="I282" s="79"/>
      <c r="J282" s="79"/>
      <c r="K282" s="79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  <c r="AA282" s="79"/>
      <c r="AB282" s="79"/>
      <c r="AC282" s="79"/>
      <c r="AD282" s="79"/>
      <c r="AE282" s="79"/>
      <c r="AF282" s="79"/>
      <c r="AG282" s="79"/>
      <c r="AH282" s="79"/>
      <c r="AI282" s="79"/>
      <c r="AJ282" s="79"/>
      <c r="AK282" s="79"/>
      <c r="AL282" s="79"/>
      <c r="AM282" s="79"/>
      <c r="AN282" s="79"/>
      <c r="AO282" s="79"/>
      <c r="AP282" s="79"/>
      <c r="AQ282" s="79"/>
      <c r="AR282" s="79"/>
      <c r="AS282" s="79"/>
      <c r="AT282" s="79"/>
      <c r="AU282" s="79"/>
      <c r="AV282" s="79"/>
      <c r="AW282" s="79"/>
      <c r="AX282" s="79"/>
      <c r="AY282" s="79"/>
      <c r="AZ282" s="79"/>
      <c r="BA282" s="79"/>
      <c r="BB282" s="79"/>
      <c r="BC282" s="79"/>
      <c r="BD282" s="79"/>
      <c r="BE282" s="79"/>
      <c r="BF282" s="79"/>
      <c r="BG282" s="79"/>
      <c r="BH282" s="79"/>
      <c r="BI282" s="79"/>
      <c r="BJ282" s="79"/>
      <c r="BK282" s="79"/>
      <c r="BL282" s="79"/>
      <c r="BM282" s="79"/>
      <c r="BN282" s="79"/>
      <c r="BO282" s="79"/>
      <c r="BP282" s="79"/>
      <c r="BQ282" s="79"/>
      <c r="BR282" s="79"/>
      <c r="BS282" s="79"/>
      <c r="BT282" s="79"/>
      <c r="BU282" s="79"/>
      <c r="BV282" s="79"/>
      <c r="BW282" s="79"/>
      <c r="BX282" s="79"/>
      <c r="BY282" s="79"/>
      <c r="BZ282" s="79"/>
      <c r="CA282" s="79"/>
      <c r="CB282" s="79"/>
      <c r="CC282" s="79"/>
      <c r="CD282" s="79"/>
      <c r="CE282" s="79"/>
      <c r="CF282" s="79"/>
      <c r="CG282" s="79"/>
      <c r="CH282" s="79"/>
      <c r="CI282" s="79"/>
      <c r="CJ282" s="79"/>
      <c r="CK282" s="79"/>
      <c r="CL282" s="79"/>
      <c r="CM282" s="79"/>
      <c r="CN282" s="79"/>
      <c r="CO282" s="79"/>
      <c r="CP282" s="79"/>
      <c r="CQ282" s="79"/>
      <c r="CR282" s="79"/>
      <c r="CS282" s="79"/>
      <c r="CT282" s="79"/>
      <c r="CU282" s="79"/>
      <c r="CV282" s="79"/>
      <c r="CW282" s="79"/>
      <c r="CX282" s="79"/>
      <c r="CY282" s="79"/>
      <c r="CZ282" s="79"/>
      <c r="DA282" s="79"/>
      <c r="DB282" s="79"/>
      <c r="DC282" s="79"/>
      <c r="DD282" s="79"/>
      <c r="DE282" s="79"/>
      <c r="DF282" s="79"/>
      <c r="DG282" s="79"/>
      <c r="DH282" s="79"/>
      <c r="DI282" s="79"/>
      <c r="DJ282" s="79"/>
      <c r="DK282" s="79"/>
      <c r="DL282" s="79"/>
      <c r="DM282" s="79"/>
      <c r="DN282" s="79"/>
      <c r="DO282" s="79"/>
      <c r="DP282" s="79"/>
      <c r="DQ282" s="79"/>
      <c r="DR282" s="79"/>
      <c r="DS282" s="79"/>
      <c r="DT282" s="79"/>
      <c r="DU282" s="79"/>
      <c r="DV282" s="79"/>
      <c r="DW282" s="79"/>
      <c r="DX282" s="79"/>
      <c r="DY282" s="79"/>
      <c r="DZ282" s="79"/>
      <c r="EA282" s="79"/>
      <c r="EB282" s="79"/>
      <c r="EC282" s="79"/>
      <c r="ED282" s="79"/>
      <c r="EE282" s="79"/>
      <c r="EF282" s="79"/>
      <c r="EG282" s="79"/>
      <c r="EH282" s="79"/>
      <c r="EI282" s="79"/>
      <c r="EJ282" s="79"/>
      <c r="EK282" s="79"/>
      <c r="EL282" s="79"/>
      <c r="EM282" s="79"/>
      <c r="EN282" s="79"/>
      <c r="EO282" s="79"/>
      <c r="EP282" s="79"/>
      <c r="EQ282" s="79"/>
      <c r="ER282" s="79"/>
      <c r="ES282" s="79"/>
      <c r="ET282" s="79"/>
      <c r="EU282" s="79"/>
      <c r="EV282" s="79"/>
      <c r="EW282" s="79"/>
      <c r="EX282" s="79"/>
      <c r="EY282" s="79"/>
      <c r="EZ282" s="79"/>
      <c r="FA282" s="79"/>
      <c r="FB282" s="79"/>
      <c r="FC282" s="79"/>
      <c r="FD282" s="79"/>
      <c r="FE282" s="79"/>
      <c r="FF282" s="79"/>
      <c r="FG282" s="79"/>
      <c r="FH282" s="79"/>
      <c r="FI282" s="79"/>
      <c r="FJ282" s="79"/>
      <c r="FK282" s="79"/>
      <c r="FL282" s="79"/>
      <c r="FM282" s="79"/>
      <c r="FN282" s="79"/>
      <c r="FO282" s="79"/>
      <c r="FP282" s="79"/>
      <c r="FQ282" s="79"/>
      <c r="FR282" s="79"/>
      <c r="FS282" s="79"/>
      <c r="FT282" s="79"/>
      <c r="FU282" s="79"/>
      <c r="FV282" s="79"/>
      <c r="FW282" s="79"/>
      <c r="FX282" s="79">
        <v>0</v>
      </c>
      <c r="FY282" s="79">
        <v>9</v>
      </c>
      <c r="FZ282" s="79">
        <v>0</v>
      </c>
      <c r="GA282" s="52"/>
      <c r="GB282" s="34"/>
    </row>
    <row r="283" spans="1:184" x14ac:dyDescent="0.2">
      <c r="A283" t="s">
        <v>186</v>
      </c>
      <c r="B283" t="s">
        <v>236</v>
      </c>
      <c r="C283" t="s">
        <v>194</v>
      </c>
      <c r="D283" t="s">
        <v>202</v>
      </c>
      <c r="E283" t="s">
        <v>240</v>
      </c>
      <c r="F283" t="s">
        <v>181</v>
      </c>
      <c r="G283" t="s">
        <v>1</v>
      </c>
      <c r="H283" s="79">
        <v>50</v>
      </c>
      <c r="I283" s="79"/>
      <c r="J283" s="79"/>
      <c r="K283" s="79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  <c r="AA283" s="79"/>
      <c r="AB283" s="79"/>
      <c r="AC283" s="79"/>
      <c r="AD283" s="79"/>
      <c r="AE283" s="79"/>
      <c r="AF283" s="79"/>
      <c r="AG283" s="79"/>
      <c r="AH283" s="79"/>
      <c r="AI283" s="79"/>
      <c r="AJ283" s="79"/>
      <c r="AK283" s="79"/>
      <c r="AL283" s="79"/>
      <c r="AM283" s="79"/>
      <c r="AN283" s="79"/>
      <c r="AO283" s="79"/>
      <c r="AP283" s="79"/>
      <c r="AQ283" s="79"/>
      <c r="AR283" s="79"/>
      <c r="AS283" s="79"/>
      <c r="AT283" s="79"/>
      <c r="AU283" s="79"/>
      <c r="AV283" s="79"/>
      <c r="AW283" s="79"/>
      <c r="AX283" s="79"/>
      <c r="AY283" s="79"/>
      <c r="AZ283" s="79"/>
      <c r="BA283" s="79"/>
      <c r="BB283" s="79"/>
      <c r="BC283" s="79"/>
      <c r="BD283" s="79"/>
      <c r="BE283" s="79"/>
      <c r="BF283" s="79"/>
      <c r="BG283" s="79"/>
      <c r="BH283" s="79"/>
      <c r="BI283" s="79"/>
      <c r="BJ283" s="79"/>
      <c r="BK283" s="79"/>
      <c r="BL283" s="79"/>
      <c r="BM283" s="79"/>
      <c r="BN283" s="79"/>
      <c r="BO283" s="79"/>
      <c r="BP283" s="79"/>
      <c r="BQ283" s="79"/>
      <c r="BR283" s="79"/>
      <c r="BS283" s="79"/>
      <c r="BT283" s="79"/>
      <c r="BU283" s="79"/>
      <c r="BV283" s="79"/>
      <c r="BW283" s="79"/>
      <c r="BX283" s="79"/>
      <c r="BY283" s="79"/>
      <c r="BZ283" s="79"/>
      <c r="CA283" s="79"/>
      <c r="CB283" s="79"/>
      <c r="CC283" s="79"/>
      <c r="CD283" s="79"/>
      <c r="CE283" s="79"/>
      <c r="CF283" s="79"/>
      <c r="CG283" s="79"/>
      <c r="CH283" s="79"/>
      <c r="CI283" s="79"/>
      <c r="CJ283" s="79"/>
      <c r="CK283" s="79"/>
      <c r="CL283" s="79"/>
      <c r="CM283" s="79"/>
      <c r="CN283" s="79"/>
      <c r="CO283" s="79"/>
      <c r="CP283" s="79"/>
      <c r="CQ283" s="79"/>
      <c r="CR283" s="79"/>
      <c r="CS283" s="79"/>
      <c r="CT283" s="79"/>
      <c r="CU283" s="79"/>
      <c r="CV283" s="79"/>
      <c r="CW283" s="79"/>
      <c r="CX283" s="79"/>
      <c r="CY283" s="79"/>
      <c r="CZ283" s="79"/>
      <c r="DA283" s="79"/>
      <c r="DB283" s="79"/>
      <c r="DC283" s="79"/>
      <c r="DD283" s="79"/>
      <c r="DE283" s="79"/>
      <c r="DF283" s="79"/>
      <c r="DG283" s="79"/>
      <c r="DH283" s="79"/>
      <c r="DI283" s="79"/>
      <c r="DJ283" s="79"/>
      <c r="DK283" s="79"/>
      <c r="DL283" s="79"/>
      <c r="DM283" s="79"/>
      <c r="DN283" s="79"/>
      <c r="DO283" s="79"/>
      <c r="DP283" s="79"/>
      <c r="DQ283" s="79"/>
      <c r="DR283" s="79"/>
      <c r="DS283" s="79"/>
      <c r="DT283" s="79"/>
      <c r="DU283" s="79"/>
      <c r="DV283" s="79"/>
      <c r="DW283" s="79"/>
      <c r="DX283" s="79"/>
      <c r="DY283" s="79"/>
      <c r="DZ283" s="79"/>
      <c r="EA283" s="79"/>
      <c r="EB283" s="79"/>
      <c r="EC283" s="79"/>
      <c r="ED283" s="79"/>
      <c r="EE283" s="79"/>
      <c r="EF283" s="79"/>
      <c r="EG283" s="79"/>
      <c r="EH283" s="79"/>
      <c r="EI283" s="79"/>
      <c r="EJ283" s="79"/>
      <c r="EK283" s="79"/>
      <c r="EL283" s="79"/>
      <c r="EM283" s="79"/>
      <c r="EN283" s="79"/>
      <c r="EO283" s="79"/>
      <c r="EP283" s="79"/>
      <c r="EQ283" s="79"/>
      <c r="ER283" s="79"/>
      <c r="ES283" s="79"/>
      <c r="ET283" s="79"/>
      <c r="EU283" s="79"/>
      <c r="EV283" s="79"/>
      <c r="EW283" s="79"/>
      <c r="EX283" s="79"/>
      <c r="EY283" s="79"/>
      <c r="EZ283" s="79"/>
      <c r="FA283" s="79"/>
      <c r="FB283" s="79"/>
      <c r="FC283" s="79"/>
      <c r="FD283" s="79"/>
      <c r="FE283" s="79"/>
      <c r="FF283" s="79"/>
      <c r="FG283" s="79"/>
      <c r="FH283" s="79"/>
      <c r="FI283" s="79"/>
      <c r="FJ283" s="79"/>
      <c r="FK283" s="79"/>
      <c r="FL283" s="79"/>
      <c r="FM283" s="79"/>
      <c r="FN283" s="79"/>
      <c r="FO283" s="79"/>
      <c r="FP283" s="79"/>
      <c r="FQ283" s="79"/>
      <c r="FR283" s="79"/>
      <c r="FS283" s="79"/>
      <c r="FT283" s="79"/>
      <c r="FU283" s="79"/>
      <c r="FV283" s="79"/>
      <c r="FW283" s="79"/>
      <c r="FX283" s="79">
        <v>0</v>
      </c>
      <c r="FY283" s="79">
        <v>6</v>
      </c>
      <c r="FZ283" s="79">
        <v>0</v>
      </c>
      <c r="GA283" s="52"/>
      <c r="GB283" s="34"/>
    </row>
    <row r="284" spans="1:184" x14ac:dyDescent="0.2">
      <c r="A284" t="s">
        <v>186</v>
      </c>
      <c r="B284" t="s">
        <v>236</v>
      </c>
      <c r="C284" t="s">
        <v>194</v>
      </c>
      <c r="D284" t="s">
        <v>202</v>
      </c>
      <c r="E284" t="s">
        <v>240</v>
      </c>
      <c r="F284" t="s">
        <v>182</v>
      </c>
      <c r="G284" t="s">
        <v>1</v>
      </c>
      <c r="H284" s="79">
        <v>298</v>
      </c>
      <c r="I284" s="79"/>
      <c r="J284" s="79"/>
      <c r="K284" s="79"/>
      <c r="L284" s="79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  <c r="AA284" s="79"/>
      <c r="AB284" s="79"/>
      <c r="AC284" s="79"/>
      <c r="AD284" s="79"/>
      <c r="AE284" s="79"/>
      <c r="AF284" s="79"/>
      <c r="AG284" s="79"/>
      <c r="AH284" s="79"/>
      <c r="AI284" s="79"/>
      <c r="AJ284" s="79"/>
      <c r="AK284" s="79"/>
      <c r="AL284" s="79"/>
      <c r="AM284" s="79"/>
      <c r="AN284" s="79"/>
      <c r="AO284" s="79"/>
      <c r="AP284" s="79"/>
      <c r="AQ284" s="79"/>
      <c r="AR284" s="79"/>
      <c r="AS284" s="79"/>
      <c r="AT284" s="79"/>
      <c r="AU284" s="79"/>
      <c r="AV284" s="79"/>
      <c r="AW284" s="79"/>
      <c r="AX284" s="79"/>
      <c r="AY284" s="79"/>
      <c r="AZ284" s="79"/>
      <c r="BA284" s="79"/>
      <c r="BB284" s="79"/>
      <c r="BC284" s="79"/>
      <c r="BD284" s="79"/>
      <c r="BE284" s="79"/>
      <c r="BF284" s="79"/>
      <c r="BG284" s="79"/>
      <c r="BH284" s="79"/>
      <c r="BI284" s="79"/>
      <c r="BJ284" s="79"/>
      <c r="BK284" s="79"/>
      <c r="BL284" s="79"/>
      <c r="BM284" s="79"/>
      <c r="BN284" s="79"/>
      <c r="BO284" s="79"/>
      <c r="BP284" s="79"/>
      <c r="BQ284" s="79"/>
      <c r="BR284" s="79"/>
      <c r="BS284" s="79"/>
      <c r="BT284" s="79"/>
      <c r="BU284" s="79"/>
      <c r="BV284" s="79"/>
      <c r="BW284" s="79"/>
      <c r="BX284" s="79"/>
      <c r="BY284" s="79"/>
      <c r="BZ284" s="79"/>
      <c r="CA284" s="79"/>
      <c r="CB284" s="79"/>
      <c r="CC284" s="79"/>
      <c r="CD284" s="79"/>
      <c r="CE284" s="79"/>
      <c r="CF284" s="79"/>
      <c r="CG284" s="79"/>
      <c r="CH284" s="79"/>
      <c r="CI284" s="79"/>
      <c r="CJ284" s="79"/>
      <c r="CK284" s="79"/>
      <c r="CL284" s="79"/>
      <c r="CM284" s="79"/>
      <c r="CN284" s="79"/>
      <c r="CO284" s="79"/>
      <c r="CP284" s="79"/>
      <c r="CQ284" s="79"/>
      <c r="CR284" s="79"/>
      <c r="CS284" s="79"/>
      <c r="CT284" s="79"/>
      <c r="CU284" s="79"/>
      <c r="CV284" s="79"/>
      <c r="CW284" s="79"/>
      <c r="CX284" s="79"/>
      <c r="CY284" s="79"/>
      <c r="CZ284" s="79"/>
      <c r="DA284" s="79"/>
      <c r="DB284" s="79"/>
      <c r="DC284" s="79"/>
      <c r="DD284" s="79"/>
      <c r="DE284" s="79"/>
      <c r="DF284" s="79"/>
      <c r="DG284" s="79"/>
      <c r="DH284" s="79"/>
      <c r="DI284" s="79"/>
      <c r="DJ284" s="79"/>
      <c r="DK284" s="79"/>
      <c r="DL284" s="79"/>
      <c r="DM284" s="79"/>
      <c r="DN284" s="79"/>
      <c r="DO284" s="79"/>
      <c r="DP284" s="79"/>
      <c r="DQ284" s="79"/>
      <c r="DR284" s="79"/>
      <c r="DS284" s="79"/>
      <c r="DT284" s="79"/>
      <c r="DU284" s="79"/>
      <c r="DV284" s="79"/>
      <c r="DW284" s="79"/>
      <c r="DX284" s="79"/>
      <c r="DY284" s="79"/>
      <c r="DZ284" s="79"/>
      <c r="EA284" s="79"/>
      <c r="EB284" s="79"/>
      <c r="EC284" s="79"/>
      <c r="ED284" s="79"/>
      <c r="EE284" s="79"/>
      <c r="EF284" s="79"/>
      <c r="EG284" s="79"/>
      <c r="EH284" s="79"/>
      <c r="EI284" s="79"/>
      <c r="EJ284" s="79"/>
      <c r="EK284" s="79"/>
      <c r="EL284" s="79"/>
      <c r="EM284" s="79"/>
      <c r="EN284" s="79"/>
      <c r="EO284" s="79"/>
      <c r="EP284" s="79"/>
      <c r="EQ284" s="79"/>
      <c r="ER284" s="79"/>
      <c r="ES284" s="79"/>
      <c r="ET284" s="79"/>
      <c r="EU284" s="79"/>
      <c r="EV284" s="79"/>
      <c r="EW284" s="79"/>
      <c r="EX284" s="79"/>
      <c r="EY284" s="79"/>
      <c r="EZ284" s="79"/>
      <c r="FA284" s="79"/>
      <c r="FB284" s="79"/>
      <c r="FC284" s="79"/>
      <c r="FD284" s="79"/>
      <c r="FE284" s="79"/>
      <c r="FF284" s="79"/>
      <c r="FG284" s="79"/>
      <c r="FH284" s="79"/>
      <c r="FI284" s="79"/>
      <c r="FJ284" s="79"/>
      <c r="FK284" s="79"/>
      <c r="FL284" s="79"/>
      <c r="FM284" s="79"/>
      <c r="FN284" s="79"/>
      <c r="FO284" s="79"/>
      <c r="FP284" s="79"/>
      <c r="FQ284" s="79"/>
      <c r="FR284" s="79"/>
      <c r="FS284" s="79"/>
      <c r="FT284" s="79"/>
      <c r="FU284" s="79"/>
      <c r="FV284" s="79"/>
      <c r="FW284" s="79"/>
      <c r="FX284" s="79">
        <v>0</v>
      </c>
      <c r="FY284" s="79">
        <v>40.315788269042969</v>
      </c>
      <c r="FZ284" s="79">
        <v>0</v>
      </c>
      <c r="GA284" s="52"/>
      <c r="GB284" s="34"/>
    </row>
    <row r="285" spans="1:184" x14ac:dyDescent="0.2">
      <c r="A285" t="s">
        <v>186</v>
      </c>
      <c r="B285" t="s">
        <v>236</v>
      </c>
      <c r="C285" t="s">
        <v>194</v>
      </c>
      <c r="D285" t="s">
        <v>202</v>
      </c>
      <c r="E285" t="s">
        <v>240</v>
      </c>
      <c r="F285" t="s">
        <v>183</v>
      </c>
      <c r="G285" t="s">
        <v>1</v>
      </c>
      <c r="H285" s="79">
        <v>481</v>
      </c>
      <c r="I285" s="79"/>
      <c r="J285" s="79"/>
      <c r="K285" s="79"/>
      <c r="L285" s="79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  <c r="AA285" s="79"/>
      <c r="AB285" s="79"/>
      <c r="AC285" s="79"/>
      <c r="AD285" s="79"/>
      <c r="AE285" s="79"/>
      <c r="AF285" s="79"/>
      <c r="AG285" s="79"/>
      <c r="AH285" s="79"/>
      <c r="AI285" s="79"/>
      <c r="AJ285" s="79"/>
      <c r="AK285" s="79"/>
      <c r="AL285" s="79"/>
      <c r="AM285" s="79"/>
      <c r="AN285" s="79"/>
      <c r="AO285" s="79"/>
      <c r="AP285" s="79"/>
      <c r="AQ285" s="79"/>
      <c r="AR285" s="79"/>
      <c r="AS285" s="79"/>
      <c r="AT285" s="79"/>
      <c r="AU285" s="79"/>
      <c r="AV285" s="79"/>
      <c r="AW285" s="79"/>
      <c r="AX285" s="79"/>
      <c r="AY285" s="79"/>
      <c r="AZ285" s="79"/>
      <c r="BA285" s="79"/>
      <c r="BB285" s="79"/>
      <c r="BC285" s="79"/>
      <c r="BD285" s="79"/>
      <c r="BE285" s="79"/>
      <c r="BF285" s="79"/>
      <c r="BG285" s="79"/>
      <c r="BH285" s="79"/>
      <c r="BI285" s="79"/>
      <c r="BJ285" s="79"/>
      <c r="BK285" s="79"/>
      <c r="BL285" s="79"/>
      <c r="BM285" s="79"/>
      <c r="BN285" s="79"/>
      <c r="BO285" s="79"/>
      <c r="BP285" s="79"/>
      <c r="BQ285" s="79"/>
      <c r="BR285" s="79"/>
      <c r="BS285" s="79"/>
      <c r="BT285" s="79"/>
      <c r="BU285" s="79"/>
      <c r="BV285" s="79"/>
      <c r="BW285" s="79"/>
      <c r="BX285" s="79"/>
      <c r="BY285" s="79"/>
      <c r="BZ285" s="79"/>
      <c r="CA285" s="79"/>
      <c r="CB285" s="79"/>
      <c r="CC285" s="79"/>
      <c r="CD285" s="79"/>
      <c r="CE285" s="79"/>
      <c r="CF285" s="79"/>
      <c r="CG285" s="79"/>
      <c r="CH285" s="79"/>
      <c r="CI285" s="79"/>
      <c r="CJ285" s="79"/>
      <c r="CK285" s="79"/>
      <c r="CL285" s="79"/>
      <c r="CM285" s="79"/>
      <c r="CN285" s="79"/>
      <c r="CO285" s="79"/>
      <c r="CP285" s="79"/>
      <c r="CQ285" s="79"/>
      <c r="CR285" s="79"/>
      <c r="CS285" s="79"/>
      <c r="CT285" s="79"/>
      <c r="CU285" s="79"/>
      <c r="CV285" s="79"/>
      <c r="CW285" s="79"/>
      <c r="CX285" s="79"/>
      <c r="CY285" s="79"/>
      <c r="CZ285" s="79"/>
      <c r="DA285" s="79"/>
      <c r="DB285" s="79"/>
      <c r="DC285" s="79"/>
      <c r="DD285" s="79"/>
      <c r="DE285" s="79"/>
      <c r="DF285" s="79"/>
      <c r="DG285" s="79"/>
      <c r="DH285" s="79"/>
      <c r="DI285" s="79"/>
      <c r="DJ285" s="79"/>
      <c r="DK285" s="79"/>
      <c r="DL285" s="79"/>
      <c r="DM285" s="79"/>
      <c r="DN285" s="79"/>
      <c r="DO285" s="79"/>
      <c r="DP285" s="79"/>
      <c r="DQ285" s="79"/>
      <c r="DR285" s="79"/>
      <c r="DS285" s="79"/>
      <c r="DT285" s="79"/>
      <c r="DU285" s="79"/>
      <c r="DV285" s="79"/>
      <c r="DW285" s="79"/>
      <c r="DX285" s="79"/>
      <c r="DY285" s="79"/>
      <c r="DZ285" s="79"/>
      <c r="EA285" s="79"/>
      <c r="EB285" s="79"/>
      <c r="EC285" s="79"/>
      <c r="ED285" s="79"/>
      <c r="EE285" s="79"/>
      <c r="EF285" s="79"/>
      <c r="EG285" s="79"/>
      <c r="EH285" s="79"/>
      <c r="EI285" s="79"/>
      <c r="EJ285" s="79"/>
      <c r="EK285" s="79"/>
      <c r="EL285" s="79"/>
      <c r="EM285" s="79"/>
      <c r="EN285" s="79"/>
      <c r="EO285" s="79"/>
      <c r="EP285" s="79"/>
      <c r="EQ285" s="79"/>
      <c r="ER285" s="79"/>
      <c r="ES285" s="79"/>
      <c r="ET285" s="79"/>
      <c r="EU285" s="79"/>
      <c r="EV285" s="79"/>
      <c r="EW285" s="79"/>
      <c r="EX285" s="79"/>
      <c r="EY285" s="79"/>
      <c r="EZ285" s="79"/>
      <c r="FA285" s="79"/>
      <c r="FB285" s="79"/>
      <c r="FC285" s="79"/>
      <c r="FD285" s="79"/>
      <c r="FE285" s="79"/>
      <c r="FF285" s="79"/>
      <c r="FG285" s="79"/>
      <c r="FH285" s="79"/>
      <c r="FI285" s="79"/>
      <c r="FJ285" s="79"/>
      <c r="FK285" s="79"/>
      <c r="FL285" s="79"/>
      <c r="FM285" s="79"/>
      <c r="FN285" s="79"/>
      <c r="FO285" s="79"/>
      <c r="FP285" s="79"/>
      <c r="FQ285" s="79"/>
      <c r="FR285" s="79"/>
      <c r="FS285" s="79"/>
      <c r="FT285" s="79"/>
      <c r="FU285" s="79"/>
      <c r="FV285" s="79"/>
      <c r="FW285" s="79"/>
      <c r="FX285" s="79">
        <v>0</v>
      </c>
      <c r="FY285" s="79">
        <v>52.052631378173828</v>
      </c>
      <c r="FZ285" s="79">
        <v>0</v>
      </c>
      <c r="GA285" s="52"/>
      <c r="GB285" s="34"/>
    </row>
    <row r="286" spans="1:184" x14ac:dyDescent="0.2">
      <c r="A286" t="s">
        <v>186</v>
      </c>
      <c r="B286" t="s">
        <v>236</v>
      </c>
      <c r="C286" t="s">
        <v>194</v>
      </c>
      <c r="D286" t="s">
        <v>202</v>
      </c>
      <c r="E286" t="s">
        <v>240</v>
      </c>
      <c r="F286" t="s">
        <v>184</v>
      </c>
      <c r="G286" t="s">
        <v>1</v>
      </c>
      <c r="H286" s="79">
        <v>204</v>
      </c>
      <c r="I286" s="79"/>
      <c r="J286" s="79"/>
      <c r="K286" s="79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  <c r="AA286" s="79"/>
      <c r="AB286" s="79"/>
      <c r="AC286" s="79"/>
      <c r="AD286" s="79"/>
      <c r="AE286" s="79"/>
      <c r="AF286" s="79"/>
      <c r="AG286" s="79"/>
      <c r="AH286" s="79"/>
      <c r="AI286" s="79"/>
      <c r="AJ286" s="79"/>
      <c r="AK286" s="79"/>
      <c r="AL286" s="79"/>
      <c r="AM286" s="79"/>
      <c r="AN286" s="79"/>
      <c r="AO286" s="79"/>
      <c r="AP286" s="79"/>
      <c r="AQ286" s="79"/>
      <c r="AR286" s="79"/>
      <c r="AS286" s="79"/>
      <c r="AT286" s="79"/>
      <c r="AU286" s="79"/>
      <c r="AV286" s="79"/>
      <c r="AW286" s="79"/>
      <c r="AX286" s="79"/>
      <c r="AY286" s="79"/>
      <c r="AZ286" s="79"/>
      <c r="BA286" s="79"/>
      <c r="BB286" s="79"/>
      <c r="BC286" s="79"/>
      <c r="BD286" s="79"/>
      <c r="BE286" s="79"/>
      <c r="BF286" s="79"/>
      <c r="BG286" s="79"/>
      <c r="BH286" s="79"/>
      <c r="BI286" s="79"/>
      <c r="BJ286" s="79"/>
      <c r="BK286" s="79"/>
      <c r="BL286" s="79"/>
      <c r="BM286" s="79"/>
      <c r="BN286" s="79"/>
      <c r="BO286" s="79"/>
      <c r="BP286" s="79"/>
      <c r="BQ286" s="79"/>
      <c r="BR286" s="79"/>
      <c r="BS286" s="79"/>
      <c r="BT286" s="79"/>
      <c r="BU286" s="79"/>
      <c r="BV286" s="79"/>
      <c r="BW286" s="79"/>
      <c r="BX286" s="79"/>
      <c r="BY286" s="79"/>
      <c r="BZ286" s="79"/>
      <c r="CA286" s="79"/>
      <c r="CB286" s="79"/>
      <c r="CC286" s="79"/>
      <c r="CD286" s="79"/>
      <c r="CE286" s="79"/>
      <c r="CF286" s="79"/>
      <c r="CG286" s="79"/>
      <c r="CH286" s="79"/>
      <c r="CI286" s="79"/>
      <c r="CJ286" s="79"/>
      <c r="CK286" s="79"/>
      <c r="CL286" s="79"/>
      <c r="CM286" s="79"/>
      <c r="CN286" s="79"/>
      <c r="CO286" s="79"/>
      <c r="CP286" s="79"/>
      <c r="CQ286" s="79"/>
      <c r="CR286" s="79"/>
      <c r="CS286" s="79"/>
      <c r="CT286" s="79"/>
      <c r="CU286" s="79"/>
      <c r="CV286" s="79"/>
      <c r="CW286" s="79"/>
      <c r="CX286" s="79"/>
      <c r="CY286" s="79"/>
      <c r="CZ286" s="79"/>
      <c r="DA286" s="79"/>
      <c r="DB286" s="79"/>
      <c r="DC286" s="79"/>
      <c r="DD286" s="79"/>
      <c r="DE286" s="79"/>
      <c r="DF286" s="79"/>
      <c r="DG286" s="79"/>
      <c r="DH286" s="79"/>
      <c r="DI286" s="79"/>
      <c r="DJ286" s="79"/>
      <c r="DK286" s="79"/>
      <c r="DL286" s="79"/>
      <c r="DM286" s="79"/>
      <c r="DN286" s="79"/>
      <c r="DO286" s="79"/>
      <c r="DP286" s="79"/>
      <c r="DQ286" s="79"/>
      <c r="DR286" s="79"/>
      <c r="DS286" s="79"/>
      <c r="DT286" s="79"/>
      <c r="DU286" s="79"/>
      <c r="DV286" s="79"/>
      <c r="DW286" s="79"/>
      <c r="DX286" s="79"/>
      <c r="DY286" s="79"/>
      <c r="DZ286" s="79"/>
      <c r="EA286" s="79"/>
      <c r="EB286" s="79"/>
      <c r="EC286" s="79"/>
      <c r="ED286" s="79"/>
      <c r="EE286" s="79"/>
      <c r="EF286" s="79"/>
      <c r="EG286" s="79"/>
      <c r="EH286" s="79"/>
      <c r="EI286" s="79"/>
      <c r="EJ286" s="79"/>
      <c r="EK286" s="79"/>
      <c r="EL286" s="79"/>
      <c r="EM286" s="79"/>
      <c r="EN286" s="79"/>
      <c r="EO286" s="79"/>
      <c r="EP286" s="79"/>
      <c r="EQ286" s="79"/>
      <c r="ER286" s="79"/>
      <c r="ES286" s="79"/>
      <c r="ET286" s="79"/>
      <c r="EU286" s="79"/>
      <c r="EV286" s="79"/>
      <c r="EW286" s="79"/>
      <c r="EX286" s="79"/>
      <c r="EY286" s="79"/>
      <c r="EZ286" s="79"/>
      <c r="FA286" s="79"/>
      <c r="FB286" s="79"/>
      <c r="FC286" s="79"/>
      <c r="FD286" s="79"/>
      <c r="FE286" s="79"/>
      <c r="FF286" s="79"/>
      <c r="FG286" s="79"/>
      <c r="FH286" s="79"/>
      <c r="FI286" s="79"/>
      <c r="FJ286" s="79"/>
      <c r="FK286" s="79"/>
      <c r="FL286" s="79"/>
      <c r="FM286" s="79"/>
      <c r="FN286" s="79"/>
      <c r="FO286" s="79"/>
      <c r="FP286" s="79"/>
      <c r="FQ286" s="79"/>
      <c r="FR286" s="79"/>
      <c r="FS286" s="79"/>
      <c r="FT286" s="79"/>
      <c r="FU286" s="79"/>
      <c r="FV286" s="79"/>
      <c r="FW286" s="79"/>
      <c r="FX286" s="79">
        <v>0</v>
      </c>
      <c r="FY286" s="79">
        <v>24.263158798217773</v>
      </c>
      <c r="FZ286" s="79">
        <v>0</v>
      </c>
      <c r="GA286" s="52"/>
      <c r="GB286" s="34"/>
    </row>
    <row r="287" spans="1:184" x14ac:dyDescent="0.2">
      <c r="A287" t="s">
        <v>186</v>
      </c>
      <c r="B287" t="s">
        <v>236</v>
      </c>
      <c r="C287" t="s">
        <v>194</v>
      </c>
      <c r="D287" t="s">
        <v>202</v>
      </c>
      <c r="E287" t="s">
        <v>240</v>
      </c>
      <c r="F287" t="s">
        <v>185</v>
      </c>
      <c r="G287" t="s">
        <v>1</v>
      </c>
      <c r="H287" s="79">
        <v>69</v>
      </c>
      <c r="I287" s="79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  <c r="AA287" s="79"/>
      <c r="AB287" s="79"/>
      <c r="AC287" s="79"/>
      <c r="AD287" s="79"/>
      <c r="AE287" s="79"/>
      <c r="AF287" s="79"/>
      <c r="AG287" s="79"/>
      <c r="AH287" s="79"/>
      <c r="AI287" s="79"/>
      <c r="AJ287" s="79"/>
      <c r="AK287" s="79"/>
      <c r="AL287" s="79"/>
      <c r="AM287" s="79"/>
      <c r="AN287" s="79"/>
      <c r="AO287" s="79"/>
      <c r="AP287" s="79"/>
      <c r="AQ287" s="79"/>
      <c r="AR287" s="79"/>
      <c r="AS287" s="79"/>
      <c r="AT287" s="79"/>
      <c r="AU287" s="79"/>
      <c r="AV287" s="79"/>
      <c r="AW287" s="79"/>
      <c r="AX287" s="79"/>
      <c r="AY287" s="79"/>
      <c r="AZ287" s="79"/>
      <c r="BA287" s="79"/>
      <c r="BB287" s="79"/>
      <c r="BC287" s="79"/>
      <c r="BD287" s="79"/>
      <c r="BE287" s="79"/>
      <c r="BF287" s="79"/>
      <c r="BG287" s="79"/>
      <c r="BH287" s="79"/>
      <c r="BI287" s="79"/>
      <c r="BJ287" s="79"/>
      <c r="BK287" s="79"/>
      <c r="BL287" s="79"/>
      <c r="BM287" s="79"/>
      <c r="BN287" s="79"/>
      <c r="BO287" s="79"/>
      <c r="BP287" s="79"/>
      <c r="BQ287" s="79"/>
      <c r="BR287" s="79"/>
      <c r="BS287" s="79"/>
      <c r="BT287" s="79"/>
      <c r="BU287" s="79"/>
      <c r="BV287" s="79"/>
      <c r="BW287" s="79"/>
      <c r="BX287" s="79"/>
      <c r="BY287" s="79"/>
      <c r="BZ287" s="79"/>
      <c r="CA287" s="79"/>
      <c r="CB287" s="79"/>
      <c r="CC287" s="79"/>
      <c r="CD287" s="79"/>
      <c r="CE287" s="79"/>
      <c r="CF287" s="79"/>
      <c r="CG287" s="79"/>
      <c r="CH287" s="79"/>
      <c r="CI287" s="79"/>
      <c r="CJ287" s="79"/>
      <c r="CK287" s="79"/>
      <c r="CL287" s="79"/>
      <c r="CM287" s="79"/>
      <c r="CN287" s="79"/>
      <c r="CO287" s="79"/>
      <c r="CP287" s="79"/>
      <c r="CQ287" s="79"/>
      <c r="CR287" s="79"/>
      <c r="CS287" s="79"/>
      <c r="CT287" s="79"/>
      <c r="CU287" s="79"/>
      <c r="CV287" s="79"/>
      <c r="CW287" s="79"/>
      <c r="CX287" s="79"/>
      <c r="CY287" s="79"/>
      <c r="CZ287" s="79"/>
      <c r="DA287" s="79"/>
      <c r="DB287" s="79"/>
      <c r="DC287" s="79"/>
      <c r="DD287" s="79"/>
      <c r="DE287" s="79"/>
      <c r="DF287" s="79"/>
      <c r="DG287" s="79"/>
      <c r="DH287" s="79"/>
      <c r="DI287" s="79"/>
      <c r="DJ287" s="79"/>
      <c r="DK287" s="79"/>
      <c r="DL287" s="79"/>
      <c r="DM287" s="79"/>
      <c r="DN287" s="79"/>
      <c r="DO287" s="79"/>
      <c r="DP287" s="79"/>
      <c r="DQ287" s="79"/>
      <c r="DR287" s="79"/>
      <c r="DS287" s="79"/>
      <c r="DT287" s="79"/>
      <c r="DU287" s="79"/>
      <c r="DV287" s="79"/>
      <c r="DW287" s="79"/>
      <c r="DX287" s="79"/>
      <c r="DY287" s="79"/>
      <c r="DZ287" s="79"/>
      <c r="EA287" s="79"/>
      <c r="EB287" s="79"/>
      <c r="EC287" s="79"/>
      <c r="ED287" s="79"/>
      <c r="EE287" s="79"/>
      <c r="EF287" s="79"/>
      <c r="EG287" s="79"/>
      <c r="EH287" s="79"/>
      <c r="EI287" s="79"/>
      <c r="EJ287" s="79"/>
      <c r="EK287" s="79"/>
      <c r="EL287" s="79"/>
      <c r="EM287" s="79"/>
      <c r="EN287" s="79"/>
      <c r="EO287" s="79"/>
      <c r="EP287" s="79"/>
      <c r="EQ287" s="79"/>
      <c r="ER287" s="79"/>
      <c r="ES287" s="79"/>
      <c r="ET287" s="79"/>
      <c r="EU287" s="79"/>
      <c r="EV287" s="79"/>
      <c r="EW287" s="79"/>
      <c r="EX287" s="79"/>
      <c r="EY287" s="79"/>
      <c r="EZ287" s="79"/>
      <c r="FA287" s="79"/>
      <c r="FB287" s="79"/>
      <c r="FC287" s="79"/>
      <c r="FD287" s="79"/>
      <c r="FE287" s="79"/>
      <c r="FF287" s="79"/>
      <c r="FG287" s="79"/>
      <c r="FH287" s="79"/>
      <c r="FI287" s="79"/>
      <c r="FJ287" s="79"/>
      <c r="FK287" s="79"/>
      <c r="FL287" s="79"/>
      <c r="FM287" s="79"/>
      <c r="FN287" s="79"/>
      <c r="FO287" s="79"/>
      <c r="FP287" s="79"/>
      <c r="FQ287" s="79"/>
      <c r="FR287" s="79"/>
      <c r="FS287" s="79"/>
      <c r="FT287" s="79"/>
      <c r="FU287" s="79"/>
      <c r="FV287" s="79"/>
      <c r="FW287" s="79"/>
      <c r="FX287" s="79">
        <v>0</v>
      </c>
      <c r="FY287" s="79">
        <v>6.1052632331848145</v>
      </c>
      <c r="FZ287" s="79">
        <v>0</v>
      </c>
      <c r="GA287" s="52"/>
      <c r="GB287" s="34"/>
    </row>
    <row r="288" spans="1:184" x14ac:dyDescent="0.2">
      <c r="A288" t="s">
        <v>186</v>
      </c>
      <c r="B288" t="s">
        <v>236</v>
      </c>
      <c r="C288" t="s">
        <v>194</v>
      </c>
      <c r="D288" t="s">
        <v>202</v>
      </c>
      <c r="E288" t="s">
        <v>204</v>
      </c>
      <c r="F288" t="s">
        <v>1</v>
      </c>
      <c r="G288" t="s">
        <v>198</v>
      </c>
      <c r="H288" s="79">
        <v>4269</v>
      </c>
      <c r="I288" s="79">
        <v>0.47147119045257568</v>
      </c>
      <c r="J288" s="79">
        <v>0.41440990567207336</v>
      </c>
      <c r="K288" s="79">
        <v>0.38315850496292114</v>
      </c>
      <c r="L288" s="79">
        <v>0.34883797168731689</v>
      </c>
      <c r="M288" s="79">
        <v>0.34603264927864075</v>
      </c>
      <c r="N288" s="79">
        <v>0.39432904124259949</v>
      </c>
      <c r="O288" s="79">
        <v>0.49356555938720703</v>
      </c>
      <c r="P288" s="79">
        <v>0.58323633670806885</v>
      </c>
      <c r="Q288" s="79">
        <v>0.57035762071609497</v>
      </c>
      <c r="R288" s="79">
        <v>0.5330389142036438</v>
      </c>
      <c r="S288" s="79">
        <v>0.53849166631698608</v>
      </c>
      <c r="T288" s="79">
        <v>0.53919029235839844</v>
      </c>
      <c r="U288" s="79">
        <v>0.53144252300262451</v>
      </c>
      <c r="V288" s="79">
        <v>0.50339549779891968</v>
      </c>
      <c r="W288" s="79">
        <v>0.46279862523078918</v>
      </c>
      <c r="X288" s="79">
        <v>0.47519615292549133</v>
      </c>
      <c r="Y288" s="79">
        <v>0.51177901029586792</v>
      </c>
      <c r="Z288" s="79">
        <v>0.61235344409942627</v>
      </c>
      <c r="AA288" s="79">
        <v>0.71488851308822632</v>
      </c>
      <c r="AB288" s="79">
        <v>0.75419682264328003</v>
      </c>
      <c r="AC288" s="79">
        <v>0.76645797491073608</v>
      </c>
      <c r="AD288" s="79">
        <v>0.70868945121765137</v>
      </c>
      <c r="AE288" s="79">
        <v>0.60087227821350098</v>
      </c>
      <c r="AF288" s="79">
        <v>0.49923297762870789</v>
      </c>
      <c r="AG288" s="79">
        <v>-5.9430480003356934E-2</v>
      </c>
      <c r="AH288" s="79">
        <v>-6.6748954355716705E-2</v>
      </c>
      <c r="AI288" s="79">
        <v>-6.1100263148546219E-2</v>
      </c>
      <c r="AJ288" s="79">
        <v>-7.1274898946285248E-2</v>
      </c>
      <c r="AK288" s="79">
        <v>-7.3517687618732452E-2</v>
      </c>
      <c r="AL288" s="79">
        <v>-5.6685972958803177E-2</v>
      </c>
      <c r="AM288" s="79">
        <v>-2.1765049546957016E-2</v>
      </c>
      <c r="AN288" s="79">
        <v>-1.8519716337323189E-2</v>
      </c>
      <c r="AO288" s="79">
        <v>-1.0760008357465267E-2</v>
      </c>
      <c r="AP288" s="79">
        <v>-2.5520449504256248E-2</v>
      </c>
      <c r="AQ288" s="79">
        <v>-3.5280247684568167E-3</v>
      </c>
      <c r="AR288" s="79">
        <v>-1.0625031776726246E-2</v>
      </c>
      <c r="AS288" s="79">
        <v>-6.5851379185914993E-3</v>
      </c>
      <c r="AT288" s="79">
        <v>-5.4125590249896049E-3</v>
      </c>
      <c r="AU288" s="79">
        <v>-1.9206102937459946E-2</v>
      </c>
      <c r="AV288" s="79">
        <v>7.8134005889296532E-3</v>
      </c>
      <c r="AW288" s="79">
        <v>7.5107407756149769E-3</v>
      </c>
      <c r="AX288" s="79">
        <v>3.6994688212871552E-2</v>
      </c>
      <c r="AY288" s="79">
        <v>4.908360168337822E-2</v>
      </c>
      <c r="AZ288" s="79">
        <v>3.9064124226570129E-2</v>
      </c>
      <c r="BA288" s="79">
        <v>-1.0576890781521797E-2</v>
      </c>
      <c r="BB288" s="79">
        <v>-5.0878845155239105E-2</v>
      </c>
      <c r="BC288" s="79">
        <v>-6.6995464265346527E-2</v>
      </c>
      <c r="BD288" s="79">
        <v>-4.241764172911644E-2</v>
      </c>
      <c r="BE288" s="79">
        <v>-2.5321599096059799E-2</v>
      </c>
      <c r="BF288" s="79">
        <v>-3.4488271921873093E-2</v>
      </c>
      <c r="BG288" s="79">
        <v>-3.093406930565834E-2</v>
      </c>
      <c r="BH288" s="79">
        <v>-4.590945690870285E-2</v>
      </c>
      <c r="BI288" s="79">
        <v>-4.9007263034582138E-2</v>
      </c>
      <c r="BJ288" s="79">
        <v>-3.2979831099510193E-2</v>
      </c>
      <c r="BK288" s="79">
        <v>3.2643575686961412E-3</v>
      </c>
      <c r="BL288" s="79">
        <v>9.7367027774453163E-3</v>
      </c>
      <c r="BM288" s="79">
        <v>1.1445825919508934E-2</v>
      </c>
      <c r="BN288" s="79">
        <v>-8.3989733830094337E-3</v>
      </c>
      <c r="BO288" s="79">
        <v>1.3012593612074852E-2</v>
      </c>
      <c r="BP288" s="79">
        <v>5.8717252686619759E-3</v>
      </c>
      <c r="BQ288" s="79">
        <v>7.5767762027680874E-3</v>
      </c>
      <c r="BR288" s="79">
        <v>8.3761531859636307E-3</v>
      </c>
      <c r="BS288" s="79">
        <v>-5.8533111587166786E-3</v>
      </c>
      <c r="BT288" s="79">
        <v>2.0540870726108551E-2</v>
      </c>
      <c r="BU288" s="79">
        <v>2.0420784130692482E-2</v>
      </c>
      <c r="BV288" s="79">
        <v>5.2219085395336151E-2</v>
      </c>
      <c r="BW288" s="79">
        <v>6.829322874546051E-2</v>
      </c>
      <c r="BX288" s="79">
        <v>5.6165028363466263E-2</v>
      </c>
      <c r="BY288" s="79">
        <v>1.2061615474522114E-2</v>
      </c>
      <c r="BZ288" s="79">
        <v>-2.4491576477885246E-2</v>
      </c>
      <c r="CA288" s="79">
        <v>-4.2366623878479004E-2</v>
      </c>
      <c r="CB288" s="79">
        <v>-1.9284803420305252E-2</v>
      </c>
      <c r="CC288" s="79">
        <v>-1.6978906933218241E-3</v>
      </c>
      <c r="CD288" s="79">
        <v>-1.2144624255597591E-2</v>
      </c>
      <c r="CE288" s="79">
        <v>-1.0041049681603909E-2</v>
      </c>
      <c r="CF288" s="79">
        <v>-2.8341423720121384E-2</v>
      </c>
      <c r="CG288" s="79">
        <v>-3.2031416893005371E-2</v>
      </c>
      <c r="CH288" s="79">
        <v>-1.6561027616262436E-2</v>
      </c>
      <c r="CI288" s="79">
        <v>2.0599650219082832E-2</v>
      </c>
      <c r="CJ288" s="79">
        <v>2.9307013377547264E-2</v>
      </c>
      <c r="CK288" s="79">
        <v>2.6825519278645515E-2</v>
      </c>
      <c r="CL288" s="79">
        <v>3.4593066666275263E-3</v>
      </c>
      <c r="CM288" s="79">
        <v>2.4468576535582542E-2</v>
      </c>
      <c r="CN288" s="79">
        <v>1.7297329381108284E-2</v>
      </c>
      <c r="CO288" s="79">
        <v>1.7385274171829224E-2</v>
      </c>
      <c r="CP288" s="79">
        <v>1.7926173284649849E-2</v>
      </c>
      <c r="CQ288" s="79">
        <v>3.3947916235774755E-3</v>
      </c>
      <c r="CR288" s="79">
        <v>2.935587614774704E-2</v>
      </c>
      <c r="CS288" s="79">
        <v>2.9362240806221962E-2</v>
      </c>
      <c r="CT288" s="79">
        <v>6.2763459980487823E-2</v>
      </c>
      <c r="CU288" s="79">
        <v>8.1597760319709778E-2</v>
      </c>
      <c r="CV288" s="79">
        <v>6.8009056150913239E-2</v>
      </c>
      <c r="CW288" s="79">
        <v>2.7740973979234695E-2</v>
      </c>
      <c r="CX288" s="79">
        <v>-6.2158359214663506E-3</v>
      </c>
      <c r="CY288" s="79">
        <v>-2.5308758020401001E-2</v>
      </c>
      <c r="CZ288" s="79">
        <v>-3.2630688510835171E-3</v>
      </c>
      <c r="DA288" s="79">
        <v>2.1925816312432289E-2</v>
      </c>
      <c r="DB288" s="79">
        <v>1.019902341067791E-2</v>
      </c>
      <c r="DC288" s="79">
        <v>1.0851966217160225E-2</v>
      </c>
      <c r="DD288" s="79">
        <v>-1.0773390531539917E-2</v>
      </c>
      <c r="DE288" s="79">
        <v>-1.5055568888783455E-2</v>
      </c>
      <c r="DF288" s="79">
        <v>-1.4222515164874494E-4</v>
      </c>
      <c r="DG288" s="79">
        <v>3.7934944033622742E-2</v>
      </c>
      <c r="DH288" s="79">
        <v>4.8877321183681488E-2</v>
      </c>
      <c r="DI288" s="79">
        <v>4.2205214500427246E-2</v>
      </c>
      <c r="DJ288" s="79">
        <v>1.5317588113248348E-2</v>
      </c>
      <c r="DK288" s="79">
        <v>3.5924557596445084E-2</v>
      </c>
      <c r="DL288" s="79">
        <v>2.8722932562232018E-2</v>
      </c>
      <c r="DM288" s="79">
        <v>2.7193773537874222E-2</v>
      </c>
      <c r="DN288" s="79">
        <v>2.7476193383336067E-2</v>
      </c>
      <c r="DO288" s="79">
        <v>1.2642893940210342E-2</v>
      </c>
      <c r="DP288" s="79">
        <v>3.8170881569385529E-2</v>
      </c>
      <c r="DQ288" s="79">
        <v>3.8303695619106293E-2</v>
      </c>
      <c r="DR288" s="79">
        <v>7.3307834565639496E-2</v>
      </c>
      <c r="DS288" s="79">
        <v>9.4902284443378448E-2</v>
      </c>
      <c r="DT288" s="79">
        <v>7.9853087663650513E-2</v>
      </c>
      <c r="DU288" s="79">
        <v>4.3420333415269852E-2</v>
      </c>
      <c r="DV288" s="79">
        <v>1.205990556627512E-2</v>
      </c>
      <c r="DW288" s="79">
        <v>-8.2508940249681473E-3</v>
      </c>
      <c r="DX288" s="79">
        <v>1.2758666649460793E-2</v>
      </c>
      <c r="DY288" s="79">
        <v>5.6034695357084274E-2</v>
      </c>
      <c r="DZ288" s="79">
        <v>4.2459700256586075E-2</v>
      </c>
      <c r="EA288" s="79">
        <v>4.1018161922693253E-2</v>
      </c>
      <c r="EB288" s="79">
        <v>1.4592058025300503E-2</v>
      </c>
      <c r="EC288" s="79">
        <v>9.4548566266894341E-3</v>
      </c>
      <c r="ED288" s="79">
        <v>2.3563919588923454E-2</v>
      </c>
      <c r="EE288" s="79">
        <v>6.2964349985122681E-2</v>
      </c>
      <c r="EF288" s="79">
        <v>7.7133744955062866E-2</v>
      </c>
      <c r="EG288" s="79">
        <v>6.4411044120788574E-2</v>
      </c>
      <c r="EH288" s="79">
        <v>3.2439060509204865E-2</v>
      </c>
      <c r="EI288" s="79">
        <v>5.2465178072452545E-2</v>
      </c>
      <c r="EJ288" s="79">
        <v>4.5219685882329941E-2</v>
      </c>
      <c r="EK288" s="79">
        <v>4.1355684399604797E-2</v>
      </c>
      <c r="EL288" s="79">
        <v>4.1264906525611877E-2</v>
      </c>
      <c r="EM288" s="79">
        <v>2.5995686650276184E-2</v>
      </c>
      <c r="EN288" s="79">
        <v>5.0898358225822449E-2</v>
      </c>
      <c r="EO288" s="79">
        <v>5.1213741302490234E-2</v>
      </c>
      <c r="EP288" s="79">
        <v>8.8532239198684692E-2</v>
      </c>
      <c r="EQ288" s="79">
        <v>0.11411192268133163</v>
      </c>
      <c r="ER288" s="79">
        <v>9.6953988075256348E-2</v>
      </c>
      <c r="ES288" s="79">
        <v>6.6058844327926636E-2</v>
      </c>
      <c r="ET288" s="79">
        <v>3.8447175174951553E-2</v>
      </c>
      <c r="EU288" s="79">
        <v>1.6377951949834824E-2</v>
      </c>
      <c r="EV288" s="79">
        <v>3.5891510546207428E-2</v>
      </c>
      <c r="EW288" s="79">
        <v>50.673004150390625</v>
      </c>
      <c r="EX288" s="79">
        <v>49.866073608398438</v>
      </c>
      <c r="EY288" s="79">
        <v>49.184463500976563</v>
      </c>
      <c r="EZ288" s="79">
        <v>48.473186492919922</v>
      </c>
      <c r="FA288" s="79">
        <v>47.911865234375</v>
      </c>
      <c r="FB288" s="79">
        <v>47.486156463623047</v>
      </c>
      <c r="FC288" s="79">
        <v>47.238349914550781</v>
      </c>
      <c r="FD288" s="79">
        <v>47.2972412109375</v>
      </c>
      <c r="FE288" s="79">
        <v>49.281761169433594</v>
      </c>
      <c r="FF288" s="79">
        <v>52.491313934326172</v>
      </c>
      <c r="FG288" s="79">
        <v>55.247810363769531</v>
      </c>
      <c r="FH288" s="79">
        <v>57.311630249023438</v>
      </c>
      <c r="FI288" s="79">
        <v>59.186347961425781</v>
      </c>
      <c r="FJ288" s="79">
        <v>60.529281616210938</v>
      </c>
      <c r="FK288" s="79">
        <v>61.242214202880859</v>
      </c>
      <c r="FL288" s="79">
        <v>61.585899353027344</v>
      </c>
      <c r="FM288" s="79">
        <v>61.248134613037109</v>
      </c>
      <c r="FN288" s="79">
        <v>60.569141387939453</v>
      </c>
      <c r="FO288" s="79">
        <v>59.027595520019531</v>
      </c>
      <c r="FP288" s="79">
        <v>56.696399688720703</v>
      </c>
      <c r="FQ288" s="79">
        <v>54.805580139160156</v>
      </c>
      <c r="FR288" s="79">
        <v>53.504276275634766</v>
      </c>
      <c r="FS288" s="79">
        <v>52.537677764892578</v>
      </c>
      <c r="FT288" s="79">
        <v>51.564914703369141</v>
      </c>
      <c r="FU288" s="79">
        <v>1.7447208985686302E-2</v>
      </c>
      <c r="FV288" s="79">
        <v>1.662101037800312E-2</v>
      </c>
      <c r="FW288" s="79">
        <v>1.9755057990550995E-2</v>
      </c>
      <c r="FX288" s="79">
        <v>0</v>
      </c>
      <c r="FY288" s="79">
        <v>374.22726440429688</v>
      </c>
      <c r="FZ288" s="79">
        <v>1</v>
      </c>
      <c r="GA288" s="52"/>
      <c r="GB288" s="34"/>
    </row>
    <row r="289" spans="1:184" x14ac:dyDescent="0.2">
      <c r="A289" t="s">
        <v>186</v>
      </c>
      <c r="B289" t="s">
        <v>236</v>
      </c>
      <c r="C289" t="s">
        <v>194</v>
      </c>
      <c r="D289" t="s">
        <v>202</v>
      </c>
      <c r="E289" t="s">
        <v>204</v>
      </c>
      <c r="F289" t="s">
        <v>1</v>
      </c>
      <c r="G289" t="s">
        <v>200</v>
      </c>
      <c r="H289" s="79">
        <v>855</v>
      </c>
      <c r="I289" s="79">
        <v>0.48806256055831909</v>
      </c>
      <c r="J289" s="79">
        <v>0.43853890895843506</v>
      </c>
      <c r="K289" s="79">
        <v>0.41346195340156555</v>
      </c>
      <c r="L289" s="79">
        <v>0.40735280513763428</v>
      </c>
      <c r="M289" s="79">
        <v>0.41677328944206238</v>
      </c>
      <c r="N289" s="79">
        <v>0.47294193506240845</v>
      </c>
      <c r="O289" s="79">
        <v>0.55709689855575562</v>
      </c>
      <c r="P289" s="79">
        <v>0.63904237747192383</v>
      </c>
      <c r="Q289" s="79">
        <v>0.61609822511672974</v>
      </c>
      <c r="R289" s="79">
        <v>0.62110161781311035</v>
      </c>
      <c r="S289" s="79">
        <v>0.58440768718719482</v>
      </c>
      <c r="T289" s="79">
        <v>0.59495466947555542</v>
      </c>
      <c r="U289" s="79">
        <v>0.58155697584152222</v>
      </c>
      <c r="V289" s="79">
        <v>0.55914664268493652</v>
      </c>
      <c r="W289" s="79">
        <v>0.53259128332138062</v>
      </c>
      <c r="X289" s="79">
        <v>0.54598337411880493</v>
      </c>
      <c r="Y289" s="79">
        <v>0.57276463508605957</v>
      </c>
      <c r="Z289" s="79">
        <v>0.63728076219558716</v>
      </c>
      <c r="AA289" s="79">
        <v>0.73640292882919312</v>
      </c>
      <c r="AB289" s="79">
        <v>0.83298027515411377</v>
      </c>
      <c r="AC289" s="79">
        <v>0.83172589540481567</v>
      </c>
      <c r="AD289" s="79">
        <v>0.7292904257774353</v>
      </c>
      <c r="AE289" s="79">
        <v>0.64454382658004761</v>
      </c>
      <c r="AF289" s="79">
        <v>0.55577832460403442</v>
      </c>
      <c r="AG289" s="79">
        <v>-4.2620588093996048E-2</v>
      </c>
      <c r="AH289" s="79">
        <v>-4.7262072563171387E-2</v>
      </c>
      <c r="AI289" s="79">
        <v>-4.41109798848629E-2</v>
      </c>
      <c r="AJ289" s="79">
        <v>-3.1815908849239349E-2</v>
      </c>
      <c r="AK289" s="79">
        <v>-2.0193612203001976E-2</v>
      </c>
      <c r="AL289" s="79">
        <v>-1.0452505201101303E-2</v>
      </c>
      <c r="AM289" s="79">
        <v>-2.9050629585981369E-2</v>
      </c>
      <c r="AN289" s="79">
        <v>-1.155001949518919E-2</v>
      </c>
      <c r="AO289" s="79">
        <v>-3.1809799373149872E-2</v>
      </c>
      <c r="AP289" s="79">
        <v>-4.134325310587883E-2</v>
      </c>
      <c r="AQ289" s="79">
        <v>-7.4948489665985107E-2</v>
      </c>
      <c r="AR289" s="79">
        <v>-5.4364200681447983E-2</v>
      </c>
      <c r="AS289" s="79">
        <v>-8.2250356674194336E-2</v>
      </c>
      <c r="AT289" s="79">
        <v>-8.7523467838764191E-2</v>
      </c>
      <c r="AU289" s="79">
        <v>-8.4290623664855957E-2</v>
      </c>
      <c r="AV289" s="79">
        <v>-6.1387311667203903E-2</v>
      </c>
      <c r="AW289" s="79">
        <v>-4.9447979778051376E-2</v>
      </c>
      <c r="AX289" s="79">
        <v>-6.072191521525383E-2</v>
      </c>
      <c r="AY289" s="79">
        <v>-2.6407329365611076E-2</v>
      </c>
      <c r="AZ289" s="79">
        <v>3.3465147018432617E-2</v>
      </c>
      <c r="BA289" s="79">
        <v>-4.2250365950167179E-3</v>
      </c>
      <c r="BB289" s="79">
        <v>-3.4143056720495224E-2</v>
      </c>
      <c r="BC289" s="79">
        <v>-2.6147115975618362E-2</v>
      </c>
      <c r="BD289" s="79">
        <v>-3.5763338208198547E-2</v>
      </c>
      <c r="BE289" s="79">
        <v>-1.8484823405742645E-2</v>
      </c>
      <c r="BF289" s="79">
        <v>-2.5026772171258926E-2</v>
      </c>
      <c r="BG289" s="79">
        <v>-2.3138729855418205E-2</v>
      </c>
      <c r="BH289" s="79">
        <v>-8.7142661213874817E-3</v>
      </c>
      <c r="BI289" s="79">
        <v>4.3577798642218113E-3</v>
      </c>
      <c r="BJ289" s="79">
        <v>1.9310103729367256E-2</v>
      </c>
      <c r="BK289" s="79">
        <v>6.4198975451290607E-3</v>
      </c>
      <c r="BL289" s="79">
        <v>2.4697927758097649E-2</v>
      </c>
      <c r="BM289" s="79">
        <v>3.8404690567404032E-3</v>
      </c>
      <c r="BN289" s="79">
        <v>-7.5844079256057739E-3</v>
      </c>
      <c r="BO289" s="79">
        <v>-4.3293382972478867E-2</v>
      </c>
      <c r="BP289" s="79">
        <v>-2.338758111000061E-2</v>
      </c>
      <c r="BQ289" s="79">
        <v>-5.1508825272321701E-2</v>
      </c>
      <c r="BR289" s="79">
        <v>-5.7503007352352142E-2</v>
      </c>
      <c r="BS289" s="79">
        <v>-5.8201488107442856E-2</v>
      </c>
      <c r="BT289" s="79">
        <v>-3.6781076341867447E-2</v>
      </c>
      <c r="BU289" s="79">
        <v>-2.4613624438643456E-2</v>
      </c>
      <c r="BV289" s="79">
        <v>-3.3947385847568512E-2</v>
      </c>
      <c r="BW289" s="79">
        <v>4.8079025000333786E-3</v>
      </c>
      <c r="BX289" s="79">
        <v>6.6980026662349701E-2</v>
      </c>
      <c r="BY289" s="79">
        <v>3.3313393592834473E-2</v>
      </c>
      <c r="BZ289" s="79">
        <v>-5.308226216584444E-3</v>
      </c>
      <c r="CA289" s="79">
        <v>3.7295822403393686E-4</v>
      </c>
      <c r="CB289" s="79">
        <v>-1.108888816088438E-2</v>
      </c>
      <c r="CC289" s="79">
        <v>-1.7684667836874723E-3</v>
      </c>
      <c r="CD289" s="79">
        <v>-9.6266670152544975E-3</v>
      </c>
      <c r="CE289" s="79">
        <v>-8.6134122684597969E-3</v>
      </c>
      <c r="CF289" s="79">
        <v>7.2858585044741631E-3</v>
      </c>
      <c r="CG289" s="79">
        <v>2.1362001076340675E-2</v>
      </c>
      <c r="CH289" s="79">
        <v>3.9923597127199173E-2</v>
      </c>
      <c r="CI289" s="79">
        <v>3.098667785525322E-2</v>
      </c>
      <c r="CJ289" s="79">
        <v>4.9803145229816437E-2</v>
      </c>
      <c r="CK289" s="79">
        <v>2.8531735762953758E-2</v>
      </c>
      <c r="CL289" s="79">
        <v>1.579686813056469E-2</v>
      </c>
      <c r="CM289" s="79">
        <v>-2.1369146183133125E-2</v>
      </c>
      <c r="CN289" s="79">
        <v>-1.9332708325237036E-3</v>
      </c>
      <c r="CO289" s="79">
        <v>-3.0217332765460014E-2</v>
      </c>
      <c r="CP289" s="79">
        <v>-3.6710929125547409E-2</v>
      </c>
      <c r="CQ289" s="79">
        <v>-4.0132235735654831E-2</v>
      </c>
      <c r="CR289" s="79">
        <v>-1.9738869741559029E-2</v>
      </c>
      <c r="CS289" s="79">
        <v>-7.4134259484708309E-3</v>
      </c>
      <c r="CT289" s="79">
        <v>-1.5403428114950657E-2</v>
      </c>
      <c r="CU289" s="79">
        <v>2.6427477598190308E-2</v>
      </c>
      <c r="CV289" s="79">
        <v>9.0192325413227081E-2</v>
      </c>
      <c r="CW289" s="79">
        <v>5.9312399476766586E-2</v>
      </c>
      <c r="CX289" s="79">
        <v>1.4662688598036766E-2</v>
      </c>
      <c r="CY289" s="79">
        <v>1.8740680068731308E-2</v>
      </c>
      <c r="CZ289" s="79">
        <v>6.0005616396665573E-3</v>
      </c>
      <c r="DA289" s="79">
        <v>1.4947889372706413E-2</v>
      </c>
      <c r="DB289" s="79">
        <v>5.773437675088644E-3</v>
      </c>
      <c r="DC289" s="79">
        <v>5.9119043871760368E-3</v>
      </c>
      <c r="DD289" s="79">
        <v>2.3285983130335808E-2</v>
      </c>
      <c r="DE289" s="79">
        <v>3.8366220891475677E-2</v>
      </c>
      <c r="DF289" s="79">
        <v>6.0537088662385941E-2</v>
      </c>
      <c r="DG289" s="79">
        <v>5.5553454905748367E-2</v>
      </c>
      <c r="DH289" s="79">
        <v>7.4908360838890076E-2</v>
      </c>
      <c r="DI289" s="79">
        <v>5.3223002701997757E-2</v>
      </c>
      <c r="DJ289" s="79">
        <v>3.9178144186735153E-2</v>
      </c>
      <c r="DK289" s="79">
        <v>5.550890346057713E-4</v>
      </c>
      <c r="DL289" s="79">
        <v>1.9521038979291916E-2</v>
      </c>
      <c r="DM289" s="79">
        <v>-8.925839327275753E-3</v>
      </c>
      <c r="DN289" s="79">
        <v>-1.5918849036097527E-2</v>
      </c>
      <c r="DO289" s="79">
        <v>-2.2062979638576508E-2</v>
      </c>
      <c r="DP289" s="79">
        <v>-2.6966610457748175E-3</v>
      </c>
      <c r="DQ289" s="79">
        <v>9.7867725417017937E-3</v>
      </c>
      <c r="DR289" s="79">
        <v>3.1405298504978418E-3</v>
      </c>
      <c r="DS289" s="79">
        <v>4.8047050833702087E-2</v>
      </c>
      <c r="DT289" s="79">
        <v>0.11340463161468506</v>
      </c>
      <c r="DU289" s="79">
        <v>8.53114053606987E-2</v>
      </c>
      <c r="DV289" s="79">
        <v>3.4633602946996689E-2</v>
      </c>
      <c r="DW289" s="79">
        <v>3.7108402699232101E-2</v>
      </c>
      <c r="DX289" s="79">
        <v>2.309001050889492E-2</v>
      </c>
      <c r="DY289" s="79">
        <v>3.9083652198314667E-2</v>
      </c>
      <c r="DZ289" s="79">
        <v>2.800874225795269E-2</v>
      </c>
      <c r="EA289" s="79">
        <v>2.6884153485298157E-2</v>
      </c>
      <c r="EB289" s="79">
        <v>4.6387623995542526E-2</v>
      </c>
      <c r="EC289" s="79">
        <v>6.2917612493038177E-2</v>
      </c>
      <c r="ED289" s="79">
        <v>9.0299695730209351E-2</v>
      </c>
      <c r="EE289" s="79">
        <v>9.1023989021778107E-2</v>
      </c>
      <c r="EF289" s="79">
        <v>0.11115630716085434</v>
      </c>
      <c r="EG289" s="79">
        <v>8.887326717376709E-2</v>
      </c>
      <c r="EH289" s="79">
        <v>7.2936996817588806E-2</v>
      </c>
      <c r="EI289" s="79">
        <v>3.2210201025009155E-2</v>
      </c>
      <c r="EJ289" s="79">
        <v>5.0497658550739288E-2</v>
      </c>
      <c r="EK289" s="79">
        <v>2.1815696731209755E-2</v>
      </c>
      <c r="EL289" s="79">
        <v>1.4101610518991947E-2</v>
      </c>
      <c r="EM289" s="79">
        <v>4.0261526592075825E-3</v>
      </c>
      <c r="EN289" s="79">
        <v>2.1909579634666443E-2</v>
      </c>
      <c r="EO289" s="79">
        <v>3.462112694978714E-2</v>
      </c>
      <c r="EP289" s="79">
        <v>2.9915058985352516E-2</v>
      </c>
      <c r="EQ289" s="79">
        <v>7.9262278974056244E-2</v>
      </c>
      <c r="ER289" s="79">
        <v>0.14691951870918274</v>
      </c>
      <c r="ES289" s="79">
        <v>0.12284982949495316</v>
      </c>
      <c r="ET289" s="79">
        <v>6.3468433916568756E-2</v>
      </c>
      <c r="EU289" s="79">
        <v>6.362847238779068E-2</v>
      </c>
      <c r="EV289" s="79">
        <v>4.7764461487531662E-2</v>
      </c>
      <c r="EW289" s="79">
        <v>50.673954010009766</v>
      </c>
      <c r="EX289" s="79">
        <v>49.787036895751953</v>
      </c>
      <c r="EY289" s="79">
        <v>49.063762664794922</v>
      </c>
      <c r="EZ289" s="79">
        <v>48.265018463134766</v>
      </c>
      <c r="FA289" s="79">
        <v>47.780048370361328</v>
      </c>
      <c r="FB289" s="79">
        <v>47.290023803710938</v>
      </c>
      <c r="FC289" s="79">
        <v>46.951622009277344</v>
      </c>
      <c r="FD289" s="79">
        <v>46.706081390380859</v>
      </c>
      <c r="FE289" s="79">
        <v>48.583301544189453</v>
      </c>
      <c r="FF289" s="79">
        <v>51.834938049316406</v>
      </c>
      <c r="FG289" s="79">
        <v>54.824562072753906</v>
      </c>
      <c r="FH289" s="79">
        <v>57.187076568603516</v>
      </c>
      <c r="FI289" s="79">
        <v>59.341667175292969</v>
      </c>
      <c r="FJ289" s="79">
        <v>60.953376770019531</v>
      </c>
      <c r="FK289" s="79">
        <v>61.967731475830078</v>
      </c>
      <c r="FL289" s="79">
        <v>62.482246398925781</v>
      </c>
      <c r="FM289" s="79">
        <v>62.228672027587891</v>
      </c>
      <c r="FN289" s="79">
        <v>61.499412536621094</v>
      </c>
      <c r="FO289" s="79">
        <v>59.928928375244141</v>
      </c>
      <c r="FP289" s="79">
        <v>57.533023834228516</v>
      </c>
      <c r="FQ289" s="79">
        <v>55.544387817382813</v>
      </c>
      <c r="FR289" s="79">
        <v>54.130264282226563</v>
      </c>
      <c r="FS289" s="79">
        <v>52.936546325683594</v>
      </c>
      <c r="FT289" s="79">
        <v>51.907112121582031</v>
      </c>
      <c r="FU289" s="79">
        <v>2.8379159048199654E-2</v>
      </c>
      <c r="FV289" s="79">
        <v>3.1215507537126541E-2</v>
      </c>
      <c r="FW289" s="79">
        <v>2.8828933835029602E-2</v>
      </c>
      <c r="FX289" s="79">
        <v>0</v>
      </c>
      <c r="FY289" s="79">
        <v>188.45454406738281</v>
      </c>
      <c r="FZ289" s="79">
        <v>1</v>
      </c>
      <c r="GA289" s="52"/>
      <c r="GB289" s="34"/>
    </row>
    <row r="290" spans="1:184" x14ac:dyDescent="0.2">
      <c r="A290" t="s">
        <v>186</v>
      </c>
      <c r="B290" t="s">
        <v>236</v>
      </c>
      <c r="C290" t="s">
        <v>194</v>
      </c>
      <c r="D290" t="s">
        <v>202</v>
      </c>
      <c r="E290" t="s">
        <v>204</v>
      </c>
      <c r="F290" t="s">
        <v>1</v>
      </c>
      <c r="G290" t="s">
        <v>1</v>
      </c>
      <c r="H290" s="79">
        <v>5124</v>
      </c>
      <c r="I290" s="79">
        <v>0.47423964738845825</v>
      </c>
      <c r="J290" s="79">
        <v>0.41843613982200623</v>
      </c>
      <c r="K290" s="79">
        <v>0.38821500539779663</v>
      </c>
      <c r="L290" s="79">
        <v>0.35860186815261841</v>
      </c>
      <c r="M290" s="79">
        <v>0.35783657431602478</v>
      </c>
      <c r="N290" s="79">
        <v>0.40744656324386597</v>
      </c>
      <c r="O290" s="79">
        <v>0.50416654348373413</v>
      </c>
      <c r="P290" s="79">
        <v>0.59254825115203857</v>
      </c>
      <c r="Q290" s="79">
        <v>0.57798993587493896</v>
      </c>
      <c r="R290" s="79">
        <v>0.54773318767547607</v>
      </c>
      <c r="S290" s="79">
        <v>0.54615330696105957</v>
      </c>
      <c r="T290" s="79">
        <v>0.54849523305892944</v>
      </c>
      <c r="U290" s="79">
        <v>0.53980469703674316</v>
      </c>
      <c r="V290" s="79">
        <v>0.51269817352294922</v>
      </c>
      <c r="W290" s="79">
        <v>0.47444435954093933</v>
      </c>
      <c r="X290" s="79">
        <v>0.48700785636901855</v>
      </c>
      <c r="Y290" s="79">
        <v>0.52195519208908081</v>
      </c>
      <c r="Z290" s="79">
        <v>0.61651283502578735</v>
      </c>
      <c r="AA290" s="79">
        <v>0.71847844123840332</v>
      </c>
      <c r="AB290" s="79">
        <v>0.76734280586242676</v>
      </c>
      <c r="AC290" s="79">
        <v>0.77734869718551636</v>
      </c>
      <c r="AD290" s="79">
        <v>0.7121269702911377</v>
      </c>
      <c r="AE290" s="79">
        <v>0.60815942287445068</v>
      </c>
      <c r="AF290" s="79">
        <v>0.50866824388504028</v>
      </c>
      <c r="AG290" s="79">
        <v>-5.0289522856473923E-2</v>
      </c>
      <c r="AH290" s="79">
        <v>-5.7648822665214539E-2</v>
      </c>
      <c r="AI290" s="79">
        <v>-5.2752606570720673E-2</v>
      </c>
      <c r="AJ290" s="79">
        <v>-5.8756299316883087E-2</v>
      </c>
      <c r="AK290" s="79">
        <v>-5.8374568819999695E-2</v>
      </c>
      <c r="AL290" s="79">
        <v>-4.1606150567531586E-2</v>
      </c>
      <c r="AM290" s="79">
        <v>-1.4356957748532295E-2</v>
      </c>
      <c r="AN290" s="79">
        <v>-8.4133623167872429E-3</v>
      </c>
      <c r="AO290" s="79">
        <v>-5.7826549746096134E-3</v>
      </c>
      <c r="AP290" s="79">
        <v>-2.0440574735403061E-2</v>
      </c>
      <c r="AQ290" s="79">
        <v>-8.1597249954938889E-3</v>
      </c>
      <c r="AR290" s="79">
        <v>-1.076541468501091E-2</v>
      </c>
      <c r="AS290" s="79">
        <v>-1.233415212482214E-2</v>
      </c>
      <c r="AT290" s="79">
        <v>-1.2403219938278198E-2</v>
      </c>
      <c r="AU290" s="79">
        <v>-2.4088222533464432E-2</v>
      </c>
      <c r="AV290" s="79">
        <v>1.9174949266016483E-3</v>
      </c>
      <c r="AW290" s="79">
        <v>3.7160632200539112E-3</v>
      </c>
      <c r="AX290" s="79">
        <v>2.6958610862493515E-2</v>
      </c>
      <c r="AY290" s="79">
        <v>4.3904643505811691E-2</v>
      </c>
      <c r="AZ290" s="79">
        <v>4.5804284512996674E-2</v>
      </c>
      <c r="BA290" s="79">
        <v>-6.2945793615654111E-4</v>
      </c>
      <c r="BB290" s="79">
        <v>-4.0823210030794144E-2</v>
      </c>
      <c r="BC290" s="79">
        <v>-5.3487855941057205E-2</v>
      </c>
      <c r="BD290" s="79">
        <v>-3.5074558109045029E-2</v>
      </c>
      <c r="BE290" s="79">
        <v>-2.1588148549199104E-2</v>
      </c>
      <c r="BF290" s="79">
        <v>-3.0516345053911209E-2</v>
      </c>
      <c r="BG290" s="79">
        <v>-2.7377530932426453E-2</v>
      </c>
      <c r="BH290" s="79">
        <v>-3.7274692207574844E-2</v>
      </c>
      <c r="BI290" s="79">
        <v>-3.7547122687101364E-2</v>
      </c>
      <c r="BJ290" s="79">
        <v>-2.1240847185254097E-2</v>
      </c>
      <c r="BK290" s="79">
        <v>7.319676224142313E-3</v>
      </c>
      <c r="BL290" s="79">
        <v>1.5892716124653816E-2</v>
      </c>
      <c r="BM290" s="79">
        <v>1.3650724664330482E-2</v>
      </c>
      <c r="BN290" s="79">
        <v>-5.10405283421278E-3</v>
      </c>
      <c r="BO290" s="79">
        <v>6.598504725843668E-3</v>
      </c>
      <c r="BP290" s="79">
        <v>3.9184647612273693E-3</v>
      </c>
      <c r="BQ290" s="79">
        <v>5.3150265011936426E-4</v>
      </c>
      <c r="BR290" s="79">
        <v>1.2932484969496727E-4</v>
      </c>
      <c r="BS290" s="79">
        <v>-1.214207336306572E-2</v>
      </c>
      <c r="BT290" s="79">
        <v>1.3288389891386032E-2</v>
      </c>
      <c r="BU290" s="79">
        <v>1.5242566354572773E-2</v>
      </c>
      <c r="BV290" s="79">
        <v>4.0406450629234314E-2</v>
      </c>
      <c r="BW290" s="79">
        <v>6.0735173523426056E-2</v>
      </c>
      <c r="BX290" s="79">
        <v>6.1109945178031921E-2</v>
      </c>
      <c r="BY290" s="79">
        <v>1.9244438037276268E-2</v>
      </c>
      <c r="BZ290" s="79">
        <v>-1.8318617716431618E-2</v>
      </c>
      <c r="CA290" s="79">
        <v>-3.2496873289346695E-2</v>
      </c>
      <c r="CB290" s="79">
        <v>-1.5366833657026291E-2</v>
      </c>
      <c r="CC290" s="79">
        <v>-1.7096670344471931E-3</v>
      </c>
      <c r="CD290" s="79">
        <v>-1.1724472977221012E-2</v>
      </c>
      <c r="CE290" s="79">
        <v>-9.802832268178463E-3</v>
      </c>
      <c r="CF290" s="79">
        <v>-2.2396588698029518E-2</v>
      </c>
      <c r="CG290" s="79">
        <v>-2.3122092708945274E-2</v>
      </c>
      <c r="CH290" s="79">
        <v>-7.1358997374773026E-3</v>
      </c>
      <c r="CI290" s="79">
        <v>2.2332847118377686E-2</v>
      </c>
      <c r="CJ290" s="79">
        <v>3.2727032899856567E-2</v>
      </c>
      <c r="CK290" s="79">
        <v>2.7110222727060318E-2</v>
      </c>
      <c r="CL290" s="79">
        <v>5.5179749615490437E-3</v>
      </c>
      <c r="CM290" s="79">
        <v>1.6820009797811508E-2</v>
      </c>
      <c r="CN290" s="79">
        <v>1.408847514539957E-2</v>
      </c>
      <c r="CO290" s="79">
        <v>9.4422167167067528E-3</v>
      </c>
      <c r="CP290" s="79">
        <v>8.8093271479010582E-3</v>
      </c>
      <c r="CQ290" s="79">
        <v>-3.8682078011333942E-3</v>
      </c>
      <c r="CR290" s="79">
        <v>2.1163837984204292E-2</v>
      </c>
      <c r="CS290" s="79">
        <v>2.3225786164402962E-2</v>
      </c>
      <c r="CT290" s="79">
        <v>4.9720387905836105E-2</v>
      </c>
      <c r="CU290" s="79">
        <v>7.2391942143440247E-2</v>
      </c>
      <c r="CV290" s="79">
        <v>7.1710601449012756E-2</v>
      </c>
      <c r="CW290" s="79">
        <v>3.3009037375450134E-2</v>
      </c>
      <c r="CX290" s="79">
        <v>-2.7320072986185551E-3</v>
      </c>
      <c r="CY290" s="79">
        <v>-1.7958588898181915E-2</v>
      </c>
      <c r="CZ290" s="79">
        <v>-1.7173225060105324E-3</v>
      </c>
      <c r="DA290" s="79">
        <v>1.8168816342949867E-2</v>
      </c>
      <c r="DB290" s="79">
        <v>7.0673986338078976E-3</v>
      </c>
      <c r="DC290" s="79">
        <v>7.771866861730814E-3</v>
      </c>
      <c r="DD290" s="79">
        <v>-7.518488448113203E-3</v>
      </c>
      <c r="DE290" s="79">
        <v>-8.6970655247569084E-3</v>
      </c>
      <c r="DF290" s="79">
        <v>6.9690467789769173E-3</v>
      </c>
      <c r="DG290" s="79">
        <v>3.7346016615629196E-2</v>
      </c>
      <c r="DH290" s="79">
        <v>4.9561347812414169E-2</v>
      </c>
      <c r="DI290" s="79">
        <v>4.0569726377725601E-2</v>
      </c>
      <c r="DJ290" s="79">
        <v>1.6140004619956017E-2</v>
      </c>
      <c r="DK290" s="79">
        <v>2.7041517198085785E-2</v>
      </c>
      <c r="DL290" s="79">
        <v>2.4258485063910484E-2</v>
      </c>
      <c r="DM290" s="79">
        <v>1.8352929502725601E-2</v>
      </c>
      <c r="DN290" s="79">
        <v>1.7489328980445862E-2</v>
      </c>
      <c r="DO290" s="79">
        <v>4.4056577607989311E-3</v>
      </c>
      <c r="DP290" s="79">
        <v>2.9039287939667702E-2</v>
      </c>
      <c r="DQ290" s="79">
        <v>3.1209008768200874E-2</v>
      </c>
      <c r="DR290" s="79">
        <v>5.9034321457147598E-2</v>
      </c>
      <c r="DS290" s="79">
        <v>8.4048718214035034E-2</v>
      </c>
      <c r="DT290" s="79">
        <v>8.2311250269412994E-2</v>
      </c>
      <c r="DU290" s="79">
        <v>4.6773634850978851E-2</v>
      </c>
      <c r="DV290" s="79">
        <v>1.2854604050517082E-2</v>
      </c>
      <c r="DW290" s="79">
        <v>-3.4203014802187681E-3</v>
      </c>
      <c r="DX290" s="79">
        <v>1.1932187713682652E-2</v>
      </c>
      <c r="DY290" s="79">
        <v>4.6870186924934387E-2</v>
      </c>
      <c r="DZ290" s="79">
        <v>3.4199874848127365E-2</v>
      </c>
      <c r="EA290" s="79">
        <v>3.3146940171718597E-2</v>
      </c>
      <c r="EB290" s="79">
        <v>1.3963125646114349E-2</v>
      </c>
      <c r="EC290" s="79">
        <v>1.2130382470786572E-2</v>
      </c>
      <c r="ED290" s="79">
        <v>2.7334351092576981E-2</v>
      </c>
      <c r="EE290" s="79">
        <v>5.9022653847932816E-2</v>
      </c>
      <c r="EF290" s="79">
        <v>7.3867425322532654E-2</v>
      </c>
      <c r="EG290" s="79">
        <v>6.0003101825714111E-2</v>
      </c>
      <c r="EH290" s="79">
        <v>3.1476523727178574E-2</v>
      </c>
      <c r="EI290" s="79">
        <v>4.1799746453762054E-2</v>
      </c>
      <c r="EJ290" s="79">
        <v>3.89423668384552E-2</v>
      </c>
      <c r="EK290" s="79">
        <v>3.1218588352203369E-2</v>
      </c>
      <c r="EL290" s="79">
        <v>3.0021872371435165E-2</v>
      </c>
      <c r="EM290" s="79">
        <v>1.6351805999875069E-2</v>
      </c>
      <c r="EN290" s="79">
        <v>4.0410179644823074E-2</v>
      </c>
      <c r="EO290" s="79">
        <v>4.27355095744133E-2</v>
      </c>
      <c r="EP290" s="79">
        <v>7.2482168674468994E-2</v>
      </c>
      <c r="EQ290" s="79">
        <v>0.1008792445063591</v>
      </c>
      <c r="ER290" s="79">
        <v>9.7616910934448242E-2</v>
      </c>
      <c r="ES290" s="79">
        <v>6.6647537052631378E-2</v>
      </c>
      <c r="ET290" s="79">
        <v>3.5359196364879608E-2</v>
      </c>
      <c r="EU290" s="79">
        <v>1.7570676282048225E-2</v>
      </c>
      <c r="EV290" s="79">
        <v>3.1639911234378815E-2</v>
      </c>
      <c r="EW290" s="79">
        <v>50.673168182373047</v>
      </c>
      <c r="EX290" s="79">
        <v>49.852333068847656</v>
      </c>
      <c r="EY290" s="79">
        <v>49.163105010986328</v>
      </c>
      <c r="EZ290" s="79">
        <v>48.436714172363281</v>
      </c>
      <c r="FA290" s="79">
        <v>47.889034271240234</v>
      </c>
      <c r="FB290" s="79">
        <v>47.451976776123047</v>
      </c>
      <c r="FC290" s="79">
        <v>47.186107635498047</v>
      </c>
      <c r="FD290" s="79">
        <v>47.193416595458984</v>
      </c>
      <c r="FE290" s="79">
        <v>49.157455444335938</v>
      </c>
      <c r="FF290" s="79">
        <v>52.369045257568359</v>
      </c>
      <c r="FG290" s="79">
        <v>55.166988372802734</v>
      </c>
      <c r="FH290" s="79">
        <v>57.288417816162109</v>
      </c>
      <c r="FI290" s="79">
        <v>59.216243743896484</v>
      </c>
      <c r="FJ290" s="79">
        <v>60.612964630126953</v>
      </c>
      <c r="FK290" s="79">
        <v>61.387168884277344</v>
      </c>
      <c r="FL290" s="79">
        <v>61.767532348632813</v>
      </c>
      <c r="FM290" s="79">
        <v>61.438468933105469</v>
      </c>
      <c r="FN290" s="79">
        <v>60.747890472412109</v>
      </c>
      <c r="FO290" s="79">
        <v>59.192867279052734</v>
      </c>
      <c r="FP290" s="79">
        <v>56.845462799072266</v>
      </c>
      <c r="FQ290" s="79">
        <v>54.933509826660156</v>
      </c>
      <c r="FR290" s="79">
        <v>53.608695983886719</v>
      </c>
      <c r="FS290" s="79">
        <v>52.604202270507813</v>
      </c>
      <c r="FT290" s="79">
        <v>51.626422882080078</v>
      </c>
      <c r="FU290" s="79">
        <v>1.5287820249795914E-2</v>
      </c>
      <c r="FV290" s="79">
        <v>1.4794806018471718E-2</v>
      </c>
      <c r="FW290" s="79">
        <v>1.7147274687886238E-2</v>
      </c>
      <c r="FX290" s="79">
        <v>0</v>
      </c>
      <c r="FY290" s="79">
        <v>562.68182373046875</v>
      </c>
      <c r="FZ290" s="79">
        <v>1</v>
      </c>
      <c r="GA290" s="52"/>
      <c r="GB290" s="34"/>
    </row>
    <row r="291" spans="1:184" x14ac:dyDescent="0.2">
      <c r="A291" t="s">
        <v>186</v>
      </c>
      <c r="B291" t="s">
        <v>236</v>
      </c>
      <c r="C291" t="s">
        <v>194</v>
      </c>
      <c r="D291" t="s">
        <v>202</v>
      </c>
      <c r="E291" t="s">
        <v>204</v>
      </c>
      <c r="F291" t="s">
        <v>178</v>
      </c>
      <c r="G291" t="s">
        <v>1</v>
      </c>
      <c r="H291" s="79">
        <v>3558</v>
      </c>
      <c r="I291" s="79">
        <v>0.39288145303726196</v>
      </c>
      <c r="J291" s="79">
        <v>0.34677258133888245</v>
      </c>
      <c r="K291" s="79">
        <v>0.32568925619125366</v>
      </c>
      <c r="L291" s="79">
        <v>0.31545749306678772</v>
      </c>
      <c r="M291" s="79">
        <v>0.31388166546821594</v>
      </c>
      <c r="N291" s="79">
        <v>0.35515359044075012</v>
      </c>
      <c r="O291" s="79">
        <v>0.42511332035064697</v>
      </c>
      <c r="P291" s="79">
        <v>0.50584554672241211</v>
      </c>
      <c r="Q291" s="79">
        <v>0.49428048729896545</v>
      </c>
      <c r="R291" s="79">
        <v>0.48005309700965881</v>
      </c>
      <c r="S291" s="79">
        <v>0.47924891114234924</v>
      </c>
      <c r="T291" s="79">
        <v>0.47211045026779175</v>
      </c>
      <c r="U291" s="79">
        <v>0.47611415386199951</v>
      </c>
      <c r="V291" s="79">
        <v>0.45199358463287354</v>
      </c>
      <c r="W291" s="79">
        <v>0.42853918671607971</v>
      </c>
      <c r="X291" s="79">
        <v>0.44222024083137512</v>
      </c>
      <c r="Y291" s="79">
        <v>0.47507920861244202</v>
      </c>
      <c r="Z291" s="79">
        <v>0.56030064821243286</v>
      </c>
      <c r="AA291" s="79">
        <v>0.64254939556121826</v>
      </c>
      <c r="AB291" s="79">
        <v>0.68820273876190186</v>
      </c>
      <c r="AC291" s="79">
        <v>0.68514937162399292</v>
      </c>
      <c r="AD291" s="79">
        <v>0.65242034196853638</v>
      </c>
      <c r="AE291" s="79">
        <v>0.57432979345321655</v>
      </c>
      <c r="AF291" s="79">
        <v>0.48059859871864319</v>
      </c>
      <c r="AG291" s="79">
        <v>-1.8866369500756264E-2</v>
      </c>
      <c r="AH291" s="79">
        <v>-2.1021421998739243E-2</v>
      </c>
      <c r="AI291" s="79">
        <v>-9.2658475041389465E-3</v>
      </c>
      <c r="AJ291" s="79">
        <v>-8.0818422138690948E-3</v>
      </c>
      <c r="AK291" s="79">
        <v>-1.1050984263420105E-2</v>
      </c>
      <c r="AL291" s="79">
        <v>-8.4591424092650414E-3</v>
      </c>
      <c r="AM291" s="79">
        <v>1.9519352354109287E-3</v>
      </c>
      <c r="AN291" s="79">
        <v>6.9455336779356003E-3</v>
      </c>
      <c r="AO291" s="79">
        <v>-3.0779978260397911E-2</v>
      </c>
      <c r="AP291" s="79">
        <v>-4.5791886746883392E-2</v>
      </c>
      <c r="AQ291" s="79">
        <v>-3.8492534309625626E-2</v>
      </c>
      <c r="AR291" s="79">
        <v>-5.4338559508323669E-2</v>
      </c>
      <c r="AS291" s="79">
        <v>-4.2054548859596252E-2</v>
      </c>
      <c r="AT291" s="79">
        <v>-3.9513252675533295E-2</v>
      </c>
      <c r="AU291" s="79">
        <v>-3.1683836132287979E-2</v>
      </c>
      <c r="AV291" s="79">
        <v>-9.6264788880944252E-3</v>
      </c>
      <c r="AW291" s="79">
        <v>-1.2451858259737492E-2</v>
      </c>
      <c r="AX291" s="79">
        <v>1.3611298985779285E-2</v>
      </c>
      <c r="AY291" s="79">
        <v>1.1174105107784271E-2</v>
      </c>
      <c r="AZ291" s="79">
        <v>-7.7296706149354577E-4</v>
      </c>
      <c r="BA291" s="79">
        <v>-3.5172529518604279E-2</v>
      </c>
      <c r="BB291" s="79">
        <v>-3.0707418918609619E-2</v>
      </c>
      <c r="BC291" s="79">
        <v>-2.5711784139275551E-2</v>
      </c>
      <c r="BD291" s="79">
        <v>-5.0428728573024273E-3</v>
      </c>
      <c r="BE291" s="79">
        <v>-5.5128699168562889E-3</v>
      </c>
      <c r="BF291" s="79">
        <v>-8.2683125510811806E-3</v>
      </c>
      <c r="BG291" s="79">
        <v>2.8394768014550209E-3</v>
      </c>
      <c r="BH291" s="79">
        <v>3.9584184996783733E-3</v>
      </c>
      <c r="BI291" s="79">
        <v>5.7440955424681306E-4</v>
      </c>
      <c r="BJ291" s="79">
        <v>4.617870319634676E-3</v>
      </c>
      <c r="BK291" s="79">
        <v>1.7333412542939186E-2</v>
      </c>
      <c r="BL291" s="79">
        <v>2.291504479944706E-2</v>
      </c>
      <c r="BM291" s="79">
        <v>-1.4357616193592548E-2</v>
      </c>
      <c r="BN291" s="79">
        <v>-3.0217891559004784E-2</v>
      </c>
      <c r="BO291" s="79">
        <v>-2.3050712421536446E-2</v>
      </c>
      <c r="BP291" s="79">
        <v>-3.8657579571008682E-2</v>
      </c>
      <c r="BQ291" s="79">
        <v>-2.8196502476930618E-2</v>
      </c>
      <c r="BR291" s="79">
        <v>-2.5928730145096779E-2</v>
      </c>
      <c r="BS291" s="79">
        <v>-1.9130302593111992E-2</v>
      </c>
      <c r="BT291" s="79">
        <v>3.1107407994568348E-3</v>
      </c>
      <c r="BU291" s="79">
        <v>6.4151041442528367E-4</v>
      </c>
      <c r="BV291" s="79">
        <v>2.8296152129769325E-2</v>
      </c>
      <c r="BW291" s="79">
        <v>2.721218578517437E-2</v>
      </c>
      <c r="BX291" s="79">
        <v>1.4140455983579159E-2</v>
      </c>
      <c r="BY291" s="79">
        <v>-1.8319929018616676E-2</v>
      </c>
      <c r="BZ291" s="79">
        <v>-1.2419918552041054E-2</v>
      </c>
      <c r="CA291" s="79">
        <v>-8.8445022702217102E-3</v>
      </c>
      <c r="CB291" s="79">
        <v>1.0558607988059521E-2</v>
      </c>
      <c r="CC291" s="79">
        <v>3.735723439604044E-3</v>
      </c>
      <c r="CD291" s="79">
        <v>5.6445191148668528E-4</v>
      </c>
      <c r="CE291" s="79">
        <v>1.1223587207496166E-2</v>
      </c>
      <c r="CF291" s="79">
        <v>1.2297467328608036E-2</v>
      </c>
      <c r="CG291" s="79">
        <v>8.626122958958149E-3</v>
      </c>
      <c r="CH291" s="79">
        <v>1.3674968853592873E-2</v>
      </c>
      <c r="CI291" s="79">
        <v>2.7986574918031693E-2</v>
      </c>
      <c r="CJ291" s="79">
        <v>3.3975481986999512E-2</v>
      </c>
      <c r="CK291" s="79">
        <v>-2.9835370369255543E-3</v>
      </c>
      <c r="CL291" s="79">
        <v>-1.9431388005614281E-2</v>
      </c>
      <c r="CM291" s="79">
        <v>-1.235575508326292E-2</v>
      </c>
      <c r="CN291" s="79">
        <v>-2.7796981856226921E-2</v>
      </c>
      <c r="CO291" s="79">
        <v>-1.8598461523652077E-2</v>
      </c>
      <c r="CP291" s="79">
        <v>-1.6520135104656219E-2</v>
      </c>
      <c r="CQ291" s="79">
        <v>-1.0435761883854866E-2</v>
      </c>
      <c r="CR291" s="79">
        <v>1.1932500638067722E-2</v>
      </c>
      <c r="CS291" s="79">
        <v>9.7099374979734421E-3</v>
      </c>
      <c r="CT291" s="79">
        <v>3.8466837257146835E-2</v>
      </c>
      <c r="CU291" s="79">
        <v>3.8320112973451614E-2</v>
      </c>
      <c r="CV291" s="79">
        <v>2.4469450116157532E-2</v>
      </c>
      <c r="CW291" s="79">
        <v>-6.6478680819272995E-3</v>
      </c>
      <c r="CX291" s="79">
        <v>2.4594721617177129E-4</v>
      </c>
      <c r="CY291" s="79">
        <v>2.8377273119986057E-3</v>
      </c>
      <c r="CZ291" s="79">
        <v>2.1364146843552589E-2</v>
      </c>
      <c r="DA291" s="79">
        <v>1.2984317727386951E-2</v>
      </c>
      <c r="DB291" s="79">
        <v>9.3972170725464821E-3</v>
      </c>
      <c r="DC291" s="79">
        <v>1.9607698544859886E-2</v>
      </c>
      <c r="DD291" s="79">
        <v>2.0636515691876411E-2</v>
      </c>
      <c r="DE291" s="79">
        <v>1.6677835956215858E-2</v>
      </c>
      <c r="DF291" s="79">
        <v>2.2732067853212357E-2</v>
      </c>
      <c r="DG291" s="79">
        <v>3.863973543047905E-2</v>
      </c>
      <c r="DH291" s="79">
        <v>4.5035909861326218E-2</v>
      </c>
      <c r="DI291" s="79">
        <v>8.3905411884188652E-3</v>
      </c>
      <c r="DJ291" s="79">
        <v>-8.6448853835463524E-3</v>
      </c>
      <c r="DK291" s="79">
        <v>-1.660796464420855E-3</v>
      </c>
      <c r="DL291" s="79">
        <v>-1.6936380416154861E-2</v>
      </c>
      <c r="DM291" s="79">
        <v>-9.0004187077283859E-3</v>
      </c>
      <c r="DN291" s="79">
        <v>-7.1115382015705109E-3</v>
      </c>
      <c r="DO291" s="79">
        <v>-1.7412218730896711E-3</v>
      </c>
      <c r="DP291" s="79">
        <v>2.0754259079694748E-2</v>
      </c>
      <c r="DQ291" s="79">
        <v>1.8778366968035698E-2</v>
      </c>
      <c r="DR291" s="79">
        <v>4.8637520521879196E-2</v>
      </c>
      <c r="DS291" s="79">
        <v>4.942803829908371E-2</v>
      </c>
      <c r="DT291" s="79">
        <v>3.479844331741333E-2</v>
      </c>
      <c r="DU291" s="79">
        <v>5.0241919234395027E-3</v>
      </c>
      <c r="DV291" s="79">
        <v>1.2911813333630562E-2</v>
      </c>
      <c r="DW291" s="79">
        <v>1.4519956894218922E-2</v>
      </c>
      <c r="DX291" s="79">
        <v>3.2169684767723083E-2</v>
      </c>
      <c r="DY291" s="79">
        <v>2.6337817311286926E-2</v>
      </c>
      <c r="DZ291" s="79">
        <v>2.2150326520204544E-2</v>
      </c>
      <c r="EA291" s="79">
        <v>3.1713023781776428E-2</v>
      </c>
      <c r="EB291" s="79">
        <v>3.2676775008440018E-2</v>
      </c>
      <c r="EC291" s="79">
        <v>2.8303230181336403E-2</v>
      </c>
      <c r="ED291" s="79">
        <v>3.5809081047773361E-2</v>
      </c>
      <c r="EE291" s="79">
        <v>5.4021216928958893E-2</v>
      </c>
      <c r="EF291" s="79">
        <v>6.1005428433418274E-2</v>
      </c>
      <c r="EG291" s="79">
        <v>2.4812903255224228E-2</v>
      </c>
      <c r="EH291" s="79">
        <v>6.9291121326386929E-3</v>
      </c>
      <c r="EI291" s="79">
        <v>1.3781025074422359E-2</v>
      </c>
      <c r="EJ291" s="79">
        <v>-1.2553989654406905E-3</v>
      </c>
      <c r="EK291" s="79">
        <v>4.8576286062598228E-3</v>
      </c>
      <c r="EL291" s="79">
        <v>6.4729801379144192E-3</v>
      </c>
      <c r="EM291" s="79">
        <v>1.0812314227223396E-2</v>
      </c>
      <c r="EN291" s="79">
        <v>3.3491481095552444E-2</v>
      </c>
      <c r="EO291" s="79">
        <v>3.18717360496521E-2</v>
      </c>
      <c r="EP291" s="79">
        <v>6.3322372734546661E-2</v>
      </c>
      <c r="EQ291" s="79">
        <v>6.5466120839118958E-2</v>
      </c>
      <c r="ER291" s="79">
        <v>4.9711864441633224E-2</v>
      </c>
      <c r="ES291" s="79">
        <v>2.187679335474968E-2</v>
      </c>
      <c r="ET291" s="79">
        <v>3.1199313700199127E-2</v>
      </c>
      <c r="EU291" s="79">
        <v>3.1387239694595337E-2</v>
      </c>
      <c r="EV291" s="79">
        <v>4.7771167010068893E-2</v>
      </c>
      <c r="EW291" s="79">
        <v>51.791519165039063</v>
      </c>
      <c r="EX291" s="79">
        <v>51.111263275146484</v>
      </c>
      <c r="EY291" s="79">
        <v>50.490352630615234</v>
      </c>
      <c r="EZ291" s="79">
        <v>49.798061370849609</v>
      </c>
      <c r="FA291" s="79">
        <v>49.404659271240234</v>
      </c>
      <c r="FB291" s="79">
        <v>49.06341552734375</v>
      </c>
      <c r="FC291" s="79">
        <v>48.987648010253906</v>
      </c>
      <c r="FD291" s="79">
        <v>49.023017883300781</v>
      </c>
      <c r="FE291" s="79">
        <v>50.496658325195313</v>
      </c>
      <c r="FF291" s="79">
        <v>53.313152313232422</v>
      </c>
      <c r="FG291" s="79">
        <v>55.767108917236328</v>
      </c>
      <c r="FH291" s="79">
        <v>57.651557922363281</v>
      </c>
      <c r="FI291" s="79">
        <v>59.357429504394531</v>
      </c>
      <c r="FJ291" s="79">
        <v>60.792961120605469</v>
      </c>
      <c r="FK291" s="79">
        <v>61.525405883789063</v>
      </c>
      <c r="FL291" s="79">
        <v>61.635486602783203</v>
      </c>
      <c r="FM291" s="79">
        <v>61.330791473388672</v>
      </c>
      <c r="FN291" s="79">
        <v>60.526275634765625</v>
      </c>
      <c r="FO291" s="79">
        <v>59.025760650634766</v>
      </c>
      <c r="FP291" s="79">
        <v>56.933441162109375</v>
      </c>
      <c r="FQ291" s="79">
        <v>55.376865386962891</v>
      </c>
      <c r="FR291" s="79">
        <v>54.379486083984375</v>
      </c>
      <c r="FS291" s="79">
        <v>53.509414672851563</v>
      </c>
      <c r="FT291" s="79">
        <v>52.756443023681641</v>
      </c>
      <c r="FU291" s="79">
        <v>1.3667259365320206E-2</v>
      </c>
      <c r="FV291" s="79">
        <v>1.6453364863991737E-2</v>
      </c>
      <c r="FW291" s="79">
        <v>1.3762411661446095E-2</v>
      </c>
      <c r="FX291" s="79">
        <v>0</v>
      </c>
      <c r="FY291" s="79">
        <v>418.6363525390625</v>
      </c>
      <c r="FZ291" s="79">
        <v>1</v>
      </c>
      <c r="GA291" s="52"/>
      <c r="GB291" s="34"/>
    </row>
    <row r="292" spans="1:184" x14ac:dyDescent="0.2">
      <c r="A292" t="s">
        <v>186</v>
      </c>
      <c r="B292" t="s">
        <v>236</v>
      </c>
      <c r="C292" t="s">
        <v>194</v>
      </c>
      <c r="D292" t="s">
        <v>202</v>
      </c>
      <c r="E292" t="s">
        <v>204</v>
      </c>
      <c r="F292" t="s">
        <v>179</v>
      </c>
      <c r="G292" t="s">
        <v>1</v>
      </c>
      <c r="H292" s="79">
        <v>189</v>
      </c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  <c r="AA292" s="79"/>
      <c r="AB292" s="79"/>
      <c r="AC292" s="79"/>
      <c r="AD292" s="79"/>
      <c r="AE292" s="79"/>
      <c r="AF292" s="79"/>
      <c r="AG292" s="79"/>
      <c r="AH292" s="79"/>
      <c r="AI292" s="79"/>
      <c r="AJ292" s="79"/>
      <c r="AK292" s="79"/>
      <c r="AL292" s="79"/>
      <c r="AM292" s="79"/>
      <c r="AN292" s="79"/>
      <c r="AO292" s="79"/>
      <c r="AP292" s="79"/>
      <c r="AQ292" s="79"/>
      <c r="AR292" s="79"/>
      <c r="AS292" s="79"/>
      <c r="AT292" s="79"/>
      <c r="AU292" s="79"/>
      <c r="AV292" s="79"/>
      <c r="AW292" s="79"/>
      <c r="AX292" s="79"/>
      <c r="AY292" s="79"/>
      <c r="AZ292" s="79"/>
      <c r="BA292" s="79"/>
      <c r="BB292" s="79"/>
      <c r="BC292" s="79"/>
      <c r="BD292" s="79"/>
      <c r="BE292" s="79"/>
      <c r="BF292" s="79"/>
      <c r="BG292" s="79"/>
      <c r="BH292" s="79"/>
      <c r="BI292" s="79"/>
      <c r="BJ292" s="79"/>
      <c r="BK292" s="79"/>
      <c r="BL292" s="79"/>
      <c r="BM292" s="79"/>
      <c r="BN292" s="79"/>
      <c r="BO292" s="79"/>
      <c r="BP292" s="79"/>
      <c r="BQ292" s="79"/>
      <c r="BR292" s="79"/>
      <c r="BS292" s="79"/>
      <c r="BT292" s="79"/>
      <c r="BU292" s="79"/>
      <c r="BV292" s="79"/>
      <c r="BW292" s="79"/>
      <c r="BX292" s="79"/>
      <c r="BY292" s="79"/>
      <c r="BZ292" s="79"/>
      <c r="CA292" s="79"/>
      <c r="CB292" s="79"/>
      <c r="CC292" s="79"/>
      <c r="CD292" s="79"/>
      <c r="CE292" s="79"/>
      <c r="CF292" s="79"/>
      <c r="CG292" s="79"/>
      <c r="CH292" s="79"/>
      <c r="CI292" s="79"/>
      <c r="CJ292" s="79"/>
      <c r="CK292" s="79"/>
      <c r="CL292" s="79"/>
      <c r="CM292" s="79"/>
      <c r="CN292" s="79"/>
      <c r="CO292" s="79"/>
      <c r="CP292" s="79"/>
      <c r="CQ292" s="79"/>
      <c r="CR292" s="79"/>
      <c r="CS292" s="79"/>
      <c r="CT292" s="79"/>
      <c r="CU292" s="79"/>
      <c r="CV292" s="79"/>
      <c r="CW292" s="79"/>
      <c r="CX292" s="79"/>
      <c r="CY292" s="79"/>
      <c r="CZ292" s="79"/>
      <c r="DA292" s="79"/>
      <c r="DB292" s="79"/>
      <c r="DC292" s="79"/>
      <c r="DD292" s="79"/>
      <c r="DE292" s="79"/>
      <c r="DF292" s="79"/>
      <c r="DG292" s="79"/>
      <c r="DH292" s="79"/>
      <c r="DI292" s="79"/>
      <c r="DJ292" s="79"/>
      <c r="DK292" s="79"/>
      <c r="DL292" s="79"/>
      <c r="DM292" s="79"/>
      <c r="DN292" s="79"/>
      <c r="DO292" s="79"/>
      <c r="DP292" s="79"/>
      <c r="DQ292" s="79"/>
      <c r="DR292" s="79"/>
      <c r="DS292" s="79"/>
      <c r="DT292" s="79"/>
      <c r="DU292" s="79"/>
      <c r="DV292" s="79"/>
      <c r="DW292" s="79"/>
      <c r="DX292" s="79"/>
      <c r="DY292" s="79"/>
      <c r="DZ292" s="79"/>
      <c r="EA292" s="79"/>
      <c r="EB292" s="79"/>
      <c r="EC292" s="79"/>
      <c r="ED292" s="79"/>
      <c r="EE292" s="79"/>
      <c r="EF292" s="79"/>
      <c r="EG292" s="79"/>
      <c r="EH292" s="79"/>
      <c r="EI292" s="79"/>
      <c r="EJ292" s="79"/>
      <c r="EK292" s="79"/>
      <c r="EL292" s="79"/>
      <c r="EM292" s="79"/>
      <c r="EN292" s="79"/>
      <c r="EO292" s="79"/>
      <c r="EP292" s="79"/>
      <c r="EQ292" s="79"/>
      <c r="ER292" s="79"/>
      <c r="ES292" s="79"/>
      <c r="ET292" s="79"/>
      <c r="EU292" s="79"/>
      <c r="EV292" s="79"/>
      <c r="EW292" s="79"/>
      <c r="EX292" s="79"/>
      <c r="EY292" s="79"/>
      <c r="EZ292" s="79"/>
      <c r="FA292" s="79"/>
      <c r="FB292" s="79"/>
      <c r="FC292" s="79"/>
      <c r="FD292" s="79"/>
      <c r="FE292" s="79"/>
      <c r="FF292" s="79"/>
      <c r="FG292" s="79"/>
      <c r="FH292" s="79"/>
      <c r="FI292" s="79"/>
      <c r="FJ292" s="79"/>
      <c r="FK292" s="79"/>
      <c r="FL292" s="79"/>
      <c r="FM292" s="79"/>
      <c r="FN292" s="79"/>
      <c r="FO292" s="79"/>
      <c r="FP292" s="79"/>
      <c r="FQ292" s="79"/>
      <c r="FR292" s="79"/>
      <c r="FS292" s="79"/>
      <c r="FT292" s="79"/>
      <c r="FU292" s="79"/>
      <c r="FV292" s="79"/>
      <c r="FW292" s="79"/>
      <c r="FX292" s="79">
        <v>0</v>
      </c>
      <c r="FY292" s="79">
        <v>12.681818008422852</v>
      </c>
      <c r="FZ292" s="79">
        <v>0</v>
      </c>
      <c r="GA292" s="52"/>
      <c r="GB292" s="34"/>
    </row>
    <row r="293" spans="1:184" x14ac:dyDescent="0.2">
      <c r="A293" t="s">
        <v>186</v>
      </c>
      <c r="B293" t="s">
        <v>236</v>
      </c>
      <c r="C293" t="s">
        <v>194</v>
      </c>
      <c r="D293" t="s">
        <v>202</v>
      </c>
      <c r="E293" t="s">
        <v>204</v>
      </c>
      <c r="F293" t="s">
        <v>180</v>
      </c>
      <c r="G293" t="s">
        <v>1</v>
      </c>
      <c r="H293" s="79">
        <v>54</v>
      </c>
      <c r="I293" s="79"/>
      <c r="J293" s="79"/>
      <c r="K293" s="79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  <c r="AA293" s="79"/>
      <c r="AB293" s="79"/>
      <c r="AC293" s="79"/>
      <c r="AD293" s="79"/>
      <c r="AE293" s="79"/>
      <c r="AF293" s="79"/>
      <c r="AG293" s="79"/>
      <c r="AH293" s="79"/>
      <c r="AI293" s="79"/>
      <c r="AJ293" s="79"/>
      <c r="AK293" s="79"/>
      <c r="AL293" s="79"/>
      <c r="AM293" s="79"/>
      <c r="AN293" s="79"/>
      <c r="AO293" s="79"/>
      <c r="AP293" s="79"/>
      <c r="AQ293" s="79"/>
      <c r="AR293" s="79"/>
      <c r="AS293" s="79"/>
      <c r="AT293" s="79"/>
      <c r="AU293" s="79"/>
      <c r="AV293" s="79"/>
      <c r="AW293" s="79"/>
      <c r="AX293" s="79"/>
      <c r="AY293" s="79"/>
      <c r="AZ293" s="79"/>
      <c r="BA293" s="79"/>
      <c r="BB293" s="79"/>
      <c r="BC293" s="79"/>
      <c r="BD293" s="79"/>
      <c r="BE293" s="79"/>
      <c r="BF293" s="79"/>
      <c r="BG293" s="79"/>
      <c r="BH293" s="79"/>
      <c r="BI293" s="79"/>
      <c r="BJ293" s="79"/>
      <c r="BK293" s="79"/>
      <c r="BL293" s="79"/>
      <c r="BM293" s="79"/>
      <c r="BN293" s="79"/>
      <c r="BO293" s="79"/>
      <c r="BP293" s="79"/>
      <c r="BQ293" s="79"/>
      <c r="BR293" s="79"/>
      <c r="BS293" s="79"/>
      <c r="BT293" s="79"/>
      <c r="BU293" s="79"/>
      <c r="BV293" s="79"/>
      <c r="BW293" s="79"/>
      <c r="BX293" s="79"/>
      <c r="BY293" s="79"/>
      <c r="BZ293" s="79"/>
      <c r="CA293" s="79"/>
      <c r="CB293" s="79"/>
      <c r="CC293" s="79"/>
      <c r="CD293" s="79"/>
      <c r="CE293" s="79"/>
      <c r="CF293" s="79"/>
      <c r="CG293" s="79"/>
      <c r="CH293" s="79"/>
      <c r="CI293" s="79"/>
      <c r="CJ293" s="79"/>
      <c r="CK293" s="79"/>
      <c r="CL293" s="79"/>
      <c r="CM293" s="79"/>
      <c r="CN293" s="79"/>
      <c r="CO293" s="79"/>
      <c r="CP293" s="79"/>
      <c r="CQ293" s="79"/>
      <c r="CR293" s="79"/>
      <c r="CS293" s="79"/>
      <c r="CT293" s="79"/>
      <c r="CU293" s="79"/>
      <c r="CV293" s="79"/>
      <c r="CW293" s="79"/>
      <c r="CX293" s="79"/>
      <c r="CY293" s="79"/>
      <c r="CZ293" s="79"/>
      <c r="DA293" s="79"/>
      <c r="DB293" s="79"/>
      <c r="DC293" s="79"/>
      <c r="DD293" s="79"/>
      <c r="DE293" s="79"/>
      <c r="DF293" s="79"/>
      <c r="DG293" s="79"/>
      <c r="DH293" s="79"/>
      <c r="DI293" s="79"/>
      <c r="DJ293" s="79"/>
      <c r="DK293" s="79"/>
      <c r="DL293" s="79"/>
      <c r="DM293" s="79"/>
      <c r="DN293" s="79"/>
      <c r="DO293" s="79"/>
      <c r="DP293" s="79"/>
      <c r="DQ293" s="79"/>
      <c r="DR293" s="79"/>
      <c r="DS293" s="79"/>
      <c r="DT293" s="79"/>
      <c r="DU293" s="79"/>
      <c r="DV293" s="79"/>
      <c r="DW293" s="79"/>
      <c r="DX293" s="79"/>
      <c r="DY293" s="79"/>
      <c r="DZ293" s="79"/>
      <c r="EA293" s="79"/>
      <c r="EB293" s="79"/>
      <c r="EC293" s="79"/>
      <c r="ED293" s="79"/>
      <c r="EE293" s="79"/>
      <c r="EF293" s="79"/>
      <c r="EG293" s="79"/>
      <c r="EH293" s="79"/>
      <c r="EI293" s="79"/>
      <c r="EJ293" s="79"/>
      <c r="EK293" s="79"/>
      <c r="EL293" s="79"/>
      <c r="EM293" s="79"/>
      <c r="EN293" s="79"/>
      <c r="EO293" s="79"/>
      <c r="EP293" s="79"/>
      <c r="EQ293" s="79"/>
      <c r="ER293" s="79"/>
      <c r="ES293" s="79"/>
      <c r="ET293" s="79"/>
      <c r="EU293" s="79"/>
      <c r="EV293" s="79"/>
      <c r="EW293" s="79"/>
      <c r="EX293" s="79"/>
      <c r="EY293" s="79"/>
      <c r="EZ293" s="79"/>
      <c r="FA293" s="79"/>
      <c r="FB293" s="79"/>
      <c r="FC293" s="79"/>
      <c r="FD293" s="79"/>
      <c r="FE293" s="79"/>
      <c r="FF293" s="79"/>
      <c r="FG293" s="79"/>
      <c r="FH293" s="79"/>
      <c r="FI293" s="79"/>
      <c r="FJ293" s="79"/>
      <c r="FK293" s="79"/>
      <c r="FL293" s="79"/>
      <c r="FM293" s="79"/>
      <c r="FN293" s="79"/>
      <c r="FO293" s="79"/>
      <c r="FP293" s="79"/>
      <c r="FQ293" s="79"/>
      <c r="FR293" s="79"/>
      <c r="FS293" s="79"/>
      <c r="FT293" s="79"/>
      <c r="FU293" s="79"/>
      <c r="FV293" s="79"/>
      <c r="FW293" s="79"/>
      <c r="FX293" s="79">
        <v>0</v>
      </c>
      <c r="FY293" s="79">
        <v>9</v>
      </c>
      <c r="FZ293" s="79">
        <v>0</v>
      </c>
      <c r="GA293" s="52"/>
      <c r="GB293" s="34"/>
    </row>
    <row r="294" spans="1:184" x14ac:dyDescent="0.2">
      <c r="A294" t="s">
        <v>186</v>
      </c>
      <c r="B294" t="s">
        <v>236</v>
      </c>
      <c r="C294" t="s">
        <v>194</v>
      </c>
      <c r="D294" t="s">
        <v>202</v>
      </c>
      <c r="E294" t="s">
        <v>204</v>
      </c>
      <c r="F294" t="s">
        <v>181</v>
      </c>
      <c r="G294" t="s">
        <v>1</v>
      </c>
      <c r="H294" s="79">
        <v>63</v>
      </c>
      <c r="I294" s="79"/>
      <c r="J294" s="79"/>
      <c r="K294" s="79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  <c r="AA294" s="79"/>
      <c r="AB294" s="79"/>
      <c r="AC294" s="79"/>
      <c r="AD294" s="79"/>
      <c r="AE294" s="79"/>
      <c r="AF294" s="79"/>
      <c r="AG294" s="79"/>
      <c r="AH294" s="79"/>
      <c r="AI294" s="79"/>
      <c r="AJ294" s="79"/>
      <c r="AK294" s="79"/>
      <c r="AL294" s="79"/>
      <c r="AM294" s="79"/>
      <c r="AN294" s="79"/>
      <c r="AO294" s="79"/>
      <c r="AP294" s="79"/>
      <c r="AQ294" s="79"/>
      <c r="AR294" s="79"/>
      <c r="AS294" s="79"/>
      <c r="AT294" s="79"/>
      <c r="AU294" s="79"/>
      <c r="AV294" s="79"/>
      <c r="AW294" s="79"/>
      <c r="AX294" s="79"/>
      <c r="AY294" s="79"/>
      <c r="AZ294" s="79"/>
      <c r="BA294" s="79"/>
      <c r="BB294" s="79"/>
      <c r="BC294" s="79"/>
      <c r="BD294" s="79"/>
      <c r="BE294" s="79"/>
      <c r="BF294" s="79"/>
      <c r="BG294" s="79"/>
      <c r="BH294" s="79"/>
      <c r="BI294" s="79"/>
      <c r="BJ294" s="79"/>
      <c r="BK294" s="79"/>
      <c r="BL294" s="79"/>
      <c r="BM294" s="79"/>
      <c r="BN294" s="79"/>
      <c r="BO294" s="79"/>
      <c r="BP294" s="79"/>
      <c r="BQ294" s="79"/>
      <c r="BR294" s="79"/>
      <c r="BS294" s="79"/>
      <c r="BT294" s="79"/>
      <c r="BU294" s="79"/>
      <c r="BV294" s="79"/>
      <c r="BW294" s="79"/>
      <c r="BX294" s="79"/>
      <c r="BY294" s="79"/>
      <c r="BZ294" s="79"/>
      <c r="CA294" s="79"/>
      <c r="CB294" s="79"/>
      <c r="CC294" s="79"/>
      <c r="CD294" s="79"/>
      <c r="CE294" s="79"/>
      <c r="CF294" s="79"/>
      <c r="CG294" s="79"/>
      <c r="CH294" s="79"/>
      <c r="CI294" s="79"/>
      <c r="CJ294" s="79"/>
      <c r="CK294" s="79"/>
      <c r="CL294" s="79"/>
      <c r="CM294" s="79"/>
      <c r="CN294" s="79"/>
      <c r="CO294" s="79"/>
      <c r="CP294" s="79"/>
      <c r="CQ294" s="79"/>
      <c r="CR294" s="79"/>
      <c r="CS294" s="79"/>
      <c r="CT294" s="79"/>
      <c r="CU294" s="79"/>
      <c r="CV294" s="79"/>
      <c r="CW294" s="79"/>
      <c r="CX294" s="79"/>
      <c r="CY294" s="79"/>
      <c r="CZ294" s="79"/>
      <c r="DA294" s="79"/>
      <c r="DB294" s="79"/>
      <c r="DC294" s="79"/>
      <c r="DD294" s="79"/>
      <c r="DE294" s="79"/>
      <c r="DF294" s="79"/>
      <c r="DG294" s="79"/>
      <c r="DH294" s="79"/>
      <c r="DI294" s="79"/>
      <c r="DJ294" s="79"/>
      <c r="DK294" s="79"/>
      <c r="DL294" s="79"/>
      <c r="DM294" s="79"/>
      <c r="DN294" s="79"/>
      <c r="DO294" s="79"/>
      <c r="DP294" s="79"/>
      <c r="DQ294" s="79"/>
      <c r="DR294" s="79"/>
      <c r="DS294" s="79"/>
      <c r="DT294" s="79"/>
      <c r="DU294" s="79"/>
      <c r="DV294" s="79"/>
      <c r="DW294" s="79"/>
      <c r="DX294" s="79"/>
      <c r="DY294" s="79"/>
      <c r="DZ294" s="79"/>
      <c r="EA294" s="79"/>
      <c r="EB294" s="79"/>
      <c r="EC294" s="79"/>
      <c r="ED294" s="79"/>
      <c r="EE294" s="79"/>
      <c r="EF294" s="79"/>
      <c r="EG294" s="79"/>
      <c r="EH294" s="79"/>
      <c r="EI294" s="79"/>
      <c r="EJ294" s="79"/>
      <c r="EK294" s="79"/>
      <c r="EL294" s="79"/>
      <c r="EM294" s="79"/>
      <c r="EN294" s="79"/>
      <c r="EO294" s="79"/>
      <c r="EP294" s="79"/>
      <c r="EQ294" s="79"/>
      <c r="ER294" s="79"/>
      <c r="ES294" s="79"/>
      <c r="ET294" s="79"/>
      <c r="EU294" s="79"/>
      <c r="EV294" s="79"/>
      <c r="EW294" s="79"/>
      <c r="EX294" s="79"/>
      <c r="EY294" s="79"/>
      <c r="EZ294" s="79"/>
      <c r="FA294" s="79"/>
      <c r="FB294" s="79"/>
      <c r="FC294" s="79"/>
      <c r="FD294" s="79"/>
      <c r="FE294" s="79"/>
      <c r="FF294" s="79"/>
      <c r="FG294" s="79"/>
      <c r="FH294" s="79"/>
      <c r="FI294" s="79"/>
      <c r="FJ294" s="79"/>
      <c r="FK294" s="79"/>
      <c r="FL294" s="79"/>
      <c r="FM294" s="79"/>
      <c r="FN294" s="79"/>
      <c r="FO294" s="79"/>
      <c r="FP294" s="79"/>
      <c r="FQ294" s="79"/>
      <c r="FR294" s="79"/>
      <c r="FS294" s="79"/>
      <c r="FT294" s="79"/>
      <c r="FU294" s="79"/>
      <c r="FV294" s="79"/>
      <c r="FW294" s="79"/>
      <c r="FX294" s="79">
        <v>0</v>
      </c>
      <c r="FY294" s="79">
        <v>6</v>
      </c>
      <c r="FZ294" s="79">
        <v>0</v>
      </c>
      <c r="GA294" s="52"/>
      <c r="GB294" s="34"/>
    </row>
    <row r="295" spans="1:184" x14ac:dyDescent="0.2">
      <c r="A295" t="s">
        <v>186</v>
      </c>
      <c r="B295" t="s">
        <v>236</v>
      </c>
      <c r="C295" t="s">
        <v>194</v>
      </c>
      <c r="D295" t="s">
        <v>202</v>
      </c>
      <c r="E295" t="s">
        <v>204</v>
      </c>
      <c r="F295" t="s">
        <v>182</v>
      </c>
      <c r="G295" t="s">
        <v>1</v>
      </c>
      <c r="H295" s="79">
        <v>365</v>
      </c>
      <c r="I295" s="79"/>
      <c r="J295" s="79"/>
      <c r="K295" s="79"/>
      <c r="L295" s="79"/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  <c r="Z295" s="79"/>
      <c r="AA295" s="79"/>
      <c r="AB295" s="79"/>
      <c r="AC295" s="79"/>
      <c r="AD295" s="79"/>
      <c r="AE295" s="79"/>
      <c r="AF295" s="79"/>
      <c r="AG295" s="79"/>
      <c r="AH295" s="79"/>
      <c r="AI295" s="79"/>
      <c r="AJ295" s="79"/>
      <c r="AK295" s="79"/>
      <c r="AL295" s="79"/>
      <c r="AM295" s="79"/>
      <c r="AN295" s="79"/>
      <c r="AO295" s="79"/>
      <c r="AP295" s="79"/>
      <c r="AQ295" s="79"/>
      <c r="AR295" s="79"/>
      <c r="AS295" s="79"/>
      <c r="AT295" s="79"/>
      <c r="AU295" s="79"/>
      <c r="AV295" s="79"/>
      <c r="AW295" s="79"/>
      <c r="AX295" s="79"/>
      <c r="AY295" s="79"/>
      <c r="AZ295" s="79"/>
      <c r="BA295" s="79"/>
      <c r="BB295" s="79"/>
      <c r="BC295" s="79"/>
      <c r="BD295" s="79"/>
      <c r="BE295" s="79"/>
      <c r="BF295" s="79"/>
      <c r="BG295" s="79"/>
      <c r="BH295" s="79"/>
      <c r="BI295" s="79"/>
      <c r="BJ295" s="79"/>
      <c r="BK295" s="79"/>
      <c r="BL295" s="79"/>
      <c r="BM295" s="79"/>
      <c r="BN295" s="79"/>
      <c r="BO295" s="79"/>
      <c r="BP295" s="79"/>
      <c r="BQ295" s="79"/>
      <c r="BR295" s="79"/>
      <c r="BS295" s="79"/>
      <c r="BT295" s="79"/>
      <c r="BU295" s="79"/>
      <c r="BV295" s="79"/>
      <c r="BW295" s="79"/>
      <c r="BX295" s="79"/>
      <c r="BY295" s="79"/>
      <c r="BZ295" s="79"/>
      <c r="CA295" s="79"/>
      <c r="CB295" s="79"/>
      <c r="CC295" s="79"/>
      <c r="CD295" s="79"/>
      <c r="CE295" s="79"/>
      <c r="CF295" s="79"/>
      <c r="CG295" s="79"/>
      <c r="CH295" s="79"/>
      <c r="CI295" s="79"/>
      <c r="CJ295" s="79"/>
      <c r="CK295" s="79"/>
      <c r="CL295" s="79"/>
      <c r="CM295" s="79"/>
      <c r="CN295" s="79"/>
      <c r="CO295" s="79"/>
      <c r="CP295" s="79"/>
      <c r="CQ295" s="79"/>
      <c r="CR295" s="79"/>
      <c r="CS295" s="79"/>
      <c r="CT295" s="79"/>
      <c r="CU295" s="79"/>
      <c r="CV295" s="79"/>
      <c r="CW295" s="79"/>
      <c r="CX295" s="79"/>
      <c r="CY295" s="79"/>
      <c r="CZ295" s="79"/>
      <c r="DA295" s="79"/>
      <c r="DB295" s="79"/>
      <c r="DC295" s="79"/>
      <c r="DD295" s="79"/>
      <c r="DE295" s="79"/>
      <c r="DF295" s="79"/>
      <c r="DG295" s="79"/>
      <c r="DH295" s="79"/>
      <c r="DI295" s="79"/>
      <c r="DJ295" s="79"/>
      <c r="DK295" s="79"/>
      <c r="DL295" s="79"/>
      <c r="DM295" s="79"/>
      <c r="DN295" s="79"/>
      <c r="DO295" s="79"/>
      <c r="DP295" s="79"/>
      <c r="DQ295" s="79"/>
      <c r="DR295" s="79"/>
      <c r="DS295" s="79"/>
      <c r="DT295" s="79"/>
      <c r="DU295" s="79"/>
      <c r="DV295" s="79"/>
      <c r="DW295" s="79"/>
      <c r="DX295" s="79"/>
      <c r="DY295" s="79"/>
      <c r="DZ295" s="79"/>
      <c r="EA295" s="79"/>
      <c r="EB295" s="79"/>
      <c r="EC295" s="79"/>
      <c r="ED295" s="79"/>
      <c r="EE295" s="79"/>
      <c r="EF295" s="79"/>
      <c r="EG295" s="79"/>
      <c r="EH295" s="79"/>
      <c r="EI295" s="79"/>
      <c r="EJ295" s="79"/>
      <c r="EK295" s="79"/>
      <c r="EL295" s="79"/>
      <c r="EM295" s="79"/>
      <c r="EN295" s="79"/>
      <c r="EO295" s="79"/>
      <c r="EP295" s="79"/>
      <c r="EQ295" s="79"/>
      <c r="ER295" s="79"/>
      <c r="ES295" s="79"/>
      <c r="ET295" s="79"/>
      <c r="EU295" s="79"/>
      <c r="EV295" s="79"/>
      <c r="EW295" s="79"/>
      <c r="EX295" s="79"/>
      <c r="EY295" s="79"/>
      <c r="EZ295" s="79"/>
      <c r="FA295" s="79"/>
      <c r="FB295" s="79"/>
      <c r="FC295" s="79"/>
      <c r="FD295" s="79"/>
      <c r="FE295" s="79"/>
      <c r="FF295" s="79"/>
      <c r="FG295" s="79"/>
      <c r="FH295" s="79"/>
      <c r="FI295" s="79"/>
      <c r="FJ295" s="79"/>
      <c r="FK295" s="79"/>
      <c r="FL295" s="79"/>
      <c r="FM295" s="79"/>
      <c r="FN295" s="79"/>
      <c r="FO295" s="79"/>
      <c r="FP295" s="79"/>
      <c r="FQ295" s="79"/>
      <c r="FR295" s="79"/>
      <c r="FS295" s="79"/>
      <c r="FT295" s="79"/>
      <c r="FU295" s="79"/>
      <c r="FV295" s="79"/>
      <c r="FW295" s="79"/>
      <c r="FX295" s="79">
        <v>0</v>
      </c>
      <c r="FY295" s="79">
        <v>40</v>
      </c>
      <c r="FZ295" s="79">
        <v>0</v>
      </c>
      <c r="GA295" s="52"/>
      <c r="GB295" s="34"/>
    </row>
    <row r="296" spans="1:184" x14ac:dyDescent="0.2">
      <c r="A296" t="s">
        <v>186</v>
      </c>
      <c r="B296" t="s">
        <v>236</v>
      </c>
      <c r="C296" t="s">
        <v>194</v>
      </c>
      <c r="D296" t="s">
        <v>202</v>
      </c>
      <c r="E296" t="s">
        <v>204</v>
      </c>
      <c r="F296" t="s">
        <v>183</v>
      </c>
      <c r="G296" t="s">
        <v>1</v>
      </c>
      <c r="H296" s="79">
        <v>547</v>
      </c>
      <c r="I296" s="79"/>
      <c r="J296" s="79"/>
      <c r="K296" s="79"/>
      <c r="L296" s="79"/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  <c r="Z296" s="79"/>
      <c r="AA296" s="79"/>
      <c r="AB296" s="79"/>
      <c r="AC296" s="79"/>
      <c r="AD296" s="79"/>
      <c r="AE296" s="79"/>
      <c r="AF296" s="79"/>
      <c r="AG296" s="79"/>
      <c r="AH296" s="79"/>
      <c r="AI296" s="79"/>
      <c r="AJ296" s="79"/>
      <c r="AK296" s="79"/>
      <c r="AL296" s="79"/>
      <c r="AM296" s="79"/>
      <c r="AN296" s="79"/>
      <c r="AO296" s="79"/>
      <c r="AP296" s="79"/>
      <c r="AQ296" s="79"/>
      <c r="AR296" s="79"/>
      <c r="AS296" s="79"/>
      <c r="AT296" s="79"/>
      <c r="AU296" s="79"/>
      <c r="AV296" s="79"/>
      <c r="AW296" s="79"/>
      <c r="AX296" s="79"/>
      <c r="AY296" s="79"/>
      <c r="AZ296" s="79"/>
      <c r="BA296" s="79"/>
      <c r="BB296" s="79"/>
      <c r="BC296" s="79"/>
      <c r="BD296" s="79"/>
      <c r="BE296" s="79"/>
      <c r="BF296" s="79"/>
      <c r="BG296" s="79"/>
      <c r="BH296" s="79"/>
      <c r="BI296" s="79"/>
      <c r="BJ296" s="79"/>
      <c r="BK296" s="79"/>
      <c r="BL296" s="79"/>
      <c r="BM296" s="79"/>
      <c r="BN296" s="79"/>
      <c r="BO296" s="79"/>
      <c r="BP296" s="79"/>
      <c r="BQ296" s="79"/>
      <c r="BR296" s="79"/>
      <c r="BS296" s="79"/>
      <c r="BT296" s="79"/>
      <c r="BU296" s="79"/>
      <c r="BV296" s="79"/>
      <c r="BW296" s="79"/>
      <c r="BX296" s="79"/>
      <c r="BY296" s="79"/>
      <c r="BZ296" s="79"/>
      <c r="CA296" s="79"/>
      <c r="CB296" s="79"/>
      <c r="CC296" s="79"/>
      <c r="CD296" s="79"/>
      <c r="CE296" s="79"/>
      <c r="CF296" s="79"/>
      <c r="CG296" s="79"/>
      <c r="CH296" s="79"/>
      <c r="CI296" s="79"/>
      <c r="CJ296" s="79"/>
      <c r="CK296" s="79"/>
      <c r="CL296" s="79"/>
      <c r="CM296" s="79"/>
      <c r="CN296" s="79"/>
      <c r="CO296" s="79"/>
      <c r="CP296" s="79"/>
      <c r="CQ296" s="79"/>
      <c r="CR296" s="79"/>
      <c r="CS296" s="79"/>
      <c r="CT296" s="79"/>
      <c r="CU296" s="79"/>
      <c r="CV296" s="79"/>
      <c r="CW296" s="79"/>
      <c r="CX296" s="79"/>
      <c r="CY296" s="79"/>
      <c r="CZ296" s="79"/>
      <c r="DA296" s="79"/>
      <c r="DB296" s="79"/>
      <c r="DC296" s="79"/>
      <c r="DD296" s="79"/>
      <c r="DE296" s="79"/>
      <c r="DF296" s="79"/>
      <c r="DG296" s="79"/>
      <c r="DH296" s="79"/>
      <c r="DI296" s="79"/>
      <c r="DJ296" s="79"/>
      <c r="DK296" s="79"/>
      <c r="DL296" s="79"/>
      <c r="DM296" s="79"/>
      <c r="DN296" s="79"/>
      <c r="DO296" s="79"/>
      <c r="DP296" s="79"/>
      <c r="DQ296" s="79"/>
      <c r="DR296" s="79"/>
      <c r="DS296" s="79"/>
      <c r="DT296" s="79"/>
      <c r="DU296" s="79"/>
      <c r="DV296" s="79"/>
      <c r="DW296" s="79"/>
      <c r="DX296" s="79"/>
      <c r="DY296" s="79"/>
      <c r="DZ296" s="79"/>
      <c r="EA296" s="79"/>
      <c r="EB296" s="79"/>
      <c r="EC296" s="79"/>
      <c r="ED296" s="79"/>
      <c r="EE296" s="79"/>
      <c r="EF296" s="79"/>
      <c r="EG296" s="79"/>
      <c r="EH296" s="79"/>
      <c r="EI296" s="79"/>
      <c r="EJ296" s="79"/>
      <c r="EK296" s="79"/>
      <c r="EL296" s="79"/>
      <c r="EM296" s="79"/>
      <c r="EN296" s="79"/>
      <c r="EO296" s="79"/>
      <c r="EP296" s="79"/>
      <c r="EQ296" s="79"/>
      <c r="ER296" s="79"/>
      <c r="ES296" s="79"/>
      <c r="ET296" s="79"/>
      <c r="EU296" s="79"/>
      <c r="EV296" s="79"/>
      <c r="EW296" s="79"/>
      <c r="EX296" s="79"/>
      <c r="EY296" s="79"/>
      <c r="EZ296" s="79"/>
      <c r="FA296" s="79"/>
      <c r="FB296" s="79"/>
      <c r="FC296" s="79"/>
      <c r="FD296" s="79"/>
      <c r="FE296" s="79"/>
      <c r="FF296" s="79"/>
      <c r="FG296" s="79"/>
      <c r="FH296" s="79"/>
      <c r="FI296" s="79"/>
      <c r="FJ296" s="79"/>
      <c r="FK296" s="79"/>
      <c r="FL296" s="79"/>
      <c r="FM296" s="79"/>
      <c r="FN296" s="79"/>
      <c r="FO296" s="79"/>
      <c r="FP296" s="79"/>
      <c r="FQ296" s="79"/>
      <c r="FR296" s="79"/>
      <c r="FS296" s="79"/>
      <c r="FT296" s="79"/>
      <c r="FU296" s="79"/>
      <c r="FV296" s="79"/>
      <c r="FW296" s="79"/>
      <c r="FX296" s="79">
        <v>0</v>
      </c>
      <c r="FY296" s="79">
        <v>49.136363983154297</v>
      </c>
      <c r="FZ296" s="79">
        <v>0</v>
      </c>
      <c r="GA296" s="52"/>
      <c r="GB296" s="34"/>
    </row>
    <row r="297" spans="1:184" x14ac:dyDescent="0.2">
      <c r="A297" t="s">
        <v>186</v>
      </c>
      <c r="B297" t="s">
        <v>236</v>
      </c>
      <c r="C297" t="s">
        <v>194</v>
      </c>
      <c r="D297" t="s">
        <v>202</v>
      </c>
      <c r="E297" t="s">
        <v>204</v>
      </c>
      <c r="F297" t="s">
        <v>184</v>
      </c>
      <c r="G297" t="s">
        <v>1</v>
      </c>
      <c r="H297" s="79">
        <v>267</v>
      </c>
      <c r="I297" s="79"/>
      <c r="J297" s="79"/>
      <c r="K297" s="79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  <c r="AA297" s="79"/>
      <c r="AB297" s="79"/>
      <c r="AC297" s="79"/>
      <c r="AD297" s="79"/>
      <c r="AE297" s="79"/>
      <c r="AF297" s="79"/>
      <c r="AG297" s="79"/>
      <c r="AH297" s="79"/>
      <c r="AI297" s="79"/>
      <c r="AJ297" s="79"/>
      <c r="AK297" s="79"/>
      <c r="AL297" s="79"/>
      <c r="AM297" s="79"/>
      <c r="AN297" s="79"/>
      <c r="AO297" s="79"/>
      <c r="AP297" s="79"/>
      <c r="AQ297" s="79"/>
      <c r="AR297" s="79"/>
      <c r="AS297" s="79"/>
      <c r="AT297" s="79"/>
      <c r="AU297" s="79"/>
      <c r="AV297" s="79"/>
      <c r="AW297" s="79"/>
      <c r="AX297" s="79"/>
      <c r="AY297" s="79"/>
      <c r="AZ297" s="79"/>
      <c r="BA297" s="79"/>
      <c r="BB297" s="79"/>
      <c r="BC297" s="79"/>
      <c r="BD297" s="79"/>
      <c r="BE297" s="79"/>
      <c r="BF297" s="79"/>
      <c r="BG297" s="79"/>
      <c r="BH297" s="79"/>
      <c r="BI297" s="79"/>
      <c r="BJ297" s="79"/>
      <c r="BK297" s="79"/>
      <c r="BL297" s="79"/>
      <c r="BM297" s="79"/>
      <c r="BN297" s="79"/>
      <c r="BO297" s="79"/>
      <c r="BP297" s="79"/>
      <c r="BQ297" s="79"/>
      <c r="BR297" s="79"/>
      <c r="BS297" s="79"/>
      <c r="BT297" s="79"/>
      <c r="BU297" s="79"/>
      <c r="BV297" s="79"/>
      <c r="BW297" s="79"/>
      <c r="BX297" s="79"/>
      <c r="BY297" s="79"/>
      <c r="BZ297" s="79"/>
      <c r="CA297" s="79"/>
      <c r="CB297" s="79"/>
      <c r="CC297" s="79"/>
      <c r="CD297" s="79"/>
      <c r="CE297" s="79"/>
      <c r="CF297" s="79"/>
      <c r="CG297" s="79"/>
      <c r="CH297" s="79"/>
      <c r="CI297" s="79"/>
      <c r="CJ297" s="79"/>
      <c r="CK297" s="79"/>
      <c r="CL297" s="79"/>
      <c r="CM297" s="79"/>
      <c r="CN297" s="79"/>
      <c r="CO297" s="79"/>
      <c r="CP297" s="79"/>
      <c r="CQ297" s="79"/>
      <c r="CR297" s="79"/>
      <c r="CS297" s="79"/>
      <c r="CT297" s="79"/>
      <c r="CU297" s="79"/>
      <c r="CV297" s="79"/>
      <c r="CW297" s="79"/>
      <c r="CX297" s="79"/>
      <c r="CY297" s="79"/>
      <c r="CZ297" s="79"/>
      <c r="DA297" s="79"/>
      <c r="DB297" s="79"/>
      <c r="DC297" s="79"/>
      <c r="DD297" s="79"/>
      <c r="DE297" s="79"/>
      <c r="DF297" s="79"/>
      <c r="DG297" s="79"/>
      <c r="DH297" s="79"/>
      <c r="DI297" s="79"/>
      <c r="DJ297" s="79"/>
      <c r="DK297" s="79"/>
      <c r="DL297" s="79"/>
      <c r="DM297" s="79"/>
      <c r="DN297" s="79"/>
      <c r="DO297" s="79"/>
      <c r="DP297" s="79"/>
      <c r="DQ297" s="79"/>
      <c r="DR297" s="79"/>
      <c r="DS297" s="79"/>
      <c r="DT297" s="79"/>
      <c r="DU297" s="79"/>
      <c r="DV297" s="79"/>
      <c r="DW297" s="79"/>
      <c r="DX297" s="79"/>
      <c r="DY297" s="79"/>
      <c r="DZ297" s="79"/>
      <c r="EA297" s="79"/>
      <c r="EB297" s="79"/>
      <c r="EC297" s="79"/>
      <c r="ED297" s="79"/>
      <c r="EE297" s="79"/>
      <c r="EF297" s="79"/>
      <c r="EG297" s="79"/>
      <c r="EH297" s="79"/>
      <c r="EI297" s="79"/>
      <c r="EJ297" s="79"/>
      <c r="EK297" s="79"/>
      <c r="EL297" s="79"/>
      <c r="EM297" s="79"/>
      <c r="EN297" s="79"/>
      <c r="EO297" s="79"/>
      <c r="EP297" s="79"/>
      <c r="EQ297" s="79"/>
      <c r="ER297" s="79"/>
      <c r="ES297" s="79"/>
      <c r="ET297" s="79"/>
      <c r="EU297" s="79"/>
      <c r="EV297" s="79"/>
      <c r="EW297" s="79"/>
      <c r="EX297" s="79"/>
      <c r="EY297" s="79"/>
      <c r="EZ297" s="79"/>
      <c r="FA297" s="79"/>
      <c r="FB297" s="79"/>
      <c r="FC297" s="79"/>
      <c r="FD297" s="79"/>
      <c r="FE297" s="79"/>
      <c r="FF297" s="79"/>
      <c r="FG297" s="79"/>
      <c r="FH297" s="79"/>
      <c r="FI297" s="79"/>
      <c r="FJ297" s="79"/>
      <c r="FK297" s="79"/>
      <c r="FL297" s="79"/>
      <c r="FM297" s="79"/>
      <c r="FN297" s="79"/>
      <c r="FO297" s="79"/>
      <c r="FP297" s="79"/>
      <c r="FQ297" s="79"/>
      <c r="FR297" s="79"/>
      <c r="FS297" s="79"/>
      <c r="FT297" s="79"/>
      <c r="FU297" s="79"/>
      <c r="FV297" s="79"/>
      <c r="FW297" s="79"/>
      <c r="FX297" s="79">
        <v>0</v>
      </c>
      <c r="FY297" s="79">
        <v>21.681818008422852</v>
      </c>
      <c r="FZ297" s="79">
        <v>0</v>
      </c>
      <c r="GA297" s="52"/>
      <c r="GB297" s="34"/>
    </row>
    <row r="298" spans="1:184" x14ac:dyDescent="0.2">
      <c r="A298" t="s">
        <v>186</v>
      </c>
      <c r="B298" t="s">
        <v>236</v>
      </c>
      <c r="C298" t="s">
        <v>194</v>
      </c>
      <c r="D298" t="s">
        <v>202</v>
      </c>
      <c r="E298" t="s">
        <v>204</v>
      </c>
      <c r="F298" t="s">
        <v>185</v>
      </c>
      <c r="G298" t="s">
        <v>1</v>
      </c>
      <c r="H298" s="79">
        <v>81</v>
      </c>
      <c r="I298" s="79"/>
      <c r="J298" s="79"/>
      <c r="K298" s="79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  <c r="AA298" s="79"/>
      <c r="AB298" s="79"/>
      <c r="AC298" s="79"/>
      <c r="AD298" s="79"/>
      <c r="AE298" s="79"/>
      <c r="AF298" s="79"/>
      <c r="AG298" s="79"/>
      <c r="AH298" s="79"/>
      <c r="AI298" s="79"/>
      <c r="AJ298" s="79"/>
      <c r="AK298" s="79"/>
      <c r="AL298" s="79"/>
      <c r="AM298" s="79"/>
      <c r="AN298" s="79"/>
      <c r="AO298" s="79"/>
      <c r="AP298" s="79"/>
      <c r="AQ298" s="79"/>
      <c r="AR298" s="79"/>
      <c r="AS298" s="79"/>
      <c r="AT298" s="79"/>
      <c r="AU298" s="79"/>
      <c r="AV298" s="79"/>
      <c r="AW298" s="79"/>
      <c r="AX298" s="79"/>
      <c r="AY298" s="79"/>
      <c r="AZ298" s="79"/>
      <c r="BA298" s="79"/>
      <c r="BB298" s="79"/>
      <c r="BC298" s="79"/>
      <c r="BD298" s="79"/>
      <c r="BE298" s="79"/>
      <c r="BF298" s="79"/>
      <c r="BG298" s="79"/>
      <c r="BH298" s="79"/>
      <c r="BI298" s="79"/>
      <c r="BJ298" s="79"/>
      <c r="BK298" s="79"/>
      <c r="BL298" s="79"/>
      <c r="BM298" s="79"/>
      <c r="BN298" s="79"/>
      <c r="BO298" s="79"/>
      <c r="BP298" s="79"/>
      <c r="BQ298" s="79"/>
      <c r="BR298" s="79"/>
      <c r="BS298" s="79"/>
      <c r="BT298" s="79"/>
      <c r="BU298" s="79"/>
      <c r="BV298" s="79"/>
      <c r="BW298" s="79"/>
      <c r="BX298" s="79"/>
      <c r="BY298" s="79"/>
      <c r="BZ298" s="79"/>
      <c r="CA298" s="79"/>
      <c r="CB298" s="79"/>
      <c r="CC298" s="79"/>
      <c r="CD298" s="79"/>
      <c r="CE298" s="79"/>
      <c r="CF298" s="79"/>
      <c r="CG298" s="79"/>
      <c r="CH298" s="79"/>
      <c r="CI298" s="79"/>
      <c r="CJ298" s="79"/>
      <c r="CK298" s="79"/>
      <c r="CL298" s="79"/>
      <c r="CM298" s="79"/>
      <c r="CN298" s="79"/>
      <c r="CO298" s="79"/>
      <c r="CP298" s="79"/>
      <c r="CQ298" s="79"/>
      <c r="CR298" s="79"/>
      <c r="CS298" s="79"/>
      <c r="CT298" s="79"/>
      <c r="CU298" s="79"/>
      <c r="CV298" s="79"/>
      <c r="CW298" s="79"/>
      <c r="CX298" s="79"/>
      <c r="CY298" s="79"/>
      <c r="CZ298" s="79"/>
      <c r="DA298" s="79"/>
      <c r="DB298" s="79"/>
      <c r="DC298" s="79"/>
      <c r="DD298" s="79"/>
      <c r="DE298" s="79"/>
      <c r="DF298" s="79"/>
      <c r="DG298" s="79"/>
      <c r="DH298" s="79"/>
      <c r="DI298" s="79"/>
      <c r="DJ298" s="79"/>
      <c r="DK298" s="79"/>
      <c r="DL298" s="79"/>
      <c r="DM298" s="79"/>
      <c r="DN298" s="79"/>
      <c r="DO298" s="79"/>
      <c r="DP298" s="79"/>
      <c r="DQ298" s="79"/>
      <c r="DR298" s="79"/>
      <c r="DS298" s="79"/>
      <c r="DT298" s="79"/>
      <c r="DU298" s="79"/>
      <c r="DV298" s="79"/>
      <c r="DW298" s="79"/>
      <c r="DX298" s="79"/>
      <c r="DY298" s="79"/>
      <c r="DZ298" s="79"/>
      <c r="EA298" s="79"/>
      <c r="EB298" s="79"/>
      <c r="EC298" s="79"/>
      <c r="ED298" s="79"/>
      <c r="EE298" s="79"/>
      <c r="EF298" s="79"/>
      <c r="EG298" s="79"/>
      <c r="EH298" s="79"/>
      <c r="EI298" s="79"/>
      <c r="EJ298" s="79"/>
      <c r="EK298" s="79"/>
      <c r="EL298" s="79"/>
      <c r="EM298" s="79"/>
      <c r="EN298" s="79"/>
      <c r="EO298" s="79"/>
      <c r="EP298" s="79"/>
      <c r="EQ298" s="79"/>
      <c r="ER298" s="79"/>
      <c r="ES298" s="79"/>
      <c r="ET298" s="79"/>
      <c r="EU298" s="79"/>
      <c r="EV298" s="79"/>
      <c r="EW298" s="79"/>
      <c r="EX298" s="79"/>
      <c r="EY298" s="79"/>
      <c r="EZ298" s="79"/>
      <c r="FA298" s="79"/>
      <c r="FB298" s="79"/>
      <c r="FC298" s="79"/>
      <c r="FD298" s="79"/>
      <c r="FE298" s="79"/>
      <c r="FF298" s="79"/>
      <c r="FG298" s="79"/>
      <c r="FH298" s="79"/>
      <c r="FI298" s="79"/>
      <c r="FJ298" s="79"/>
      <c r="FK298" s="79"/>
      <c r="FL298" s="79"/>
      <c r="FM298" s="79"/>
      <c r="FN298" s="79"/>
      <c r="FO298" s="79"/>
      <c r="FP298" s="79"/>
      <c r="FQ298" s="79"/>
      <c r="FR298" s="79"/>
      <c r="FS298" s="79"/>
      <c r="FT298" s="79"/>
      <c r="FU298" s="79"/>
      <c r="FV298" s="79"/>
      <c r="FW298" s="79"/>
      <c r="FX298" s="79">
        <v>0</v>
      </c>
      <c r="FY298" s="79">
        <v>5.5454545021057129</v>
      </c>
      <c r="FZ298" s="79">
        <v>0</v>
      </c>
      <c r="GA298" s="52"/>
      <c r="GB298" s="34"/>
    </row>
    <row r="299" spans="1:184" x14ac:dyDescent="0.2">
      <c r="A299" t="s">
        <v>186</v>
      </c>
      <c r="B299" t="s">
        <v>236</v>
      </c>
      <c r="C299" t="s">
        <v>194</v>
      </c>
      <c r="D299" t="s">
        <v>202</v>
      </c>
      <c r="E299" t="s">
        <v>205</v>
      </c>
      <c r="F299" t="s">
        <v>1</v>
      </c>
      <c r="G299" t="s">
        <v>198</v>
      </c>
      <c r="H299" s="79">
        <v>3601</v>
      </c>
      <c r="I299" s="79">
        <v>0.45823580026626587</v>
      </c>
      <c r="J299" s="79">
        <v>0.40246483683586121</v>
      </c>
      <c r="K299" s="79">
        <v>0.36956951022148132</v>
      </c>
      <c r="L299" s="79">
        <v>0.33475217223167419</v>
      </c>
      <c r="M299" s="79">
        <v>0.31492176651954651</v>
      </c>
      <c r="N299" s="79">
        <v>0.34279191493988037</v>
      </c>
      <c r="O299" s="79">
        <v>0.38986220955848694</v>
      </c>
      <c r="P299" s="79">
        <v>0.48459631204605103</v>
      </c>
      <c r="Q299" s="79">
        <v>0.51238787174224854</v>
      </c>
      <c r="R299" s="79">
        <v>0.50385802984237671</v>
      </c>
      <c r="S299" s="79">
        <v>0.51829200983047485</v>
      </c>
      <c r="T299" s="79">
        <v>0.52584624290466309</v>
      </c>
      <c r="U299" s="79">
        <v>0.54310750961303711</v>
      </c>
      <c r="V299" s="79">
        <v>0.51513582468032837</v>
      </c>
      <c r="W299" s="79">
        <v>0.48229524493217468</v>
      </c>
      <c r="X299" s="79">
        <v>0.48525360226631165</v>
      </c>
      <c r="Y299" s="79">
        <v>0.51472413539886475</v>
      </c>
      <c r="Z299" s="79">
        <v>0.58750498294830322</v>
      </c>
      <c r="AA299" s="79">
        <v>0.62137383222579956</v>
      </c>
      <c r="AB299" s="79">
        <v>0.65660637617111206</v>
      </c>
      <c r="AC299" s="79">
        <v>0.68588739633560181</v>
      </c>
      <c r="AD299" s="79">
        <v>0.64160346984863281</v>
      </c>
      <c r="AE299" s="79">
        <v>0.55014544725418091</v>
      </c>
      <c r="AF299" s="79">
        <v>0.4656200110912323</v>
      </c>
      <c r="AG299" s="79">
        <v>-1.7533404752612114E-2</v>
      </c>
      <c r="AH299" s="79">
        <v>-1.8855299800634384E-2</v>
      </c>
      <c r="AI299" s="79">
        <v>-1.0400854982435703E-2</v>
      </c>
      <c r="AJ299" s="79">
        <v>-1.1536560952663422E-2</v>
      </c>
      <c r="AK299" s="79">
        <v>-1.9925050437450409E-2</v>
      </c>
      <c r="AL299" s="79">
        <v>-1.5271467156708241E-2</v>
      </c>
      <c r="AM299" s="79">
        <v>-1.8630862236022949E-2</v>
      </c>
      <c r="AN299" s="79">
        <v>-1.9261499866843224E-2</v>
      </c>
      <c r="AO299" s="79">
        <v>-1.968027651309967E-2</v>
      </c>
      <c r="AP299" s="79">
        <v>-3.5252038389444351E-2</v>
      </c>
      <c r="AQ299" s="79">
        <v>-2.4213202297687531E-2</v>
      </c>
      <c r="AR299" s="79">
        <v>-4.8500590026378632E-2</v>
      </c>
      <c r="AS299" s="79">
        <v>-5.0071030855178833E-2</v>
      </c>
      <c r="AT299" s="79">
        <v>-2.2826386615633965E-2</v>
      </c>
      <c r="AU299" s="79">
        <v>-1.8689732998609543E-2</v>
      </c>
      <c r="AV299" s="79">
        <v>-5.6478139013051987E-3</v>
      </c>
      <c r="AW299" s="79">
        <v>-1.5376154333353043E-2</v>
      </c>
      <c r="AX299" s="79">
        <v>-1.0479958727955818E-2</v>
      </c>
      <c r="AY299" s="79">
        <v>-3.7015005946159363E-2</v>
      </c>
      <c r="AZ299" s="79">
        <v>-3.6871433258056641E-2</v>
      </c>
      <c r="BA299" s="79">
        <v>-3.683500736951828E-2</v>
      </c>
      <c r="BB299" s="79">
        <v>-2.8442308306694031E-2</v>
      </c>
      <c r="BC299" s="79">
        <v>-3.4769322723150253E-2</v>
      </c>
      <c r="BD299" s="79">
        <v>-1.0960235260426998E-2</v>
      </c>
      <c r="BE299" s="79">
        <v>8.2856975495815277E-3</v>
      </c>
      <c r="BF299" s="79">
        <v>2.4822952691465616E-3</v>
      </c>
      <c r="BG299" s="79">
        <v>7.7480543404817581E-3</v>
      </c>
      <c r="BH299" s="79">
        <v>1.9903650972992182E-3</v>
      </c>
      <c r="BI299" s="79">
        <v>-6.6888877190649509E-3</v>
      </c>
      <c r="BJ299" s="79">
        <v>2.6062834876938723E-5</v>
      </c>
      <c r="BK299" s="79">
        <v>-2.8803360182791948E-3</v>
      </c>
      <c r="BL299" s="79">
        <v>-4.9898092402145267E-4</v>
      </c>
      <c r="BM299" s="79">
        <v>-2.8642152901738882E-3</v>
      </c>
      <c r="BN299" s="79">
        <v>-2.0377740263938904E-2</v>
      </c>
      <c r="BO299" s="79">
        <v>-8.8549936190247536E-3</v>
      </c>
      <c r="BP299" s="79">
        <v>-3.2750353217124939E-2</v>
      </c>
      <c r="BQ299" s="79">
        <v>-3.3789552748203278E-2</v>
      </c>
      <c r="BR299" s="79">
        <v>-7.7302455902099609E-3</v>
      </c>
      <c r="BS299" s="79">
        <v>-5.2590067498385906E-3</v>
      </c>
      <c r="BT299" s="79">
        <v>8.0597233027219772E-3</v>
      </c>
      <c r="BU299" s="79">
        <v>-3.9168942021206021E-4</v>
      </c>
      <c r="BV299" s="79">
        <v>8.1036072224378586E-3</v>
      </c>
      <c r="BW299" s="79">
        <v>-1.7298042774200439E-2</v>
      </c>
      <c r="BX299" s="79">
        <v>-1.8108449876308441E-2</v>
      </c>
      <c r="BY299" s="79">
        <v>-1.7654493451118469E-2</v>
      </c>
      <c r="BZ299" s="79">
        <v>-9.8016206175088882E-3</v>
      </c>
      <c r="CA299" s="79">
        <v>-1.8373658880591393E-2</v>
      </c>
      <c r="CB299" s="79">
        <v>1.4249696396291256E-3</v>
      </c>
      <c r="CC299" s="79">
        <v>2.6167929172515869E-2</v>
      </c>
      <c r="CD299" s="79">
        <v>1.7260648310184479E-2</v>
      </c>
      <c r="CE299" s="79">
        <v>2.0317932590842247E-2</v>
      </c>
      <c r="CF299" s="79">
        <v>1.1359073221683502E-2</v>
      </c>
      <c r="CG299" s="79">
        <v>2.4784377310425043E-3</v>
      </c>
      <c r="CH299" s="79">
        <v>1.0621086694300175E-2</v>
      </c>
      <c r="CI299" s="79">
        <v>8.0284308642148972E-3</v>
      </c>
      <c r="CJ299" s="79">
        <v>1.2495883740484715E-2</v>
      </c>
      <c r="CK299" s="79">
        <v>8.7825367227196693E-3</v>
      </c>
      <c r="CL299" s="79">
        <v>-1.0075845755636692E-2</v>
      </c>
      <c r="CM299" s="79">
        <v>1.7820565262809396E-3</v>
      </c>
      <c r="CN299" s="79">
        <v>-2.1841788664460182E-2</v>
      </c>
      <c r="CO299" s="79">
        <v>-2.2513054311275482E-2</v>
      </c>
      <c r="CP299" s="79">
        <v>2.7252966538071632E-3</v>
      </c>
      <c r="CQ299" s="79">
        <v>4.0430738590657711E-3</v>
      </c>
      <c r="CR299" s="79">
        <v>1.7553521320223808E-2</v>
      </c>
      <c r="CS299" s="79">
        <v>9.9865049123764038E-3</v>
      </c>
      <c r="CT299" s="79">
        <v>2.0974526181817055E-2</v>
      </c>
      <c r="CU299" s="79">
        <v>-3.6421348340809345E-3</v>
      </c>
      <c r="CV299" s="79">
        <v>-5.1132664084434509E-3</v>
      </c>
      <c r="CW299" s="79">
        <v>-4.3701254762709141E-3</v>
      </c>
      <c r="CX299" s="79">
        <v>3.1088616233319044E-3</v>
      </c>
      <c r="CY299" s="79">
        <v>-7.0180715993046761E-3</v>
      </c>
      <c r="CZ299" s="79">
        <v>1.0002925060689449E-2</v>
      </c>
      <c r="DA299" s="79">
        <v>4.4050160795450211E-2</v>
      </c>
      <c r="DB299" s="79">
        <v>3.203900158405304E-2</v>
      </c>
      <c r="DC299" s="79">
        <v>3.2887816429138184E-2</v>
      </c>
      <c r="DD299" s="79">
        <v>2.0727783441543579E-2</v>
      </c>
      <c r="DE299" s="79">
        <v>1.164576318114996E-2</v>
      </c>
      <c r="DF299" s="79">
        <v>2.1216109395027161E-2</v>
      </c>
      <c r="DG299" s="79">
        <v>1.8937196582555771E-2</v>
      </c>
      <c r="DH299" s="79">
        <v>2.5490747764706612E-2</v>
      </c>
      <c r="DI299" s="79">
        <v>2.042929083108902E-2</v>
      </c>
      <c r="DJ299" s="79">
        <v>2.2604750120081007E-4</v>
      </c>
      <c r="DK299" s="79">
        <v>1.2419106438755989E-2</v>
      </c>
      <c r="DL299" s="79">
        <v>-1.0933222249150276E-2</v>
      </c>
      <c r="DM299" s="79">
        <v>-1.1236553080379963E-2</v>
      </c>
      <c r="DN299" s="79">
        <v>1.3180837966501713E-2</v>
      </c>
      <c r="DO299" s="79">
        <v>1.3345154002308846E-2</v>
      </c>
      <c r="DP299" s="79">
        <v>2.7047319337725639E-2</v>
      </c>
      <c r="DQ299" s="79">
        <v>2.0364699885249138E-2</v>
      </c>
      <c r="DR299" s="79">
        <v>3.38454470038414E-2</v>
      </c>
      <c r="DS299" s="79">
        <v>1.0013774037361145E-2</v>
      </c>
      <c r="DT299" s="79">
        <v>7.8819170594215393E-3</v>
      </c>
      <c r="DU299" s="79">
        <v>8.9142424985766411E-3</v>
      </c>
      <c r="DV299" s="79">
        <v>1.6019344329833984E-2</v>
      </c>
      <c r="DW299" s="79">
        <v>4.3375156819820404E-3</v>
      </c>
      <c r="DX299" s="79">
        <v>1.8580880016088486E-2</v>
      </c>
      <c r="DY299" s="79">
        <v>6.9869264960289001E-2</v>
      </c>
      <c r="DZ299" s="79">
        <v>5.3376596421003342E-2</v>
      </c>
      <c r="EA299" s="79">
        <v>5.1036722958087921E-2</v>
      </c>
      <c r="EB299" s="79">
        <v>3.4254707396030426E-2</v>
      </c>
      <c r="EC299" s="79">
        <v>2.488192543387413E-2</v>
      </c>
      <c r="ED299" s="79">
        <v>3.6513637751340866E-2</v>
      </c>
      <c r="EE299" s="79">
        <v>3.4687723964452744E-2</v>
      </c>
      <c r="EF299" s="79">
        <v>4.4253267347812653E-2</v>
      </c>
      <c r="EG299" s="79">
        <v>3.7245351821184158E-2</v>
      </c>
      <c r="EH299" s="79">
        <v>1.5100345015525818E-2</v>
      </c>
      <c r="EI299" s="79">
        <v>2.777731791138649E-2</v>
      </c>
      <c r="EJ299" s="79">
        <v>4.8170150257647038E-3</v>
      </c>
      <c r="EK299" s="79">
        <v>5.0449222326278687E-3</v>
      </c>
      <c r="EL299" s="79">
        <v>2.827698178589344E-2</v>
      </c>
      <c r="EM299" s="79">
        <v>2.677587978541851E-2</v>
      </c>
      <c r="EN299" s="79">
        <v>4.0754854679107666E-2</v>
      </c>
      <c r="EO299" s="79">
        <v>3.534916415810585E-2</v>
      </c>
      <c r="EP299" s="79">
        <v>5.2429009228944778E-2</v>
      </c>
      <c r="EQ299" s="79">
        <v>2.9730737209320068E-2</v>
      </c>
      <c r="ER299" s="79">
        <v>2.664489857852459E-2</v>
      </c>
      <c r="ES299" s="79">
        <v>2.8094759210944176E-2</v>
      </c>
      <c r="ET299" s="79">
        <v>3.4660030156373978E-2</v>
      </c>
      <c r="EU299" s="79">
        <v>2.0733179524540901E-2</v>
      </c>
      <c r="EV299" s="79">
        <v>3.0966086313128471E-2</v>
      </c>
      <c r="EW299" s="79">
        <v>54.231369018554688</v>
      </c>
      <c r="EX299" s="79">
        <v>53.485004425048828</v>
      </c>
      <c r="EY299" s="79">
        <v>52.656322479248047</v>
      </c>
      <c r="EZ299" s="79">
        <v>51.741214752197266</v>
      </c>
      <c r="FA299" s="79">
        <v>51.12872314453125</v>
      </c>
      <c r="FB299" s="79">
        <v>50.534969329833984</v>
      </c>
      <c r="FC299" s="79">
        <v>50.232666015625</v>
      </c>
      <c r="FD299" s="79">
        <v>50.722797393798828</v>
      </c>
      <c r="FE299" s="79">
        <v>54.030227661132813</v>
      </c>
      <c r="FF299" s="79">
        <v>57.128768920898438</v>
      </c>
      <c r="FG299" s="79">
        <v>59.783966064453125</v>
      </c>
      <c r="FH299" s="79">
        <v>62.371227264404297</v>
      </c>
      <c r="FI299" s="79">
        <v>64.528076171875</v>
      </c>
      <c r="FJ299" s="79">
        <v>66.203834533691406</v>
      </c>
      <c r="FK299" s="79">
        <v>67.092849731445313</v>
      </c>
      <c r="FL299" s="79">
        <v>67.845184326171875</v>
      </c>
      <c r="FM299" s="79">
        <v>67.640670776367188</v>
      </c>
      <c r="FN299" s="79">
        <v>66.40960693359375</v>
      </c>
      <c r="FO299" s="79">
        <v>64.521957397460938</v>
      </c>
      <c r="FP299" s="79">
        <v>61.562606811523438</v>
      </c>
      <c r="FQ299" s="79">
        <v>58.917915344238281</v>
      </c>
      <c r="FR299" s="79">
        <v>57.233680725097656</v>
      </c>
      <c r="FS299" s="79">
        <v>56.184654235839844</v>
      </c>
      <c r="FT299" s="79">
        <v>55.211399078369141</v>
      </c>
      <c r="FU299" s="79">
        <v>1.336302887648344E-2</v>
      </c>
      <c r="FV299" s="79">
        <v>1.9307205453515053E-2</v>
      </c>
      <c r="FW299" s="79">
        <v>1.3147879391908646E-2</v>
      </c>
      <c r="FX299" s="79">
        <v>0</v>
      </c>
      <c r="FY299" s="79">
        <v>358.18182373046875</v>
      </c>
      <c r="FZ299" s="79">
        <v>1</v>
      </c>
      <c r="GA299" s="52"/>
      <c r="GB299" s="34"/>
    </row>
    <row r="300" spans="1:184" x14ac:dyDescent="0.2">
      <c r="A300" t="s">
        <v>186</v>
      </c>
      <c r="B300" t="s">
        <v>236</v>
      </c>
      <c r="C300" t="s">
        <v>194</v>
      </c>
      <c r="D300" t="s">
        <v>202</v>
      </c>
      <c r="E300" t="s">
        <v>205</v>
      </c>
      <c r="F300" t="s">
        <v>1</v>
      </c>
      <c r="G300" t="s">
        <v>200</v>
      </c>
      <c r="H300" s="79">
        <v>808</v>
      </c>
      <c r="I300" s="79">
        <v>0.45031249523162842</v>
      </c>
      <c r="J300" s="79">
        <v>0.40123423933982849</v>
      </c>
      <c r="K300" s="79">
        <v>0.37317654490470886</v>
      </c>
      <c r="L300" s="79">
        <v>0.35262075066566467</v>
      </c>
      <c r="M300" s="79">
        <v>0.34604233503341675</v>
      </c>
      <c r="N300" s="79">
        <v>0.3962293267250061</v>
      </c>
      <c r="O300" s="79">
        <v>0.47005659341812134</v>
      </c>
      <c r="P300" s="79">
        <v>0.4901268482208252</v>
      </c>
      <c r="Q300" s="79">
        <v>0.5362783670425415</v>
      </c>
      <c r="R300" s="79">
        <v>0.54766213893890381</v>
      </c>
      <c r="S300" s="79">
        <v>0.57120752334594727</v>
      </c>
      <c r="T300" s="79">
        <v>0.58433777093887329</v>
      </c>
      <c r="U300" s="79">
        <v>0.58565574884414673</v>
      </c>
      <c r="V300" s="79">
        <v>0.57159304618835449</v>
      </c>
      <c r="W300" s="79">
        <v>0.55331182479858398</v>
      </c>
      <c r="X300" s="79">
        <v>0.55144608020782471</v>
      </c>
      <c r="Y300" s="79">
        <v>0.57034510374069214</v>
      </c>
      <c r="Z300" s="79">
        <v>0.62863397598266602</v>
      </c>
      <c r="AA300" s="79">
        <v>0.66589814424514771</v>
      </c>
      <c r="AB300" s="79">
        <v>0.73470854759216309</v>
      </c>
      <c r="AC300" s="79">
        <v>0.77525931596755981</v>
      </c>
      <c r="AD300" s="79">
        <v>0.71068722009658813</v>
      </c>
      <c r="AE300" s="79">
        <v>0.63110673427581787</v>
      </c>
      <c r="AF300" s="79">
        <v>0.55200213193893433</v>
      </c>
      <c r="AG300" s="79">
        <v>-5.5719655007123947E-2</v>
      </c>
      <c r="AH300" s="79">
        <v>-5.6534402072429657E-2</v>
      </c>
      <c r="AI300" s="79">
        <v>-4.9192029982805252E-2</v>
      </c>
      <c r="AJ300" s="79">
        <v>-4.3660473078489304E-2</v>
      </c>
      <c r="AK300" s="79">
        <v>-5.4833974689245224E-2</v>
      </c>
      <c r="AL300" s="79">
        <v>-3.3057224005460739E-2</v>
      </c>
      <c r="AM300" s="79">
        <v>-2.8792895376682281E-2</v>
      </c>
      <c r="AN300" s="79">
        <v>-3.3820390701293945E-2</v>
      </c>
      <c r="AO300" s="79">
        <v>-2.1814601495862007E-2</v>
      </c>
      <c r="AP300" s="79">
        <v>-4.9859721213579178E-2</v>
      </c>
      <c r="AQ300" s="79">
        <v>-4.6683125197887421E-2</v>
      </c>
      <c r="AR300" s="79">
        <v>-5.622168630361557E-2</v>
      </c>
      <c r="AS300" s="79">
        <v>-7.1515843272209167E-2</v>
      </c>
      <c r="AT300" s="79">
        <v>-7.2254493832588196E-2</v>
      </c>
      <c r="AU300" s="79">
        <v>-0.10128075629472733</v>
      </c>
      <c r="AV300" s="79">
        <v>-9.9020108580589294E-2</v>
      </c>
      <c r="AW300" s="79">
        <v>-8.297332376241684E-2</v>
      </c>
      <c r="AX300" s="79">
        <v>-8.187662810087204E-2</v>
      </c>
      <c r="AY300" s="79">
        <v>-7.4448935687541962E-2</v>
      </c>
      <c r="AZ300" s="79">
        <v>-2.6316652074456215E-2</v>
      </c>
      <c r="BA300" s="79">
        <v>-2.5671625509858131E-2</v>
      </c>
      <c r="BB300" s="79">
        <v>-3.5990573465824127E-2</v>
      </c>
      <c r="BC300" s="79">
        <v>-1.882404088973999E-2</v>
      </c>
      <c r="BD300" s="79">
        <v>-1.3359347358345985E-2</v>
      </c>
      <c r="BE300" s="79">
        <v>-3.1411167234182358E-2</v>
      </c>
      <c r="BF300" s="79">
        <v>-3.4069567918777466E-2</v>
      </c>
      <c r="BG300" s="79">
        <v>-2.8632184490561485E-2</v>
      </c>
      <c r="BH300" s="79">
        <v>-2.2826334461569786E-2</v>
      </c>
      <c r="BI300" s="79">
        <v>-3.3352367579936981E-2</v>
      </c>
      <c r="BJ300" s="79">
        <v>-3.4833492245525122E-3</v>
      </c>
      <c r="BK300" s="79">
        <v>6.5084164962172508E-3</v>
      </c>
      <c r="BL300" s="79">
        <v>-7.126461248844862E-3</v>
      </c>
      <c r="BM300" s="79">
        <v>5.5774319916963577E-3</v>
      </c>
      <c r="BN300" s="79">
        <v>-2.2483093664050102E-2</v>
      </c>
      <c r="BO300" s="79">
        <v>-2.2052319720387459E-2</v>
      </c>
      <c r="BP300" s="79">
        <v>-3.2299961894750595E-2</v>
      </c>
      <c r="BQ300" s="79">
        <v>-4.604237899184227E-2</v>
      </c>
      <c r="BR300" s="79">
        <v>-4.7653436660766602E-2</v>
      </c>
      <c r="BS300" s="79">
        <v>-7.6156154274940491E-2</v>
      </c>
      <c r="BT300" s="79">
        <v>-7.5429908931255341E-2</v>
      </c>
      <c r="BU300" s="79">
        <v>-5.9915550053119659E-2</v>
      </c>
      <c r="BV300" s="79">
        <v>-5.5625654757022858E-2</v>
      </c>
      <c r="BW300" s="79">
        <v>-4.9411460757255554E-2</v>
      </c>
      <c r="BX300" s="79">
        <v>7.6651421841233969E-4</v>
      </c>
      <c r="BY300" s="79">
        <v>8.3356332033872604E-3</v>
      </c>
      <c r="BZ300" s="79">
        <v>-5.788575392216444E-3</v>
      </c>
      <c r="CA300" s="79">
        <v>6.7159710451960564E-3</v>
      </c>
      <c r="CB300" s="79">
        <v>1.0663660243153572E-2</v>
      </c>
      <c r="CC300" s="79">
        <v>-1.457518432289362E-2</v>
      </c>
      <c r="CD300" s="79">
        <v>-1.8510490655899048E-2</v>
      </c>
      <c r="CE300" s="79">
        <v>-1.4392497949302197E-2</v>
      </c>
      <c r="CF300" s="79">
        <v>-8.3966758102178574E-3</v>
      </c>
      <c r="CG300" s="79">
        <v>-1.847427524626255E-2</v>
      </c>
      <c r="CH300" s="79">
        <v>1.6999427229166031E-2</v>
      </c>
      <c r="CI300" s="79">
        <v>3.0957994982600212E-2</v>
      </c>
      <c r="CJ300" s="79">
        <v>1.1361673474311829E-2</v>
      </c>
      <c r="CK300" s="79">
        <v>2.4549070745706558E-2</v>
      </c>
      <c r="CL300" s="79">
        <v>-3.5221211146563292E-3</v>
      </c>
      <c r="CM300" s="79">
        <v>-4.9930969253182411E-3</v>
      </c>
      <c r="CN300" s="79">
        <v>-1.5731852501630783E-2</v>
      </c>
      <c r="CO300" s="79">
        <v>-2.8399534523487091E-2</v>
      </c>
      <c r="CP300" s="79">
        <v>-3.0614821240305901E-2</v>
      </c>
      <c r="CQ300" s="79">
        <v>-5.8754920959472656E-2</v>
      </c>
      <c r="CR300" s="79">
        <v>-5.9091407805681229E-2</v>
      </c>
      <c r="CS300" s="79">
        <v>-4.3945800513029099E-2</v>
      </c>
      <c r="CT300" s="79">
        <v>-3.7444312125444412E-2</v>
      </c>
      <c r="CU300" s="79">
        <v>-3.2070580869913101E-2</v>
      </c>
      <c r="CV300" s="79">
        <v>1.9524231553077698E-2</v>
      </c>
      <c r="CW300" s="79">
        <v>3.1888958066701889E-2</v>
      </c>
      <c r="CX300" s="79">
        <v>1.5129235573112965E-2</v>
      </c>
      <c r="CY300" s="79">
        <v>2.4404905736446381E-2</v>
      </c>
      <c r="CZ300" s="79">
        <v>2.730192057788372E-2</v>
      </c>
      <c r="DA300" s="79">
        <v>2.2607995197176933E-3</v>
      </c>
      <c r="DB300" s="79">
        <v>-2.9514152556657791E-3</v>
      </c>
      <c r="DC300" s="79">
        <v>-1.5281171363312751E-4</v>
      </c>
      <c r="DD300" s="79">
        <v>6.0329828411340714E-3</v>
      </c>
      <c r="DE300" s="79">
        <v>-3.5961812827736139E-3</v>
      </c>
      <c r="DF300" s="79">
        <v>3.7482205778360367E-2</v>
      </c>
      <c r="DG300" s="79">
        <v>5.5407579988241196E-2</v>
      </c>
      <c r="DH300" s="79">
        <v>2.9849808663129807E-2</v>
      </c>
      <c r="DI300" s="79">
        <v>4.3520707637071609E-2</v>
      </c>
      <c r="DJ300" s="79">
        <v>1.5438850969076157E-2</v>
      </c>
      <c r="DK300" s="79">
        <v>1.2066124938428402E-2</v>
      </c>
      <c r="DL300" s="79">
        <v>8.3625956904143095E-4</v>
      </c>
      <c r="DM300" s="79">
        <v>-1.0756689123809338E-2</v>
      </c>
      <c r="DN300" s="79">
        <v>-1.3576209545135498E-2</v>
      </c>
      <c r="DO300" s="79">
        <v>-4.1353695094585419E-2</v>
      </c>
      <c r="DP300" s="79">
        <v>-4.2752906680107117E-2</v>
      </c>
      <c r="DQ300" s="79">
        <v>-2.7976052835583687E-2</v>
      </c>
      <c r="DR300" s="79">
        <v>-1.9262971356511116E-2</v>
      </c>
      <c r="DS300" s="79">
        <v>-1.4729698188602924E-2</v>
      </c>
      <c r="DT300" s="79">
        <v>3.8281947374343872E-2</v>
      </c>
      <c r="DU300" s="79">
        <v>5.5442284792661667E-2</v>
      </c>
      <c r="DV300" s="79">
        <v>3.6047045141458511E-2</v>
      </c>
      <c r="DW300" s="79">
        <v>4.2093843221664429E-2</v>
      </c>
      <c r="DX300" s="79">
        <v>4.3940182775259018E-2</v>
      </c>
      <c r="DY300" s="79">
        <v>2.6569286361336708E-2</v>
      </c>
      <c r="DZ300" s="79">
        <v>1.9513418897986412E-2</v>
      </c>
      <c r="EA300" s="79">
        <v>2.0407034084200859E-2</v>
      </c>
      <c r="EB300" s="79">
        <v>2.686711959540844E-2</v>
      </c>
      <c r="EC300" s="79">
        <v>1.7885422334074974E-2</v>
      </c>
      <c r="ED300" s="79">
        <v>6.7056082189083099E-2</v>
      </c>
      <c r="EE300" s="79">
        <v>9.0708889067173004E-2</v>
      </c>
      <c r="EF300" s="79">
        <v>5.6543737649917603E-2</v>
      </c>
      <c r="EG300" s="79">
        <v>7.0912741124629974E-2</v>
      </c>
      <c r="EH300" s="79">
        <v>4.2815480381250381E-2</v>
      </c>
      <c r="EI300" s="79">
        <v>3.6696933209896088E-2</v>
      </c>
      <c r="EJ300" s="79">
        <v>2.4757979437708855E-2</v>
      </c>
      <c r="EK300" s="79">
        <v>1.4716777950525284E-2</v>
      </c>
      <c r="EL300" s="79">
        <v>1.1024842038750648E-2</v>
      </c>
      <c r="EM300" s="79">
        <v>-1.6229093074798584E-2</v>
      </c>
      <c r="EN300" s="79">
        <v>-1.9162705168128014E-2</v>
      </c>
      <c r="EO300" s="79">
        <v>-4.9182749353349209E-3</v>
      </c>
      <c r="EP300" s="79">
        <v>6.9880019873380661E-3</v>
      </c>
      <c r="EQ300" s="79">
        <v>1.0307782329618931E-2</v>
      </c>
      <c r="ER300" s="79">
        <v>6.5365120768547058E-2</v>
      </c>
      <c r="ES300" s="79">
        <v>8.944953978061676E-2</v>
      </c>
      <c r="ET300" s="79">
        <v>6.6249042749404907E-2</v>
      </c>
      <c r="EU300" s="79">
        <v>6.7633859813213348E-2</v>
      </c>
      <c r="EV300" s="79">
        <v>6.7963190376758575E-2</v>
      </c>
      <c r="EW300" s="79">
        <v>55.921566009521484</v>
      </c>
      <c r="EX300" s="79">
        <v>54.883499145507813</v>
      </c>
      <c r="EY300" s="79">
        <v>54.256839752197266</v>
      </c>
      <c r="EZ300" s="79">
        <v>53.224979400634766</v>
      </c>
      <c r="FA300" s="79">
        <v>52.574851989746094</v>
      </c>
      <c r="FB300" s="79">
        <v>51.887783050537109</v>
      </c>
      <c r="FC300" s="79">
        <v>51.073879241943359</v>
      </c>
      <c r="FD300" s="79">
        <v>51.406852722167969</v>
      </c>
      <c r="FE300" s="79">
        <v>54.461616516113281</v>
      </c>
      <c r="FF300" s="79">
        <v>57.654323577880859</v>
      </c>
      <c r="FG300" s="79">
        <v>60.631759643554688</v>
      </c>
      <c r="FH300" s="79">
        <v>63.491340637207031</v>
      </c>
      <c r="FI300" s="79">
        <v>65.80877685546875</v>
      </c>
      <c r="FJ300" s="79">
        <v>67.751007080078125</v>
      </c>
      <c r="FK300" s="79">
        <v>69.045341491699219</v>
      </c>
      <c r="FL300" s="79">
        <v>70.076133728027344</v>
      </c>
      <c r="FM300" s="79">
        <v>69.995384216308594</v>
      </c>
      <c r="FN300" s="79">
        <v>68.9423828125</v>
      </c>
      <c r="FO300" s="79">
        <v>67.380722045898438</v>
      </c>
      <c r="FP300" s="79">
        <v>64.701629638671875</v>
      </c>
      <c r="FQ300" s="79">
        <v>61.731510162353516</v>
      </c>
      <c r="FR300" s="79">
        <v>60.204074859619141</v>
      </c>
      <c r="FS300" s="79">
        <v>58.522422790527344</v>
      </c>
      <c r="FT300" s="79">
        <v>57.492443084716797</v>
      </c>
      <c r="FU300" s="79">
        <v>2.368694543838501E-2</v>
      </c>
      <c r="FV300" s="79">
        <v>2.6970816776156425E-2</v>
      </c>
      <c r="FW300" s="79">
        <v>2.4376891553401947E-2</v>
      </c>
      <c r="FX300" s="79">
        <v>0</v>
      </c>
      <c r="FY300" s="79">
        <v>178.31817626953125</v>
      </c>
      <c r="FZ300" s="79">
        <v>1</v>
      </c>
      <c r="GA300" s="52"/>
      <c r="GB300" s="34"/>
    </row>
    <row r="301" spans="1:184" x14ac:dyDescent="0.2">
      <c r="A301" t="s">
        <v>186</v>
      </c>
      <c r="B301" t="s">
        <v>236</v>
      </c>
      <c r="C301" t="s">
        <v>194</v>
      </c>
      <c r="D301" t="s">
        <v>202</v>
      </c>
      <c r="E301" t="s">
        <v>205</v>
      </c>
      <c r="F301" t="s">
        <v>1</v>
      </c>
      <c r="G301" t="s">
        <v>1</v>
      </c>
      <c r="H301" s="79">
        <v>4409</v>
      </c>
      <c r="I301" s="79">
        <v>0.45678377151489258</v>
      </c>
      <c r="J301" s="79">
        <v>0.4022393524646759</v>
      </c>
      <c r="K301" s="79">
        <v>0.37023055553436279</v>
      </c>
      <c r="L301" s="79">
        <v>0.33802679181098938</v>
      </c>
      <c r="M301" s="79">
        <v>0.32062497735023499</v>
      </c>
      <c r="N301" s="79">
        <v>0.35258492827415466</v>
      </c>
      <c r="O301" s="79">
        <v>0.40455874800682068</v>
      </c>
      <c r="P301" s="79">
        <v>0.48560979962348938</v>
      </c>
      <c r="Q301" s="79">
        <v>0.51676613092422485</v>
      </c>
      <c r="R301" s="79">
        <v>0.51188570261001587</v>
      </c>
      <c r="S301" s="79">
        <v>0.52798932790756226</v>
      </c>
      <c r="T301" s="79">
        <v>0.53656548261642456</v>
      </c>
      <c r="U301" s="79">
        <v>0.55090492963790894</v>
      </c>
      <c r="V301" s="79">
        <v>0.52548229694366455</v>
      </c>
      <c r="W301" s="79">
        <v>0.49530982971191406</v>
      </c>
      <c r="X301" s="79">
        <v>0.49738416075706482</v>
      </c>
      <c r="Y301" s="79">
        <v>0.52491730451583862</v>
      </c>
      <c r="Z301" s="79">
        <v>0.59504234790802002</v>
      </c>
      <c r="AA301" s="79">
        <v>0.62953346967697144</v>
      </c>
      <c r="AB301" s="79">
        <v>0.67091947793960571</v>
      </c>
      <c r="AC301" s="79">
        <v>0.70226579904556274</v>
      </c>
      <c r="AD301" s="79">
        <v>0.65426391363143921</v>
      </c>
      <c r="AE301" s="79">
        <v>0.56498253345489502</v>
      </c>
      <c r="AF301" s="79">
        <v>0.48145055770874023</v>
      </c>
      <c r="AG301" s="79">
        <v>-1.7779033631086349E-2</v>
      </c>
      <c r="AH301" s="79">
        <v>-1.9604017958045006E-2</v>
      </c>
      <c r="AI301" s="79">
        <v>-1.1930218897759914E-2</v>
      </c>
      <c r="AJ301" s="79">
        <v>-1.2046347372233868E-2</v>
      </c>
      <c r="AK301" s="79">
        <v>-2.0834680646657944E-2</v>
      </c>
      <c r="AL301" s="79">
        <v>-1.1261403560638428E-2</v>
      </c>
      <c r="AM301" s="79">
        <v>-1.2141497805714607E-2</v>
      </c>
      <c r="AN301" s="79">
        <v>-1.4939046464860439E-2</v>
      </c>
      <c r="AO301" s="79">
        <v>-1.3078850694000721E-2</v>
      </c>
      <c r="AP301" s="79">
        <v>-3.1121667474508286E-2</v>
      </c>
      <c r="AQ301" s="79">
        <v>-2.202373743057251E-2</v>
      </c>
      <c r="AR301" s="79">
        <v>-4.3725010007619858E-2</v>
      </c>
      <c r="AS301" s="79">
        <v>-4.7446154057979584E-2</v>
      </c>
      <c r="AT301" s="79">
        <v>-2.5605114176869392E-2</v>
      </c>
      <c r="AU301" s="79">
        <v>-2.7601437643170357E-2</v>
      </c>
      <c r="AV301" s="79">
        <v>-1.6805713996291161E-2</v>
      </c>
      <c r="AW301" s="79">
        <v>-2.1811855956912041E-2</v>
      </c>
      <c r="AX301" s="79">
        <v>-1.6681067645549774E-2</v>
      </c>
      <c r="AY301" s="79">
        <v>-3.7193723022937775E-2</v>
      </c>
      <c r="AZ301" s="79">
        <v>-2.7862800285220146E-2</v>
      </c>
      <c r="BA301" s="79">
        <v>-2.626180462539196E-2</v>
      </c>
      <c r="BB301" s="79">
        <v>-2.2107403725385666E-2</v>
      </c>
      <c r="BC301" s="79">
        <v>-2.5269592180848122E-2</v>
      </c>
      <c r="BD301" s="79">
        <v>-5.4995431564748287E-3</v>
      </c>
      <c r="BE301" s="79">
        <v>3.7738336250185966E-3</v>
      </c>
      <c r="BF301" s="79">
        <v>-1.6971006989479065E-3</v>
      </c>
      <c r="BG301" s="79">
        <v>3.3640703186392784E-3</v>
      </c>
      <c r="BH301" s="79">
        <v>-3.572373534552753E-4</v>
      </c>
      <c r="BI301" s="79">
        <v>-9.3297017738223076E-3</v>
      </c>
      <c r="BJ301" s="79">
        <v>2.3575467057526112E-3</v>
      </c>
      <c r="BK301" s="79">
        <v>2.2576984483748674E-3</v>
      </c>
      <c r="BL301" s="79">
        <v>1.146928989328444E-3</v>
      </c>
      <c r="BM301" s="79">
        <v>1.5441144350916147E-3</v>
      </c>
      <c r="BN301" s="79">
        <v>-1.7978038638830185E-2</v>
      </c>
      <c r="BO301" s="79">
        <v>-8.6926436051726341E-3</v>
      </c>
      <c r="BP301" s="79">
        <v>-3.0134687200188637E-2</v>
      </c>
      <c r="BQ301" s="79">
        <v>-3.3352822065353394E-2</v>
      </c>
      <c r="BR301" s="79">
        <v>-1.2477092444896698E-2</v>
      </c>
      <c r="BS301" s="79">
        <v>-1.5704892575740814E-2</v>
      </c>
      <c r="BT301" s="79">
        <v>-4.8045292496681213E-3</v>
      </c>
      <c r="BU301" s="79">
        <v>-8.8645061478018761E-3</v>
      </c>
      <c r="BV301" s="79">
        <v>-7.5898406794294715E-4</v>
      </c>
      <c r="BW301" s="79">
        <v>-2.0449189469218254E-2</v>
      </c>
      <c r="BX301" s="79">
        <v>-1.1754630133509636E-2</v>
      </c>
      <c r="BY301" s="79">
        <v>-9.4021651893854141E-3</v>
      </c>
      <c r="BZ301" s="79">
        <v>-5.9079551137983799E-3</v>
      </c>
      <c r="CA301" s="79">
        <v>-1.1084204539656639E-2</v>
      </c>
      <c r="CB301" s="79">
        <v>5.5324449203908443E-3</v>
      </c>
      <c r="CC301" s="79">
        <v>1.8701283261179924E-2</v>
      </c>
      <c r="CD301" s="79">
        <v>1.0705176740884781E-2</v>
      </c>
      <c r="CE301" s="79">
        <v>1.3956848531961441E-2</v>
      </c>
      <c r="CF301" s="79">
        <v>7.7386046759784222E-3</v>
      </c>
      <c r="CG301" s="79">
        <v>-1.361388131044805E-3</v>
      </c>
      <c r="CH301" s="79">
        <v>1.1789989657700062E-2</v>
      </c>
      <c r="CI301" s="79">
        <v>1.2230537831783295E-2</v>
      </c>
      <c r="CJ301" s="79">
        <v>1.2288025580346584E-2</v>
      </c>
      <c r="CK301" s="79">
        <v>1.1671936139464378E-2</v>
      </c>
      <c r="CL301" s="79">
        <v>-8.874800056219101E-3</v>
      </c>
      <c r="CM301" s="79">
        <v>5.4043164709582925E-4</v>
      </c>
      <c r="CN301" s="79">
        <v>-2.0722072571516037E-2</v>
      </c>
      <c r="CO301" s="79">
        <v>-2.3591818287968636E-2</v>
      </c>
      <c r="CP301" s="79">
        <v>-3.3846639562398195E-3</v>
      </c>
      <c r="CQ301" s="79">
        <v>-7.4653821066021919E-3</v>
      </c>
      <c r="CR301" s="79">
        <v>3.5074546467512846E-3</v>
      </c>
      <c r="CS301" s="79">
        <v>1.0278931586071849E-4</v>
      </c>
      <c r="CT301" s="79">
        <v>1.0268602520227432E-2</v>
      </c>
      <c r="CU301" s="79">
        <v>-8.8519733399152756E-3</v>
      </c>
      <c r="CV301" s="79">
        <v>-5.9816165594384074E-4</v>
      </c>
      <c r="CW301" s="79">
        <v>2.2747688926756382E-3</v>
      </c>
      <c r="CX301" s="79">
        <v>5.3117331117391586E-3</v>
      </c>
      <c r="CY301" s="79">
        <v>-1.2594495201483369E-3</v>
      </c>
      <c r="CZ301" s="79">
        <v>1.317316573113203E-2</v>
      </c>
      <c r="DA301" s="79">
        <v>3.3628735691308975E-2</v>
      </c>
      <c r="DB301" s="79">
        <v>2.3107452318072319E-2</v>
      </c>
      <c r="DC301" s="79">
        <v>2.4549625813961029E-2</v>
      </c>
      <c r="DD301" s="79">
        <v>1.5834448859095573E-2</v>
      </c>
      <c r="DE301" s="79">
        <v>6.6069257445633411E-3</v>
      </c>
      <c r="DF301" s="79">
        <v>2.12224330753088E-2</v>
      </c>
      <c r="DG301" s="79">
        <v>2.220337837934494E-2</v>
      </c>
      <c r="DH301" s="79">
        <v>2.3429121822118759E-2</v>
      </c>
      <c r="DI301" s="79">
        <v>2.1799756214022636E-2</v>
      </c>
      <c r="DJ301" s="79">
        <v>2.2843849728815258E-4</v>
      </c>
      <c r="DK301" s="79">
        <v>9.7735067829489708E-3</v>
      </c>
      <c r="DL301" s="79">
        <v>-1.1309457942843437E-2</v>
      </c>
      <c r="DM301" s="79">
        <v>-1.3830817304551601E-2</v>
      </c>
      <c r="DN301" s="79">
        <v>5.7077636010944843E-3</v>
      </c>
      <c r="DO301" s="79">
        <v>7.7412911923602223E-4</v>
      </c>
      <c r="DP301" s="79">
        <v>1.1819439008831978E-2</v>
      </c>
      <c r="DQ301" s="79">
        <v>9.0700853615999222E-3</v>
      </c>
      <c r="DR301" s="79">
        <v>2.1296190097928047E-2</v>
      </c>
      <c r="DS301" s="79">
        <v>2.7452406939119101E-3</v>
      </c>
      <c r="DT301" s="79">
        <v>1.055830717086792E-2</v>
      </c>
      <c r="DU301" s="79">
        <v>1.3951702974736691E-2</v>
      </c>
      <c r="DV301" s="79">
        <v>1.653142087161541E-2</v>
      </c>
      <c r="DW301" s="79">
        <v>8.565305732190609E-3</v>
      </c>
      <c r="DX301" s="79">
        <v>2.0813887938857079E-2</v>
      </c>
      <c r="DY301" s="79">
        <v>5.5181596428155899E-2</v>
      </c>
      <c r="DZ301" s="79">
        <v>4.1014373302459717E-2</v>
      </c>
      <c r="EA301" s="79">
        <v>3.984392061829567E-2</v>
      </c>
      <c r="EB301" s="79">
        <v>2.7523558586835861E-2</v>
      </c>
      <c r="EC301" s="79">
        <v>1.8111905083060265E-2</v>
      </c>
      <c r="ED301" s="79">
        <v>3.4841384738683701E-2</v>
      </c>
      <c r="EE301" s="79">
        <v>3.6602575331926346E-2</v>
      </c>
      <c r="EF301" s="79">
        <v>3.9515096694231033E-2</v>
      </c>
      <c r="EG301" s="79">
        <v>3.6422718316316605E-2</v>
      </c>
      <c r="EH301" s="79">
        <v>1.3372068293392658E-2</v>
      </c>
      <c r="EI301" s="79">
        <v>2.3104600608348846E-2</v>
      </c>
      <c r="EJ301" s="79">
        <v>2.2808639332652092E-3</v>
      </c>
      <c r="EK301" s="79">
        <v>2.6251858798786998E-4</v>
      </c>
      <c r="EL301" s="79">
        <v>1.8835786730051041E-2</v>
      </c>
      <c r="EM301" s="79">
        <v>1.2670674361288548E-2</v>
      </c>
      <c r="EN301" s="79">
        <v>2.3820625618100166E-2</v>
      </c>
      <c r="EO301" s="79">
        <v>2.2017436102032661E-2</v>
      </c>
      <c r="EP301" s="79">
        <v>3.7218272686004639E-2</v>
      </c>
      <c r="EQ301" s="79">
        <v>1.9489778205752373E-2</v>
      </c>
      <c r="ER301" s="79">
        <v>2.6666473597288132E-2</v>
      </c>
      <c r="ES301" s="79">
        <v>3.0811341479420662E-2</v>
      </c>
      <c r="ET301" s="79">
        <v>3.2730869948863983E-2</v>
      </c>
      <c r="EU301" s="79">
        <v>2.2750692442059517E-2</v>
      </c>
      <c r="EV301" s="79">
        <v>3.1845875084400177E-2</v>
      </c>
      <c r="EW301" s="79">
        <v>54.560070037841797</v>
      </c>
      <c r="EX301" s="79">
        <v>53.759761810302734</v>
      </c>
      <c r="EY301" s="79">
        <v>52.975399017333984</v>
      </c>
      <c r="EZ301" s="79">
        <v>52.038429260253906</v>
      </c>
      <c r="FA301" s="79">
        <v>51.428749084472656</v>
      </c>
      <c r="FB301" s="79">
        <v>50.810848236083984</v>
      </c>
      <c r="FC301" s="79">
        <v>50.405204772949219</v>
      </c>
      <c r="FD301" s="79">
        <v>50.849601745605469</v>
      </c>
      <c r="FE301" s="79">
        <v>54.110321044921875</v>
      </c>
      <c r="FF301" s="79">
        <v>57.230709075927734</v>
      </c>
      <c r="FG301" s="79">
        <v>59.953693389892578</v>
      </c>
      <c r="FH301" s="79">
        <v>62.592258453369141</v>
      </c>
      <c r="FI301" s="79">
        <v>64.778938293457031</v>
      </c>
      <c r="FJ301" s="79">
        <v>66.526695251464844</v>
      </c>
      <c r="FK301" s="79">
        <v>67.5284423828125</v>
      </c>
      <c r="FL301" s="79">
        <v>68.350601196289063</v>
      </c>
      <c r="FM301" s="79">
        <v>68.145767211914063</v>
      </c>
      <c r="FN301" s="79">
        <v>66.938301086425781</v>
      </c>
      <c r="FO301" s="79">
        <v>65.094757080078125</v>
      </c>
      <c r="FP301" s="79">
        <v>62.175273895263672</v>
      </c>
      <c r="FQ301" s="79">
        <v>59.465492248535156</v>
      </c>
      <c r="FR301" s="79">
        <v>57.817134857177734</v>
      </c>
      <c r="FS301" s="79">
        <v>56.643688201904297</v>
      </c>
      <c r="FT301" s="79">
        <v>55.679794311523438</v>
      </c>
      <c r="FU301" s="79">
        <v>1.174568198621273E-2</v>
      </c>
      <c r="FV301" s="79">
        <v>1.6525428742170334E-2</v>
      </c>
      <c r="FW301" s="79">
        <v>1.1630562134087086E-2</v>
      </c>
      <c r="FX301" s="79">
        <v>0</v>
      </c>
      <c r="FY301" s="79">
        <v>536.5</v>
      </c>
      <c r="FZ301" s="79">
        <v>1</v>
      </c>
      <c r="GA301" s="52"/>
      <c r="GB301" s="34"/>
    </row>
    <row r="302" spans="1:184" x14ac:dyDescent="0.2">
      <c r="A302" t="s">
        <v>186</v>
      </c>
      <c r="B302" t="s">
        <v>236</v>
      </c>
      <c r="C302" t="s">
        <v>194</v>
      </c>
      <c r="D302" t="s">
        <v>202</v>
      </c>
      <c r="E302" t="s">
        <v>205</v>
      </c>
      <c r="F302" t="s">
        <v>178</v>
      </c>
      <c r="G302" t="s">
        <v>1</v>
      </c>
      <c r="H302" s="79">
        <v>3080</v>
      </c>
      <c r="I302" s="79">
        <v>0.37582284212112427</v>
      </c>
      <c r="J302" s="79">
        <v>0.32255986332893372</v>
      </c>
      <c r="K302" s="79">
        <v>0.29875278472900391</v>
      </c>
      <c r="L302" s="79">
        <v>0.28751388192176819</v>
      </c>
      <c r="M302" s="79">
        <v>0.28100106120109558</v>
      </c>
      <c r="N302" s="79">
        <v>0.30417332053184509</v>
      </c>
      <c r="O302" s="79">
        <v>0.35084223747253418</v>
      </c>
      <c r="P302" s="79">
        <v>0.4267527163028717</v>
      </c>
      <c r="Q302" s="79">
        <v>0.47022795677185059</v>
      </c>
      <c r="R302" s="79">
        <v>0.47098499536514282</v>
      </c>
      <c r="S302" s="79">
        <v>0.47574186325073242</v>
      </c>
      <c r="T302" s="79">
        <v>0.48894265294075012</v>
      </c>
      <c r="U302" s="79">
        <v>0.51036465167999268</v>
      </c>
      <c r="V302" s="79">
        <v>0.49168086051940918</v>
      </c>
      <c r="W302" s="79">
        <v>0.4578176736831665</v>
      </c>
      <c r="X302" s="79">
        <v>0.45964658260345459</v>
      </c>
      <c r="Y302" s="79">
        <v>0.48658716678619385</v>
      </c>
      <c r="Z302" s="79">
        <v>0.55298930406570435</v>
      </c>
      <c r="AA302" s="79">
        <v>0.59284240007400513</v>
      </c>
      <c r="AB302" s="79">
        <v>0.6207391619682312</v>
      </c>
      <c r="AC302" s="79">
        <v>0.64981603622436523</v>
      </c>
      <c r="AD302" s="79">
        <v>0.61130785942077637</v>
      </c>
      <c r="AE302" s="79">
        <v>0.53651809692382813</v>
      </c>
      <c r="AF302" s="79">
        <v>0.44761836528778076</v>
      </c>
      <c r="AG302" s="79">
        <v>4.6925438800826669E-4</v>
      </c>
      <c r="AH302" s="79">
        <v>-5.9073776938021183E-3</v>
      </c>
      <c r="AI302" s="79">
        <v>6.0113961808383465E-3</v>
      </c>
      <c r="AJ302" s="79">
        <v>6.8147419951856136E-3</v>
      </c>
      <c r="AK302" s="79">
        <v>1.9800700101768598E-5</v>
      </c>
      <c r="AL302" s="79">
        <v>6.360253319144249E-4</v>
      </c>
      <c r="AM302" s="79">
        <v>3.9691771380603313E-3</v>
      </c>
      <c r="AN302" s="79">
        <v>9.2623860109597445E-4</v>
      </c>
      <c r="AO302" s="79">
        <v>-1.4556877315044403E-2</v>
      </c>
      <c r="AP302" s="79">
        <v>-3.6726552993059158E-2</v>
      </c>
      <c r="AQ302" s="79">
        <v>-4.368140920996666E-2</v>
      </c>
      <c r="AR302" s="79">
        <v>-6.6148988902568817E-2</v>
      </c>
      <c r="AS302" s="79">
        <v>-6.0508806258440018E-2</v>
      </c>
      <c r="AT302" s="79">
        <v>-2.5249773636460304E-2</v>
      </c>
      <c r="AU302" s="79">
        <v>-3.0014431104063988E-2</v>
      </c>
      <c r="AV302" s="79">
        <v>-1.3016284443438053E-2</v>
      </c>
      <c r="AW302" s="79">
        <v>-1.5958650037646294E-2</v>
      </c>
      <c r="AX302" s="79">
        <v>-1.1083371937274933E-3</v>
      </c>
      <c r="AY302" s="79">
        <v>-1.3494126498699188E-2</v>
      </c>
      <c r="AZ302" s="79">
        <v>-3.1745411455631256E-2</v>
      </c>
      <c r="BA302" s="79">
        <v>-2.6441385969519615E-2</v>
      </c>
      <c r="BB302" s="79">
        <v>-2.5737650692462921E-2</v>
      </c>
      <c r="BC302" s="79">
        <v>-2.0463956519961357E-2</v>
      </c>
      <c r="BD302" s="79">
        <v>-3.2733634579926729E-3</v>
      </c>
      <c r="BE302" s="79">
        <v>1.176499854773283E-2</v>
      </c>
      <c r="BF302" s="79">
        <v>4.2670397087931633E-3</v>
      </c>
      <c r="BG302" s="79">
        <v>1.5154169872403145E-2</v>
      </c>
      <c r="BH302" s="79">
        <v>1.5565927140414715E-2</v>
      </c>
      <c r="BI302" s="79">
        <v>9.1608660295605659E-3</v>
      </c>
      <c r="BJ302" s="79">
        <v>1.0900973342359066E-2</v>
      </c>
      <c r="BK302" s="79">
        <v>1.7299667000770569E-2</v>
      </c>
      <c r="BL302" s="79">
        <v>1.6784582287073135E-2</v>
      </c>
      <c r="BM302" s="79">
        <v>1.113121397793293E-3</v>
      </c>
      <c r="BN302" s="79">
        <v>-2.3497384041547775E-2</v>
      </c>
      <c r="BO302" s="79">
        <v>-2.9321612790226936E-2</v>
      </c>
      <c r="BP302" s="79">
        <v>-5.1062684506177902E-2</v>
      </c>
      <c r="BQ302" s="79">
        <v>-4.4992703944444656E-2</v>
      </c>
      <c r="BR302" s="79">
        <v>-1.1075995862483978E-2</v>
      </c>
      <c r="BS302" s="79">
        <v>-1.660778746008873E-2</v>
      </c>
      <c r="BT302" s="79">
        <v>4.6200570068322122E-4</v>
      </c>
      <c r="BU302" s="79">
        <v>-2.5035550352185965E-3</v>
      </c>
      <c r="BV302" s="79">
        <v>1.4757381752133369E-2</v>
      </c>
      <c r="BW302" s="79">
        <v>3.7300311960279942E-3</v>
      </c>
      <c r="BX302" s="79">
        <v>-1.4175927266478539E-2</v>
      </c>
      <c r="BY302" s="79">
        <v>-8.4796268492937088E-3</v>
      </c>
      <c r="BZ302" s="79">
        <v>-8.772851899266243E-3</v>
      </c>
      <c r="CA302" s="79">
        <v>-5.23036764934659E-3</v>
      </c>
      <c r="CB302" s="79">
        <v>9.1702435165643692E-3</v>
      </c>
      <c r="CC302" s="79">
        <v>1.9588395953178406E-2</v>
      </c>
      <c r="CD302" s="79">
        <v>1.1313810013234615E-2</v>
      </c>
      <c r="CE302" s="79">
        <v>2.1486427634954453E-2</v>
      </c>
      <c r="CF302" s="79">
        <v>2.1626973524689674E-2</v>
      </c>
      <c r="CG302" s="79">
        <v>1.5491940081119537E-2</v>
      </c>
      <c r="CH302" s="79">
        <v>1.8010444939136505E-2</v>
      </c>
      <c r="CI302" s="79">
        <v>2.6532324030995369E-2</v>
      </c>
      <c r="CJ302" s="79">
        <v>2.7768023312091827E-2</v>
      </c>
      <c r="CK302" s="79">
        <v>1.1966115795075893E-2</v>
      </c>
      <c r="CL302" s="79">
        <v>-1.4334902167320251E-2</v>
      </c>
      <c r="CM302" s="79">
        <v>-1.9376058131456375E-2</v>
      </c>
      <c r="CN302" s="79">
        <v>-4.061395674943924E-2</v>
      </c>
      <c r="CO302" s="79">
        <v>-3.4246295690536499E-2</v>
      </c>
      <c r="CP302" s="79">
        <v>-1.2592802522704005E-3</v>
      </c>
      <c r="CQ302" s="79">
        <v>-7.322386372834444E-3</v>
      </c>
      <c r="CR302" s="79">
        <v>9.7970282658934593E-3</v>
      </c>
      <c r="CS302" s="79">
        <v>6.8154027685523033E-3</v>
      </c>
      <c r="CT302" s="79">
        <v>2.5745930150151253E-2</v>
      </c>
      <c r="CU302" s="79">
        <v>1.5659430995583534E-2</v>
      </c>
      <c r="CV302" s="79">
        <v>-2.0073568448424339E-3</v>
      </c>
      <c r="CW302" s="79">
        <v>3.9606355130672455E-3</v>
      </c>
      <c r="CX302" s="79">
        <v>2.9769155662506819E-3</v>
      </c>
      <c r="CY302" s="79">
        <v>5.320369265973568E-3</v>
      </c>
      <c r="CZ302" s="79">
        <v>1.778864674270153E-2</v>
      </c>
      <c r="DA302" s="79">
        <v>2.7411796152591705E-2</v>
      </c>
      <c r="DB302" s="79">
        <v>1.8360583111643791E-2</v>
      </c>
      <c r="DC302" s="79">
        <v>2.781868539750576E-2</v>
      </c>
      <c r="DD302" s="79">
        <v>2.768801711499691E-2</v>
      </c>
      <c r="DE302" s="79">
        <v>2.1823015064001083E-2</v>
      </c>
      <c r="DF302" s="79">
        <v>2.5119917467236519E-2</v>
      </c>
      <c r="DG302" s="79">
        <v>3.5764977335929871E-2</v>
      </c>
      <c r="DH302" s="79">
        <v>3.8751464337110519E-2</v>
      </c>
      <c r="DI302" s="79">
        <v>2.2819109261035919E-2</v>
      </c>
      <c r="DJ302" s="79">
        <v>-5.172420758754015E-3</v>
      </c>
      <c r="DK302" s="79">
        <v>-9.430508129298687E-3</v>
      </c>
      <c r="DL302" s="79">
        <v>-3.0165228992700577E-2</v>
      </c>
      <c r="DM302" s="79">
        <v>-2.349989116191864E-2</v>
      </c>
      <c r="DN302" s="79">
        <v>8.5574351251125336E-3</v>
      </c>
      <c r="DO302" s="79">
        <v>1.9630147144198418E-3</v>
      </c>
      <c r="DP302" s="79">
        <v>1.9132047891616821E-2</v>
      </c>
      <c r="DQ302" s="79">
        <v>1.6134358942508698E-2</v>
      </c>
      <c r="DR302" s="79">
        <v>3.6734480410814285E-2</v>
      </c>
      <c r="DS302" s="79">
        <v>2.7588831260800362E-2</v>
      </c>
      <c r="DT302" s="79">
        <v>1.0161214508116245E-2</v>
      </c>
      <c r="DU302" s="79">
        <v>1.64008978754282E-2</v>
      </c>
      <c r="DV302" s="79">
        <v>1.4726683497428894E-2</v>
      </c>
      <c r="DW302" s="79">
        <v>1.5871105715632439E-2</v>
      </c>
      <c r="DX302" s="79">
        <v>2.6407051831483841E-2</v>
      </c>
      <c r="DY302" s="79">
        <v>3.8707543164491653E-2</v>
      </c>
      <c r="DZ302" s="79">
        <v>2.8534999117255211E-2</v>
      </c>
      <c r="EA302" s="79">
        <v>3.6961458623409271E-2</v>
      </c>
      <c r="EB302" s="79">
        <v>3.6439202725887299E-2</v>
      </c>
      <c r="EC302" s="79">
        <v>3.0964082106947899E-2</v>
      </c>
      <c r="ED302" s="79">
        <v>3.5384867340326309E-2</v>
      </c>
      <c r="EE302" s="79">
        <v>4.9095470458269119E-2</v>
      </c>
      <c r="EF302" s="79">
        <v>5.4609809070825577E-2</v>
      </c>
      <c r="EG302" s="79">
        <v>3.8489107042551041E-2</v>
      </c>
      <c r="EH302" s="79">
        <v>8.0567477270960808E-3</v>
      </c>
      <c r="EI302" s="79">
        <v>4.9292892217636108E-3</v>
      </c>
      <c r="EJ302" s="79">
        <v>-1.5078922733664513E-2</v>
      </c>
      <c r="EK302" s="79">
        <v>-7.9837851226329803E-3</v>
      </c>
      <c r="EL302" s="79">
        <v>2.2731214761734009E-2</v>
      </c>
      <c r="EM302" s="79">
        <v>1.53696583583951E-2</v>
      </c>
      <c r="EN302" s="79">
        <v>3.2610338181257248E-2</v>
      </c>
      <c r="EO302" s="79">
        <v>2.95894555747509E-2</v>
      </c>
      <c r="EP302" s="79">
        <v>5.2600201219320297E-2</v>
      </c>
      <c r="EQ302" s="79">
        <v>4.4812988489866257E-2</v>
      </c>
      <c r="ER302" s="79">
        <v>2.7730699628591537E-2</v>
      </c>
      <c r="ES302" s="79">
        <v>3.4362658858299255E-2</v>
      </c>
      <c r="ET302" s="79">
        <v>3.1691480427980423E-2</v>
      </c>
      <c r="EU302" s="79">
        <v>3.1104693189263344E-2</v>
      </c>
      <c r="EV302" s="79">
        <v>3.8850661367177963E-2</v>
      </c>
      <c r="EW302" s="79">
        <v>54.235809326171875</v>
      </c>
      <c r="EX302" s="79">
        <v>53.599594116210938</v>
      </c>
      <c r="EY302" s="79">
        <v>53.073963165283203</v>
      </c>
      <c r="EZ302" s="79">
        <v>52.466655731201172</v>
      </c>
      <c r="FA302" s="79">
        <v>52.081127166748047</v>
      </c>
      <c r="FB302" s="79">
        <v>51.634689331054688</v>
      </c>
      <c r="FC302" s="79">
        <v>51.325366973876953</v>
      </c>
      <c r="FD302" s="79">
        <v>51.721187591552734</v>
      </c>
      <c r="FE302" s="79">
        <v>54.450534820556641</v>
      </c>
      <c r="FF302" s="79">
        <v>57.123374938964844</v>
      </c>
      <c r="FG302" s="79">
        <v>59.505764007568359</v>
      </c>
      <c r="FH302" s="79">
        <v>61.878627777099609</v>
      </c>
      <c r="FI302" s="79">
        <v>63.981132507324219</v>
      </c>
      <c r="FJ302" s="79">
        <v>65.555572509765625</v>
      </c>
      <c r="FK302" s="79">
        <v>66.557243347167969</v>
      </c>
      <c r="FL302" s="79">
        <v>67.16424560546875</v>
      </c>
      <c r="FM302" s="79">
        <v>66.719139099121094</v>
      </c>
      <c r="FN302" s="79">
        <v>65.3834228515625</v>
      </c>
      <c r="FO302" s="79">
        <v>63.354393005371094</v>
      </c>
      <c r="FP302" s="79">
        <v>60.533809661865234</v>
      </c>
      <c r="FQ302" s="79">
        <v>58.404750823974609</v>
      </c>
      <c r="FR302" s="79">
        <v>57.111499786376953</v>
      </c>
      <c r="FS302" s="79">
        <v>56.199600219726563</v>
      </c>
      <c r="FT302" s="79">
        <v>55.331718444824219</v>
      </c>
      <c r="FU302" s="79">
        <v>1.2302172370254993E-2</v>
      </c>
      <c r="FV302" s="79">
        <v>1.7669599503278732E-2</v>
      </c>
      <c r="FW302" s="79">
        <v>1.1776651255786419E-2</v>
      </c>
      <c r="FX302" s="79">
        <v>0</v>
      </c>
      <c r="FY302" s="79">
        <v>401.72726440429688</v>
      </c>
      <c r="FZ302" s="79">
        <v>1</v>
      </c>
      <c r="GA302" s="52"/>
      <c r="GB302" s="34"/>
    </row>
    <row r="303" spans="1:184" x14ac:dyDescent="0.2">
      <c r="A303" t="s">
        <v>186</v>
      </c>
      <c r="B303" t="s">
        <v>236</v>
      </c>
      <c r="C303" t="s">
        <v>194</v>
      </c>
      <c r="D303" t="s">
        <v>202</v>
      </c>
      <c r="E303" t="s">
        <v>205</v>
      </c>
      <c r="F303" t="s">
        <v>179</v>
      </c>
      <c r="G303" t="s">
        <v>1</v>
      </c>
      <c r="H303" s="79">
        <v>160</v>
      </c>
      <c r="I303" s="79"/>
      <c r="J303" s="79"/>
      <c r="K303" s="79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  <c r="AA303" s="79"/>
      <c r="AB303" s="79"/>
      <c r="AC303" s="79"/>
      <c r="AD303" s="79"/>
      <c r="AE303" s="79"/>
      <c r="AF303" s="79"/>
      <c r="AG303" s="79"/>
      <c r="AH303" s="79"/>
      <c r="AI303" s="79"/>
      <c r="AJ303" s="79"/>
      <c r="AK303" s="79"/>
      <c r="AL303" s="79"/>
      <c r="AM303" s="79"/>
      <c r="AN303" s="79"/>
      <c r="AO303" s="79"/>
      <c r="AP303" s="79"/>
      <c r="AQ303" s="79"/>
      <c r="AR303" s="79"/>
      <c r="AS303" s="79"/>
      <c r="AT303" s="79"/>
      <c r="AU303" s="79"/>
      <c r="AV303" s="79"/>
      <c r="AW303" s="79"/>
      <c r="AX303" s="79"/>
      <c r="AY303" s="79"/>
      <c r="AZ303" s="79"/>
      <c r="BA303" s="79"/>
      <c r="BB303" s="79"/>
      <c r="BC303" s="79"/>
      <c r="BD303" s="79"/>
      <c r="BE303" s="79"/>
      <c r="BF303" s="79"/>
      <c r="BG303" s="79"/>
      <c r="BH303" s="79"/>
      <c r="BI303" s="79"/>
      <c r="BJ303" s="79"/>
      <c r="BK303" s="79"/>
      <c r="BL303" s="79"/>
      <c r="BM303" s="79"/>
      <c r="BN303" s="79"/>
      <c r="BO303" s="79"/>
      <c r="BP303" s="79"/>
      <c r="BQ303" s="79"/>
      <c r="BR303" s="79"/>
      <c r="BS303" s="79"/>
      <c r="BT303" s="79"/>
      <c r="BU303" s="79"/>
      <c r="BV303" s="79"/>
      <c r="BW303" s="79"/>
      <c r="BX303" s="79"/>
      <c r="BY303" s="79"/>
      <c r="BZ303" s="79"/>
      <c r="CA303" s="79"/>
      <c r="CB303" s="79"/>
      <c r="CC303" s="79"/>
      <c r="CD303" s="79"/>
      <c r="CE303" s="79"/>
      <c r="CF303" s="79"/>
      <c r="CG303" s="79"/>
      <c r="CH303" s="79"/>
      <c r="CI303" s="79"/>
      <c r="CJ303" s="79"/>
      <c r="CK303" s="79"/>
      <c r="CL303" s="79"/>
      <c r="CM303" s="79"/>
      <c r="CN303" s="79"/>
      <c r="CO303" s="79"/>
      <c r="CP303" s="79"/>
      <c r="CQ303" s="79"/>
      <c r="CR303" s="79"/>
      <c r="CS303" s="79"/>
      <c r="CT303" s="79"/>
      <c r="CU303" s="79"/>
      <c r="CV303" s="79"/>
      <c r="CW303" s="79"/>
      <c r="CX303" s="79"/>
      <c r="CY303" s="79"/>
      <c r="CZ303" s="79"/>
      <c r="DA303" s="79"/>
      <c r="DB303" s="79"/>
      <c r="DC303" s="79"/>
      <c r="DD303" s="79"/>
      <c r="DE303" s="79"/>
      <c r="DF303" s="79"/>
      <c r="DG303" s="79"/>
      <c r="DH303" s="79"/>
      <c r="DI303" s="79"/>
      <c r="DJ303" s="79"/>
      <c r="DK303" s="79"/>
      <c r="DL303" s="79"/>
      <c r="DM303" s="79"/>
      <c r="DN303" s="79"/>
      <c r="DO303" s="79"/>
      <c r="DP303" s="79"/>
      <c r="DQ303" s="79"/>
      <c r="DR303" s="79"/>
      <c r="DS303" s="79"/>
      <c r="DT303" s="79"/>
      <c r="DU303" s="79"/>
      <c r="DV303" s="79"/>
      <c r="DW303" s="79"/>
      <c r="DX303" s="79"/>
      <c r="DY303" s="79"/>
      <c r="DZ303" s="79"/>
      <c r="EA303" s="79"/>
      <c r="EB303" s="79"/>
      <c r="EC303" s="79"/>
      <c r="ED303" s="79"/>
      <c r="EE303" s="79"/>
      <c r="EF303" s="79"/>
      <c r="EG303" s="79"/>
      <c r="EH303" s="79"/>
      <c r="EI303" s="79"/>
      <c r="EJ303" s="79"/>
      <c r="EK303" s="79"/>
      <c r="EL303" s="79"/>
      <c r="EM303" s="79"/>
      <c r="EN303" s="79"/>
      <c r="EO303" s="79"/>
      <c r="EP303" s="79"/>
      <c r="EQ303" s="79"/>
      <c r="ER303" s="79"/>
      <c r="ES303" s="79"/>
      <c r="ET303" s="79"/>
      <c r="EU303" s="79"/>
      <c r="EV303" s="79"/>
      <c r="EW303" s="79"/>
      <c r="EX303" s="79"/>
      <c r="EY303" s="79"/>
      <c r="EZ303" s="79"/>
      <c r="FA303" s="79"/>
      <c r="FB303" s="79"/>
      <c r="FC303" s="79"/>
      <c r="FD303" s="79"/>
      <c r="FE303" s="79"/>
      <c r="FF303" s="79"/>
      <c r="FG303" s="79"/>
      <c r="FH303" s="79"/>
      <c r="FI303" s="79"/>
      <c r="FJ303" s="79"/>
      <c r="FK303" s="79"/>
      <c r="FL303" s="79"/>
      <c r="FM303" s="79"/>
      <c r="FN303" s="79"/>
      <c r="FO303" s="79"/>
      <c r="FP303" s="79"/>
      <c r="FQ303" s="79"/>
      <c r="FR303" s="79"/>
      <c r="FS303" s="79"/>
      <c r="FT303" s="79"/>
      <c r="FU303" s="79"/>
      <c r="FV303" s="79"/>
      <c r="FW303" s="79"/>
      <c r="FX303" s="79">
        <v>0</v>
      </c>
      <c r="FY303" s="79">
        <v>11.363636016845703</v>
      </c>
      <c r="FZ303" s="79">
        <v>0</v>
      </c>
      <c r="GA303" s="52"/>
      <c r="GB303" s="34"/>
    </row>
    <row r="304" spans="1:184" x14ac:dyDescent="0.2">
      <c r="A304" t="s">
        <v>186</v>
      </c>
      <c r="B304" t="s">
        <v>236</v>
      </c>
      <c r="C304" t="s">
        <v>194</v>
      </c>
      <c r="D304" t="s">
        <v>202</v>
      </c>
      <c r="E304" t="s">
        <v>205</v>
      </c>
      <c r="F304" t="s">
        <v>180</v>
      </c>
      <c r="G304" t="s">
        <v>1</v>
      </c>
      <c r="H304" s="79">
        <v>49</v>
      </c>
      <c r="I304" s="79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  <c r="AA304" s="79"/>
      <c r="AB304" s="79"/>
      <c r="AC304" s="79"/>
      <c r="AD304" s="79"/>
      <c r="AE304" s="79"/>
      <c r="AF304" s="79"/>
      <c r="AG304" s="79"/>
      <c r="AH304" s="79"/>
      <c r="AI304" s="79"/>
      <c r="AJ304" s="79"/>
      <c r="AK304" s="79"/>
      <c r="AL304" s="79"/>
      <c r="AM304" s="79"/>
      <c r="AN304" s="79"/>
      <c r="AO304" s="79"/>
      <c r="AP304" s="79"/>
      <c r="AQ304" s="79"/>
      <c r="AR304" s="79"/>
      <c r="AS304" s="79"/>
      <c r="AT304" s="79"/>
      <c r="AU304" s="79"/>
      <c r="AV304" s="79"/>
      <c r="AW304" s="79"/>
      <c r="AX304" s="79"/>
      <c r="AY304" s="79"/>
      <c r="AZ304" s="79"/>
      <c r="BA304" s="79"/>
      <c r="BB304" s="79"/>
      <c r="BC304" s="79"/>
      <c r="BD304" s="79"/>
      <c r="BE304" s="79"/>
      <c r="BF304" s="79"/>
      <c r="BG304" s="79"/>
      <c r="BH304" s="79"/>
      <c r="BI304" s="79"/>
      <c r="BJ304" s="79"/>
      <c r="BK304" s="79"/>
      <c r="BL304" s="79"/>
      <c r="BM304" s="79"/>
      <c r="BN304" s="79"/>
      <c r="BO304" s="79"/>
      <c r="BP304" s="79"/>
      <c r="BQ304" s="79"/>
      <c r="BR304" s="79"/>
      <c r="BS304" s="79"/>
      <c r="BT304" s="79"/>
      <c r="BU304" s="79"/>
      <c r="BV304" s="79"/>
      <c r="BW304" s="79"/>
      <c r="BX304" s="79"/>
      <c r="BY304" s="79"/>
      <c r="BZ304" s="79"/>
      <c r="CA304" s="79"/>
      <c r="CB304" s="79"/>
      <c r="CC304" s="79"/>
      <c r="CD304" s="79"/>
      <c r="CE304" s="79"/>
      <c r="CF304" s="79"/>
      <c r="CG304" s="79"/>
      <c r="CH304" s="79"/>
      <c r="CI304" s="79"/>
      <c r="CJ304" s="79"/>
      <c r="CK304" s="79"/>
      <c r="CL304" s="79"/>
      <c r="CM304" s="79"/>
      <c r="CN304" s="79"/>
      <c r="CO304" s="79"/>
      <c r="CP304" s="79"/>
      <c r="CQ304" s="79"/>
      <c r="CR304" s="79"/>
      <c r="CS304" s="79"/>
      <c r="CT304" s="79"/>
      <c r="CU304" s="79"/>
      <c r="CV304" s="79"/>
      <c r="CW304" s="79"/>
      <c r="CX304" s="79"/>
      <c r="CY304" s="79"/>
      <c r="CZ304" s="79"/>
      <c r="DA304" s="79"/>
      <c r="DB304" s="79"/>
      <c r="DC304" s="79"/>
      <c r="DD304" s="79"/>
      <c r="DE304" s="79"/>
      <c r="DF304" s="79"/>
      <c r="DG304" s="79"/>
      <c r="DH304" s="79"/>
      <c r="DI304" s="79"/>
      <c r="DJ304" s="79"/>
      <c r="DK304" s="79"/>
      <c r="DL304" s="79"/>
      <c r="DM304" s="79"/>
      <c r="DN304" s="79"/>
      <c r="DO304" s="79"/>
      <c r="DP304" s="79"/>
      <c r="DQ304" s="79"/>
      <c r="DR304" s="79"/>
      <c r="DS304" s="79"/>
      <c r="DT304" s="79"/>
      <c r="DU304" s="79"/>
      <c r="DV304" s="79"/>
      <c r="DW304" s="79"/>
      <c r="DX304" s="79"/>
      <c r="DY304" s="79"/>
      <c r="DZ304" s="79"/>
      <c r="EA304" s="79"/>
      <c r="EB304" s="79"/>
      <c r="EC304" s="79"/>
      <c r="ED304" s="79"/>
      <c r="EE304" s="79"/>
      <c r="EF304" s="79"/>
      <c r="EG304" s="79"/>
      <c r="EH304" s="79"/>
      <c r="EI304" s="79"/>
      <c r="EJ304" s="79"/>
      <c r="EK304" s="79"/>
      <c r="EL304" s="79"/>
      <c r="EM304" s="79"/>
      <c r="EN304" s="79"/>
      <c r="EO304" s="79"/>
      <c r="EP304" s="79"/>
      <c r="EQ304" s="79"/>
      <c r="ER304" s="79"/>
      <c r="ES304" s="79"/>
      <c r="ET304" s="79"/>
      <c r="EU304" s="79"/>
      <c r="EV304" s="79"/>
      <c r="EW304" s="79"/>
      <c r="EX304" s="79"/>
      <c r="EY304" s="79"/>
      <c r="EZ304" s="79"/>
      <c r="FA304" s="79"/>
      <c r="FB304" s="79"/>
      <c r="FC304" s="79"/>
      <c r="FD304" s="79"/>
      <c r="FE304" s="79"/>
      <c r="FF304" s="79"/>
      <c r="FG304" s="79"/>
      <c r="FH304" s="79"/>
      <c r="FI304" s="79"/>
      <c r="FJ304" s="79"/>
      <c r="FK304" s="79"/>
      <c r="FL304" s="79"/>
      <c r="FM304" s="79"/>
      <c r="FN304" s="79"/>
      <c r="FO304" s="79"/>
      <c r="FP304" s="79"/>
      <c r="FQ304" s="79"/>
      <c r="FR304" s="79"/>
      <c r="FS304" s="79"/>
      <c r="FT304" s="79"/>
      <c r="FU304" s="79"/>
      <c r="FV304" s="79"/>
      <c r="FW304" s="79"/>
      <c r="FX304" s="79">
        <v>0</v>
      </c>
      <c r="FY304" s="79">
        <v>9</v>
      </c>
      <c r="FZ304" s="79">
        <v>0</v>
      </c>
      <c r="GA304" s="52"/>
      <c r="GB304" s="34"/>
    </row>
    <row r="305" spans="1:184" x14ac:dyDescent="0.2">
      <c r="A305" t="s">
        <v>186</v>
      </c>
      <c r="B305" t="s">
        <v>236</v>
      </c>
      <c r="C305" t="s">
        <v>194</v>
      </c>
      <c r="D305" t="s">
        <v>202</v>
      </c>
      <c r="E305" t="s">
        <v>205</v>
      </c>
      <c r="F305" t="s">
        <v>181</v>
      </c>
      <c r="G305" t="s">
        <v>1</v>
      </c>
      <c r="H305" s="79">
        <v>54</v>
      </c>
      <c r="I305" s="79"/>
      <c r="J305" s="79"/>
      <c r="K305" s="79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  <c r="AA305" s="79"/>
      <c r="AB305" s="79"/>
      <c r="AC305" s="79"/>
      <c r="AD305" s="79"/>
      <c r="AE305" s="79"/>
      <c r="AF305" s="79"/>
      <c r="AG305" s="79"/>
      <c r="AH305" s="79"/>
      <c r="AI305" s="79"/>
      <c r="AJ305" s="79"/>
      <c r="AK305" s="79"/>
      <c r="AL305" s="79"/>
      <c r="AM305" s="79"/>
      <c r="AN305" s="79"/>
      <c r="AO305" s="79"/>
      <c r="AP305" s="79"/>
      <c r="AQ305" s="79"/>
      <c r="AR305" s="79"/>
      <c r="AS305" s="79"/>
      <c r="AT305" s="79"/>
      <c r="AU305" s="79"/>
      <c r="AV305" s="79"/>
      <c r="AW305" s="79"/>
      <c r="AX305" s="79"/>
      <c r="AY305" s="79"/>
      <c r="AZ305" s="79"/>
      <c r="BA305" s="79"/>
      <c r="BB305" s="79"/>
      <c r="BC305" s="79"/>
      <c r="BD305" s="79"/>
      <c r="BE305" s="79"/>
      <c r="BF305" s="79"/>
      <c r="BG305" s="79"/>
      <c r="BH305" s="79"/>
      <c r="BI305" s="79"/>
      <c r="BJ305" s="79"/>
      <c r="BK305" s="79"/>
      <c r="BL305" s="79"/>
      <c r="BM305" s="79"/>
      <c r="BN305" s="79"/>
      <c r="BO305" s="79"/>
      <c r="BP305" s="79"/>
      <c r="BQ305" s="79"/>
      <c r="BR305" s="79"/>
      <c r="BS305" s="79"/>
      <c r="BT305" s="79"/>
      <c r="BU305" s="79"/>
      <c r="BV305" s="79"/>
      <c r="BW305" s="79"/>
      <c r="BX305" s="79"/>
      <c r="BY305" s="79"/>
      <c r="BZ305" s="79"/>
      <c r="CA305" s="79"/>
      <c r="CB305" s="79"/>
      <c r="CC305" s="79"/>
      <c r="CD305" s="79"/>
      <c r="CE305" s="79"/>
      <c r="CF305" s="79"/>
      <c r="CG305" s="79"/>
      <c r="CH305" s="79"/>
      <c r="CI305" s="79"/>
      <c r="CJ305" s="79"/>
      <c r="CK305" s="79"/>
      <c r="CL305" s="79"/>
      <c r="CM305" s="79"/>
      <c r="CN305" s="79"/>
      <c r="CO305" s="79"/>
      <c r="CP305" s="79"/>
      <c r="CQ305" s="79"/>
      <c r="CR305" s="79"/>
      <c r="CS305" s="79"/>
      <c r="CT305" s="79"/>
      <c r="CU305" s="79"/>
      <c r="CV305" s="79"/>
      <c r="CW305" s="79"/>
      <c r="CX305" s="79"/>
      <c r="CY305" s="79"/>
      <c r="CZ305" s="79"/>
      <c r="DA305" s="79"/>
      <c r="DB305" s="79"/>
      <c r="DC305" s="79"/>
      <c r="DD305" s="79"/>
      <c r="DE305" s="79"/>
      <c r="DF305" s="79"/>
      <c r="DG305" s="79"/>
      <c r="DH305" s="79"/>
      <c r="DI305" s="79"/>
      <c r="DJ305" s="79"/>
      <c r="DK305" s="79"/>
      <c r="DL305" s="79"/>
      <c r="DM305" s="79"/>
      <c r="DN305" s="79"/>
      <c r="DO305" s="79"/>
      <c r="DP305" s="79"/>
      <c r="DQ305" s="79"/>
      <c r="DR305" s="79"/>
      <c r="DS305" s="79"/>
      <c r="DT305" s="79"/>
      <c r="DU305" s="79"/>
      <c r="DV305" s="79"/>
      <c r="DW305" s="79"/>
      <c r="DX305" s="79"/>
      <c r="DY305" s="79"/>
      <c r="DZ305" s="79"/>
      <c r="EA305" s="79"/>
      <c r="EB305" s="79"/>
      <c r="EC305" s="79"/>
      <c r="ED305" s="79"/>
      <c r="EE305" s="79"/>
      <c r="EF305" s="79"/>
      <c r="EG305" s="79"/>
      <c r="EH305" s="79"/>
      <c r="EI305" s="79"/>
      <c r="EJ305" s="79"/>
      <c r="EK305" s="79"/>
      <c r="EL305" s="79"/>
      <c r="EM305" s="79"/>
      <c r="EN305" s="79"/>
      <c r="EO305" s="79"/>
      <c r="EP305" s="79"/>
      <c r="EQ305" s="79"/>
      <c r="ER305" s="79"/>
      <c r="ES305" s="79"/>
      <c r="ET305" s="79"/>
      <c r="EU305" s="79"/>
      <c r="EV305" s="79"/>
      <c r="EW305" s="79"/>
      <c r="EX305" s="79"/>
      <c r="EY305" s="79"/>
      <c r="EZ305" s="79"/>
      <c r="FA305" s="79"/>
      <c r="FB305" s="79"/>
      <c r="FC305" s="79"/>
      <c r="FD305" s="79"/>
      <c r="FE305" s="79"/>
      <c r="FF305" s="79"/>
      <c r="FG305" s="79"/>
      <c r="FH305" s="79"/>
      <c r="FI305" s="79"/>
      <c r="FJ305" s="79"/>
      <c r="FK305" s="79"/>
      <c r="FL305" s="79"/>
      <c r="FM305" s="79"/>
      <c r="FN305" s="79"/>
      <c r="FO305" s="79"/>
      <c r="FP305" s="79"/>
      <c r="FQ305" s="79"/>
      <c r="FR305" s="79"/>
      <c r="FS305" s="79"/>
      <c r="FT305" s="79"/>
      <c r="FU305" s="79"/>
      <c r="FV305" s="79"/>
      <c r="FW305" s="79"/>
      <c r="FX305" s="79">
        <v>0</v>
      </c>
      <c r="FY305" s="79">
        <v>5</v>
      </c>
      <c r="FZ305" s="79">
        <v>0</v>
      </c>
      <c r="GA305" s="52"/>
      <c r="GB305" s="34"/>
    </row>
    <row r="306" spans="1:184" x14ac:dyDescent="0.2">
      <c r="A306" t="s">
        <v>186</v>
      </c>
      <c r="B306" t="s">
        <v>236</v>
      </c>
      <c r="C306" t="s">
        <v>194</v>
      </c>
      <c r="D306" t="s">
        <v>202</v>
      </c>
      <c r="E306" t="s">
        <v>205</v>
      </c>
      <c r="F306" t="s">
        <v>182</v>
      </c>
      <c r="G306" t="s">
        <v>1</v>
      </c>
      <c r="H306" s="79">
        <v>313</v>
      </c>
      <c r="I306" s="79"/>
      <c r="J306" s="79"/>
      <c r="K306" s="79"/>
      <c r="L306" s="79"/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  <c r="Z306" s="79"/>
      <c r="AA306" s="79"/>
      <c r="AB306" s="79"/>
      <c r="AC306" s="79"/>
      <c r="AD306" s="79"/>
      <c r="AE306" s="79"/>
      <c r="AF306" s="79"/>
      <c r="AG306" s="79"/>
      <c r="AH306" s="79"/>
      <c r="AI306" s="79"/>
      <c r="AJ306" s="79"/>
      <c r="AK306" s="79"/>
      <c r="AL306" s="79"/>
      <c r="AM306" s="79"/>
      <c r="AN306" s="79"/>
      <c r="AO306" s="79"/>
      <c r="AP306" s="79"/>
      <c r="AQ306" s="79"/>
      <c r="AR306" s="79"/>
      <c r="AS306" s="79"/>
      <c r="AT306" s="79"/>
      <c r="AU306" s="79"/>
      <c r="AV306" s="79"/>
      <c r="AW306" s="79"/>
      <c r="AX306" s="79"/>
      <c r="AY306" s="79"/>
      <c r="AZ306" s="79"/>
      <c r="BA306" s="79"/>
      <c r="BB306" s="79"/>
      <c r="BC306" s="79"/>
      <c r="BD306" s="79"/>
      <c r="BE306" s="79"/>
      <c r="BF306" s="79"/>
      <c r="BG306" s="79"/>
      <c r="BH306" s="79"/>
      <c r="BI306" s="79"/>
      <c r="BJ306" s="79"/>
      <c r="BK306" s="79"/>
      <c r="BL306" s="79"/>
      <c r="BM306" s="79"/>
      <c r="BN306" s="79"/>
      <c r="BO306" s="79"/>
      <c r="BP306" s="79"/>
      <c r="BQ306" s="79"/>
      <c r="BR306" s="79"/>
      <c r="BS306" s="79"/>
      <c r="BT306" s="79"/>
      <c r="BU306" s="79"/>
      <c r="BV306" s="79"/>
      <c r="BW306" s="79"/>
      <c r="BX306" s="79"/>
      <c r="BY306" s="79"/>
      <c r="BZ306" s="79"/>
      <c r="CA306" s="79"/>
      <c r="CB306" s="79"/>
      <c r="CC306" s="79"/>
      <c r="CD306" s="79"/>
      <c r="CE306" s="79"/>
      <c r="CF306" s="79"/>
      <c r="CG306" s="79"/>
      <c r="CH306" s="79"/>
      <c r="CI306" s="79"/>
      <c r="CJ306" s="79"/>
      <c r="CK306" s="79"/>
      <c r="CL306" s="79"/>
      <c r="CM306" s="79"/>
      <c r="CN306" s="79"/>
      <c r="CO306" s="79"/>
      <c r="CP306" s="79"/>
      <c r="CQ306" s="79"/>
      <c r="CR306" s="79"/>
      <c r="CS306" s="79"/>
      <c r="CT306" s="79"/>
      <c r="CU306" s="79"/>
      <c r="CV306" s="79"/>
      <c r="CW306" s="79"/>
      <c r="CX306" s="79"/>
      <c r="CY306" s="79"/>
      <c r="CZ306" s="79"/>
      <c r="DA306" s="79"/>
      <c r="DB306" s="79"/>
      <c r="DC306" s="79"/>
      <c r="DD306" s="79"/>
      <c r="DE306" s="79"/>
      <c r="DF306" s="79"/>
      <c r="DG306" s="79"/>
      <c r="DH306" s="79"/>
      <c r="DI306" s="79"/>
      <c r="DJ306" s="79"/>
      <c r="DK306" s="79"/>
      <c r="DL306" s="79"/>
      <c r="DM306" s="79"/>
      <c r="DN306" s="79"/>
      <c r="DO306" s="79"/>
      <c r="DP306" s="79"/>
      <c r="DQ306" s="79"/>
      <c r="DR306" s="79"/>
      <c r="DS306" s="79"/>
      <c r="DT306" s="79"/>
      <c r="DU306" s="79"/>
      <c r="DV306" s="79"/>
      <c r="DW306" s="79"/>
      <c r="DX306" s="79"/>
      <c r="DY306" s="79"/>
      <c r="DZ306" s="79"/>
      <c r="EA306" s="79"/>
      <c r="EB306" s="79"/>
      <c r="EC306" s="79"/>
      <c r="ED306" s="79"/>
      <c r="EE306" s="79"/>
      <c r="EF306" s="79"/>
      <c r="EG306" s="79"/>
      <c r="EH306" s="79"/>
      <c r="EI306" s="79"/>
      <c r="EJ306" s="79"/>
      <c r="EK306" s="79"/>
      <c r="EL306" s="79"/>
      <c r="EM306" s="79"/>
      <c r="EN306" s="79"/>
      <c r="EO306" s="79"/>
      <c r="EP306" s="79"/>
      <c r="EQ306" s="79"/>
      <c r="ER306" s="79"/>
      <c r="ES306" s="79"/>
      <c r="ET306" s="79"/>
      <c r="EU306" s="79"/>
      <c r="EV306" s="79"/>
      <c r="EW306" s="79"/>
      <c r="EX306" s="79"/>
      <c r="EY306" s="79"/>
      <c r="EZ306" s="79"/>
      <c r="FA306" s="79"/>
      <c r="FB306" s="79"/>
      <c r="FC306" s="79"/>
      <c r="FD306" s="79"/>
      <c r="FE306" s="79"/>
      <c r="FF306" s="79"/>
      <c r="FG306" s="79"/>
      <c r="FH306" s="79"/>
      <c r="FI306" s="79"/>
      <c r="FJ306" s="79"/>
      <c r="FK306" s="79"/>
      <c r="FL306" s="79"/>
      <c r="FM306" s="79"/>
      <c r="FN306" s="79"/>
      <c r="FO306" s="79"/>
      <c r="FP306" s="79"/>
      <c r="FQ306" s="79"/>
      <c r="FR306" s="79"/>
      <c r="FS306" s="79"/>
      <c r="FT306" s="79"/>
      <c r="FU306" s="79"/>
      <c r="FV306" s="79"/>
      <c r="FW306" s="79"/>
      <c r="FX306" s="79">
        <v>0</v>
      </c>
      <c r="FY306" s="79">
        <v>39.136363983154297</v>
      </c>
      <c r="FZ306" s="79">
        <v>0</v>
      </c>
      <c r="GA306" s="52"/>
      <c r="GB306" s="34"/>
    </row>
    <row r="307" spans="1:184" x14ac:dyDescent="0.2">
      <c r="A307" t="s">
        <v>186</v>
      </c>
      <c r="B307" t="s">
        <v>236</v>
      </c>
      <c r="C307" t="s">
        <v>194</v>
      </c>
      <c r="D307" t="s">
        <v>202</v>
      </c>
      <c r="E307" t="s">
        <v>205</v>
      </c>
      <c r="F307" t="s">
        <v>183</v>
      </c>
      <c r="G307" t="s">
        <v>1</v>
      </c>
      <c r="H307" s="79">
        <v>463</v>
      </c>
      <c r="I307" s="79"/>
      <c r="J307" s="79"/>
      <c r="K307" s="79"/>
      <c r="L307" s="79"/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  <c r="Z307" s="79"/>
      <c r="AA307" s="79"/>
      <c r="AB307" s="79"/>
      <c r="AC307" s="79"/>
      <c r="AD307" s="79"/>
      <c r="AE307" s="79"/>
      <c r="AF307" s="79"/>
      <c r="AG307" s="79"/>
      <c r="AH307" s="79"/>
      <c r="AI307" s="79"/>
      <c r="AJ307" s="79"/>
      <c r="AK307" s="79"/>
      <c r="AL307" s="79"/>
      <c r="AM307" s="79"/>
      <c r="AN307" s="79"/>
      <c r="AO307" s="79"/>
      <c r="AP307" s="79"/>
      <c r="AQ307" s="79"/>
      <c r="AR307" s="79"/>
      <c r="AS307" s="79"/>
      <c r="AT307" s="79"/>
      <c r="AU307" s="79"/>
      <c r="AV307" s="79"/>
      <c r="AW307" s="79"/>
      <c r="AX307" s="79"/>
      <c r="AY307" s="79"/>
      <c r="AZ307" s="79"/>
      <c r="BA307" s="79"/>
      <c r="BB307" s="79"/>
      <c r="BC307" s="79"/>
      <c r="BD307" s="79"/>
      <c r="BE307" s="79"/>
      <c r="BF307" s="79"/>
      <c r="BG307" s="79"/>
      <c r="BH307" s="79"/>
      <c r="BI307" s="79"/>
      <c r="BJ307" s="79"/>
      <c r="BK307" s="79"/>
      <c r="BL307" s="79"/>
      <c r="BM307" s="79"/>
      <c r="BN307" s="79"/>
      <c r="BO307" s="79"/>
      <c r="BP307" s="79"/>
      <c r="BQ307" s="79"/>
      <c r="BR307" s="79"/>
      <c r="BS307" s="79"/>
      <c r="BT307" s="79"/>
      <c r="BU307" s="79"/>
      <c r="BV307" s="79"/>
      <c r="BW307" s="79"/>
      <c r="BX307" s="79"/>
      <c r="BY307" s="79"/>
      <c r="BZ307" s="79"/>
      <c r="CA307" s="79"/>
      <c r="CB307" s="79"/>
      <c r="CC307" s="79"/>
      <c r="CD307" s="79"/>
      <c r="CE307" s="79"/>
      <c r="CF307" s="79"/>
      <c r="CG307" s="79"/>
      <c r="CH307" s="79"/>
      <c r="CI307" s="79"/>
      <c r="CJ307" s="79"/>
      <c r="CK307" s="79"/>
      <c r="CL307" s="79"/>
      <c r="CM307" s="79"/>
      <c r="CN307" s="79"/>
      <c r="CO307" s="79"/>
      <c r="CP307" s="79"/>
      <c r="CQ307" s="79"/>
      <c r="CR307" s="79"/>
      <c r="CS307" s="79"/>
      <c r="CT307" s="79"/>
      <c r="CU307" s="79"/>
      <c r="CV307" s="79"/>
      <c r="CW307" s="79"/>
      <c r="CX307" s="79"/>
      <c r="CY307" s="79"/>
      <c r="CZ307" s="79"/>
      <c r="DA307" s="79"/>
      <c r="DB307" s="79"/>
      <c r="DC307" s="79"/>
      <c r="DD307" s="79"/>
      <c r="DE307" s="79"/>
      <c r="DF307" s="79"/>
      <c r="DG307" s="79"/>
      <c r="DH307" s="79"/>
      <c r="DI307" s="79"/>
      <c r="DJ307" s="79"/>
      <c r="DK307" s="79"/>
      <c r="DL307" s="79"/>
      <c r="DM307" s="79"/>
      <c r="DN307" s="79"/>
      <c r="DO307" s="79"/>
      <c r="DP307" s="79"/>
      <c r="DQ307" s="79"/>
      <c r="DR307" s="79"/>
      <c r="DS307" s="79"/>
      <c r="DT307" s="79"/>
      <c r="DU307" s="79"/>
      <c r="DV307" s="79"/>
      <c r="DW307" s="79"/>
      <c r="DX307" s="79"/>
      <c r="DY307" s="79"/>
      <c r="DZ307" s="79"/>
      <c r="EA307" s="79"/>
      <c r="EB307" s="79"/>
      <c r="EC307" s="79"/>
      <c r="ED307" s="79"/>
      <c r="EE307" s="79"/>
      <c r="EF307" s="79"/>
      <c r="EG307" s="79"/>
      <c r="EH307" s="79"/>
      <c r="EI307" s="79"/>
      <c r="EJ307" s="79"/>
      <c r="EK307" s="79"/>
      <c r="EL307" s="79"/>
      <c r="EM307" s="79"/>
      <c r="EN307" s="79"/>
      <c r="EO307" s="79"/>
      <c r="EP307" s="79"/>
      <c r="EQ307" s="79"/>
      <c r="ER307" s="79"/>
      <c r="ES307" s="79"/>
      <c r="ET307" s="79"/>
      <c r="EU307" s="79"/>
      <c r="EV307" s="79"/>
      <c r="EW307" s="79"/>
      <c r="EX307" s="79"/>
      <c r="EY307" s="79"/>
      <c r="EZ307" s="79"/>
      <c r="FA307" s="79"/>
      <c r="FB307" s="79"/>
      <c r="FC307" s="79"/>
      <c r="FD307" s="79"/>
      <c r="FE307" s="79"/>
      <c r="FF307" s="79"/>
      <c r="FG307" s="79"/>
      <c r="FH307" s="79"/>
      <c r="FI307" s="79"/>
      <c r="FJ307" s="79"/>
      <c r="FK307" s="79"/>
      <c r="FL307" s="79"/>
      <c r="FM307" s="79"/>
      <c r="FN307" s="79"/>
      <c r="FO307" s="79"/>
      <c r="FP307" s="79"/>
      <c r="FQ307" s="79"/>
      <c r="FR307" s="79"/>
      <c r="FS307" s="79"/>
      <c r="FT307" s="79"/>
      <c r="FU307" s="79"/>
      <c r="FV307" s="79"/>
      <c r="FW307" s="79"/>
      <c r="FX307" s="79">
        <v>0</v>
      </c>
      <c r="FY307" s="79">
        <v>46.090908050537109</v>
      </c>
      <c r="FZ307" s="79">
        <v>0</v>
      </c>
      <c r="GA307" s="52"/>
      <c r="GB307" s="34"/>
    </row>
    <row r="308" spans="1:184" x14ac:dyDescent="0.2">
      <c r="A308" t="s">
        <v>186</v>
      </c>
      <c r="B308" t="s">
        <v>236</v>
      </c>
      <c r="C308" t="s">
        <v>194</v>
      </c>
      <c r="D308" t="s">
        <v>202</v>
      </c>
      <c r="E308" t="s">
        <v>205</v>
      </c>
      <c r="F308" t="s">
        <v>184</v>
      </c>
      <c r="G308" t="s">
        <v>1</v>
      </c>
      <c r="H308" s="79">
        <v>219</v>
      </c>
      <c r="I308" s="79"/>
      <c r="J308" s="79"/>
      <c r="K308" s="79"/>
      <c r="L308" s="79"/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  <c r="Z308" s="79"/>
      <c r="AA308" s="79"/>
      <c r="AB308" s="79"/>
      <c r="AC308" s="79"/>
      <c r="AD308" s="79"/>
      <c r="AE308" s="79"/>
      <c r="AF308" s="79"/>
      <c r="AG308" s="79"/>
      <c r="AH308" s="79"/>
      <c r="AI308" s="79"/>
      <c r="AJ308" s="79"/>
      <c r="AK308" s="79"/>
      <c r="AL308" s="79"/>
      <c r="AM308" s="79"/>
      <c r="AN308" s="79"/>
      <c r="AO308" s="79"/>
      <c r="AP308" s="79"/>
      <c r="AQ308" s="79"/>
      <c r="AR308" s="79"/>
      <c r="AS308" s="79"/>
      <c r="AT308" s="79"/>
      <c r="AU308" s="79"/>
      <c r="AV308" s="79"/>
      <c r="AW308" s="79"/>
      <c r="AX308" s="79"/>
      <c r="AY308" s="79"/>
      <c r="AZ308" s="79"/>
      <c r="BA308" s="79"/>
      <c r="BB308" s="79"/>
      <c r="BC308" s="79"/>
      <c r="BD308" s="79"/>
      <c r="BE308" s="79"/>
      <c r="BF308" s="79"/>
      <c r="BG308" s="79"/>
      <c r="BH308" s="79"/>
      <c r="BI308" s="79"/>
      <c r="BJ308" s="79"/>
      <c r="BK308" s="79"/>
      <c r="BL308" s="79"/>
      <c r="BM308" s="79"/>
      <c r="BN308" s="79"/>
      <c r="BO308" s="79"/>
      <c r="BP308" s="79"/>
      <c r="BQ308" s="79"/>
      <c r="BR308" s="79"/>
      <c r="BS308" s="79"/>
      <c r="BT308" s="79"/>
      <c r="BU308" s="79"/>
      <c r="BV308" s="79"/>
      <c r="BW308" s="79"/>
      <c r="BX308" s="79"/>
      <c r="BY308" s="79"/>
      <c r="BZ308" s="79"/>
      <c r="CA308" s="79"/>
      <c r="CB308" s="79"/>
      <c r="CC308" s="79"/>
      <c r="CD308" s="79"/>
      <c r="CE308" s="79"/>
      <c r="CF308" s="79"/>
      <c r="CG308" s="79"/>
      <c r="CH308" s="79"/>
      <c r="CI308" s="79"/>
      <c r="CJ308" s="79"/>
      <c r="CK308" s="79"/>
      <c r="CL308" s="79"/>
      <c r="CM308" s="79"/>
      <c r="CN308" s="79"/>
      <c r="CO308" s="79"/>
      <c r="CP308" s="79"/>
      <c r="CQ308" s="79"/>
      <c r="CR308" s="79"/>
      <c r="CS308" s="79"/>
      <c r="CT308" s="79"/>
      <c r="CU308" s="79"/>
      <c r="CV308" s="79"/>
      <c r="CW308" s="79"/>
      <c r="CX308" s="79"/>
      <c r="CY308" s="79"/>
      <c r="CZ308" s="79"/>
      <c r="DA308" s="79"/>
      <c r="DB308" s="79"/>
      <c r="DC308" s="79"/>
      <c r="DD308" s="79"/>
      <c r="DE308" s="79"/>
      <c r="DF308" s="79"/>
      <c r="DG308" s="79"/>
      <c r="DH308" s="79"/>
      <c r="DI308" s="79"/>
      <c r="DJ308" s="79"/>
      <c r="DK308" s="79"/>
      <c r="DL308" s="79"/>
      <c r="DM308" s="79"/>
      <c r="DN308" s="79"/>
      <c r="DO308" s="79"/>
      <c r="DP308" s="79"/>
      <c r="DQ308" s="79"/>
      <c r="DR308" s="79"/>
      <c r="DS308" s="79"/>
      <c r="DT308" s="79"/>
      <c r="DU308" s="79"/>
      <c r="DV308" s="79"/>
      <c r="DW308" s="79"/>
      <c r="DX308" s="79"/>
      <c r="DY308" s="79"/>
      <c r="DZ308" s="79"/>
      <c r="EA308" s="79"/>
      <c r="EB308" s="79"/>
      <c r="EC308" s="79"/>
      <c r="ED308" s="79"/>
      <c r="EE308" s="79"/>
      <c r="EF308" s="79"/>
      <c r="EG308" s="79"/>
      <c r="EH308" s="79"/>
      <c r="EI308" s="79"/>
      <c r="EJ308" s="79"/>
      <c r="EK308" s="79"/>
      <c r="EL308" s="79"/>
      <c r="EM308" s="79"/>
      <c r="EN308" s="79"/>
      <c r="EO308" s="79"/>
      <c r="EP308" s="79"/>
      <c r="EQ308" s="79"/>
      <c r="ER308" s="79"/>
      <c r="ES308" s="79"/>
      <c r="ET308" s="79"/>
      <c r="EU308" s="79"/>
      <c r="EV308" s="79"/>
      <c r="EW308" s="79"/>
      <c r="EX308" s="79"/>
      <c r="EY308" s="79"/>
      <c r="EZ308" s="79"/>
      <c r="FA308" s="79"/>
      <c r="FB308" s="79"/>
      <c r="FC308" s="79"/>
      <c r="FD308" s="79"/>
      <c r="FE308" s="79"/>
      <c r="FF308" s="79"/>
      <c r="FG308" s="79"/>
      <c r="FH308" s="79"/>
      <c r="FI308" s="79"/>
      <c r="FJ308" s="79"/>
      <c r="FK308" s="79"/>
      <c r="FL308" s="79"/>
      <c r="FM308" s="79"/>
      <c r="FN308" s="79"/>
      <c r="FO308" s="79"/>
      <c r="FP308" s="79"/>
      <c r="FQ308" s="79"/>
      <c r="FR308" s="79"/>
      <c r="FS308" s="79"/>
      <c r="FT308" s="79"/>
      <c r="FU308" s="79"/>
      <c r="FV308" s="79"/>
      <c r="FW308" s="79"/>
      <c r="FX308" s="79">
        <v>0</v>
      </c>
      <c r="FY308" s="79">
        <v>19.181818008422852</v>
      </c>
      <c r="FZ308" s="79">
        <v>0</v>
      </c>
      <c r="GA308" s="52"/>
      <c r="GB308" s="34"/>
    </row>
    <row r="309" spans="1:184" x14ac:dyDescent="0.2">
      <c r="A309" t="s">
        <v>186</v>
      </c>
      <c r="B309" t="s">
        <v>236</v>
      </c>
      <c r="C309" t="s">
        <v>194</v>
      </c>
      <c r="D309" t="s">
        <v>202</v>
      </c>
      <c r="E309" t="s">
        <v>205</v>
      </c>
      <c r="F309" t="s">
        <v>185</v>
      </c>
      <c r="G309" t="s">
        <v>1</v>
      </c>
      <c r="H309" s="79">
        <v>71</v>
      </c>
      <c r="I309" s="79"/>
      <c r="J309" s="79"/>
      <c r="K309" s="79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  <c r="AA309" s="79"/>
      <c r="AB309" s="79"/>
      <c r="AC309" s="79"/>
      <c r="AD309" s="79"/>
      <c r="AE309" s="79"/>
      <c r="AF309" s="79"/>
      <c r="AG309" s="79"/>
      <c r="AH309" s="79"/>
      <c r="AI309" s="79"/>
      <c r="AJ309" s="79"/>
      <c r="AK309" s="79"/>
      <c r="AL309" s="79"/>
      <c r="AM309" s="79"/>
      <c r="AN309" s="79"/>
      <c r="AO309" s="79"/>
      <c r="AP309" s="79"/>
      <c r="AQ309" s="79"/>
      <c r="AR309" s="79"/>
      <c r="AS309" s="79"/>
      <c r="AT309" s="79"/>
      <c r="AU309" s="79"/>
      <c r="AV309" s="79"/>
      <c r="AW309" s="79"/>
      <c r="AX309" s="79"/>
      <c r="AY309" s="79"/>
      <c r="AZ309" s="79"/>
      <c r="BA309" s="79"/>
      <c r="BB309" s="79"/>
      <c r="BC309" s="79"/>
      <c r="BD309" s="79"/>
      <c r="BE309" s="79"/>
      <c r="BF309" s="79"/>
      <c r="BG309" s="79"/>
      <c r="BH309" s="79"/>
      <c r="BI309" s="79"/>
      <c r="BJ309" s="79"/>
      <c r="BK309" s="79"/>
      <c r="BL309" s="79"/>
      <c r="BM309" s="79"/>
      <c r="BN309" s="79"/>
      <c r="BO309" s="79"/>
      <c r="BP309" s="79"/>
      <c r="BQ309" s="79"/>
      <c r="BR309" s="79"/>
      <c r="BS309" s="79"/>
      <c r="BT309" s="79"/>
      <c r="BU309" s="79"/>
      <c r="BV309" s="79"/>
      <c r="BW309" s="79"/>
      <c r="BX309" s="79"/>
      <c r="BY309" s="79"/>
      <c r="BZ309" s="79"/>
      <c r="CA309" s="79"/>
      <c r="CB309" s="79"/>
      <c r="CC309" s="79"/>
      <c r="CD309" s="79"/>
      <c r="CE309" s="79"/>
      <c r="CF309" s="79"/>
      <c r="CG309" s="79"/>
      <c r="CH309" s="79"/>
      <c r="CI309" s="79"/>
      <c r="CJ309" s="79"/>
      <c r="CK309" s="79"/>
      <c r="CL309" s="79"/>
      <c r="CM309" s="79"/>
      <c r="CN309" s="79"/>
      <c r="CO309" s="79"/>
      <c r="CP309" s="79"/>
      <c r="CQ309" s="79"/>
      <c r="CR309" s="79"/>
      <c r="CS309" s="79"/>
      <c r="CT309" s="79"/>
      <c r="CU309" s="79"/>
      <c r="CV309" s="79"/>
      <c r="CW309" s="79"/>
      <c r="CX309" s="79"/>
      <c r="CY309" s="79"/>
      <c r="CZ309" s="79"/>
      <c r="DA309" s="79"/>
      <c r="DB309" s="79"/>
      <c r="DC309" s="79"/>
      <c r="DD309" s="79"/>
      <c r="DE309" s="79"/>
      <c r="DF309" s="79"/>
      <c r="DG309" s="79"/>
      <c r="DH309" s="79"/>
      <c r="DI309" s="79"/>
      <c r="DJ309" s="79"/>
      <c r="DK309" s="79"/>
      <c r="DL309" s="79"/>
      <c r="DM309" s="79"/>
      <c r="DN309" s="79"/>
      <c r="DO309" s="79"/>
      <c r="DP309" s="79"/>
      <c r="DQ309" s="79"/>
      <c r="DR309" s="79"/>
      <c r="DS309" s="79"/>
      <c r="DT309" s="79"/>
      <c r="DU309" s="79"/>
      <c r="DV309" s="79"/>
      <c r="DW309" s="79"/>
      <c r="DX309" s="79"/>
      <c r="DY309" s="79"/>
      <c r="DZ309" s="79"/>
      <c r="EA309" s="79"/>
      <c r="EB309" s="79"/>
      <c r="EC309" s="79"/>
      <c r="ED309" s="79"/>
      <c r="EE309" s="79"/>
      <c r="EF309" s="79"/>
      <c r="EG309" s="79"/>
      <c r="EH309" s="79"/>
      <c r="EI309" s="79"/>
      <c r="EJ309" s="79"/>
      <c r="EK309" s="79"/>
      <c r="EL309" s="79"/>
      <c r="EM309" s="79"/>
      <c r="EN309" s="79"/>
      <c r="EO309" s="79"/>
      <c r="EP309" s="79"/>
      <c r="EQ309" s="79"/>
      <c r="ER309" s="79"/>
      <c r="ES309" s="79"/>
      <c r="ET309" s="79"/>
      <c r="EU309" s="79"/>
      <c r="EV309" s="79"/>
      <c r="EW309" s="79"/>
      <c r="EX309" s="79"/>
      <c r="EY309" s="79"/>
      <c r="EZ309" s="79"/>
      <c r="FA309" s="79"/>
      <c r="FB309" s="79"/>
      <c r="FC309" s="79"/>
      <c r="FD309" s="79"/>
      <c r="FE309" s="79"/>
      <c r="FF309" s="79"/>
      <c r="FG309" s="79"/>
      <c r="FH309" s="79"/>
      <c r="FI309" s="79"/>
      <c r="FJ309" s="79"/>
      <c r="FK309" s="79"/>
      <c r="FL309" s="79"/>
      <c r="FM309" s="79"/>
      <c r="FN309" s="79"/>
      <c r="FO309" s="79"/>
      <c r="FP309" s="79"/>
      <c r="FQ309" s="79"/>
      <c r="FR309" s="79"/>
      <c r="FS309" s="79"/>
      <c r="FT309" s="79"/>
      <c r="FU309" s="79"/>
      <c r="FV309" s="79"/>
      <c r="FW309" s="79"/>
      <c r="FX309" s="79">
        <v>0</v>
      </c>
      <c r="FY309" s="79">
        <v>5</v>
      </c>
      <c r="FZ309" s="79">
        <v>0</v>
      </c>
      <c r="GA309" s="52"/>
      <c r="GB309" s="34"/>
    </row>
    <row r="310" spans="1:184" x14ac:dyDescent="0.2">
      <c r="A310" t="s">
        <v>186</v>
      </c>
      <c r="B310" t="s">
        <v>236</v>
      </c>
      <c r="C310" t="s">
        <v>194</v>
      </c>
      <c r="D310" t="s">
        <v>202</v>
      </c>
      <c r="E310" t="s">
        <v>206</v>
      </c>
      <c r="F310" t="s">
        <v>1</v>
      </c>
      <c r="G310" t="s">
        <v>198</v>
      </c>
      <c r="H310" s="79">
        <v>3282</v>
      </c>
      <c r="I310" s="79">
        <v>0.42441287636756897</v>
      </c>
      <c r="J310" s="79">
        <v>0.36092439293861389</v>
      </c>
      <c r="K310" s="79">
        <v>0.32127046585083008</v>
      </c>
      <c r="L310" s="79">
        <v>0.28803962469100952</v>
      </c>
      <c r="M310" s="79">
        <v>0.28433623909950256</v>
      </c>
      <c r="N310" s="79">
        <v>0.28709092736244202</v>
      </c>
      <c r="O310" s="79">
        <v>0.34066393971443176</v>
      </c>
      <c r="P310" s="79">
        <v>0.42249196767807007</v>
      </c>
      <c r="Q310" s="79">
        <v>0.40806055068969727</v>
      </c>
      <c r="R310" s="79">
        <v>0.42657816410064697</v>
      </c>
      <c r="S310" s="79">
        <v>0.44111713767051697</v>
      </c>
      <c r="T310" s="79">
        <v>0.45259422063827515</v>
      </c>
      <c r="U310" s="79">
        <v>0.48545762896537781</v>
      </c>
      <c r="V310" s="79">
        <v>0.47785276174545288</v>
      </c>
      <c r="W310" s="79">
        <v>0.47207188606262207</v>
      </c>
      <c r="X310" s="79">
        <v>0.49355387687683105</v>
      </c>
      <c r="Y310" s="79">
        <v>0.54097574949264526</v>
      </c>
      <c r="Z310" s="79">
        <v>0.60386717319488525</v>
      </c>
      <c r="AA310" s="79">
        <v>0.64080715179443359</v>
      </c>
      <c r="AB310" s="79">
        <v>0.63981115818023682</v>
      </c>
      <c r="AC310" s="79">
        <v>0.65052497386932373</v>
      </c>
      <c r="AD310" s="79">
        <v>0.62289160490036011</v>
      </c>
      <c r="AE310" s="79">
        <v>0.52492803335189819</v>
      </c>
      <c r="AF310" s="79">
        <v>0.43667712807655334</v>
      </c>
      <c r="AG310" s="79">
        <v>-4.490472748875618E-2</v>
      </c>
      <c r="AH310" s="79">
        <v>-5.7707071304321289E-2</v>
      </c>
      <c r="AI310" s="79">
        <v>-6.4568884670734406E-2</v>
      </c>
      <c r="AJ310" s="79">
        <v>-6.0045715421438217E-2</v>
      </c>
      <c r="AK310" s="79">
        <v>-3.7824451923370361E-2</v>
      </c>
      <c r="AL310" s="79">
        <v>-4.0957219898700714E-2</v>
      </c>
      <c r="AM310" s="79">
        <v>-3.0784478411078453E-2</v>
      </c>
      <c r="AN310" s="79">
        <v>-3.9745527319610119E-3</v>
      </c>
      <c r="AO310" s="79">
        <v>-5.9915505349636078E-2</v>
      </c>
      <c r="AP310" s="79">
        <v>-6.1816565692424774E-2</v>
      </c>
      <c r="AQ310" s="79">
        <v>-5.4018724709749222E-2</v>
      </c>
      <c r="AR310" s="79">
        <v>-7.72080197930336E-2</v>
      </c>
      <c r="AS310" s="79">
        <v>-8.6098946630954742E-2</v>
      </c>
      <c r="AT310" s="79">
        <v>-7.0193231105804443E-2</v>
      </c>
      <c r="AU310" s="79">
        <v>-6.3846223056316376E-2</v>
      </c>
      <c r="AV310" s="79">
        <v>-5.379115417599678E-2</v>
      </c>
      <c r="AW310" s="79">
        <v>-7.54527747631073E-2</v>
      </c>
      <c r="AX310" s="79">
        <v>-5.1970329135656357E-2</v>
      </c>
      <c r="AY310" s="79">
        <v>-3.6460008472204208E-2</v>
      </c>
      <c r="AZ310" s="79">
        <v>-4.6027034521102905E-2</v>
      </c>
      <c r="BA310" s="79">
        <v>-5.8131039142608643E-2</v>
      </c>
      <c r="BB310" s="79">
        <v>-5.7933464646339417E-2</v>
      </c>
      <c r="BC310" s="79">
        <v>-5.6829314678907394E-2</v>
      </c>
      <c r="BD310" s="79">
        <v>-3.0626833438873291E-2</v>
      </c>
      <c r="BE310" s="79">
        <v>-1.9124194979667664E-2</v>
      </c>
      <c r="BF310" s="79">
        <v>-3.4403938800096512E-2</v>
      </c>
      <c r="BG310" s="79">
        <v>-4.1157085448503494E-2</v>
      </c>
      <c r="BH310" s="79">
        <v>-4.1492097079753876E-2</v>
      </c>
      <c r="BI310" s="79">
        <v>-2.232104167342186E-2</v>
      </c>
      <c r="BJ310" s="79">
        <v>-2.9467595741152763E-2</v>
      </c>
      <c r="BK310" s="79">
        <v>-1.5451028943061829E-2</v>
      </c>
      <c r="BL310" s="79">
        <v>1.130193192511797E-2</v>
      </c>
      <c r="BM310" s="79">
        <v>-4.559069499373436E-2</v>
      </c>
      <c r="BN310" s="79">
        <v>-4.7641150653362274E-2</v>
      </c>
      <c r="BO310" s="79">
        <v>-3.9724245667457581E-2</v>
      </c>
      <c r="BP310" s="79">
        <v>-6.2159162014722824E-2</v>
      </c>
      <c r="BQ310" s="79">
        <v>-6.8588241934776306E-2</v>
      </c>
      <c r="BR310" s="79">
        <v>-5.4221797734498978E-2</v>
      </c>
      <c r="BS310" s="79">
        <v>-4.7470621764659882E-2</v>
      </c>
      <c r="BT310" s="79">
        <v>-3.4868791699409485E-2</v>
      </c>
      <c r="BU310" s="79">
        <v>-4.7871660441160202E-2</v>
      </c>
      <c r="BV310" s="79">
        <v>-2.5180060416460037E-2</v>
      </c>
      <c r="BW310" s="79">
        <v>-1.44758066162467E-2</v>
      </c>
      <c r="BX310" s="79">
        <v>-2.794157899916172E-2</v>
      </c>
      <c r="BY310" s="79">
        <v>-4.0965571999549866E-2</v>
      </c>
      <c r="BZ310" s="79">
        <v>-4.0905427187681198E-2</v>
      </c>
      <c r="CA310" s="79">
        <v>-3.9421815425157547E-2</v>
      </c>
      <c r="CB310" s="79">
        <v>-1.4295482076704502E-2</v>
      </c>
      <c r="CC310" s="79">
        <v>-1.2686759000644088E-3</v>
      </c>
      <c r="CD310" s="79">
        <v>-1.8264265730977058E-2</v>
      </c>
      <c r="CE310" s="79">
        <v>-2.4942142888903618E-2</v>
      </c>
      <c r="CF310" s="79">
        <v>-2.8641918674111366E-2</v>
      </c>
      <c r="CG310" s="79">
        <v>-1.1583424173295498E-2</v>
      </c>
      <c r="CH310" s="79">
        <v>-2.1509917452931404E-2</v>
      </c>
      <c r="CI310" s="79">
        <v>-4.8311273567378521E-3</v>
      </c>
      <c r="CJ310" s="79">
        <v>2.1882381290197372E-2</v>
      </c>
      <c r="CK310" s="79">
        <v>-3.5669375211000443E-2</v>
      </c>
      <c r="CL310" s="79">
        <v>-3.7823304533958435E-2</v>
      </c>
      <c r="CM310" s="79">
        <v>-2.9823938384652138E-2</v>
      </c>
      <c r="CN310" s="79">
        <v>-5.1736369729042053E-2</v>
      </c>
      <c r="CO310" s="79">
        <v>-5.646037682890892E-2</v>
      </c>
      <c r="CP310" s="79">
        <v>-4.3160036206245422E-2</v>
      </c>
      <c r="CQ310" s="79">
        <v>-3.6128934472799301E-2</v>
      </c>
      <c r="CR310" s="79">
        <v>-2.1763218566775322E-2</v>
      </c>
      <c r="CS310" s="79">
        <v>-2.8769064694643021E-2</v>
      </c>
      <c r="CT310" s="79">
        <v>-6.6252048127353191E-3</v>
      </c>
      <c r="CU310" s="79">
        <v>7.5038417708128691E-4</v>
      </c>
      <c r="CV310" s="79">
        <v>-1.5415647998452187E-2</v>
      </c>
      <c r="CW310" s="79">
        <v>-2.9076818376779556E-2</v>
      </c>
      <c r="CX310" s="79">
        <v>-2.9111862182617188E-2</v>
      </c>
      <c r="CY310" s="79">
        <v>-2.7365440502762794E-2</v>
      </c>
      <c r="CZ310" s="79">
        <v>-2.984439255669713E-3</v>
      </c>
      <c r="DA310" s="79">
        <v>1.6586842015385628E-2</v>
      </c>
      <c r="DB310" s="79">
        <v>-2.1245889365673065E-3</v>
      </c>
      <c r="DC310" s="79">
        <v>-8.7272012606263161E-3</v>
      </c>
      <c r="DD310" s="79">
        <v>-1.5791736543178558E-2</v>
      </c>
      <c r="DE310" s="79">
        <v>-8.4580900147557259E-4</v>
      </c>
      <c r="DF310" s="79">
        <v>-1.355223823338747E-2</v>
      </c>
      <c r="DG310" s="79">
        <v>5.7887742295861244E-3</v>
      </c>
      <c r="DH310" s="79">
        <v>3.2462827861309052E-2</v>
      </c>
      <c r="DI310" s="79">
        <v>-2.5748051702976227E-2</v>
      </c>
      <c r="DJ310" s="79">
        <v>-2.8005458414554596E-2</v>
      </c>
      <c r="DK310" s="79">
        <v>-1.9923627376556396E-2</v>
      </c>
      <c r="DL310" s="79">
        <v>-4.1313577443361282E-2</v>
      </c>
      <c r="DM310" s="79">
        <v>-4.4332515448331833E-2</v>
      </c>
      <c r="DN310" s="79">
        <v>-3.209826722741127E-2</v>
      </c>
      <c r="DO310" s="79">
        <v>-2.4787247180938721E-2</v>
      </c>
      <c r="DP310" s="79">
        <v>-8.6576472967863083E-3</v>
      </c>
      <c r="DQ310" s="79">
        <v>-9.6664726734161377E-3</v>
      </c>
      <c r="DR310" s="79">
        <v>1.1929652653634548E-2</v>
      </c>
      <c r="DS310" s="79">
        <v>1.5976576134562492E-2</v>
      </c>
      <c r="DT310" s="79">
        <v>-2.8897179290652275E-3</v>
      </c>
      <c r="DU310" s="79">
        <v>-1.7188066616654396E-2</v>
      </c>
      <c r="DV310" s="79">
        <v>-1.7318297177553177E-2</v>
      </c>
      <c r="DW310" s="79">
        <v>-1.5309060923755169E-2</v>
      </c>
      <c r="DX310" s="79">
        <v>8.3266040310263634E-3</v>
      </c>
      <c r="DY310" s="79">
        <v>4.2367372661828995E-2</v>
      </c>
      <c r="DZ310" s="79">
        <v>2.1178541705012321E-2</v>
      </c>
      <c r="EA310" s="79">
        <v>1.4684597030282021E-2</v>
      </c>
      <c r="EB310" s="79">
        <v>2.7618827298283577E-3</v>
      </c>
      <c r="EC310" s="79">
        <v>1.4657602645456791E-2</v>
      </c>
      <c r="ED310" s="79">
        <v>-2.0626138430088758E-3</v>
      </c>
      <c r="EE310" s="79">
        <v>2.1122224628925323E-2</v>
      </c>
      <c r="EF310" s="79">
        <v>4.7739312052726746E-2</v>
      </c>
      <c r="EG310" s="79">
        <v>-1.1423236690461636E-2</v>
      </c>
      <c r="EH310" s="79">
        <v>-1.3830048032104969E-2</v>
      </c>
      <c r="EI310" s="79">
        <v>-5.6291501969099045E-3</v>
      </c>
      <c r="EJ310" s="79">
        <v>-2.6264721527695656E-2</v>
      </c>
      <c r="EK310" s="79">
        <v>-2.6821807026863098E-2</v>
      </c>
      <c r="EL310" s="79">
        <v>-1.6126833856105804E-2</v>
      </c>
      <c r="EM310" s="79">
        <v>-8.4116477519273758E-3</v>
      </c>
      <c r="EN310" s="79">
        <v>1.0264715179800987E-2</v>
      </c>
      <c r="EO310" s="79">
        <v>1.7914639785885811E-2</v>
      </c>
      <c r="EP310" s="79">
        <v>3.8719922304153442E-2</v>
      </c>
      <c r="EQ310" s="79">
        <v>3.7960778921842575E-2</v>
      </c>
      <c r="ER310" s="79">
        <v>1.5195736661553383E-2</v>
      </c>
      <c r="ES310" s="79">
        <v>-2.2599660951527767E-5</v>
      </c>
      <c r="ET310" s="79">
        <v>-2.9026280390098691E-4</v>
      </c>
      <c r="EU310" s="79">
        <v>2.0984334405511618E-3</v>
      </c>
      <c r="EV310" s="79">
        <v>2.4657953530550003E-2</v>
      </c>
      <c r="EW310" s="79">
        <v>60.466899871826172</v>
      </c>
      <c r="EX310" s="79">
        <v>59.451900482177734</v>
      </c>
      <c r="EY310" s="79">
        <v>58.582260131835938</v>
      </c>
      <c r="EZ310" s="79">
        <v>57.762062072753906</v>
      </c>
      <c r="FA310" s="79">
        <v>56.999980926513672</v>
      </c>
      <c r="FB310" s="79">
        <v>56.062858581542969</v>
      </c>
      <c r="FC310" s="79">
        <v>55.360187530517578</v>
      </c>
      <c r="FD310" s="79">
        <v>57.386165618896484</v>
      </c>
      <c r="FE310" s="79">
        <v>61.031948089599609</v>
      </c>
      <c r="FF310" s="79">
        <v>64.255256652832031</v>
      </c>
      <c r="FG310" s="79">
        <v>67.41259765625</v>
      </c>
      <c r="FH310" s="79">
        <v>70.356071472167969</v>
      </c>
      <c r="FI310" s="79">
        <v>73.359130859375</v>
      </c>
      <c r="FJ310" s="79">
        <v>75.449432373046875</v>
      </c>
      <c r="FK310" s="79">
        <v>77.041694641113281</v>
      </c>
      <c r="FL310" s="79">
        <v>77.478782653808594</v>
      </c>
      <c r="FM310" s="79">
        <v>76.996391296386719</v>
      </c>
      <c r="FN310" s="79">
        <v>75.759468078613281</v>
      </c>
      <c r="FO310" s="79">
        <v>73.260955810546875</v>
      </c>
      <c r="FP310" s="79">
        <v>69.905410766601563</v>
      </c>
      <c r="FQ310" s="79">
        <v>66.143463134765625</v>
      </c>
      <c r="FR310" s="79">
        <v>63.622657775878906</v>
      </c>
      <c r="FS310" s="79">
        <v>61.875698089599609</v>
      </c>
      <c r="FT310" s="79">
        <v>60.733760833740234</v>
      </c>
      <c r="FU310" s="79">
        <v>1.5485840849578381E-2</v>
      </c>
      <c r="FV310" s="79">
        <v>2.6504367589950562E-2</v>
      </c>
      <c r="FW310" s="79">
        <v>1.3874920085072517E-2</v>
      </c>
      <c r="FX310" s="79">
        <v>0</v>
      </c>
      <c r="FY310" s="79">
        <v>346.45001220703125</v>
      </c>
      <c r="FZ310" s="79">
        <v>1</v>
      </c>
      <c r="GA310" s="52"/>
      <c r="GB310" s="34"/>
    </row>
    <row r="311" spans="1:184" x14ac:dyDescent="0.2">
      <c r="A311" t="s">
        <v>186</v>
      </c>
      <c r="B311" t="s">
        <v>236</v>
      </c>
      <c r="C311" t="s">
        <v>194</v>
      </c>
      <c r="D311" t="s">
        <v>202</v>
      </c>
      <c r="E311" t="s">
        <v>206</v>
      </c>
      <c r="F311" t="s">
        <v>1</v>
      </c>
      <c r="G311" t="s">
        <v>200</v>
      </c>
      <c r="H311" s="79">
        <v>766</v>
      </c>
      <c r="I311" s="79">
        <v>0.60454791784286499</v>
      </c>
      <c r="J311" s="79">
        <v>0.53626245260238647</v>
      </c>
      <c r="K311" s="79">
        <v>0.50784027576446533</v>
      </c>
      <c r="L311" s="79">
        <v>0.48984017968177795</v>
      </c>
      <c r="M311" s="79">
        <v>0.47095146775245667</v>
      </c>
      <c r="N311" s="79">
        <v>0.49810314178466797</v>
      </c>
      <c r="O311" s="79">
        <v>0.49823564291000366</v>
      </c>
      <c r="P311" s="79">
        <v>0.48233354091644287</v>
      </c>
      <c r="Q311" s="79">
        <v>0.48985496163368225</v>
      </c>
      <c r="R311" s="79">
        <v>0.54834836721420288</v>
      </c>
      <c r="S311" s="79">
        <v>0.5777287483215332</v>
      </c>
      <c r="T311" s="79">
        <v>0.59112304449081421</v>
      </c>
      <c r="U311" s="79">
        <v>0.61115723848342896</v>
      </c>
      <c r="V311" s="79">
        <v>0.61371439695358276</v>
      </c>
      <c r="W311" s="79">
        <v>0.63309502601623535</v>
      </c>
      <c r="X311" s="79">
        <v>0.6721993088722229</v>
      </c>
      <c r="Y311" s="79">
        <v>0.68200391530990601</v>
      </c>
      <c r="Z311" s="79">
        <v>0.7202574610710144</v>
      </c>
      <c r="AA311" s="79">
        <v>0.83080387115478516</v>
      </c>
      <c r="AB311" s="79">
        <v>0.88956815004348755</v>
      </c>
      <c r="AC311" s="79">
        <v>0.90099722146987915</v>
      </c>
      <c r="AD311" s="79">
        <v>0.84113377332687378</v>
      </c>
      <c r="AE311" s="79">
        <v>0.73325681686401367</v>
      </c>
      <c r="AF311" s="79">
        <v>0.65645736455917358</v>
      </c>
      <c r="AG311" s="79">
        <v>-6.1127375811338425E-3</v>
      </c>
      <c r="AH311" s="79">
        <v>-3.2690219581127167E-2</v>
      </c>
      <c r="AI311" s="79">
        <v>-3.6169130355119705E-2</v>
      </c>
      <c r="AJ311" s="79">
        <v>-3.3110029995441437E-2</v>
      </c>
      <c r="AK311" s="79">
        <v>-4.6512048691511154E-2</v>
      </c>
      <c r="AL311" s="79">
        <v>-2.8376273810863495E-2</v>
      </c>
      <c r="AM311" s="79">
        <v>-1.4057233929634094E-2</v>
      </c>
      <c r="AN311" s="79">
        <v>-1.0322043672204018E-2</v>
      </c>
      <c r="AO311" s="79">
        <v>-2.9377959668636322E-2</v>
      </c>
      <c r="AP311" s="79">
        <v>-1.5053265728056431E-2</v>
      </c>
      <c r="AQ311" s="79">
        <v>-2.9992721974849701E-2</v>
      </c>
      <c r="AR311" s="79">
        <v>-5.2419479936361313E-2</v>
      </c>
      <c r="AS311" s="79">
        <v>-5.9408001601696014E-2</v>
      </c>
      <c r="AT311" s="79">
        <v>-6.4161211252212524E-2</v>
      </c>
      <c r="AU311" s="79">
        <v>-7.6960459351539612E-2</v>
      </c>
      <c r="AV311" s="79">
        <v>-5.4951436817646027E-2</v>
      </c>
      <c r="AW311" s="79">
        <v>-8.344694972038269E-2</v>
      </c>
      <c r="AX311" s="79">
        <v>-0.104295514523983</v>
      </c>
      <c r="AY311" s="79">
        <v>-8.1459656357765198E-2</v>
      </c>
      <c r="AZ311" s="79">
        <v>-1.3770400546491146E-2</v>
      </c>
      <c r="BA311" s="79">
        <v>-4.1173197329044342E-2</v>
      </c>
      <c r="BB311" s="79">
        <v>-6.0286596417427063E-2</v>
      </c>
      <c r="BC311" s="79">
        <v>-6.1479855328798294E-2</v>
      </c>
      <c r="BD311" s="79">
        <v>-4.3849434703588486E-2</v>
      </c>
      <c r="BE311" s="79">
        <v>7.4679233133792877E-2</v>
      </c>
      <c r="BF311" s="79">
        <v>4.8029158264398575E-2</v>
      </c>
      <c r="BG311" s="79">
        <v>4.6637952327728271E-2</v>
      </c>
      <c r="BH311" s="79">
        <v>5.0381030887365341E-2</v>
      </c>
      <c r="BI311" s="79">
        <v>3.6781333386898041E-2</v>
      </c>
      <c r="BJ311" s="79">
        <v>5.5151596665382385E-2</v>
      </c>
      <c r="BK311" s="79">
        <v>2.9375180602073669E-2</v>
      </c>
      <c r="BL311" s="79">
        <v>1.6402613371610641E-2</v>
      </c>
      <c r="BM311" s="79">
        <v>-2.2534618619829416E-3</v>
      </c>
      <c r="BN311" s="79">
        <v>1.0076738893985748E-2</v>
      </c>
      <c r="BO311" s="79">
        <v>-4.3780868873000145E-3</v>
      </c>
      <c r="BP311" s="79">
        <v>-2.7063634246587753E-2</v>
      </c>
      <c r="BQ311" s="79">
        <v>-3.4070611000061035E-2</v>
      </c>
      <c r="BR311" s="79">
        <v>-3.9040613919496536E-2</v>
      </c>
      <c r="BS311" s="79">
        <v>-4.9496468156576157E-2</v>
      </c>
      <c r="BT311" s="79">
        <v>-2.5289075449109077E-2</v>
      </c>
      <c r="BU311" s="79">
        <v>-5.451415479183197E-2</v>
      </c>
      <c r="BV311" s="79">
        <v>-7.5378000736236572E-2</v>
      </c>
      <c r="BW311" s="79">
        <v>-1.955949142575264E-2</v>
      </c>
      <c r="BX311" s="79">
        <v>6.613660603761673E-2</v>
      </c>
      <c r="BY311" s="79">
        <v>4.3877787888050079E-2</v>
      </c>
      <c r="BZ311" s="79">
        <v>2.6196675375103951E-2</v>
      </c>
      <c r="CA311" s="79">
        <v>2.3257946595549583E-2</v>
      </c>
      <c r="CB311" s="79">
        <v>3.8530252873897552E-2</v>
      </c>
      <c r="CC311" s="79">
        <v>0.13063551485538483</v>
      </c>
      <c r="CD311" s="79">
        <v>0.10393515229225159</v>
      </c>
      <c r="CE311" s="79">
        <v>0.10398989170789719</v>
      </c>
      <c r="CF311" s="79">
        <v>0.10820668935775757</v>
      </c>
      <c r="CG311" s="79">
        <v>9.4470076262950897E-2</v>
      </c>
      <c r="CH311" s="79">
        <v>0.11300274729728699</v>
      </c>
      <c r="CI311" s="79">
        <v>5.9456337243318558E-2</v>
      </c>
      <c r="CJ311" s="79">
        <v>3.4912027418613434E-2</v>
      </c>
      <c r="CK311" s="79">
        <v>1.6532883048057556E-2</v>
      </c>
      <c r="CL311" s="79">
        <v>2.7481704950332642E-2</v>
      </c>
      <c r="CM311" s="79">
        <v>1.3362530618906021E-2</v>
      </c>
      <c r="CN311" s="79">
        <v>-9.5022516325116158E-3</v>
      </c>
      <c r="CO311" s="79">
        <v>-1.6522012650966644E-2</v>
      </c>
      <c r="CP311" s="79">
        <v>-2.1642161533236504E-2</v>
      </c>
      <c r="CQ311" s="79">
        <v>-3.0474996194243431E-2</v>
      </c>
      <c r="CR311" s="79">
        <v>-4.7450163401663303E-3</v>
      </c>
      <c r="CS311" s="79">
        <v>-3.4475386142730713E-2</v>
      </c>
      <c r="CT311" s="79">
        <v>-5.5349819362163544E-2</v>
      </c>
      <c r="CU311" s="79">
        <v>2.3312374949455261E-2</v>
      </c>
      <c r="CV311" s="79">
        <v>0.12147995829582214</v>
      </c>
      <c r="CW311" s="79">
        <v>0.10278384387493134</v>
      </c>
      <c r="CX311" s="79">
        <v>8.6094722151756287E-2</v>
      </c>
      <c r="CY311" s="79">
        <v>8.1947088241577148E-2</v>
      </c>
      <c r="CZ311" s="79">
        <v>9.5586173236370087E-2</v>
      </c>
      <c r="DA311" s="79">
        <v>0.18659180402755737</v>
      </c>
      <c r="DB311" s="79">
        <v>0.1598411500453949</v>
      </c>
      <c r="DC311" s="79">
        <v>0.1613418310880661</v>
      </c>
      <c r="DD311" s="79">
        <v>0.1660323292016983</v>
      </c>
      <c r="DE311" s="79">
        <v>0.15215881168842316</v>
      </c>
      <c r="DF311" s="79">
        <v>0.17085389792919159</v>
      </c>
      <c r="DG311" s="79">
        <v>8.9537501335144043E-2</v>
      </c>
      <c r="DH311" s="79">
        <v>5.3421441465616226E-2</v>
      </c>
      <c r="DI311" s="79">
        <v>3.5319231450557709E-2</v>
      </c>
      <c r="DJ311" s="79">
        <v>4.4886671006679535E-2</v>
      </c>
      <c r="DK311" s="79">
        <v>3.1103150919079781E-2</v>
      </c>
      <c r="DL311" s="79">
        <v>8.0591291189193726E-3</v>
      </c>
      <c r="DM311" s="79">
        <v>1.0265882592648268E-3</v>
      </c>
      <c r="DN311" s="79">
        <v>-4.2437091469764709E-3</v>
      </c>
      <c r="DO311" s="79">
        <v>-1.1453520506620407E-2</v>
      </c>
      <c r="DP311" s="79">
        <v>1.5799043700098991E-2</v>
      </c>
      <c r="DQ311" s="79">
        <v>-1.4436619356274605E-2</v>
      </c>
      <c r="DR311" s="79">
        <v>-3.5321637988090515E-2</v>
      </c>
      <c r="DS311" s="79">
        <v>6.6184245049953461E-2</v>
      </c>
      <c r="DT311" s="79">
        <v>0.17682330310344696</v>
      </c>
      <c r="DU311" s="79">
        <v>0.16168989241123199</v>
      </c>
      <c r="DV311" s="79">
        <v>0.14599277079105377</v>
      </c>
      <c r="DW311" s="79">
        <v>0.14063623547554016</v>
      </c>
      <c r="DX311" s="79">
        <v>0.15264210104942322</v>
      </c>
      <c r="DY311" s="79">
        <v>0.26738375425338745</v>
      </c>
      <c r="DZ311" s="79">
        <v>0.24056053161621094</v>
      </c>
      <c r="EA311" s="79">
        <v>0.24414892494678497</v>
      </c>
      <c r="EB311" s="79">
        <v>0.24952340126037598</v>
      </c>
      <c r="EC311" s="79">
        <v>0.23545220494270325</v>
      </c>
      <c r="ED311" s="79">
        <v>0.25438174605369568</v>
      </c>
      <c r="EE311" s="79">
        <v>0.13296991586685181</v>
      </c>
      <c r="EF311" s="79">
        <v>8.0146096646785736E-2</v>
      </c>
      <c r="EG311" s="79">
        <v>6.2443729490041733E-2</v>
      </c>
      <c r="EH311" s="79">
        <v>7.0016674697399139E-2</v>
      </c>
      <c r="EI311" s="79">
        <v>5.6717783212661743E-2</v>
      </c>
      <c r="EJ311" s="79">
        <v>3.3414974808692932E-2</v>
      </c>
      <c r="EK311" s="79">
        <v>2.6363980025053024E-2</v>
      </c>
      <c r="EL311" s="79">
        <v>2.0876891911029816E-2</v>
      </c>
      <c r="EM311" s="79">
        <v>1.601046696305275E-2</v>
      </c>
      <c r="EN311" s="79">
        <v>4.5461405068635941E-2</v>
      </c>
      <c r="EO311" s="79">
        <v>1.4496177434921265E-2</v>
      </c>
      <c r="EP311" s="79">
        <v>-6.4041265286505222E-3</v>
      </c>
      <c r="EQ311" s="79">
        <v>0.12808442115783691</v>
      </c>
      <c r="ER311" s="79">
        <v>0.25673031806945801</v>
      </c>
      <c r="ES311" s="79">
        <v>0.24674087762832642</v>
      </c>
      <c r="ET311" s="79">
        <v>0.23247605562210083</v>
      </c>
      <c r="EU311" s="79">
        <v>0.22537404298782349</v>
      </c>
      <c r="EV311" s="79">
        <v>0.23502177000045776</v>
      </c>
      <c r="EW311" s="79">
        <v>62.801017761230469</v>
      </c>
      <c r="EX311" s="79">
        <v>61.455368041992188</v>
      </c>
      <c r="EY311" s="79">
        <v>60.325176239013672</v>
      </c>
      <c r="EZ311" s="79">
        <v>59.400600433349609</v>
      </c>
      <c r="FA311" s="79">
        <v>58.743343353271484</v>
      </c>
      <c r="FB311" s="79">
        <v>57.933738708496094</v>
      </c>
      <c r="FC311" s="79">
        <v>57.340400695800781</v>
      </c>
      <c r="FD311" s="79">
        <v>59.200252532958984</v>
      </c>
      <c r="FE311" s="79">
        <v>62.561248779296875</v>
      </c>
      <c r="FF311" s="79">
        <v>65.750587463378906</v>
      </c>
      <c r="FG311" s="79">
        <v>69.098007202148438</v>
      </c>
      <c r="FH311" s="79">
        <v>72.189369201660156</v>
      </c>
      <c r="FI311" s="79">
        <v>75.368339538574219</v>
      </c>
      <c r="FJ311" s="79">
        <v>77.44757080078125</v>
      </c>
      <c r="FK311" s="79">
        <v>79.423118591308594</v>
      </c>
      <c r="FL311" s="79">
        <v>80.289283752441406</v>
      </c>
      <c r="FM311" s="79">
        <v>80.109703063964844</v>
      </c>
      <c r="FN311" s="79">
        <v>79.218833923339844</v>
      </c>
      <c r="FO311" s="79">
        <v>77.793853759765625</v>
      </c>
      <c r="FP311" s="79">
        <v>74.7635498046875</v>
      </c>
      <c r="FQ311" s="79">
        <v>70.484039306640625</v>
      </c>
      <c r="FR311" s="79">
        <v>67.404167175292969</v>
      </c>
      <c r="FS311" s="79">
        <v>65.408187866210938</v>
      </c>
      <c r="FT311" s="79">
        <v>63.879203796386719</v>
      </c>
      <c r="FU311" s="79">
        <v>5.8741409331560135E-2</v>
      </c>
      <c r="FV311" s="79">
        <v>4.9506176263093948E-2</v>
      </c>
      <c r="FW311" s="79">
        <v>6.2864691019058228E-2</v>
      </c>
      <c r="FX311" s="79">
        <v>0</v>
      </c>
      <c r="FY311" s="79">
        <v>172.44999694824219</v>
      </c>
      <c r="FZ311" s="79">
        <v>1</v>
      </c>
      <c r="GA311" s="52"/>
      <c r="GB311" s="34"/>
    </row>
    <row r="312" spans="1:184" x14ac:dyDescent="0.2">
      <c r="A312" t="s">
        <v>186</v>
      </c>
      <c r="B312" t="s">
        <v>236</v>
      </c>
      <c r="C312" t="s">
        <v>194</v>
      </c>
      <c r="D312" t="s">
        <v>202</v>
      </c>
      <c r="E312" t="s">
        <v>206</v>
      </c>
      <c r="F312" t="s">
        <v>1</v>
      </c>
      <c r="G312" t="s">
        <v>1</v>
      </c>
      <c r="H312" s="79">
        <v>4048</v>
      </c>
      <c r="I312" s="79">
        <v>0.45849967002868652</v>
      </c>
      <c r="J312" s="79">
        <v>0.39410346746444702</v>
      </c>
      <c r="K312" s="79">
        <v>0.35657492280006409</v>
      </c>
      <c r="L312" s="79">
        <v>0.32622617483139038</v>
      </c>
      <c r="M312" s="79">
        <v>0.31964930891990662</v>
      </c>
      <c r="N312" s="79">
        <v>0.32702058553695679</v>
      </c>
      <c r="O312" s="79">
        <v>0.37048107385635376</v>
      </c>
      <c r="P312" s="79">
        <v>0.43381568789482117</v>
      </c>
      <c r="Q312" s="79">
        <v>0.42353847622871399</v>
      </c>
      <c r="R312" s="79">
        <v>0.44962063431739807</v>
      </c>
      <c r="S312" s="79">
        <v>0.46696805953979492</v>
      </c>
      <c r="T312" s="79">
        <v>0.4788079559803009</v>
      </c>
      <c r="U312" s="79">
        <v>0.5092436671257019</v>
      </c>
      <c r="V312" s="79">
        <v>0.50356173515319824</v>
      </c>
      <c r="W312" s="79">
        <v>0.50254213809967041</v>
      </c>
      <c r="X312" s="79">
        <v>0.5273587703704834</v>
      </c>
      <c r="Y312" s="79">
        <v>0.56766247749328613</v>
      </c>
      <c r="Z312" s="79">
        <v>0.62589168548583984</v>
      </c>
      <c r="AA312" s="79">
        <v>0.67676007747650146</v>
      </c>
      <c r="AB312" s="79">
        <v>0.68707245588302612</v>
      </c>
      <c r="AC312" s="79">
        <v>0.69792163372039795</v>
      </c>
      <c r="AD312" s="79">
        <v>0.66418939828872681</v>
      </c>
      <c r="AE312" s="79">
        <v>0.5643499493598938</v>
      </c>
      <c r="AF312" s="79">
        <v>0.47826594114303589</v>
      </c>
      <c r="AG312" s="79">
        <v>-2.014082670211792E-2</v>
      </c>
      <c r="AH312" s="79">
        <v>-3.6263130605220795E-2</v>
      </c>
      <c r="AI312" s="79">
        <v>-4.2205534875392914E-2</v>
      </c>
      <c r="AJ312" s="79">
        <v>-3.9670024067163467E-2</v>
      </c>
      <c r="AK312" s="79">
        <v>-2.5637686252593994E-2</v>
      </c>
      <c r="AL312" s="79">
        <v>-2.7109904214739799E-2</v>
      </c>
      <c r="AM312" s="79">
        <v>-1.7890822142362595E-2</v>
      </c>
      <c r="AN312" s="79">
        <v>1.7038086662068963E-3</v>
      </c>
      <c r="AO312" s="79">
        <v>-4.7283384948968887E-2</v>
      </c>
      <c r="AP312" s="79">
        <v>-4.6518109738826752E-2</v>
      </c>
      <c r="AQ312" s="79">
        <v>-4.2914699763059616E-2</v>
      </c>
      <c r="AR312" s="79">
        <v>-6.593555212020874E-2</v>
      </c>
      <c r="AS312" s="79">
        <v>-7.4266292154788971E-2</v>
      </c>
      <c r="AT312" s="79">
        <v>-6.2436077743768692E-2</v>
      </c>
      <c r="AU312" s="79">
        <v>-5.9191681444644928E-2</v>
      </c>
      <c r="AV312" s="79">
        <v>-4.6193577349185944E-2</v>
      </c>
      <c r="AW312" s="79">
        <v>-6.881655752658844E-2</v>
      </c>
      <c r="AX312" s="79">
        <v>-5.3758546710014343E-2</v>
      </c>
      <c r="AY312" s="79">
        <v>-3.108067624270916E-2</v>
      </c>
      <c r="AZ312" s="79">
        <v>-2.5161968544125557E-2</v>
      </c>
      <c r="BA312" s="79">
        <v>-4.0138334035873413E-2</v>
      </c>
      <c r="BB312" s="79">
        <v>-4.3551154434680939E-2</v>
      </c>
      <c r="BC312" s="79">
        <v>-4.283648356795311E-2</v>
      </c>
      <c r="BD312" s="79">
        <v>-1.8950857222080231E-2</v>
      </c>
      <c r="BE312" s="79">
        <v>5.7556405663490295E-3</v>
      </c>
      <c r="BF312" s="79">
        <v>-1.1967582628130913E-2</v>
      </c>
      <c r="BG312" s="79">
        <v>-1.7591813579201698E-2</v>
      </c>
      <c r="BH312" s="79">
        <v>-1.7855105921626091E-2</v>
      </c>
      <c r="BI312" s="79">
        <v>-5.4777269251644611E-3</v>
      </c>
      <c r="BJ312" s="79">
        <v>-8.7631158530712128E-3</v>
      </c>
      <c r="BK312" s="79">
        <v>-2.9878269415348768E-3</v>
      </c>
      <c r="BL312" s="79">
        <v>1.5082163736224174E-2</v>
      </c>
      <c r="BM312" s="79">
        <v>-3.4585617482662201E-2</v>
      </c>
      <c r="BN312" s="79">
        <v>-3.4080170094966888E-2</v>
      </c>
      <c r="BO312" s="79">
        <v>-3.0352404341101646E-2</v>
      </c>
      <c r="BP312" s="79">
        <v>-5.2824858576059341E-2</v>
      </c>
      <c r="BQ312" s="79">
        <v>-5.9281378984451294E-2</v>
      </c>
      <c r="BR312" s="79">
        <v>-4.8641975969076157E-2</v>
      </c>
      <c r="BS312" s="79">
        <v>-4.4933922588825226E-2</v>
      </c>
      <c r="BT312" s="79">
        <v>-2.9857318848371506E-2</v>
      </c>
      <c r="BU312" s="79">
        <v>-4.5794129371643066E-2</v>
      </c>
      <c r="BV312" s="79">
        <v>-3.1359110027551651E-2</v>
      </c>
      <c r="BW312" s="79">
        <v>-9.7522381693124771E-3</v>
      </c>
      <c r="BX312" s="79">
        <v>-4.0990840643644333E-3</v>
      </c>
      <c r="BY312" s="79">
        <v>-1.8861319869756699E-2</v>
      </c>
      <c r="BZ312" s="79">
        <v>-2.2140417248010635E-2</v>
      </c>
      <c r="CA312" s="79">
        <v>-2.147512324154377E-2</v>
      </c>
      <c r="CB312" s="79">
        <v>1.5022462466731668E-3</v>
      </c>
      <c r="CC312" s="79">
        <v>2.3691454902291298E-2</v>
      </c>
      <c r="CD312" s="79">
        <v>4.8594377003610134E-3</v>
      </c>
      <c r="CE312" s="79">
        <v>-5.4442888358607888E-4</v>
      </c>
      <c r="CF312" s="79">
        <v>-2.7461578138172626E-3</v>
      </c>
      <c r="CG312" s="79">
        <v>8.4849987179040909E-3</v>
      </c>
      <c r="CH312" s="79">
        <v>3.9438125677406788E-3</v>
      </c>
      <c r="CI312" s="79">
        <v>7.3339412920176983E-3</v>
      </c>
      <c r="CJ312" s="79">
        <v>2.4347972124814987E-2</v>
      </c>
      <c r="CK312" s="79">
        <v>-2.579117938876152E-2</v>
      </c>
      <c r="CL312" s="79">
        <v>-2.5465687736868858E-2</v>
      </c>
      <c r="CM312" s="79">
        <v>-2.1651796996593475E-2</v>
      </c>
      <c r="CN312" s="79">
        <v>-4.3744441121816635E-2</v>
      </c>
      <c r="CO312" s="79">
        <v>-4.8902872949838638E-2</v>
      </c>
      <c r="CP312" s="79">
        <v>-3.908822312951088E-2</v>
      </c>
      <c r="CQ312" s="79">
        <v>-3.5059046000242233E-2</v>
      </c>
      <c r="CR312" s="79">
        <v>-1.8542878329753876E-2</v>
      </c>
      <c r="CS312" s="79">
        <v>-2.9848868027329445E-2</v>
      </c>
      <c r="CT312" s="79">
        <v>-1.5845328569412231E-2</v>
      </c>
      <c r="CU312" s="79">
        <v>5.0197727978229523E-3</v>
      </c>
      <c r="CV312" s="79">
        <v>1.0489004664123058E-2</v>
      </c>
      <c r="CW312" s="79">
        <v>-4.124925471842289E-3</v>
      </c>
      <c r="CX312" s="79">
        <v>-7.3114065453410149E-3</v>
      </c>
      <c r="CY312" s="79">
        <v>-6.6803130321204662E-3</v>
      </c>
      <c r="CZ312" s="79">
        <v>1.5668002888560295E-2</v>
      </c>
      <c r="DA312" s="79">
        <v>4.1627269238233566E-2</v>
      </c>
      <c r="DB312" s="79">
        <v>2.1686458960175514E-2</v>
      </c>
      <c r="DC312" s="79">
        <v>1.6502955928444862E-2</v>
      </c>
      <c r="DD312" s="79">
        <v>1.2362787500023842E-2</v>
      </c>
      <c r="DE312" s="79">
        <v>2.2447723895311356E-2</v>
      </c>
      <c r="DF312" s="79">
        <v>1.6650743782520294E-2</v>
      </c>
      <c r="DG312" s="79">
        <v>1.7655709758400917E-2</v>
      </c>
      <c r="DH312" s="79">
        <v>3.3613782376050949E-2</v>
      </c>
      <c r="DI312" s="79">
        <v>-1.6996745020151138E-2</v>
      </c>
      <c r="DJ312" s="79">
        <v>-1.6851207241415977E-2</v>
      </c>
      <c r="DK312" s="79">
        <v>-1.295118685811758E-2</v>
      </c>
      <c r="DL312" s="79">
        <v>-3.466401994228363E-2</v>
      </c>
      <c r="DM312" s="79">
        <v>-3.8524370640516281E-2</v>
      </c>
      <c r="DN312" s="79">
        <v>-2.9534468427300453E-2</v>
      </c>
      <c r="DO312" s="79">
        <v>-2.5184167549014091E-2</v>
      </c>
      <c r="DP312" s="79">
        <v>-7.2284345515072346E-3</v>
      </c>
      <c r="DQ312" s="79">
        <v>-1.3903607614338398E-2</v>
      </c>
      <c r="DR312" s="79">
        <v>-3.3154417178593576E-4</v>
      </c>
      <c r="DS312" s="79">
        <v>1.9791783764958382E-2</v>
      </c>
      <c r="DT312" s="79">
        <v>2.507709339261055E-2</v>
      </c>
      <c r="DU312" s="79">
        <v>1.0611469857394695E-2</v>
      </c>
      <c r="DV312" s="79">
        <v>7.517604622989893E-3</v>
      </c>
      <c r="DW312" s="79">
        <v>8.1144990399479866E-3</v>
      </c>
      <c r="DX312" s="79">
        <v>2.9833763837814331E-2</v>
      </c>
      <c r="DY312" s="79">
        <v>6.7523740231990814E-2</v>
      </c>
      <c r="DZ312" s="79">
        <v>4.5982003211975098E-2</v>
      </c>
      <c r="EA312" s="79">
        <v>4.1116677224636078E-2</v>
      </c>
      <c r="EB312" s="79">
        <v>3.4177705645561218E-2</v>
      </c>
      <c r="EC312" s="79">
        <v>4.2607683688402176E-2</v>
      </c>
      <c r="ED312" s="79">
        <v>3.4997530281543732E-2</v>
      </c>
      <c r="EE312" s="79">
        <v>3.2558701932430267E-2</v>
      </c>
      <c r="EF312" s="79">
        <v>4.699213057756424E-2</v>
      </c>
      <c r="EG312" s="79">
        <v>-4.2989747598767281E-3</v>
      </c>
      <c r="EH312" s="79">
        <v>-4.4132638722658157E-3</v>
      </c>
      <c r="EI312" s="79">
        <v>-3.8889015559107065E-4</v>
      </c>
      <c r="EJ312" s="79">
        <v>-2.155333012342453E-2</v>
      </c>
      <c r="EK312" s="79">
        <v>-2.3539455607533455E-2</v>
      </c>
      <c r="EL312" s="79">
        <v>-1.5740368515253067E-2</v>
      </c>
      <c r="EM312" s="79">
        <v>-1.0926412418484688E-2</v>
      </c>
      <c r="EN312" s="79">
        <v>9.1078225523233414E-3</v>
      </c>
      <c r="EO312" s="79">
        <v>9.1188186779618263E-3</v>
      </c>
      <c r="EP312" s="79">
        <v>2.2067893296480179E-2</v>
      </c>
      <c r="EQ312" s="79">
        <v>4.1120216250419617E-2</v>
      </c>
      <c r="ER312" s="79">
        <v>4.6139974147081375E-2</v>
      </c>
      <c r="ES312" s="79">
        <v>3.1888481229543686E-2</v>
      </c>
      <c r="ET312" s="79">
        <v>2.892833948135376E-2</v>
      </c>
      <c r="EU312" s="79">
        <v>2.9475856572389603E-2</v>
      </c>
      <c r="EV312" s="79">
        <v>5.0286862999200821E-2</v>
      </c>
      <c r="EW312" s="79">
        <v>60.948307037353516</v>
      </c>
      <c r="EX312" s="79">
        <v>59.872978210449219</v>
      </c>
      <c r="EY312" s="79">
        <v>58.955226898193359</v>
      </c>
      <c r="EZ312" s="79">
        <v>58.121757507324219</v>
      </c>
      <c r="FA312" s="79">
        <v>57.399124145507813</v>
      </c>
      <c r="FB312" s="79">
        <v>56.484848022460938</v>
      </c>
      <c r="FC312" s="79">
        <v>55.812942504882813</v>
      </c>
      <c r="FD312" s="79">
        <v>57.761260986328125</v>
      </c>
      <c r="FE312" s="79">
        <v>61.336788177490234</v>
      </c>
      <c r="FF312" s="79">
        <v>64.565483093261719</v>
      </c>
      <c r="FG312" s="79">
        <v>67.780967712402344</v>
      </c>
      <c r="FH312" s="79">
        <v>70.75482177734375</v>
      </c>
      <c r="FI312" s="79">
        <v>73.786697387695313</v>
      </c>
      <c r="FJ312" s="79">
        <v>75.892135620117188</v>
      </c>
      <c r="FK312" s="79">
        <v>77.597915649414063</v>
      </c>
      <c r="FL312" s="79">
        <v>78.138275146484375</v>
      </c>
      <c r="FM312" s="79">
        <v>77.70281982421875</v>
      </c>
      <c r="FN312" s="79">
        <v>76.550636291503906</v>
      </c>
      <c r="FO312" s="79">
        <v>74.292060852050781</v>
      </c>
      <c r="FP312" s="79">
        <v>70.949043273925781</v>
      </c>
      <c r="FQ312" s="79">
        <v>67.077339172363281</v>
      </c>
      <c r="FR312" s="79">
        <v>64.427253723144531</v>
      </c>
      <c r="FS312" s="79">
        <v>62.638126373291016</v>
      </c>
      <c r="FT312" s="79">
        <v>61.455413818359375</v>
      </c>
      <c r="FU312" s="79">
        <v>1.6768904402852058E-2</v>
      </c>
      <c r="FV312" s="79">
        <v>2.3442171514034271E-2</v>
      </c>
      <c r="FW312" s="79">
        <v>1.6372522339224815E-2</v>
      </c>
      <c r="FX312" s="79">
        <v>0</v>
      </c>
      <c r="FY312" s="79">
        <v>518.9000244140625</v>
      </c>
      <c r="FZ312" s="79">
        <v>1</v>
      </c>
      <c r="GA312" s="52"/>
      <c r="GB312" s="34"/>
    </row>
    <row r="313" spans="1:184" x14ac:dyDescent="0.2">
      <c r="A313" t="s">
        <v>186</v>
      </c>
      <c r="B313" t="s">
        <v>236</v>
      </c>
      <c r="C313" t="s">
        <v>194</v>
      </c>
      <c r="D313" t="s">
        <v>202</v>
      </c>
      <c r="E313" t="s">
        <v>206</v>
      </c>
      <c r="F313" t="s">
        <v>178</v>
      </c>
      <c r="G313" t="s">
        <v>1</v>
      </c>
      <c r="H313" s="79">
        <v>2828</v>
      </c>
      <c r="I313" s="79">
        <v>0.34433245658874512</v>
      </c>
      <c r="J313" s="79">
        <v>0.29472616314888</v>
      </c>
      <c r="K313" s="79">
        <v>0.26627600193023682</v>
      </c>
      <c r="L313" s="79">
        <v>0.25593835115432739</v>
      </c>
      <c r="M313" s="79">
        <v>0.25869834423065186</v>
      </c>
      <c r="N313" s="79">
        <v>0.2661508321762085</v>
      </c>
      <c r="O313" s="79">
        <v>0.30606287717819214</v>
      </c>
      <c r="P313" s="79">
        <v>0.37619492411613464</v>
      </c>
      <c r="Q313" s="79">
        <v>0.3932206928730011</v>
      </c>
      <c r="R313" s="79">
        <v>0.41365256905555725</v>
      </c>
      <c r="S313" s="79">
        <v>0.4300442636013031</v>
      </c>
      <c r="T313" s="79">
        <v>0.43773952126502991</v>
      </c>
      <c r="U313" s="79">
        <v>0.47216993570327759</v>
      </c>
      <c r="V313" s="79">
        <v>0.46240445971488953</v>
      </c>
      <c r="W313" s="79">
        <v>0.4472193717956543</v>
      </c>
      <c r="X313" s="79">
        <v>0.46843644976615906</v>
      </c>
      <c r="Y313" s="79">
        <v>0.51357221603393555</v>
      </c>
      <c r="Z313" s="79">
        <v>0.55869615077972412</v>
      </c>
      <c r="AA313" s="79">
        <v>0.59246289730072021</v>
      </c>
      <c r="AB313" s="79">
        <v>0.59873491525650024</v>
      </c>
      <c r="AC313" s="79">
        <v>0.60146206617355347</v>
      </c>
      <c r="AD313" s="79">
        <v>0.58716106414794922</v>
      </c>
      <c r="AE313" s="79">
        <v>0.49850180745124817</v>
      </c>
      <c r="AF313" s="79">
        <v>0.40762799978256226</v>
      </c>
      <c r="AG313" s="79">
        <v>-2.761908620595932E-2</v>
      </c>
      <c r="AH313" s="79">
        <v>-3.2499480992555618E-2</v>
      </c>
      <c r="AI313" s="79">
        <v>-2.6533495634794235E-2</v>
      </c>
      <c r="AJ313" s="79">
        <v>-1.8299339339137077E-2</v>
      </c>
      <c r="AK313" s="79">
        <v>-1.3653306290507317E-2</v>
      </c>
      <c r="AL313" s="79">
        <v>-2.190861850976944E-2</v>
      </c>
      <c r="AM313" s="79">
        <v>-9.612533263862133E-3</v>
      </c>
      <c r="AN313" s="79">
        <v>9.836951270699501E-3</v>
      </c>
      <c r="AO313" s="79">
        <v>-3.2362170517444611E-2</v>
      </c>
      <c r="AP313" s="79">
        <v>-4.3114572763442993E-2</v>
      </c>
      <c r="AQ313" s="79">
        <v>-3.6795653402805328E-2</v>
      </c>
      <c r="AR313" s="79">
        <v>-6.351403146982193E-2</v>
      </c>
      <c r="AS313" s="79">
        <v>-6.2332771718502045E-2</v>
      </c>
      <c r="AT313" s="79">
        <v>-4.2474120855331421E-2</v>
      </c>
      <c r="AU313" s="79">
        <v>-4.4777028262615204E-2</v>
      </c>
      <c r="AV313" s="79">
        <v>-2.8567377477884293E-2</v>
      </c>
      <c r="AW313" s="79">
        <v>-1.381092332303524E-2</v>
      </c>
      <c r="AX313" s="79">
        <v>-6.354376208037138E-3</v>
      </c>
      <c r="AY313" s="79">
        <v>-7.7493404969573021E-3</v>
      </c>
      <c r="AZ313" s="79">
        <v>-2.5661233812570572E-2</v>
      </c>
      <c r="BA313" s="79">
        <v>-5.4327014833688736E-2</v>
      </c>
      <c r="BB313" s="79">
        <v>-4.6984326094388962E-2</v>
      </c>
      <c r="BC313" s="79">
        <v>-5.234970897436142E-2</v>
      </c>
      <c r="BD313" s="79">
        <v>-4.2312398552894592E-2</v>
      </c>
      <c r="BE313" s="79">
        <v>-1.5381477773189545E-2</v>
      </c>
      <c r="BF313" s="79">
        <v>-2.0891522988677025E-2</v>
      </c>
      <c r="BG313" s="79">
        <v>-1.6073673963546753E-2</v>
      </c>
      <c r="BH313" s="79">
        <v>-8.591887541115284E-3</v>
      </c>
      <c r="BI313" s="79">
        <v>-3.9456007070839405E-3</v>
      </c>
      <c r="BJ313" s="79">
        <v>-1.0790084488689899E-2</v>
      </c>
      <c r="BK313" s="79">
        <v>3.4499310422688723E-3</v>
      </c>
      <c r="BL313" s="79">
        <v>2.4225875735282898E-2</v>
      </c>
      <c r="BM313" s="79">
        <v>-1.9827140495181084E-2</v>
      </c>
      <c r="BN313" s="79">
        <v>-3.0517527833580971E-2</v>
      </c>
      <c r="BO313" s="79">
        <v>-2.4573946371674538E-2</v>
      </c>
      <c r="BP313" s="79">
        <v>-5.0653330981731415E-2</v>
      </c>
      <c r="BQ313" s="79">
        <v>-4.7239486128091812E-2</v>
      </c>
      <c r="BR313" s="79">
        <v>-2.9794244095683098E-2</v>
      </c>
      <c r="BS313" s="79">
        <v>-3.2086148858070374E-2</v>
      </c>
      <c r="BT313" s="79">
        <v>-1.5324287116527557E-2</v>
      </c>
      <c r="BU313" s="79">
        <v>9.477021376369521E-5</v>
      </c>
      <c r="BV313" s="79">
        <v>8.4106810390949249E-3</v>
      </c>
      <c r="BW313" s="79">
        <v>6.4091142266988754E-3</v>
      </c>
      <c r="BX313" s="79">
        <v>-1.2804043479263783E-2</v>
      </c>
      <c r="BY313" s="79">
        <v>-4.0428277105093002E-2</v>
      </c>
      <c r="BZ313" s="79">
        <v>-3.1494442373514175E-2</v>
      </c>
      <c r="CA313" s="79">
        <v>-3.7521328777074814E-2</v>
      </c>
      <c r="CB313" s="79">
        <v>-2.7048002928495407E-2</v>
      </c>
      <c r="CC313" s="79">
        <v>-6.9057494401931763E-3</v>
      </c>
      <c r="CD313" s="79">
        <v>-1.2851887382566929E-2</v>
      </c>
      <c r="CE313" s="79">
        <v>-8.8292323052883148E-3</v>
      </c>
      <c r="CF313" s="79">
        <v>-1.8685362301766872E-3</v>
      </c>
      <c r="CG313" s="79">
        <v>2.7779261581599712E-3</v>
      </c>
      <c r="CH313" s="79">
        <v>-3.0894209630787373E-3</v>
      </c>
      <c r="CI313" s="79">
        <v>1.2496953830122948E-2</v>
      </c>
      <c r="CJ313" s="79">
        <v>3.4191600978374481E-2</v>
      </c>
      <c r="CK313" s="79">
        <v>-1.1145416647195816E-2</v>
      </c>
      <c r="CL313" s="79">
        <v>-2.1792851388454437E-2</v>
      </c>
      <c r="CM313" s="79">
        <v>-1.6109228134155273E-2</v>
      </c>
      <c r="CN313" s="79">
        <v>-4.1746046394109726E-2</v>
      </c>
      <c r="CO313" s="79">
        <v>-3.6785919219255447E-2</v>
      </c>
      <c r="CP313" s="79">
        <v>-2.1012203767895699E-2</v>
      </c>
      <c r="CQ313" s="79">
        <v>-2.3296482861042023E-2</v>
      </c>
      <c r="CR313" s="79">
        <v>-6.1521623283624649E-3</v>
      </c>
      <c r="CS313" s="79">
        <v>9.7258118912577629E-3</v>
      </c>
      <c r="CT313" s="79">
        <v>1.8636913970112801E-2</v>
      </c>
      <c r="CU313" s="79">
        <v>1.6215218231081963E-2</v>
      </c>
      <c r="CV313" s="79">
        <v>-3.8991938345134258E-3</v>
      </c>
      <c r="CW313" s="79">
        <v>-3.0802054330706596E-2</v>
      </c>
      <c r="CX313" s="79">
        <v>-2.076619490981102E-2</v>
      </c>
      <c r="CY313" s="79">
        <v>-2.7251236140727997E-2</v>
      </c>
      <c r="CZ313" s="79">
        <v>-1.6475927084684372E-2</v>
      </c>
      <c r="DA313" s="79">
        <v>1.5699793584644794E-3</v>
      </c>
      <c r="DB313" s="79">
        <v>-4.8122527077794075E-3</v>
      </c>
      <c r="DC313" s="79">
        <v>-1.5847912291064858E-3</v>
      </c>
      <c r="DD313" s="79">
        <v>4.8548146151006222E-3</v>
      </c>
      <c r="DE313" s="79">
        <v>9.5014525577425957E-3</v>
      </c>
      <c r="DF313" s="79">
        <v>4.6112416312098503E-3</v>
      </c>
      <c r="DG313" s="79">
        <v>2.1543977782130241E-2</v>
      </c>
      <c r="DH313" s="79">
        <v>4.4157329946756363E-2</v>
      </c>
      <c r="DI313" s="79">
        <v>-2.4636925663799047E-3</v>
      </c>
      <c r="DJ313" s="79">
        <v>-1.3068176805973053E-2</v>
      </c>
      <c r="DK313" s="79">
        <v>-7.6445122249424458E-3</v>
      </c>
      <c r="DL313" s="79">
        <v>-3.2838765531778336E-2</v>
      </c>
      <c r="DM313" s="79">
        <v>-2.6332350447773933E-2</v>
      </c>
      <c r="DN313" s="79">
        <v>-1.2230160646140575E-2</v>
      </c>
      <c r="DO313" s="79">
        <v>-1.4506815932691097E-2</v>
      </c>
      <c r="DP313" s="79">
        <v>3.0199626926332712E-3</v>
      </c>
      <c r="DQ313" s="79">
        <v>1.9356854259967804E-2</v>
      </c>
      <c r="DR313" s="79">
        <v>2.8863148763775826E-2</v>
      </c>
      <c r="DS313" s="79">
        <v>2.602132223546505E-2</v>
      </c>
      <c r="DT313" s="79">
        <v>5.0056558102369308E-3</v>
      </c>
      <c r="DU313" s="79">
        <v>-2.1175827831029892E-2</v>
      </c>
      <c r="DV313" s="79">
        <v>-1.003794651478529E-2</v>
      </c>
      <c r="DW313" s="79">
        <v>-1.6981147229671478E-2</v>
      </c>
      <c r="DX313" s="79">
        <v>-5.9038526378571987E-3</v>
      </c>
      <c r="DY313" s="79">
        <v>1.3807585462927818E-2</v>
      </c>
      <c r="DZ313" s="79">
        <v>6.7957025021314621E-3</v>
      </c>
      <c r="EA313" s="79">
        <v>8.8750310242176056E-3</v>
      </c>
      <c r="EB313" s="79">
        <v>1.4562265016138554E-2</v>
      </c>
      <c r="EC313" s="79">
        <v>1.9209157675504684E-2</v>
      </c>
      <c r="ED313" s="79">
        <v>1.5729775652289391E-2</v>
      </c>
      <c r="EE313" s="79">
        <v>3.4606441855430603E-2</v>
      </c>
      <c r="EF313" s="79">
        <v>5.8546252548694611E-2</v>
      </c>
      <c r="EG313" s="79">
        <v>1.0071339085698128E-2</v>
      </c>
      <c r="EH313" s="79">
        <v>-4.7112823813222349E-4</v>
      </c>
      <c r="EI313" s="79">
        <v>4.5771929435431957E-3</v>
      </c>
      <c r="EJ313" s="79">
        <v>-1.9978061318397522E-2</v>
      </c>
      <c r="EK313" s="79">
        <v>-1.1239061132073402E-2</v>
      </c>
      <c r="EL313" s="79">
        <v>4.4971218449063599E-4</v>
      </c>
      <c r="EM313" s="79">
        <v>-1.8159360624849796E-3</v>
      </c>
      <c r="EN313" s="79">
        <v>1.6263052821159363E-2</v>
      </c>
      <c r="EO313" s="79">
        <v>3.3262550830841064E-2</v>
      </c>
      <c r="EP313" s="79">
        <v>4.3628204613924026E-2</v>
      </c>
      <c r="EQ313" s="79">
        <v>4.0179777890443802E-2</v>
      </c>
      <c r="ER313" s="79">
        <v>1.7862845212221146E-2</v>
      </c>
      <c r="ES313" s="79">
        <v>-7.2770905680954456E-3</v>
      </c>
      <c r="ET313" s="79">
        <v>5.4519390687346458E-3</v>
      </c>
      <c r="EU313" s="79">
        <v>-2.1527658682316542E-3</v>
      </c>
      <c r="EV313" s="79">
        <v>9.360545314848423E-3</v>
      </c>
      <c r="EW313" s="79">
        <v>59.599056243896484</v>
      </c>
      <c r="EX313" s="79">
        <v>58.734554290771484</v>
      </c>
      <c r="EY313" s="79">
        <v>58.003543853759766</v>
      </c>
      <c r="EZ313" s="79">
        <v>57.301719665527344</v>
      </c>
      <c r="FA313" s="79">
        <v>56.722293853759766</v>
      </c>
      <c r="FB313" s="79">
        <v>56.098190307617188</v>
      </c>
      <c r="FC313" s="79">
        <v>55.656276702880859</v>
      </c>
      <c r="FD313" s="79">
        <v>57.701644897460938</v>
      </c>
      <c r="FE313" s="79">
        <v>60.943084716796875</v>
      </c>
      <c r="FF313" s="79">
        <v>64.087295532226563</v>
      </c>
      <c r="FG313" s="79">
        <v>66.90789794921875</v>
      </c>
      <c r="FH313" s="79">
        <v>69.755279541015625</v>
      </c>
      <c r="FI313" s="79">
        <v>72.6798095703125</v>
      </c>
      <c r="FJ313" s="79">
        <v>74.482223510742188</v>
      </c>
      <c r="FK313" s="79">
        <v>75.756721496582031</v>
      </c>
      <c r="FL313" s="79">
        <v>76.168952941894531</v>
      </c>
      <c r="FM313" s="79">
        <v>75.341415405273438</v>
      </c>
      <c r="FN313" s="79">
        <v>74.017616271972656</v>
      </c>
      <c r="FO313" s="79">
        <v>71.400077819824219</v>
      </c>
      <c r="FP313" s="79">
        <v>68.183242797851563</v>
      </c>
      <c r="FQ313" s="79">
        <v>64.7786865234375</v>
      </c>
      <c r="FR313" s="79">
        <v>62.629692077636719</v>
      </c>
      <c r="FS313" s="79">
        <v>61.289051055908203</v>
      </c>
      <c r="FT313" s="79">
        <v>60.332801818847656</v>
      </c>
      <c r="FU313" s="79">
        <v>1.0806272737681866E-2</v>
      </c>
      <c r="FV313" s="79">
        <v>1.5536111779510975E-2</v>
      </c>
      <c r="FW313" s="79">
        <v>1.0802877135574818E-2</v>
      </c>
      <c r="FX313" s="79">
        <v>0</v>
      </c>
      <c r="FY313" s="79">
        <v>389.14999389648438</v>
      </c>
      <c r="FZ313" s="79">
        <v>1</v>
      </c>
      <c r="GA313" s="52"/>
      <c r="GB313" s="34"/>
    </row>
    <row r="314" spans="1:184" x14ac:dyDescent="0.2">
      <c r="A314" t="s">
        <v>186</v>
      </c>
      <c r="B314" t="s">
        <v>236</v>
      </c>
      <c r="C314" t="s">
        <v>194</v>
      </c>
      <c r="D314" t="s">
        <v>202</v>
      </c>
      <c r="E314" t="s">
        <v>206</v>
      </c>
      <c r="F314" t="s">
        <v>179</v>
      </c>
      <c r="G314" t="s">
        <v>1</v>
      </c>
      <c r="H314" s="79">
        <v>143</v>
      </c>
      <c r="I314" s="79"/>
      <c r="J314" s="79"/>
      <c r="K314" s="79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  <c r="AE314" s="79"/>
      <c r="AF314" s="79"/>
      <c r="AG314" s="79"/>
      <c r="AH314" s="79"/>
      <c r="AI314" s="79"/>
      <c r="AJ314" s="79"/>
      <c r="AK314" s="79"/>
      <c r="AL314" s="79"/>
      <c r="AM314" s="79"/>
      <c r="AN314" s="79"/>
      <c r="AO314" s="79"/>
      <c r="AP314" s="79"/>
      <c r="AQ314" s="79"/>
      <c r="AR314" s="79"/>
      <c r="AS314" s="79"/>
      <c r="AT314" s="79"/>
      <c r="AU314" s="79"/>
      <c r="AV314" s="79"/>
      <c r="AW314" s="79"/>
      <c r="AX314" s="79"/>
      <c r="AY314" s="79"/>
      <c r="AZ314" s="79"/>
      <c r="BA314" s="79"/>
      <c r="BB314" s="79"/>
      <c r="BC314" s="79"/>
      <c r="BD314" s="79"/>
      <c r="BE314" s="79"/>
      <c r="BF314" s="79"/>
      <c r="BG314" s="79"/>
      <c r="BH314" s="79"/>
      <c r="BI314" s="79"/>
      <c r="BJ314" s="79"/>
      <c r="BK314" s="79"/>
      <c r="BL314" s="79"/>
      <c r="BM314" s="79"/>
      <c r="BN314" s="79"/>
      <c r="BO314" s="79"/>
      <c r="BP314" s="79"/>
      <c r="BQ314" s="79"/>
      <c r="BR314" s="79"/>
      <c r="BS314" s="79"/>
      <c r="BT314" s="79"/>
      <c r="BU314" s="79"/>
      <c r="BV314" s="79"/>
      <c r="BW314" s="79"/>
      <c r="BX314" s="79"/>
      <c r="BY314" s="79"/>
      <c r="BZ314" s="79"/>
      <c r="CA314" s="79"/>
      <c r="CB314" s="79"/>
      <c r="CC314" s="79"/>
      <c r="CD314" s="79"/>
      <c r="CE314" s="79"/>
      <c r="CF314" s="79"/>
      <c r="CG314" s="79"/>
      <c r="CH314" s="79"/>
      <c r="CI314" s="79"/>
      <c r="CJ314" s="79"/>
      <c r="CK314" s="79"/>
      <c r="CL314" s="79"/>
      <c r="CM314" s="79"/>
      <c r="CN314" s="79"/>
      <c r="CO314" s="79"/>
      <c r="CP314" s="79"/>
      <c r="CQ314" s="79"/>
      <c r="CR314" s="79"/>
      <c r="CS314" s="79"/>
      <c r="CT314" s="79"/>
      <c r="CU314" s="79"/>
      <c r="CV314" s="79"/>
      <c r="CW314" s="79"/>
      <c r="CX314" s="79"/>
      <c r="CY314" s="79"/>
      <c r="CZ314" s="79"/>
      <c r="DA314" s="79"/>
      <c r="DB314" s="79"/>
      <c r="DC314" s="79"/>
      <c r="DD314" s="79"/>
      <c r="DE314" s="79"/>
      <c r="DF314" s="79"/>
      <c r="DG314" s="79"/>
      <c r="DH314" s="79"/>
      <c r="DI314" s="79"/>
      <c r="DJ314" s="79"/>
      <c r="DK314" s="79"/>
      <c r="DL314" s="79"/>
      <c r="DM314" s="79"/>
      <c r="DN314" s="79"/>
      <c r="DO314" s="79"/>
      <c r="DP314" s="79"/>
      <c r="DQ314" s="79"/>
      <c r="DR314" s="79"/>
      <c r="DS314" s="79"/>
      <c r="DT314" s="79"/>
      <c r="DU314" s="79"/>
      <c r="DV314" s="79"/>
      <c r="DW314" s="79"/>
      <c r="DX314" s="79"/>
      <c r="DY314" s="79"/>
      <c r="DZ314" s="79"/>
      <c r="EA314" s="79"/>
      <c r="EB314" s="79"/>
      <c r="EC314" s="79"/>
      <c r="ED314" s="79"/>
      <c r="EE314" s="79"/>
      <c r="EF314" s="79"/>
      <c r="EG314" s="79"/>
      <c r="EH314" s="79"/>
      <c r="EI314" s="79"/>
      <c r="EJ314" s="79"/>
      <c r="EK314" s="79"/>
      <c r="EL314" s="79"/>
      <c r="EM314" s="79"/>
      <c r="EN314" s="79"/>
      <c r="EO314" s="79"/>
      <c r="EP314" s="79"/>
      <c r="EQ314" s="79"/>
      <c r="ER314" s="79"/>
      <c r="ES314" s="79"/>
      <c r="ET314" s="79"/>
      <c r="EU314" s="79"/>
      <c r="EV314" s="79"/>
      <c r="EW314" s="79"/>
      <c r="EX314" s="79"/>
      <c r="EY314" s="79"/>
      <c r="EZ314" s="79"/>
      <c r="FA314" s="79"/>
      <c r="FB314" s="79"/>
      <c r="FC314" s="79"/>
      <c r="FD314" s="79"/>
      <c r="FE314" s="79"/>
      <c r="FF314" s="79"/>
      <c r="FG314" s="79"/>
      <c r="FH314" s="79"/>
      <c r="FI314" s="79"/>
      <c r="FJ314" s="79"/>
      <c r="FK314" s="79"/>
      <c r="FL314" s="79"/>
      <c r="FM314" s="79"/>
      <c r="FN314" s="79"/>
      <c r="FO314" s="79"/>
      <c r="FP314" s="79"/>
      <c r="FQ314" s="79"/>
      <c r="FR314" s="79"/>
      <c r="FS314" s="79"/>
      <c r="FT314" s="79"/>
      <c r="FU314" s="79"/>
      <c r="FV314" s="79"/>
      <c r="FW314" s="79"/>
      <c r="FX314" s="79">
        <v>0</v>
      </c>
      <c r="FY314" s="79">
        <v>11</v>
      </c>
      <c r="FZ314" s="79">
        <v>0</v>
      </c>
      <c r="GA314" s="52"/>
      <c r="GB314" s="34"/>
    </row>
    <row r="315" spans="1:184" x14ac:dyDescent="0.2">
      <c r="A315" t="s">
        <v>186</v>
      </c>
      <c r="B315" t="s">
        <v>236</v>
      </c>
      <c r="C315" t="s">
        <v>194</v>
      </c>
      <c r="D315" t="s">
        <v>202</v>
      </c>
      <c r="E315" t="s">
        <v>206</v>
      </c>
      <c r="F315" t="s">
        <v>180</v>
      </c>
      <c r="G315" t="s">
        <v>1</v>
      </c>
      <c r="H315" s="79">
        <v>47</v>
      </c>
      <c r="I315" s="79"/>
      <c r="J315" s="79"/>
      <c r="K315" s="79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  <c r="AA315" s="79"/>
      <c r="AB315" s="79"/>
      <c r="AC315" s="79"/>
      <c r="AD315" s="79"/>
      <c r="AE315" s="79"/>
      <c r="AF315" s="79"/>
      <c r="AG315" s="79"/>
      <c r="AH315" s="79"/>
      <c r="AI315" s="79"/>
      <c r="AJ315" s="79"/>
      <c r="AK315" s="79"/>
      <c r="AL315" s="79"/>
      <c r="AM315" s="79"/>
      <c r="AN315" s="79"/>
      <c r="AO315" s="79"/>
      <c r="AP315" s="79"/>
      <c r="AQ315" s="79"/>
      <c r="AR315" s="79"/>
      <c r="AS315" s="79"/>
      <c r="AT315" s="79"/>
      <c r="AU315" s="79"/>
      <c r="AV315" s="79"/>
      <c r="AW315" s="79"/>
      <c r="AX315" s="79"/>
      <c r="AY315" s="79"/>
      <c r="AZ315" s="79"/>
      <c r="BA315" s="79"/>
      <c r="BB315" s="79"/>
      <c r="BC315" s="79"/>
      <c r="BD315" s="79"/>
      <c r="BE315" s="79"/>
      <c r="BF315" s="79"/>
      <c r="BG315" s="79"/>
      <c r="BH315" s="79"/>
      <c r="BI315" s="79"/>
      <c r="BJ315" s="79"/>
      <c r="BK315" s="79"/>
      <c r="BL315" s="79"/>
      <c r="BM315" s="79"/>
      <c r="BN315" s="79"/>
      <c r="BO315" s="79"/>
      <c r="BP315" s="79"/>
      <c r="BQ315" s="79"/>
      <c r="BR315" s="79"/>
      <c r="BS315" s="79"/>
      <c r="BT315" s="79"/>
      <c r="BU315" s="79"/>
      <c r="BV315" s="79"/>
      <c r="BW315" s="79"/>
      <c r="BX315" s="79"/>
      <c r="BY315" s="79"/>
      <c r="BZ315" s="79"/>
      <c r="CA315" s="79"/>
      <c r="CB315" s="79"/>
      <c r="CC315" s="79"/>
      <c r="CD315" s="79"/>
      <c r="CE315" s="79"/>
      <c r="CF315" s="79"/>
      <c r="CG315" s="79"/>
      <c r="CH315" s="79"/>
      <c r="CI315" s="79"/>
      <c r="CJ315" s="79"/>
      <c r="CK315" s="79"/>
      <c r="CL315" s="79"/>
      <c r="CM315" s="79"/>
      <c r="CN315" s="79"/>
      <c r="CO315" s="79"/>
      <c r="CP315" s="79"/>
      <c r="CQ315" s="79"/>
      <c r="CR315" s="79"/>
      <c r="CS315" s="79"/>
      <c r="CT315" s="79"/>
      <c r="CU315" s="79"/>
      <c r="CV315" s="79"/>
      <c r="CW315" s="79"/>
      <c r="CX315" s="79"/>
      <c r="CY315" s="79"/>
      <c r="CZ315" s="79"/>
      <c r="DA315" s="79"/>
      <c r="DB315" s="79"/>
      <c r="DC315" s="79"/>
      <c r="DD315" s="79"/>
      <c r="DE315" s="79"/>
      <c r="DF315" s="79"/>
      <c r="DG315" s="79"/>
      <c r="DH315" s="79"/>
      <c r="DI315" s="79"/>
      <c r="DJ315" s="79"/>
      <c r="DK315" s="79"/>
      <c r="DL315" s="79"/>
      <c r="DM315" s="79"/>
      <c r="DN315" s="79"/>
      <c r="DO315" s="79"/>
      <c r="DP315" s="79"/>
      <c r="DQ315" s="79"/>
      <c r="DR315" s="79"/>
      <c r="DS315" s="79"/>
      <c r="DT315" s="79"/>
      <c r="DU315" s="79"/>
      <c r="DV315" s="79"/>
      <c r="DW315" s="79"/>
      <c r="DX315" s="79"/>
      <c r="DY315" s="79"/>
      <c r="DZ315" s="79"/>
      <c r="EA315" s="79"/>
      <c r="EB315" s="79"/>
      <c r="EC315" s="79"/>
      <c r="ED315" s="79"/>
      <c r="EE315" s="79"/>
      <c r="EF315" s="79"/>
      <c r="EG315" s="79"/>
      <c r="EH315" s="79"/>
      <c r="EI315" s="79"/>
      <c r="EJ315" s="79"/>
      <c r="EK315" s="79"/>
      <c r="EL315" s="79"/>
      <c r="EM315" s="79"/>
      <c r="EN315" s="79"/>
      <c r="EO315" s="79"/>
      <c r="EP315" s="79"/>
      <c r="EQ315" s="79"/>
      <c r="ER315" s="79"/>
      <c r="ES315" s="79"/>
      <c r="ET315" s="79"/>
      <c r="EU315" s="79"/>
      <c r="EV315" s="79"/>
      <c r="EW315" s="79"/>
      <c r="EX315" s="79"/>
      <c r="EY315" s="79"/>
      <c r="EZ315" s="79"/>
      <c r="FA315" s="79"/>
      <c r="FB315" s="79"/>
      <c r="FC315" s="79"/>
      <c r="FD315" s="79"/>
      <c r="FE315" s="79"/>
      <c r="FF315" s="79"/>
      <c r="FG315" s="79"/>
      <c r="FH315" s="79"/>
      <c r="FI315" s="79"/>
      <c r="FJ315" s="79"/>
      <c r="FK315" s="79"/>
      <c r="FL315" s="79"/>
      <c r="FM315" s="79"/>
      <c r="FN315" s="79"/>
      <c r="FO315" s="79"/>
      <c r="FP315" s="79"/>
      <c r="FQ315" s="79"/>
      <c r="FR315" s="79"/>
      <c r="FS315" s="79"/>
      <c r="FT315" s="79"/>
      <c r="FU315" s="79"/>
      <c r="FV315" s="79"/>
      <c r="FW315" s="79"/>
      <c r="FX315" s="79">
        <v>0</v>
      </c>
      <c r="FY315" s="79">
        <v>9</v>
      </c>
      <c r="FZ315" s="79">
        <v>0</v>
      </c>
      <c r="GA315" s="52"/>
      <c r="GB315" s="34"/>
    </row>
    <row r="316" spans="1:184" x14ac:dyDescent="0.2">
      <c r="A316" t="s">
        <v>186</v>
      </c>
      <c r="B316" t="s">
        <v>236</v>
      </c>
      <c r="C316" t="s">
        <v>194</v>
      </c>
      <c r="D316" t="s">
        <v>202</v>
      </c>
      <c r="E316" t="s">
        <v>206</v>
      </c>
      <c r="F316" t="s">
        <v>181</v>
      </c>
      <c r="G316" t="s">
        <v>1</v>
      </c>
      <c r="H316" s="79">
        <v>48</v>
      </c>
      <c r="I316" s="79"/>
      <c r="J316" s="79"/>
      <c r="K316" s="79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  <c r="AA316" s="79"/>
      <c r="AB316" s="79"/>
      <c r="AC316" s="79"/>
      <c r="AD316" s="79"/>
      <c r="AE316" s="79"/>
      <c r="AF316" s="79"/>
      <c r="AG316" s="79"/>
      <c r="AH316" s="79"/>
      <c r="AI316" s="79"/>
      <c r="AJ316" s="79"/>
      <c r="AK316" s="79"/>
      <c r="AL316" s="79"/>
      <c r="AM316" s="79"/>
      <c r="AN316" s="79"/>
      <c r="AO316" s="79"/>
      <c r="AP316" s="79"/>
      <c r="AQ316" s="79"/>
      <c r="AR316" s="79"/>
      <c r="AS316" s="79"/>
      <c r="AT316" s="79"/>
      <c r="AU316" s="79"/>
      <c r="AV316" s="79"/>
      <c r="AW316" s="79"/>
      <c r="AX316" s="79"/>
      <c r="AY316" s="79"/>
      <c r="AZ316" s="79"/>
      <c r="BA316" s="79"/>
      <c r="BB316" s="79"/>
      <c r="BC316" s="79"/>
      <c r="BD316" s="79"/>
      <c r="BE316" s="79"/>
      <c r="BF316" s="79"/>
      <c r="BG316" s="79"/>
      <c r="BH316" s="79"/>
      <c r="BI316" s="79"/>
      <c r="BJ316" s="79"/>
      <c r="BK316" s="79"/>
      <c r="BL316" s="79"/>
      <c r="BM316" s="79"/>
      <c r="BN316" s="79"/>
      <c r="BO316" s="79"/>
      <c r="BP316" s="79"/>
      <c r="BQ316" s="79"/>
      <c r="BR316" s="79"/>
      <c r="BS316" s="79"/>
      <c r="BT316" s="79"/>
      <c r="BU316" s="79"/>
      <c r="BV316" s="79"/>
      <c r="BW316" s="79"/>
      <c r="BX316" s="79"/>
      <c r="BY316" s="79"/>
      <c r="BZ316" s="79"/>
      <c r="CA316" s="79"/>
      <c r="CB316" s="79"/>
      <c r="CC316" s="79"/>
      <c r="CD316" s="79"/>
      <c r="CE316" s="79"/>
      <c r="CF316" s="79"/>
      <c r="CG316" s="79"/>
      <c r="CH316" s="79"/>
      <c r="CI316" s="79"/>
      <c r="CJ316" s="79"/>
      <c r="CK316" s="79"/>
      <c r="CL316" s="79"/>
      <c r="CM316" s="79"/>
      <c r="CN316" s="79"/>
      <c r="CO316" s="79"/>
      <c r="CP316" s="79"/>
      <c r="CQ316" s="79"/>
      <c r="CR316" s="79"/>
      <c r="CS316" s="79"/>
      <c r="CT316" s="79"/>
      <c r="CU316" s="79"/>
      <c r="CV316" s="79"/>
      <c r="CW316" s="79"/>
      <c r="CX316" s="79"/>
      <c r="CY316" s="79"/>
      <c r="CZ316" s="79"/>
      <c r="DA316" s="79"/>
      <c r="DB316" s="79"/>
      <c r="DC316" s="79"/>
      <c r="DD316" s="79"/>
      <c r="DE316" s="79"/>
      <c r="DF316" s="79"/>
      <c r="DG316" s="79"/>
      <c r="DH316" s="79"/>
      <c r="DI316" s="79"/>
      <c r="DJ316" s="79"/>
      <c r="DK316" s="79"/>
      <c r="DL316" s="79"/>
      <c r="DM316" s="79"/>
      <c r="DN316" s="79"/>
      <c r="DO316" s="79"/>
      <c r="DP316" s="79"/>
      <c r="DQ316" s="79"/>
      <c r="DR316" s="79"/>
      <c r="DS316" s="79"/>
      <c r="DT316" s="79"/>
      <c r="DU316" s="79"/>
      <c r="DV316" s="79"/>
      <c r="DW316" s="79"/>
      <c r="DX316" s="79"/>
      <c r="DY316" s="79"/>
      <c r="DZ316" s="79"/>
      <c r="EA316" s="79"/>
      <c r="EB316" s="79"/>
      <c r="EC316" s="79"/>
      <c r="ED316" s="79"/>
      <c r="EE316" s="79"/>
      <c r="EF316" s="79"/>
      <c r="EG316" s="79"/>
      <c r="EH316" s="79"/>
      <c r="EI316" s="79"/>
      <c r="EJ316" s="79"/>
      <c r="EK316" s="79"/>
      <c r="EL316" s="79"/>
      <c r="EM316" s="79"/>
      <c r="EN316" s="79"/>
      <c r="EO316" s="79"/>
      <c r="EP316" s="79"/>
      <c r="EQ316" s="79"/>
      <c r="ER316" s="79"/>
      <c r="ES316" s="79"/>
      <c r="ET316" s="79"/>
      <c r="EU316" s="79"/>
      <c r="EV316" s="79"/>
      <c r="EW316" s="79"/>
      <c r="EX316" s="79"/>
      <c r="EY316" s="79"/>
      <c r="EZ316" s="79"/>
      <c r="FA316" s="79"/>
      <c r="FB316" s="79"/>
      <c r="FC316" s="79"/>
      <c r="FD316" s="79"/>
      <c r="FE316" s="79"/>
      <c r="FF316" s="79"/>
      <c r="FG316" s="79"/>
      <c r="FH316" s="79"/>
      <c r="FI316" s="79"/>
      <c r="FJ316" s="79"/>
      <c r="FK316" s="79"/>
      <c r="FL316" s="79"/>
      <c r="FM316" s="79"/>
      <c r="FN316" s="79"/>
      <c r="FO316" s="79"/>
      <c r="FP316" s="79"/>
      <c r="FQ316" s="79"/>
      <c r="FR316" s="79"/>
      <c r="FS316" s="79"/>
      <c r="FT316" s="79"/>
      <c r="FU316" s="79"/>
      <c r="FV316" s="79"/>
      <c r="FW316" s="79"/>
      <c r="FX316" s="79">
        <v>0</v>
      </c>
      <c r="FY316" s="79">
        <v>5</v>
      </c>
      <c r="FZ316" s="79">
        <v>0</v>
      </c>
      <c r="GA316" s="52"/>
      <c r="GB316" s="34"/>
    </row>
    <row r="317" spans="1:184" x14ac:dyDescent="0.2">
      <c r="A317" t="s">
        <v>186</v>
      </c>
      <c r="B317" t="s">
        <v>236</v>
      </c>
      <c r="C317" t="s">
        <v>194</v>
      </c>
      <c r="D317" t="s">
        <v>202</v>
      </c>
      <c r="E317" t="s">
        <v>206</v>
      </c>
      <c r="F317" t="s">
        <v>182</v>
      </c>
      <c r="G317" t="s">
        <v>1</v>
      </c>
      <c r="H317" s="79">
        <v>276</v>
      </c>
      <c r="I317" s="79"/>
      <c r="J317" s="79"/>
      <c r="K317" s="79"/>
      <c r="L317" s="79"/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  <c r="Z317" s="79"/>
      <c r="AA317" s="79"/>
      <c r="AB317" s="79"/>
      <c r="AC317" s="79"/>
      <c r="AD317" s="79"/>
      <c r="AE317" s="79"/>
      <c r="AF317" s="79"/>
      <c r="AG317" s="79"/>
      <c r="AH317" s="79"/>
      <c r="AI317" s="79"/>
      <c r="AJ317" s="79"/>
      <c r="AK317" s="79"/>
      <c r="AL317" s="79"/>
      <c r="AM317" s="79"/>
      <c r="AN317" s="79"/>
      <c r="AO317" s="79"/>
      <c r="AP317" s="79"/>
      <c r="AQ317" s="79"/>
      <c r="AR317" s="79"/>
      <c r="AS317" s="79"/>
      <c r="AT317" s="79"/>
      <c r="AU317" s="79"/>
      <c r="AV317" s="79"/>
      <c r="AW317" s="79"/>
      <c r="AX317" s="79"/>
      <c r="AY317" s="79"/>
      <c r="AZ317" s="79"/>
      <c r="BA317" s="79"/>
      <c r="BB317" s="79"/>
      <c r="BC317" s="79"/>
      <c r="BD317" s="79"/>
      <c r="BE317" s="79"/>
      <c r="BF317" s="79"/>
      <c r="BG317" s="79"/>
      <c r="BH317" s="79"/>
      <c r="BI317" s="79"/>
      <c r="BJ317" s="79"/>
      <c r="BK317" s="79"/>
      <c r="BL317" s="79"/>
      <c r="BM317" s="79"/>
      <c r="BN317" s="79"/>
      <c r="BO317" s="79"/>
      <c r="BP317" s="79"/>
      <c r="BQ317" s="79"/>
      <c r="BR317" s="79"/>
      <c r="BS317" s="79"/>
      <c r="BT317" s="79"/>
      <c r="BU317" s="79"/>
      <c r="BV317" s="79"/>
      <c r="BW317" s="79"/>
      <c r="BX317" s="79"/>
      <c r="BY317" s="79"/>
      <c r="BZ317" s="79"/>
      <c r="CA317" s="79"/>
      <c r="CB317" s="79"/>
      <c r="CC317" s="79"/>
      <c r="CD317" s="79"/>
      <c r="CE317" s="79"/>
      <c r="CF317" s="79"/>
      <c r="CG317" s="79"/>
      <c r="CH317" s="79"/>
      <c r="CI317" s="79"/>
      <c r="CJ317" s="79"/>
      <c r="CK317" s="79"/>
      <c r="CL317" s="79"/>
      <c r="CM317" s="79"/>
      <c r="CN317" s="79"/>
      <c r="CO317" s="79"/>
      <c r="CP317" s="79"/>
      <c r="CQ317" s="79"/>
      <c r="CR317" s="79"/>
      <c r="CS317" s="79"/>
      <c r="CT317" s="79"/>
      <c r="CU317" s="79"/>
      <c r="CV317" s="79"/>
      <c r="CW317" s="79"/>
      <c r="CX317" s="79"/>
      <c r="CY317" s="79"/>
      <c r="CZ317" s="79"/>
      <c r="DA317" s="79"/>
      <c r="DB317" s="79"/>
      <c r="DC317" s="79"/>
      <c r="DD317" s="79"/>
      <c r="DE317" s="79"/>
      <c r="DF317" s="79"/>
      <c r="DG317" s="79"/>
      <c r="DH317" s="79"/>
      <c r="DI317" s="79"/>
      <c r="DJ317" s="79"/>
      <c r="DK317" s="79"/>
      <c r="DL317" s="79"/>
      <c r="DM317" s="79"/>
      <c r="DN317" s="79"/>
      <c r="DO317" s="79"/>
      <c r="DP317" s="79"/>
      <c r="DQ317" s="79"/>
      <c r="DR317" s="79"/>
      <c r="DS317" s="79"/>
      <c r="DT317" s="79"/>
      <c r="DU317" s="79"/>
      <c r="DV317" s="79"/>
      <c r="DW317" s="79"/>
      <c r="DX317" s="79"/>
      <c r="DY317" s="79"/>
      <c r="DZ317" s="79"/>
      <c r="EA317" s="79"/>
      <c r="EB317" s="79"/>
      <c r="EC317" s="79"/>
      <c r="ED317" s="79"/>
      <c r="EE317" s="79"/>
      <c r="EF317" s="79"/>
      <c r="EG317" s="79"/>
      <c r="EH317" s="79"/>
      <c r="EI317" s="79"/>
      <c r="EJ317" s="79"/>
      <c r="EK317" s="79"/>
      <c r="EL317" s="79"/>
      <c r="EM317" s="79"/>
      <c r="EN317" s="79"/>
      <c r="EO317" s="79"/>
      <c r="EP317" s="79"/>
      <c r="EQ317" s="79"/>
      <c r="ER317" s="79"/>
      <c r="ES317" s="79"/>
      <c r="ET317" s="79"/>
      <c r="EU317" s="79"/>
      <c r="EV317" s="79"/>
      <c r="EW317" s="79"/>
      <c r="EX317" s="79"/>
      <c r="EY317" s="79"/>
      <c r="EZ317" s="79"/>
      <c r="FA317" s="79"/>
      <c r="FB317" s="79"/>
      <c r="FC317" s="79"/>
      <c r="FD317" s="79"/>
      <c r="FE317" s="79"/>
      <c r="FF317" s="79"/>
      <c r="FG317" s="79"/>
      <c r="FH317" s="79"/>
      <c r="FI317" s="79"/>
      <c r="FJ317" s="79"/>
      <c r="FK317" s="79"/>
      <c r="FL317" s="79"/>
      <c r="FM317" s="79"/>
      <c r="FN317" s="79"/>
      <c r="FO317" s="79"/>
      <c r="FP317" s="79"/>
      <c r="FQ317" s="79"/>
      <c r="FR317" s="79"/>
      <c r="FS317" s="79"/>
      <c r="FT317" s="79"/>
      <c r="FU317" s="79"/>
      <c r="FV317" s="79"/>
      <c r="FW317" s="79"/>
      <c r="FX317" s="79">
        <v>0</v>
      </c>
      <c r="FY317" s="79">
        <v>38.549999237060547</v>
      </c>
      <c r="FZ317" s="79">
        <v>0</v>
      </c>
      <c r="GA317" s="52"/>
      <c r="GB317" s="34"/>
    </row>
    <row r="318" spans="1:184" x14ac:dyDescent="0.2">
      <c r="A318" t="s">
        <v>186</v>
      </c>
      <c r="B318" t="s">
        <v>236</v>
      </c>
      <c r="C318" t="s">
        <v>194</v>
      </c>
      <c r="D318" t="s">
        <v>202</v>
      </c>
      <c r="E318" t="s">
        <v>206</v>
      </c>
      <c r="F318" t="s">
        <v>183</v>
      </c>
      <c r="G318" t="s">
        <v>1</v>
      </c>
      <c r="H318" s="79">
        <v>436</v>
      </c>
      <c r="I318" s="79"/>
      <c r="J318" s="79"/>
      <c r="K318" s="79"/>
      <c r="L318" s="79"/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  <c r="Z318" s="79"/>
      <c r="AA318" s="79"/>
      <c r="AB318" s="79"/>
      <c r="AC318" s="79"/>
      <c r="AD318" s="79"/>
      <c r="AE318" s="79"/>
      <c r="AF318" s="79"/>
      <c r="AG318" s="79"/>
      <c r="AH318" s="79"/>
      <c r="AI318" s="79"/>
      <c r="AJ318" s="79"/>
      <c r="AK318" s="79"/>
      <c r="AL318" s="79"/>
      <c r="AM318" s="79"/>
      <c r="AN318" s="79"/>
      <c r="AO318" s="79"/>
      <c r="AP318" s="79"/>
      <c r="AQ318" s="79"/>
      <c r="AR318" s="79"/>
      <c r="AS318" s="79"/>
      <c r="AT318" s="79"/>
      <c r="AU318" s="79"/>
      <c r="AV318" s="79"/>
      <c r="AW318" s="79"/>
      <c r="AX318" s="79"/>
      <c r="AY318" s="79"/>
      <c r="AZ318" s="79"/>
      <c r="BA318" s="79"/>
      <c r="BB318" s="79"/>
      <c r="BC318" s="79"/>
      <c r="BD318" s="79"/>
      <c r="BE318" s="79"/>
      <c r="BF318" s="79"/>
      <c r="BG318" s="79"/>
      <c r="BH318" s="79"/>
      <c r="BI318" s="79"/>
      <c r="BJ318" s="79"/>
      <c r="BK318" s="79"/>
      <c r="BL318" s="79"/>
      <c r="BM318" s="79"/>
      <c r="BN318" s="79"/>
      <c r="BO318" s="79"/>
      <c r="BP318" s="79"/>
      <c r="BQ318" s="79"/>
      <c r="BR318" s="79"/>
      <c r="BS318" s="79"/>
      <c r="BT318" s="79"/>
      <c r="BU318" s="79"/>
      <c r="BV318" s="79"/>
      <c r="BW318" s="79"/>
      <c r="BX318" s="79"/>
      <c r="BY318" s="79"/>
      <c r="BZ318" s="79"/>
      <c r="CA318" s="79"/>
      <c r="CB318" s="79"/>
      <c r="CC318" s="79"/>
      <c r="CD318" s="79"/>
      <c r="CE318" s="79"/>
      <c r="CF318" s="79"/>
      <c r="CG318" s="79"/>
      <c r="CH318" s="79"/>
      <c r="CI318" s="79"/>
      <c r="CJ318" s="79"/>
      <c r="CK318" s="79"/>
      <c r="CL318" s="79"/>
      <c r="CM318" s="79"/>
      <c r="CN318" s="79"/>
      <c r="CO318" s="79"/>
      <c r="CP318" s="79"/>
      <c r="CQ318" s="79"/>
      <c r="CR318" s="79"/>
      <c r="CS318" s="79"/>
      <c r="CT318" s="79"/>
      <c r="CU318" s="79"/>
      <c r="CV318" s="79"/>
      <c r="CW318" s="79"/>
      <c r="CX318" s="79"/>
      <c r="CY318" s="79"/>
      <c r="CZ318" s="79"/>
      <c r="DA318" s="79"/>
      <c r="DB318" s="79"/>
      <c r="DC318" s="79"/>
      <c r="DD318" s="79"/>
      <c r="DE318" s="79"/>
      <c r="DF318" s="79"/>
      <c r="DG318" s="79"/>
      <c r="DH318" s="79"/>
      <c r="DI318" s="79"/>
      <c r="DJ318" s="79"/>
      <c r="DK318" s="79"/>
      <c r="DL318" s="79"/>
      <c r="DM318" s="79"/>
      <c r="DN318" s="79"/>
      <c r="DO318" s="79"/>
      <c r="DP318" s="79"/>
      <c r="DQ318" s="79"/>
      <c r="DR318" s="79"/>
      <c r="DS318" s="79"/>
      <c r="DT318" s="79"/>
      <c r="DU318" s="79"/>
      <c r="DV318" s="79"/>
      <c r="DW318" s="79"/>
      <c r="DX318" s="79"/>
      <c r="DY318" s="79"/>
      <c r="DZ318" s="79"/>
      <c r="EA318" s="79"/>
      <c r="EB318" s="79"/>
      <c r="EC318" s="79"/>
      <c r="ED318" s="79"/>
      <c r="EE318" s="79"/>
      <c r="EF318" s="79"/>
      <c r="EG318" s="79"/>
      <c r="EH318" s="79"/>
      <c r="EI318" s="79"/>
      <c r="EJ318" s="79"/>
      <c r="EK318" s="79"/>
      <c r="EL318" s="79"/>
      <c r="EM318" s="79"/>
      <c r="EN318" s="79"/>
      <c r="EO318" s="79"/>
      <c r="EP318" s="79"/>
      <c r="EQ318" s="79"/>
      <c r="ER318" s="79"/>
      <c r="ES318" s="79"/>
      <c r="ET318" s="79"/>
      <c r="EU318" s="79"/>
      <c r="EV318" s="79"/>
      <c r="EW318" s="79"/>
      <c r="EX318" s="79"/>
      <c r="EY318" s="79"/>
      <c r="EZ318" s="79"/>
      <c r="FA318" s="79"/>
      <c r="FB318" s="79"/>
      <c r="FC318" s="79"/>
      <c r="FD318" s="79"/>
      <c r="FE318" s="79"/>
      <c r="FF318" s="79"/>
      <c r="FG318" s="79"/>
      <c r="FH318" s="79"/>
      <c r="FI318" s="79"/>
      <c r="FJ318" s="79"/>
      <c r="FK318" s="79"/>
      <c r="FL318" s="79"/>
      <c r="FM318" s="79"/>
      <c r="FN318" s="79"/>
      <c r="FO318" s="79"/>
      <c r="FP318" s="79"/>
      <c r="FQ318" s="79"/>
      <c r="FR318" s="79"/>
      <c r="FS318" s="79"/>
      <c r="FT318" s="79"/>
      <c r="FU318" s="79"/>
      <c r="FV318" s="79"/>
      <c r="FW318" s="79"/>
      <c r="FX318" s="79">
        <v>0</v>
      </c>
      <c r="FY318" s="79">
        <v>42.5</v>
      </c>
      <c r="FZ318" s="79">
        <v>0</v>
      </c>
      <c r="GA318" s="52"/>
      <c r="GB318" s="34"/>
    </row>
    <row r="319" spans="1:184" x14ac:dyDescent="0.2">
      <c r="A319" t="s">
        <v>186</v>
      </c>
      <c r="B319" t="s">
        <v>236</v>
      </c>
      <c r="C319" t="s">
        <v>194</v>
      </c>
      <c r="D319" t="s">
        <v>202</v>
      </c>
      <c r="E319" t="s">
        <v>206</v>
      </c>
      <c r="F319" t="s">
        <v>184</v>
      </c>
      <c r="G319" t="s">
        <v>1</v>
      </c>
      <c r="H319" s="79">
        <v>203</v>
      </c>
      <c r="I319" s="79"/>
      <c r="J319" s="79"/>
      <c r="K319" s="79"/>
      <c r="L319" s="79"/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  <c r="Z319" s="79"/>
      <c r="AA319" s="79"/>
      <c r="AB319" s="79"/>
      <c r="AC319" s="79"/>
      <c r="AD319" s="79"/>
      <c r="AE319" s="79"/>
      <c r="AF319" s="79"/>
      <c r="AG319" s="79"/>
      <c r="AH319" s="79"/>
      <c r="AI319" s="79"/>
      <c r="AJ319" s="79"/>
      <c r="AK319" s="79"/>
      <c r="AL319" s="79"/>
      <c r="AM319" s="79"/>
      <c r="AN319" s="79"/>
      <c r="AO319" s="79"/>
      <c r="AP319" s="79"/>
      <c r="AQ319" s="79"/>
      <c r="AR319" s="79"/>
      <c r="AS319" s="79"/>
      <c r="AT319" s="79"/>
      <c r="AU319" s="79"/>
      <c r="AV319" s="79"/>
      <c r="AW319" s="79"/>
      <c r="AX319" s="79"/>
      <c r="AY319" s="79"/>
      <c r="AZ319" s="79"/>
      <c r="BA319" s="79"/>
      <c r="BB319" s="79"/>
      <c r="BC319" s="79"/>
      <c r="BD319" s="79"/>
      <c r="BE319" s="79"/>
      <c r="BF319" s="79"/>
      <c r="BG319" s="79"/>
      <c r="BH319" s="79"/>
      <c r="BI319" s="79"/>
      <c r="BJ319" s="79"/>
      <c r="BK319" s="79"/>
      <c r="BL319" s="79"/>
      <c r="BM319" s="79"/>
      <c r="BN319" s="79"/>
      <c r="BO319" s="79"/>
      <c r="BP319" s="79"/>
      <c r="BQ319" s="79"/>
      <c r="BR319" s="79"/>
      <c r="BS319" s="79"/>
      <c r="BT319" s="79"/>
      <c r="BU319" s="79"/>
      <c r="BV319" s="79"/>
      <c r="BW319" s="79"/>
      <c r="BX319" s="79"/>
      <c r="BY319" s="79"/>
      <c r="BZ319" s="79"/>
      <c r="CA319" s="79"/>
      <c r="CB319" s="79"/>
      <c r="CC319" s="79"/>
      <c r="CD319" s="79"/>
      <c r="CE319" s="79"/>
      <c r="CF319" s="79"/>
      <c r="CG319" s="79"/>
      <c r="CH319" s="79"/>
      <c r="CI319" s="79"/>
      <c r="CJ319" s="79"/>
      <c r="CK319" s="79"/>
      <c r="CL319" s="79"/>
      <c r="CM319" s="79"/>
      <c r="CN319" s="79"/>
      <c r="CO319" s="79"/>
      <c r="CP319" s="79"/>
      <c r="CQ319" s="79"/>
      <c r="CR319" s="79"/>
      <c r="CS319" s="79"/>
      <c r="CT319" s="79"/>
      <c r="CU319" s="79"/>
      <c r="CV319" s="79"/>
      <c r="CW319" s="79"/>
      <c r="CX319" s="79"/>
      <c r="CY319" s="79"/>
      <c r="CZ319" s="79"/>
      <c r="DA319" s="79"/>
      <c r="DB319" s="79"/>
      <c r="DC319" s="79"/>
      <c r="DD319" s="79"/>
      <c r="DE319" s="79"/>
      <c r="DF319" s="79"/>
      <c r="DG319" s="79"/>
      <c r="DH319" s="79"/>
      <c r="DI319" s="79"/>
      <c r="DJ319" s="79"/>
      <c r="DK319" s="79"/>
      <c r="DL319" s="79"/>
      <c r="DM319" s="79"/>
      <c r="DN319" s="79"/>
      <c r="DO319" s="79"/>
      <c r="DP319" s="79"/>
      <c r="DQ319" s="79"/>
      <c r="DR319" s="79"/>
      <c r="DS319" s="79"/>
      <c r="DT319" s="79"/>
      <c r="DU319" s="79"/>
      <c r="DV319" s="79"/>
      <c r="DW319" s="79"/>
      <c r="DX319" s="79"/>
      <c r="DY319" s="79"/>
      <c r="DZ319" s="79"/>
      <c r="EA319" s="79"/>
      <c r="EB319" s="79"/>
      <c r="EC319" s="79"/>
      <c r="ED319" s="79"/>
      <c r="EE319" s="79"/>
      <c r="EF319" s="79"/>
      <c r="EG319" s="79"/>
      <c r="EH319" s="79"/>
      <c r="EI319" s="79"/>
      <c r="EJ319" s="79"/>
      <c r="EK319" s="79"/>
      <c r="EL319" s="79"/>
      <c r="EM319" s="79"/>
      <c r="EN319" s="79"/>
      <c r="EO319" s="79"/>
      <c r="EP319" s="79"/>
      <c r="EQ319" s="79"/>
      <c r="ER319" s="79"/>
      <c r="ES319" s="79"/>
      <c r="ET319" s="79"/>
      <c r="EU319" s="79"/>
      <c r="EV319" s="79"/>
      <c r="EW319" s="79"/>
      <c r="EX319" s="79"/>
      <c r="EY319" s="79"/>
      <c r="EZ319" s="79"/>
      <c r="FA319" s="79"/>
      <c r="FB319" s="79"/>
      <c r="FC319" s="79"/>
      <c r="FD319" s="79"/>
      <c r="FE319" s="79"/>
      <c r="FF319" s="79"/>
      <c r="FG319" s="79"/>
      <c r="FH319" s="79"/>
      <c r="FI319" s="79"/>
      <c r="FJ319" s="79"/>
      <c r="FK319" s="79"/>
      <c r="FL319" s="79"/>
      <c r="FM319" s="79"/>
      <c r="FN319" s="79"/>
      <c r="FO319" s="79"/>
      <c r="FP319" s="79"/>
      <c r="FQ319" s="79"/>
      <c r="FR319" s="79"/>
      <c r="FS319" s="79"/>
      <c r="FT319" s="79"/>
      <c r="FU319" s="79"/>
      <c r="FV319" s="79"/>
      <c r="FW319" s="79"/>
      <c r="FX319" s="79">
        <v>0</v>
      </c>
      <c r="FY319" s="79">
        <v>18.700000762939453</v>
      </c>
      <c r="FZ319" s="79">
        <v>0</v>
      </c>
      <c r="GA319" s="52"/>
      <c r="GB319" s="34"/>
    </row>
    <row r="320" spans="1:184" x14ac:dyDescent="0.2">
      <c r="A320" t="s">
        <v>186</v>
      </c>
      <c r="B320" t="s">
        <v>236</v>
      </c>
      <c r="C320" t="s">
        <v>194</v>
      </c>
      <c r="D320" t="s">
        <v>202</v>
      </c>
      <c r="E320" t="s">
        <v>206</v>
      </c>
      <c r="F320" t="s">
        <v>185</v>
      </c>
      <c r="G320" t="s">
        <v>1</v>
      </c>
      <c r="H320" s="79">
        <v>67</v>
      </c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  <c r="BF320" s="79"/>
      <c r="BG320" s="79"/>
      <c r="BH320" s="79"/>
      <c r="BI320" s="79"/>
      <c r="BJ320" s="79"/>
      <c r="BK320" s="79"/>
      <c r="BL320" s="79"/>
      <c r="BM320" s="79"/>
      <c r="BN320" s="79"/>
      <c r="BO320" s="79"/>
      <c r="BP320" s="79"/>
      <c r="BQ320" s="79"/>
      <c r="BR320" s="79"/>
      <c r="BS320" s="79"/>
      <c r="BT320" s="79"/>
      <c r="BU320" s="79"/>
      <c r="BV320" s="79"/>
      <c r="BW320" s="79"/>
      <c r="BX320" s="79"/>
      <c r="BY320" s="79"/>
      <c r="BZ320" s="79"/>
      <c r="CA320" s="79"/>
      <c r="CB320" s="79"/>
      <c r="CC320" s="79"/>
      <c r="CD320" s="79"/>
      <c r="CE320" s="79"/>
      <c r="CF320" s="79"/>
      <c r="CG320" s="79"/>
      <c r="CH320" s="79"/>
      <c r="CI320" s="79"/>
      <c r="CJ320" s="79"/>
      <c r="CK320" s="79"/>
      <c r="CL320" s="79"/>
      <c r="CM320" s="79"/>
      <c r="CN320" s="79"/>
      <c r="CO320" s="79"/>
      <c r="CP320" s="79"/>
      <c r="CQ320" s="79"/>
      <c r="CR320" s="79"/>
      <c r="CS320" s="79"/>
      <c r="CT320" s="79"/>
      <c r="CU320" s="79"/>
      <c r="CV320" s="79"/>
      <c r="CW320" s="79"/>
      <c r="CX320" s="79"/>
      <c r="CY320" s="79"/>
      <c r="CZ320" s="79"/>
      <c r="DA320" s="79"/>
      <c r="DB320" s="79"/>
      <c r="DC320" s="79"/>
      <c r="DD320" s="79"/>
      <c r="DE320" s="79"/>
      <c r="DF320" s="79"/>
      <c r="DG320" s="79"/>
      <c r="DH320" s="79"/>
      <c r="DI320" s="79"/>
      <c r="DJ320" s="79"/>
      <c r="DK320" s="79"/>
      <c r="DL320" s="79"/>
      <c r="DM320" s="79"/>
      <c r="DN320" s="79"/>
      <c r="DO320" s="79"/>
      <c r="DP320" s="79"/>
      <c r="DQ320" s="79"/>
      <c r="DR320" s="79"/>
      <c r="DS320" s="79"/>
      <c r="DT320" s="79"/>
      <c r="DU320" s="79"/>
      <c r="DV320" s="79"/>
      <c r="DW320" s="79"/>
      <c r="DX320" s="79"/>
      <c r="DY320" s="79"/>
      <c r="DZ320" s="79"/>
      <c r="EA320" s="79"/>
      <c r="EB320" s="79"/>
      <c r="EC320" s="79"/>
      <c r="ED320" s="79"/>
      <c r="EE320" s="79"/>
      <c r="EF320" s="79"/>
      <c r="EG320" s="79"/>
      <c r="EH320" s="79"/>
      <c r="EI320" s="79"/>
      <c r="EJ320" s="79"/>
      <c r="EK320" s="79"/>
      <c r="EL320" s="79"/>
      <c r="EM320" s="79"/>
      <c r="EN320" s="79"/>
      <c r="EO320" s="79"/>
      <c r="EP320" s="79"/>
      <c r="EQ320" s="79"/>
      <c r="ER320" s="79"/>
      <c r="ES320" s="79"/>
      <c r="ET320" s="79"/>
      <c r="EU320" s="79"/>
      <c r="EV320" s="79"/>
      <c r="EW320" s="79"/>
      <c r="EX320" s="79"/>
      <c r="EY320" s="79"/>
      <c r="EZ320" s="79"/>
      <c r="FA320" s="79"/>
      <c r="FB320" s="79"/>
      <c r="FC320" s="79"/>
      <c r="FD320" s="79"/>
      <c r="FE320" s="79"/>
      <c r="FF320" s="79"/>
      <c r="FG320" s="79"/>
      <c r="FH320" s="79"/>
      <c r="FI320" s="79"/>
      <c r="FJ320" s="79"/>
      <c r="FK320" s="79"/>
      <c r="FL320" s="79"/>
      <c r="FM320" s="79"/>
      <c r="FN320" s="79"/>
      <c r="FO320" s="79"/>
      <c r="FP320" s="79"/>
      <c r="FQ320" s="79"/>
      <c r="FR320" s="79"/>
      <c r="FS320" s="79"/>
      <c r="FT320" s="79"/>
      <c r="FU320" s="79"/>
      <c r="FV320" s="79"/>
      <c r="FW320" s="79"/>
      <c r="FX320" s="79">
        <v>0</v>
      </c>
      <c r="FY320" s="79">
        <v>5</v>
      </c>
      <c r="FZ320" s="79">
        <v>0</v>
      </c>
      <c r="GA320" s="52"/>
      <c r="GB320" s="34"/>
    </row>
    <row r="321" spans="1:184" x14ac:dyDescent="0.2">
      <c r="A321" t="s">
        <v>186</v>
      </c>
      <c r="B321" t="s">
        <v>236</v>
      </c>
      <c r="C321" t="s">
        <v>194</v>
      </c>
      <c r="D321" t="s">
        <v>202</v>
      </c>
      <c r="E321" t="s">
        <v>207</v>
      </c>
      <c r="F321" t="s">
        <v>1</v>
      </c>
      <c r="G321" t="s">
        <v>198</v>
      </c>
      <c r="H321" s="79">
        <v>3472</v>
      </c>
      <c r="I321" s="79">
        <v>0.43959680199623108</v>
      </c>
      <c r="J321" s="79">
        <v>0.37787404656410217</v>
      </c>
      <c r="K321" s="79">
        <v>0.32936257123947144</v>
      </c>
      <c r="L321" s="79">
        <v>0.29160171747207642</v>
      </c>
      <c r="M321" s="79">
        <v>0.29037860035896301</v>
      </c>
      <c r="N321" s="79">
        <v>0.29019996523857117</v>
      </c>
      <c r="O321" s="79">
        <v>0.33865052461624146</v>
      </c>
      <c r="P321" s="79">
        <v>0.3707253634929657</v>
      </c>
      <c r="Q321" s="79">
        <v>0.38077360391616821</v>
      </c>
      <c r="R321" s="79">
        <v>0.4154725968837738</v>
      </c>
      <c r="S321" s="79">
        <v>0.43833789229393005</v>
      </c>
      <c r="T321" s="79">
        <v>0.4539000391960144</v>
      </c>
      <c r="U321" s="79">
        <v>0.49062573909759521</v>
      </c>
      <c r="V321" s="79">
        <v>0.50174659490585327</v>
      </c>
      <c r="W321" s="79">
        <v>0.51064193248748779</v>
      </c>
      <c r="X321" s="79">
        <v>0.53139930963516235</v>
      </c>
      <c r="Y321" s="79">
        <v>0.60276442766189575</v>
      </c>
      <c r="Z321" s="79">
        <v>0.67509150505065918</v>
      </c>
      <c r="AA321" s="79">
        <v>0.68439489603042603</v>
      </c>
      <c r="AB321" s="79">
        <v>0.66445261240005493</v>
      </c>
      <c r="AC321" s="79">
        <v>0.65612030029296875</v>
      </c>
      <c r="AD321" s="79">
        <v>0.65944749116897583</v>
      </c>
      <c r="AE321" s="79">
        <v>0.5812564492225647</v>
      </c>
      <c r="AF321" s="79">
        <v>0.4773697555065155</v>
      </c>
      <c r="AG321" s="79">
        <v>-1.3305210508406162E-2</v>
      </c>
      <c r="AH321" s="79">
        <v>-2.1595150232315063E-2</v>
      </c>
      <c r="AI321" s="79">
        <v>-2.9935954138636589E-2</v>
      </c>
      <c r="AJ321" s="79">
        <v>-3.9220985025167465E-2</v>
      </c>
      <c r="AK321" s="79">
        <v>-2.6220668107271194E-2</v>
      </c>
      <c r="AL321" s="79">
        <v>-3.7897169589996338E-2</v>
      </c>
      <c r="AM321" s="79">
        <v>-2.4267887696623802E-2</v>
      </c>
      <c r="AN321" s="79">
        <v>-3.8822650909423828E-2</v>
      </c>
      <c r="AO321" s="79">
        <v>-6.2474522739648819E-2</v>
      </c>
      <c r="AP321" s="79">
        <v>-7.0574916899204254E-2</v>
      </c>
      <c r="AQ321" s="79">
        <v>-7.6794549822807312E-2</v>
      </c>
      <c r="AR321" s="79">
        <v>-0.10617748647928238</v>
      </c>
      <c r="AS321" s="79">
        <v>-0.11469131708145142</v>
      </c>
      <c r="AT321" s="79">
        <v>-0.10688401758670807</v>
      </c>
      <c r="AU321" s="79">
        <v>-0.11065132170915604</v>
      </c>
      <c r="AV321" s="79">
        <v>-8.4707610309123993E-2</v>
      </c>
      <c r="AW321" s="79">
        <v>-6.4123600721359253E-2</v>
      </c>
      <c r="AX321" s="79">
        <v>-6.518913060426712E-2</v>
      </c>
      <c r="AY321" s="79">
        <v>-5.9222731739282608E-2</v>
      </c>
      <c r="AZ321" s="79">
        <v>-6.7726597189903259E-2</v>
      </c>
      <c r="BA321" s="79">
        <v>-9.6069298684597015E-2</v>
      </c>
      <c r="BB321" s="79">
        <v>-5.9068985283374786E-2</v>
      </c>
      <c r="BC321" s="79">
        <v>-2.4340765550732613E-2</v>
      </c>
      <c r="BD321" s="79">
        <v>-1.8782097846269608E-2</v>
      </c>
      <c r="BE321" s="79">
        <v>1.1956028640270233E-2</v>
      </c>
      <c r="BF321" s="79">
        <v>1.7443238757550716E-3</v>
      </c>
      <c r="BG321" s="79">
        <v>-8.6388727650046349E-3</v>
      </c>
      <c r="BH321" s="79">
        <v>-2.2403169423341751E-2</v>
      </c>
      <c r="BI321" s="79">
        <v>-9.6533037722110748E-3</v>
      </c>
      <c r="BJ321" s="79">
        <v>-2.4295004084706306E-2</v>
      </c>
      <c r="BK321" s="79">
        <v>-1.2130409479141235E-2</v>
      </c>
      <c r="BL321" s="79">
        <v>-2.4409269914031029E-2</v>
      </c>
      <c r="BM321" s="79">
        <v>-4.9803189933300018E-2</v>
      </c>
      <c r="BN321" s="79">
        <v>-5.6575432419776917E-2</v>
      </c>
      <c r="BO321" s="79">
        <v>-6.0817759484052658E-2</v>
      </c>
      <c r="BP321" s="79">
        <v>-8.9446559548377991E-2</v>
      </c>
      <c r="BQ321" s="79">
        <v>-9.5288969576358795E-2</v>
      </c>
      <c r="BR321" s="79">
        <v>-8.6761578917503357E-2</v>
      </c>
      <c r="BS321" s="79">
        <v>-8.7529174983501434E-2</v>
      </c>
      <c r="BT321" s="79">
        <v>-6.3539624214172363E-2</v>
      </c>
      <c r="BU321" s="79">
        <v>-3.9510764181613922E-2</v>
      </c>
      <c r="BV321" s="79">
        <v>-3.5378240048885345E-2</v>
      </c>
      <c r="BW321" s="79">
        <v>-3.3455442637205124E-2</v>
      </c>
      <c r="BX321" s="79">
        <v>-4.5277688652276993E-2</v>
      </c>
      <c r="BY321" s="79">
        <v>-7.5768984854221344E-2</v>
      </c>
      <c r="BZ321" s="79">
        <v>-4.0242541581392288E-2</v>
      </c>
      <c r="CA321" s="79">
        <v>-7.1309870108962059E-3</v>
      </c>
      <c r="CB321" s="79">
        <v>-2.1914662793278694E-3</v>
      </c>
      <c r="CC321" s="79">
        <v>2.9451884329319E-2</v>
      </c>
      <c r="CD321" s="79">
        <v>1.7909172922372818E-2</v>
      </c>
      <c r="CE321" s="79">
        <v>6.1114206910133362E-3</v>
      </c>
      <c r="CF321" s="79">
        <v>-1.0755201801657677E-2</v>
      </c>
      <c r="CG321" s="79">
        <v>1.8212004797533154E-3</v>
      </c>
      <c r="CH321" s="79">
        <v>-1.4874182641506195E-2</v>
      </c>
      <c r="CI321" s="79">
        <v>-3.724029753357172E-3</v>
      </c>
      <c r="CJ321" s="79">
        <v>-1.4426606707274914E-2</v>
      </c>
      <c r="CK321" s="79">
        <v>-4.1027065366506577E-2</v>
      </c>
      <c r="CL321" s="79">
        <v>-4.687943309545517E-2</v>
      </c>
      <c r="CM321" s="79">
        <v>-4.9752280116081238E-2</v>
      </c>
      <c r="CN321" s="79">
        <v>-7.7858768403530121E-2</v>
      </c>
      <c r="CO321" s="79">
        <v>-8.1850968301296234E-2</v>
      </c>
      <c r="CP321" s="79">
        <v>-7.2824850678443909E-2</v>
      </c>
      <c r="CQ321" s="79">
        <v>-7.151484489440918E-2</v>
      </c>
      <c r="CR321" s="79">
        <v>-4.8878729343414307E-2</v>
      </c>
      <c r="CS321" s="79">
        <v>-2.2463986650109291E-2</v>
      </c>
      <c r="CT321" s="79">
        <v>-1.4731308445334435E-2</v>
      </c>
      <c r="CU321" s="79">
        <v>-1.5609095804393291E-2</v>
      </c>
      <c r="CV321" s="79">
        <v>-2.9729640111327171E-2</v>
      </c>
      <c r="CW321" s="79">
        <v>-6.170906126499176E-2</v>
      </c>
      <c r="CX321" s="79">
        <v>-2.7203403413295746E-2</v>
      </c>
      <c r="CY321" s="79">
        <v>4.7884527593851089E-3</v>
      </c>
      <c r="CZ321" s="79">
        <v>9.2991534620523453E-3</v>
      </c>
      <c r="DA321" s="79">
        <v>4.6947740018367767E-2</v>
      </c>
      <c r="DB321" s="79">
        <v>3.4074019640684128E-2</v>
      </c>
      <c r="DC321" s="79">
        <v>2.0861713215708733E-2</v>
      </c>
      <c r="DD321" s="79">
        <v>8.9276616927236319E-4</v>
      </c>
      <c r="DE321" s="79">
        <v>1.3295705430209637E-2</v>
      </c>
      <c r="DF321" s="79">
        <v>-5.453361663967371E-3</v>
      </c>
      <c r="DG321" s="79">
        <v>4.6823499724268913E-3</v>
      </c>
      <c r="DH321" s="79">
        <v>-4.4439453631639481E-3</v>
      </c>
      <c r="DI321" s="79">
        <v>-3.2250940799713135E-2</v>
      </c>
      <c r="DJ321" s="79">
        <v>-3.7183433771133423E-2</v>
      </c>
      <c r="DK321" s="79">
        <v>-3.8686804473400116E-2</v>
      </c>
      <c r="DL321" s="79">
        <v>-6.6270984709262848E-2</v>
      </c>
      <c r="DM321" s="79">
        <v>-6.8412952125072479E-2</v>
      </c>
      <c r="DN321" s="79">
        <v>-5.8888114988803864E-2</v>
      </c>
      <c r="DO321" s="79">
        <v>-5.5500518530607224E-2</v>
      </c>
      <c r="DP321" s="79">
        <v>-3.4217845648527145E-2</v>
      </c>
      <c r="DQ321" s="79">
        <v>-5.4172081872820854E-3</v>
      </c>
      <c r="DR321" s="79">
        <v>5.9156240895390511E-3</v>
      </c>
      <c r="DS321" s="79">
        <v>2.2372514940798283E-3</v>
      </c>
      <c r="DT321" s="79">
        <v>-1.4181592501699924E-2</v>
      </c>
      <c r="DU321" s="79">
        <v>-4.764913022518158E-2</v>
      </c>
      <c r="DV321" s="79">
        <v>-1.4164264313876629E-2</v>
      </c>
      <c r="DW321" s="79">
        <v>1.6707891598343849E-2</v>
      </c>
      <c r="DX321" s="79">
        <v>2.0789772272109985E-2</v>
      </c>
      <c r="DY321" s="79">
        <v>7.2208985686302185E-2</v>
      </c>
      <c r="DZ321" s="79">
        <v>5.7413496077060699E-2</v>
      </c>
      <c r="EA321" s="79">
        <v>4.2158797383308411E-2</v>
      </c>
      <c r="EB321" s="79">
        <v>1.7710581421852112E-2</v>
      </c>
      <c r="EC321" s="79">
        <v>2.9863068833947182E-2</v>
      </c>
      <c r="ED321" s="79">
        <v>8.1488080322742462E-3</v>
      </c>
      <c r="EE321" s="79">
        <v>1.6819825395941734E-2</v>
      </c>
      <c r="EF321" s="79">
        <v>9.9694337695837021E-3</v>
      </c>
      <c r="EG321" s="79">
        <v>-1.9579607993364334E-2</v>
      </c>
      <c r="EH321" s="79">
        <v>-2.3183945566415787E-2</v>
      </c>
      <c r="EI321" s="79">
        <v>-2.2710015997290611E-2</v>
      </c>
      <c r="EJ321" s="79">
        <v>-4.9540057778358459E-2</v>
      </c>
      <c r="EK321" s="79">
        <v>-4.9010612070560455E-2</v>
      </c>
      <c r="EL321" s="79">
        <v>-3.876568004488945E-2</v>
      </c>
      <c r="EM321" s="79">
        <v>-3.2378368079662323E-2</v>
      </c>
      <c r="EN321" s="79">
        <v>-1.3049853034317493E-2</v>
      </c>
      <c r="EO321" s="79">
        <v>1.9195631146430969E-2</v>
      </c>
      <c r="EP321" s="79">
        <v>3.572651743888855E-2</v>
      </c>
      <c r="EQ321" s="79">
        <v>2.8004543855786324E-2</v>
      </c>
      <c r="ER321" s="79">
        <v>8.2673197612166405E-3</v>
      </c>
      <c r="ES321" s="79">
        <v>-2.7348823845386505E-2</v>
      </c>
      <c r="ET321" s="79">
        <v>4.6621807850897312E-3</v>
      </c>
      <c r="EU321" s="79">
        <v>3.391767293214798E-2</v>
      </c>
      <c r="EV321" s="79">
        <v>3.7380401045084E-2</v>
      </c>
      <c r="EW321" s="79">
        <v>63.021011352539063</v>
      </c>
      <c r="EX321" s="79">
        <v>62.164630889892578</v>
      </c>
      <c r="EY321" s="79">
        <v>61.174861907958984</v>
      </c>
      <c r="EZ321" s="79">
        <v>60.138797760009766</v>
      </c>
      <c r="FA321" s="79">
        <v>59.271263122558594</v>
      </c>
      <c r="FB321" s="79">
        <v>58.771991729736328</v>
      </c>
      <c r="FC321" s="79">
        <v>58.458053588867188</v>
      </c>
      <c r="FD321" s="79">
        <v>61.106853485107422</v>
      </c>
      <c r="FE321" s="79">
        <v>64.859542846679688</v>
      </c>
      <c r="FF321" s="79">
        <v>68.486671447753906</v>
      </c>
      <c r="FG321" s="79">
        <v>72.15704345703125</v>
      </c>
      <c r="FH321" s="79">
        <v>75.344291687011719</v>
      </c>
      <c r="FI321" s="79">
        <v>78.268135070800781</v>
      </c>
      <c r="FJ321" s="79">
        <v>80.711883544921875</v>
      </c>
      <c r="FK321" s="79">
        <v>82.886474609375</v>
      </c>
      <c r="FL321" s="79">
        <v>83.381294250488281</v>
      </c>
      <c r="FM321" s="79">
        <v>82.645423889160156</v>
      </c>
      <c r="FN321" s="79">
        <v>81.19317626953125</v>
      </c>
      <c r="FO321" s="79">
        <v>78.649490356445313</v>
      </c>
      <c r="FP321" s="79">
        <v>75.265426635742188</v>
      </c>
      <c r="FQ321" s="79">
        <v>70.693069458007813</v>
      </c>
      <c r="FR321" s="79">
        <v>67.363006591796875</v>
      </c>
      <c r="FS321" s="79">
        <v>65.114631652832031</v>
      </c>
      <c r="FT321" s="79">
        <v>63.720417022705078</v>
      </c>
      <c r="FU321" s="79">
        <v>1.4565426856279373E-2</v>
      </c>
      <c r="FV321" s="79">
        <v>2.8829943388700485E-2</v>
      </c>
      <c r="FW321" s="79">
        <v>1.3964017853140831E-2</v>
      </c>
      <c r="FX321" s="79">
        <v>0</v>
      </c>
      <c r="FY321" s="79">
        <v>334.31817626953125</v>
      </c>
      <c r="FZ321" s="79">
        <v>1</v>
      </c>
      <c r="GA321" s="52"/>
      <c r="GB321" s="34"/>
    </row>
    <row r="322" spans="1:184" x14ac:dyDescent="0.2">
      <c r="A322" t="s">
        <v>186</v>
      </c>
      <c r="B322" t="s">
        <v>236</v>
      </c>
      <c r="C322" t="s">
        <v>194</v>
      </c>
      <c r="D322" t="s">
        <v>202</v>
      </c>
      <c r="E322" t="s">
        <v>207</v>
      </c>
      <c r="F322" t="s">
        <v>1</v>
      </c>
      <c r="G322" t="s">
        <v>200</v>
      </c>
      <c r="H322" s="79">
        <v>829</v>
      </c>
      <c r="I322" s="79">
        <v>0.64064109325408936</v>
      </c>
      <c r="J322" s="79">
        <v>0.58173799514770508</v>
      </c>
      <c r="K322" s="79">
        <v>0.53208070993423462</v>
      </c>
      <c r="L322" s="79">
        <v>0.49914094805717468</v>
      </c>
      <c r="M322" s="79">
        <v>0.47161674499511719</v>
      </c>
      <c r="N322" s="79">
        <v>0.47961792349815369</v>
      </c>
      <c r="O322" s="79">
        <v>0.49015989899635315</v>
      </c>
      <c r="P322" s="79">
        <v>0.48730573058128357</v>
      </c>
      <c r="Q322" s="79">
        <v>0.51003885269165039</v>
      </c>
      <c r="R322" s="79">
        <v>0.53507208824157715</v>
      </c>
      <c r="S322" s="79">
        <v>0.57557207345962524</v>
      </c>
      <c r="T322" s="79">
        <v>0.61377012729644775</v>
      </c>
      <c r="U322" s="79">
        <v>0.65148240327835083</v>
      </c>
      <c r="V322" s="79">
        <v>0.693634033203125</v>
      </c>
      <c r="W322" s="79">
        <v>0.69004660844802856</v>
      </c>
      <c r="X322" s="79">
        <v>0.743813157081604</v>
      </c>
      <c r="Y322" s="79">
        <v>0.80114626884460449</v>
      </c>
      <c r="Z322" s="79">
        <v>0.86046844720840454</v>
      </c>
      <c r="AA322" s="79">
        <v>0.95992261171340942</v>
      </c>
      <c r="AB322" s="79">
        <v>0.97443300485610962</v>
      </c>
      <c r="AC322" s="79">
        <v>0.98458093404769897</v>
      </c>
      <c r="AD322" s="79">
        <v>0.92994344234466553</v>
      </c>
      <c r="AE322" s="79">
        <v>0.81146520376205444</v>
      </c>
      <c r="AF322" s="79">
        <v>0.72284293174743652</v>
      </c>
      <c r="AG322" s="79">
        <v>-2.1066676825284958E-2</v>
      </c>
      <c r="AH322" s="79">
        <v>-1.7290277406573296E-2</v>
      </c>
      <c r="AI322" s="79">
        <v>-2.9912123456597328E-2</v>
      </c>
      <c r="AJ322" s="79">
        <v>-4.1627563536167145E-2</v>
      </c>
      <c r="AK322" s="79">
        <v>-6.8088524043560028E-2</v>
      </c>
      <c r="AL322" s="79">
        <v>-5.5032409727573395E-2</v>
      </c>
      <c r="AM322" s="79">
        <v>-3.2510831952095032E-2</v>
      </c>
      <c r="AN322" s="79">
        <v>-3.0016763135790825E-2</v>
      </c>
      <c r="AO322" s="79">
        <v>-2.4304145947098732E-2</v>
      </c>
      <c r="AP322" s="79">
        <v>-6.2924802303314209E-2</v>
      </c>
      <c r="AQ322" s="79">
        <v>-6.8611495196819305E-2</v>
      </c>
      <c r="AR322" s="79">
        <v>-0.11289498955011368</v>
      </c>
      <c r="AS322" s="79">
        <v>-0.13247077167034149</v>
      </c>
      <c r="AT322" s="79">
        <v>-0.11868565529584885</v>
      </c>
      <c r="AU322" s="79">
        <v>-0.16598653793334961</v>
      </c>
      <c r="AV322" s="79">
        <v>-0.14763683080673218</v>
      </c>
      <c r="AW322" s="79">
        <v>-0.14509397745132446</v>
      </c>
      <c r="AX322" s="79">
        <v>-0.14018277823925018</v>
      </c>
      <c r="AY322" s="79">
        <v>-8.7665840983390808E-2</v>
      </c>
      <c r="AZ322" s="79">
        <v>-5.8239471167325974E-2</v>
      </c>
      <c r="BA322" s="79">
        <v>-4.9723129719495773E-2</v>
      </c>
      <c r="BB322" s="79">
        <v>-8.9880451560020447E-2</v>
      </c>
      <c r="BC322" s="79">
        <v>-9.2081643640995026E-2</v>
      </c>
      <c r="BD322" s="79">
        <v>-4.345238208770752E-2</v>
      </c>
      <c r="BE322" s="79">
        <v>5.5332198739051819E-2</v>
      </c>
      <c r="BF322" s="79">
        <v>5.795762687921524E-2</v>
      </c>
      <c r="BG322" s="79">
        <v>4.8993080854415894E-2</v>
      </c>
      <c r="BH322" s="79">
        <v>3.7319887429475784E-2</v>
      </c>
      <c r="BI322" s="79">
        <v>1.0714641772210598E-2</v>
      </c>
      <c r="BJ322" s="79">
        <v>1.7171069979667664E-2</v>
      </c>
      <c r="BK322" s="79">
        <v>2.9192836955189705E-3</v>
      </c>
      <c r="BL322" s="79">
        <v>-8.3052758127450943E-3</v>
      </c>
      <c r="BM322" s="79">
        <v>-3.7527407985180616E-3</v>
      </c>
      <c r="BN322" s="79">
        <v>-4.1274730116128922E-2</v>
      </c>
      <c r="BO322" s="79">
        <v>-4.3308716267347336E-2</v>
      </c>
      <c r="BP322" s="79">
        <v>-8.1768088042736053E-2</v>
      </c>
      <c r="BQ322" s="79">
        <v>-0.10042644292116165</v>
      </c>
      <c r="BR322" s="79">
        <v>-8.8590830564498901E-2</v>
      </c>
      <c r="BS322" s="79">
        <v>-0.13655006885528564</v>
      </c>
      <c r="BT322" s="79">
        <v>-0.1153513640165329</v>
      </c>
      <c r="BU322" s="79">
        <v>-0.11129678785800934</v>
      </c>
      <c r="BV322" s="79">
        <v>-0.10492406785488129</v>
      </c>
      <c r="BW322" s="79">
        <v>-3.2430049031972885E-2</v>
      </c>
      <c r="BX322" s="79">
        <v>1.3568735681474209E-2</v>
      </c>
      <c r="BY322" s="79">
        <v>2.8156740590929985E-2</v>
      </c>
      <c r="BZ322" s="79">
        <v>-9.0584903955459595E-3</v>
      </c>
      <c r="CA322" s="79">
        <v>-1.5285799279808998E-2</v>
      </c>
      <c r="CB322" s="79">
        <v>3.2876621931791306E-2</v>
      </c>
      <c r="CC322" s="79">
        <v>0.10824582725763321</v>
      </c>
      <c r="CD322" s="79">
        <v>0.11007410287857056</v>
      </c>
      <c r="CE322" s="79">
        <v>0.10364258289337158</v>
      </c>
      <c r="CF322" s="79">
        <v>9.1998659074306488E-2</v>
      </c>
      <c r="CG322" s="79">
        <v>6.5293475985527039E-2</v>
      </c>
      <c r="CH322" s="79">
        <v>6.7178979516029358E-2</v>
      </c>
      <c r="CI322" s="79">
        <v>2.7458071708679199E-2</v>
      </c>
      <c r="CJ322" s="79">
        <v>6.7320340313017368E-3</v>
      </c>
      <c r="CK322" s="79">
        <v>1.0481099598109722E-2</v>
      </c>
      <c r="CL322" s="79">
        <v>-2.6279954239726067E-2</v>
      </c>
      <c r="CM322" s="79">
        <v>-2.57840845733881E-2</v>
      </c>
      <c r="CN322" s="79">
        <v>-6.0209684073925018E-2</v>
      </c>
      <c r="CO322" s="79">
        <v>-7.8232623636722565E-2</v>
      </c>
      <c r="CP322" s="79">
        <v>-6.7747235298156738E-2</v>
      </c>
      <c r="CQ322" s="79">
        <v>-0.11616244912147522</v>
      </c>
      <c r="CR322" s="79">
        <v>-9.299054741859436E-2</v>
      </c>
      <c r="CS322" s="79">
        <v>-8.7888956069946289E-2</v>
      </c>
      <c r="CT322" s="79">
        <v>-8.0503985285758972E-2</v>
      </c>
      <c r="CU322" s="79">
        <v>5.8260941877961159E-3</v>
      </c>
      <c r="CV322" s="79">
        <v>6.3302882015705109E-2</v>
      </c>
      <c r="CW322" s="79">
        <v>8.2096107304096222E-2</v>
      </c>
      <c r="CX322" s="79">
        <v>4.6918556094169617E-2</v>
      </c>
      <c r="CY322" s="79">
        <v>3.7902768701314926E-2</v>
      </c>
      <c r="CZ322" s="79">
        <v>8.5741855204105377E-2</v>
      </c>
      <c r="DA322" s="79">
        <v>0.1611594557762146</v>
      </c>
      <c r="DB322" s="79">
        <v>0.16219057142734528</v>
      </c>
      <c r="DC322" s="79">
        <v>0.15829208493232727</v>
      </c>
      <c r="DD322" s="79">
        <v>0.1466774195432663</v>
      </c>
      <c r="DE322" s="79">
        <v>0.11987230181694031</v>
      </c>
      <c r="DF322" s="79">
        <v>0.11718689650297165</v>
      </c>
      <c r="DG322" s="79">
        <v>5.1996860653162003E-2</v>
      </c>
      <c r="DH322" s="79">
        <v>2.1769342944025993E-2</v>
      </c>
      <c r="DI322" s="79">
        <v>2.4714939296245575E-2</v>
      </c>
      <c r="DJ322" s="79">
        <v>-1.1285179294645786E-2</v>
      </c>
      <c r="DK322" s="79">
        <v>-8.2594556733965874E-3</v>
      </c>
      <c r="DL322" s="79">
        <v>-3.8651280105113983E-2</v>
      </c>
      <c r="DM322" s="79">
        <v>-5.6038815528154373E-2</v>
      </c>
      <c r="DN322" s="79">
        <v>-4.6903647482395172E-2</v>
      </c>
      <c r="DO322" s="79">
        <v>-9.5774821937084198E-2</v>
      </c>
      <c r="DP322" s="79">
        <v>-7.062973827123642E-2</v>
      </c>
      <c r="DQ322" s="79">
        <v>-6.448112428188324E-2</v>
      </c>
      <c r="DR322" s="79">
        <v>-5.6083917617797852E-2</v>
      </c>
      <c r="DS322" s="79">
        <v>4.4082235544919968E-2</v>
      </c>
      <c r="DT322" s="79">
        <v>0.11303702741861343</v>
      </c>
      <c r="DU322" s="79">
        <v>0.13603547215461731</v>
      </c>
      <c r="DV322" s="79">
        <v>0.102895587682724</v>
      </c>
      <c r="DW322" s="79">
        <v>9.1091334819793701E-2</v>
      </c>
      <c r="DX322" s="79">
        <v>0.13860709965229034</v>
      </c>
      <c r="DY322" s="79">
        <v>0.23755834996700287</v>
      </c>
      <c r="DZ322" s="79">
        <v>0.23743847012519836</v>
      </c>
      <c r="EA322" s="79">
        <v>0.23719729483127594</v>
      </c>
      <c r="EB322" s="79">
        <v>0.22562488913536072</v>
      </c>
      <c r="EC322" s="79">
        <v>0.1986754834651947</v>
      </c>
      <c r="ED322" s="79">
        <v>0.18939037621021271</v>
      </c>
      <c r="EE322" s="79">
        <v>8.742697536945343E-2</v>
      </c>
      <c r="EF322" s="79">
        <v>4.3480828404426575E-2</v>
      </c>
      <c r="EG322" s="79">
        <v>4.5266345143318176E-2</v>
      </c>
      <c r="EH322" s="79">
        <v>1.0364893823862076E-2</v>
      </c>
      <c r="EI322" s="79">
        <v>1.7043324187397957E-2</v>
      </c>
      <c r="EJ322" s="79">
        <v>-7.5243725441396236E-3</v>
      </c>
      <c r="EK322" s="79">
        <v>-2.3994473740458488E-2</v>
      </c>
      <c r="EL322" s="79">
        <v>-1.6808813437819481E-2</v>
      </c>
      <c r="EM322" s="79">
        <v>-6.6338345408439636E-2</v>
      </c>
      <c r="EN322" s="79">
        <v>-3.8344275206327438E-2</v>
      </c>
      <c r="EO322" s="79">
        <v>-3.0683929100632668E-2</v>
      </c>
      <c r="EP322" s="79">
        <v>-2.0825205370783806E-2</v>
      </c>
      <c r="EQ322" s="79">
        <v>9.9318034946918488E-2</v>
      </c>
      <c r="ER322" s="79">
        <v>0.18484523892402649</v>
      </c>
      <c r="ES322" s="79">
        <v>0.21391533315181732</v>
      </c>
      <c r="ET322" s="79">
        <v>0.18371754884719849</v>
      </c>
      <c r="EU322" s="79">
        <v>0.16788719594478607</v>
      </c>
      <c r="EV322" s="79">
        <v>0.21493609249591827</v>
      </c>
      <c r="EW322" s="79">
        <v>67.785530090332031</v>
      </c>
      <c r="EX322" s="79">
        <v>66.466453552246094</v>
      </c>
      <c r="EY322" s="79">
        <v>65.035530090332031</v>
      </c>
      <c r="EZ322" s="79">
        <v>63.882049560546875</v>
      </c>
      <c r="FA322" s="79">
        <v>63.097969055175781</v>
      </c>
      <c r="FB322" s="79">
        <v>62.370674133300781</v>
      </c>
      <c r="FC322" s="79">
        <v>61.965244293212891</v>
      </c>
      <c r="FD322" s="79">
        <v>63.811435699462891</v>
      </c>
      <c r="FE322" s="79">
        <v>67.652534484863281</v>
      </c>
      <c r="FF322" s="79">
        <v>71.582534790039063</v>
      </c>
      <c r="FG322" s="79">
        <v>75.280174255371094</v>
      </c>
      <c r="FH322" s="79">
        <v>78.662681579589844</v>
      </c>
      <c r="FI322" s="79">
        <v>81.607040405273438</v>
      </c>
      <c r="FJ322" s="79">
        <v>84.270378112792969</v>
      </c>
      <c r="FK322" s="79">
        <v>86.321662902832031</v>
      </c>
      <c r="FL322" s="79">
        <v>87.316123962402344</v>
      </c>
      <c r="FM322" s="79">
        <v>87.295265197753906</v>
      </c>
      <c r="FN322" s="79">
        <v>86.395744323730469</v>
      </c>
      <c r="FO322" s="79">
        <v>84.68927001953125</v>
      </c>
      <c r="FP322" s="79">
        <v>81.933761596679688</v>
      </c>
      <c r="FQ322" s="79">
        <v>77.539558410644531</v>
      </c>
      <c r="FR322" s="79">
        <v>74.080101013183594</v>
      </c>
      <c r="FS322" s="79">
        <v>71.772666931152344</v>
      </c>
      <c r="FT322" s="79">
        <v>69.722305297851563</v>
      </c>
      <c r="FU322" s="79">
        <v>5.3816840052604675E-2</v>
      </c>
      <c r="FV322" s="79">
        <v>5.0704367458820343E-2</v>
      </c>
      <c r="FW322" s="79">
        <v>5.6989099830389023E-2</v>
      </c>
      <c r="FX322" s="79">
        <v>0</v>
      </c>
      <c r="FY322" s="79">
        <v>165.54545593261719</v>
      </c>
      <c r="FZ322" s="79">
        <v>1</v>
      </c>
      <c r="GA322" s="52"/>
      <c r="GB322" s="34"/>
    </row>
    <row r="323" spans="1:184" x14ac:dyDescent="0.2">
      <c r="A323" t="s">
        <v>186</v>
      </c>
      <c r="B323" t="s">
        <v>236</v>
      </c>
      <c r="C323" t="s">
        <v>194</v>
      </c>
      <c r="D323" t="s">
        <v>202</v>
      </c>
      <c r="E323" t="s">
        <v>207</v>
      </c>
      <c r="F323" t="s">
        <v>1</v>
      </c>
      <c r="G323" t="s">
        <v>1</v>
      </c>
      <c r="H323" s="79">
        <v>4301</v>
      </c>
      <c r="I323" s="79">
        <v>0.47834727168083191</v>
      </c>
      <c r="J323" s="79">
        <v>0.41716796159744263</v>
      </c>
      <c r="K323" s="79">
        <v>0.36843562126159668</v>
      </c>
      <c r="L323" s="79">
        <v>0.33160403370857239</v>
      </c>
      <c r="M323" s="79">
        <v>0.32531151175498962</v>
      </c>
      <c r="N323" s="79">
        <v>0.32670947909355164</v>
      </c>
      <c r="O323" s="79">
        <v>0.36785334348678589</v>
      </c>
      <c r="P323" s="79">
        <v>0.39319571852684021</v>
      </c>
      <c r="Q323" s="79">
        <v>0.40568894147872925</v>
      </c>
      <c r="R323" s="79">
        <v>0.43852490186691284</v>
      </c>
      <c r="S323" s="79">
        <v>0.46478915214538574</v>
      </c>
      <c r="T323" s="79">
        <v>0.4847143292427063</v>
      </c>
      <c r="U323" s="79">
        <v>0.52163016796112061</v>
      </c>
      <c r="V323" s="79">
        <v>0.53873211145401001</v>
      </c>
      <c r="W323" s="79">
        <v>0.54522144794464111</v>
      </c>
      <c r="X323" s="79">
        <v>0.57234126329421997</v>
      </c>
      <c r="Y323" s="79">
        <v>0.64100170135498047</v>
      </c>
      <c r="Z323" s="79">
        <v>0.71082216501235962</v>
      </c>
      <c r="AA323" s="79">
        <v>0.73750174045562744</v>
      </c>
      <c r="AB323" s="79">
        <v>0.72420006990432739</v>
      </c>
      <c r="AC323" s="79">
        <v>0.71942973136901855</v>
      </c>
      <c r="AD323" s="79">
        <v>0.71158450841903687</v>
      </c>
      <c r="AE323" s="79">
        <v>0.62562829256057739</v>
      </c>
      <c r="AF323" s="79">
        <v>0.52468365430831909</v>
      </c>
      <c r="AG323" s="79">
        <v>2.0647861529141665E-3</v>
      </c>
      <c r="AH323" s="79">
        <v>-4.5709856785833836E-3</v>
      </c>
      <c r="AI323" s="79">
        <v>-1.3941250741481781E-2</v>
      </c>
      <c r="AJ323" s="79">
        <v>-2.5466576218605042E-2</v>
      </c>
      <c r="AK323" s="79">
        <v>-2.0199324935674667E-2</v>
      </c>
      <c r="AL323" s="79">
        <v>-2.906361036002636E-2</v>
      </c>
      <c r="AM323" s="79">
        <v>-1.7928596585988998E-2</v>
      </c>
      <c r="AN323" s="79">
        <v>-3.1277228146791458E-2</v>
      </c>
      <c r="AO323" s="79">
        <v>-4.9665499478578568E-2</v>
      </c>
      <c r="AP323" s="79">
        <v>-6.3299626111984253E-2</v>
      </c>
      <c r="AQ323" s="79">
        <v>-6.847110390663147E-2</v>
      </c>
      <c r="AR323" s="79">
        <v>-9.9471360445022583E-2</v>
      </c>
      <c r="AS323" s="79">
        <v>-0.1096508577466011</v>
      </c>
      <c r="AT323" s="79">
        <v>-0.10104100406169891</v>
      </c>
      <c r="AU323" s="79">
        <v>-0.11314090341329575</v>
      </c>
      <c r="AV323" s="79">
        <v>-8.8162288069725037E-2</v>
      </c>
      <c r="AW323" s="79">
        <v>-7.046566903591156E-2</v>
      </c>
      <c r="AX323" s="79">
        <v>-6.9734059274196625E-2</v>
      </c>
      <c r="AY323" s="79">
        <v>-5.1028534770011902E-2</v>
      </c>
      <c r="AZ323" s="79">
        <v>-5.0394114106893539E-2</v>
      </c>
      <c r="BA323" s="79">
        <v>-7.1606531739234924E-2</v>
      </c>
      <c r="BB323" s="79">
        <v>-4.975346103310585E-2</v>
      </c>
      <c r="BC323" s="79">
        <v>-2.3189356550574303E-2</v>
      </c>
      <c r="BD323" s="79">
        <v>-9.6411919221282005E-3</v>
      </c>
      <c r="BE323" s="79">
        <v>2.7218032628297806E-2</v>
      </c>
      <c r="BF323" s="79">
        <v>1.9205830991268158E-2</v>
      </c>
      <c r="BG323" s="79">
        <v>9.0124709531664848E-3</v>
      </c>
      <c r="BH323" s="79">
        <v>-5.0737969577312469E-3</v>
      </c>
      <c r="BI323" s="79">
        <v>3.853729140246287E-5</v>
      </c>
      <c r="BJ323" s="79">
        <v>-1.1336509138345718E-2</v>
      </c>
      <c r="BK323" s="79">
        <v>-5.9855366125702858E-3</v>
      </c>
      <c r="BL323" s="79">
        <v>-1.8912287428975105E-2</v>
      </c>
      <c r="BM323" s="79">
        <v>-3.8696307688951492E-2</v>
      </c>
      <c r="BN323" s="79">
        <v>-5.1252659410238266E-2</v>
      </c>
      <c r="BO323" s="79">
        <v>-5.4682474583387375E-2</v>
      </c>
      <c r="BP323" s="79">
        <v>-8.4692664444446564E-2</v>
      </c>
      <c r="BQ323" s="79">
        <v>-9.2814408242702484E-2</v>
      </c>
      <c r="BR323" s="79">
        <v>-8.3792455494403839E-2</v>
      </c>
      <c r="BS323" s="79">
        <v>-9.363216906785965E-2</v>
      </c>
      <c r="BT323" s="79">
        <v>-6.9976508617401123E-2</v>
      </c>
      <c r="BU323" s="79">
        <v>-4.955621063709259E-2</v>
      </c>
      <c r="BV323" s="79">
        <v>-4.4727910310029984E-2</v>
      </c>
      <c r="BW323" s="79">
        <v>-2.7661493048071861E-2</v>
      </c>
      <c r="BX323" s="79">
        <v>-2.7591222897171974E-2</v>
      </c>
      <c r="BY323" s="79">
        <v>-4.9383092671632767E-2</v>
      </c>
      <c r="BZ323" s="79">
        <v>-2.7990005910396576E-2</v>
      </c>
      <c r="CA323" s="79">
        <v>-2.8889202512800694E-3</v>
      </c>
      <c r="CB323" s="79">
        <v>1.0253893211483955E-2</v>
      </c>
      <c r="CC323" s="79">
        <v>4.4639095664024353E-2</v>
      </c>
      <c r="CD323" s="79">
        <v>3.5673581063747406E-2</v>
      </c>
      <c r="CE323" s="79">
        <v>2.4910148233175278E-2</v>
      </c>
      <c r="CF323" s="79">
        <v>9.0501802042126656E-3</v>
      </c>
      <c r="CG323" s="79">
        <v>1.4055219478905201E-2</v>
      </c>
      <c r="CH323" s="79">
        <v>9.412262006662786E-4</v>
      </c>
      <c r="CI323" s="79">
        <v>2.286191564053297E-3</v>
      </c>
      <c r="CJ323" s="79">
        <v>-1.034836657345295E-2</v>
      </c>
      <c r="CK323" s="79">
        <v>-3.1099075451493263E-2</v>
      </c>
      <c r="CL323" s="79">
        <v>-4.2908966541290283E-2</v>
      </c>
      <c r="CM323" s="79">
        <v>-4.5132510364055634E-2</v>
      </c>
      <c r="CN323" s="79">
        <v>-7.4456982314586639E-2</v>
      </c>
      <c r="CO323" s="79">
        <v>-8.1153541803359985E-2</v>
      </c>
      <c r="CP323" s="79">
        <v>-7.1846164762973785E-2</v>
      </c>
      <c r="CQ323" s="79">
        <v>-8.0120489001274109E-2</v>
      </c>
      <c r="CR323" s="79">
        <v>-5.7381100952625275E-2</v>
      </c>
      <c r="CS323" s="79">
        <v>-3.5074379295110703E-2</v>
      </c>
      <c r="CT323" s="79">
        <v>-2.7408720925450325E-2</v>
      </c>
      <c r="CU323" s="79">
        <v>-1.1477552354335785E-2</v>
      </c>
      <c r="CV323" s="79">
        <v>-1.1798005551099777E-2</v>
      </c>
      <c r="CW323" s="79">
        <v>-3.3991206437349319E-2</v>
      </c>
      <c r="CX323" s="79">
        <v>-1.2916700914502144E-2</v>
      </c>
      <c r="CY323" s="79">
        <v>1.1171100661158562E-2</v>
      </c>
      <c r="CZ323" s="79">
        <v>2.4033168330788612E-2</v>
      </c>
      <c r="DA323" s="79">
        <v>6.2060154974460602E-2</v>
      </c>
      <c r="DB323" s="79">
        <v>5.2141331136226654E-2</v>
      </c>
      <c r="DC323" s="79">
        <v>4.0807828307151794E-2</v>
      </c>
      <c r="DD323" s="79">
        <v>2.3174157366156578E-2</v>
      </c>
      <c r="DE323" s="79">
        <v>2.8071900829672813E-2</v>
      </c>
      <c r="DF323" s="79">
        <v>1.3218961656093597E-2</v>
      </c>
      <c r="DG323" s="79">
        <v>1.0557918809354305E-2</v>
      </c>
      <c r="DH323" s="79">
        <v>-1.7844447866082191E-3</v>
      </c>
      <c r="DI323" s="79">
        <v>-2.3501845076680183E-2</v>
      </c>
      <c r="DJ323" s="79">
        <v>-3.45652736723423E-2</v>
      </c>
      <c r="DK323" s="79">
        <v>-3.5582546144723892E-2</v>
      </c>
      <c r="DL323" s="79">
        <v>-6.4221307635307312E-2</v>
      </c>
      <c r="DM323" s="79">
        <v>-6.949266791343689E-2</v>
      </c>
      <c r="DN323" s="79">
        <v>-5.9899874031543732E-2</v>
      </c>
      <c r="DO323" s="79">
        <v>-6.6608801484107971E-2</v>
      </c>
      <c r="DP323" s="79">
        <v>-4.4785689562559128E-2</v>
      </c>
      <c r="DQ323" s="79">
        <v>-2.0592549815773964E-2</v>
      </c>
      <c r="DR323" s="79">
        <v>-1.0089535266160965E-2</v>
      </c>
      <c r="DS323" s="79">
        <v>4.7063902020454407E-3</v>
      </c>
      <c r="DT323" s="79">
        <v>3.9952099323272705E-3</v>
      </c>
      <c r="DU323" s="79">
        <v>-1.8599322065711021E-2</v>
      </c>
      <c r="DV323" s="79">
        <v>2.156602218747139E-3</v>
      </c>
      <c r="DW323" s="79">
        <v>2.5231121107935905E-2</v>
      </c>
      <c r="DX323" s="79">
        <v>3.781244158744812E-2</v>
      </c>
      <c r="DY323" s="79">
        <v>8.7213404476642609E-2</v>
      </c>
      <c r="DZ323" s="79">
        <v>7.5918152928352356E-2</v>
      </c>
      <c r="EA323" s="79">
        <v>6.3761554658412933E-2</v>
      </c>
      <c r="EB323" s="79">
        <v>4.3566938489675522E-2</v>
      </c>
      <c r="EC323" s="79">
        <v>4.830976203083992E-2</v>
      </c>
      <c r="ED323" s="79">
        <v>3.0946062877774239E-2</v>
      </c>
      <c r="EE323" s="79">
        <v>2.2500980645418167E-2</v>
      </c>
      <c r="EF323" s="79">
        <v>1.0580498725175858E-2</v>
      </c>
      <c r="EG323" s="79">
        <v>-1.2532651424407959E-2</v>
      </c>
      <c r="EH323" s="79">
        <v>-2.2518305107951164E-2</v>
      </c>
      <c r="EI323" s="79">
        <v>-2.1793918684124947E-2</v>
      </c>
      <c r="EJ323" s="79">
        <v>-4.9442596733570099E-2</v>
      </c>
      <c r="EK323" s="79">
        <v>-5.2656225860118866E-2</v>
      </c>
      <c r="EL323" s="79">
        <v>-4.2651321738958359E-2</v>
      </c>
      <c r="EM323" s="79">
        <v>-4.7100067138671875E-2</v>
      </c>
      <c r="EN323" s="79">
        <v>-2.6599917560815811E-2</v>
      </c>
      <c r="EO323" s="79">
        <v>3.1691108597442508E-4</v>
      </c>
      <c r="EP323" s="79">
        <v>1.4916620217263699E-2</v>
      </c>
      <c r="EQ323" s="79">
        <v>2.807343378663063E-2</v>
      </c>
      <c r="ER323" s="79">
        <v>2.6798104867339134E-2</v>
      </c>
      <c r="ES323" s="79">
        <v>3.6241151392459869E-3</v>
      </c>
      <c r="ET323" s="79">
        <v>2.3920057341456413E-2</v>
      </c>
      <c r="EU323" s="79">
        <v>4.5531559735536575E-2</v>
      </c>
      <c r="EV323" s="79">
        <v>5.7707529515028E-2</v>
      </c>
      <c r="EW323" s="79">
        <v>64.1483154296875</v>
      </c>
      <c r="EX323" s="79">
        <v>63.189765930175781</v>
      </c>
      <c r="EY323" s="79">
        <v>62.102924346923828</v>
      </c>
      <c r="EZ323" s="79">
        <v>61.049503326416016</v>
      </c>
      <c r="FA323" s="79">
        <v>60.234123229980469</v>
      </c>
      <c r="FB323" s="79">
        <v>59.650161743164063</v>
      </c>
      <c r="FC323" s="79">
        <v>59.313667297363281</v>
      </c>
      <c r="FD323" s="79">
        <v>61.727657318115234</v>
      </c>
      <c r="FE323" s="79">
        <v>65.475242614746094</v>
      </c>
      <c r="FF323" s="79">
        <v>69.182441711425781</v>
      </c>
      <c r="FG323" s="79">
        <v>72.866950988769531</v>
      </c>
      <c r="FH323" s="79">
        <v>76.115219116210938</v>
      </c>
      <c r="FI323" s="79">
        <v>79.047218322753906</v>
      </c>
      <c r="FJ323" s="79">
        <v>81.567169189453125</v>
      </c>
      <c r="FK323" s="79">
        <v>83.740097045898438</v>
      </c>
      <c r="FL323" s="79">
        <v>84.389122009277344</v>
      </c>
      <c r="FM323" s="79">
        <v>83.823974609375</v>
      </c>
      <c r="FN323" s="79">
        <v>82.471343994140625</v>
      </c>
      <c r="FO323" s="79">
        <v>80.1324462890625</v>
      </c>
      <c r="FP323" s="79">
        <v>76.856559753417969</v>
      </c>
      <c r="FQ323" s="79">
        <v>72.273788452148438</v>
      </c>
      <c r="FR323" s="79">
        <v>68.940986633300781</v>
      </c>
      <c r="FS323" s="79">
        <v>66.730232238769531</v>
      </c>
      <c r="FT323" s="79">
        <v>65.192550659179688</v>
      </c>
      <c r="FU323" s="79">
        <v>1.5679577365517616E-2</v>
      </c>
      <c r="FV323" s="79">
        <v>2.5241818279027939E-2</v>
      </c>
      <c r="FW323" s="79">
        <v>1.5739340335130692E-2</v>
      </c>
      <c r="FX323" s="79">
        <v>0</v>
      </c>
      <c r="FY323" s="79">
        <v>499.8636474609375</v>
      </c>
      <c r="FZ323" s="79">
        <v>1</v>
      </c>
      <c r="GA323" s="52"/>
      <c r="GB323" s="34"/>
    </row>
    <row r="324" spans="1:184" x14ac:dyDescent="0.2">
      <c r="A324" t="s">
        <v>186</v>
      </c>
      <c r="B324" t="s">
        <v>236</v>
      </c>
      <c r="C324" t="s">
        <v>194</v>
      </c>
      <c r="D324" t="s">
        <v>202</v>
      </c>
      <c r="E324" t="s">
        <v>207</v>
      </c>
      <c r="F324" t="s">
        <v>178</v>
      </c>
      <c r="G324" t="s">
        <v>1</v>
      </c>
      <c r="H324" s="79">
        <v>3003</v>
      </c>
      <c r="I324" s="79">
        <v>0.37355750799179077</v>
      </c>
      <c r="J324" s="79">
        <v>0.32342121005058289</v>
      </c>
      <c r="K324" s="79">
        <v>0.2795010507106781</v>
      </c>
      <c r="L324" s="79">
        <v>0.2621205747127533</v>
      </c>
      <c r="M324" s="79">
        <v>0.26182928681373596</v>
      </c>
      <c r="N324" s="79">
        <v>0.26760977506637573</v>
      </c>
      <c r="O324" s="79">
        <v>0.30289629101753235</v>
      </c>
      <c r="P324" s="79">
        <v>0.34637314081192017</v>
      </c>
      <c r="Q324" s="79">
        <v>0.37143149971961975</v>
      </c>
      <c r="R324" s="79">
        <v>0.40562057495117188</v>
      </c>
      <c r="S324" s="79">
        <v>0.42226514220237732</v>
      </c>
      <c r="T324" s="79">
        <v>0.44236898422241211</v>
      </c>
      <c r="U324" s="79">
        <v>0.46828329563140869</v>
      </c>
      <c r="V324" s="79">
        <v>0.47578257322311401</v>
      </c>
      <c r="W324" s="79">
        <v>0.48646008968353271</v>
      </c>
      <c r="X324" s="79">
        <v>0.50574278831481934</v>
      </c>
      <c r="Y324" s="79">
        <v>0.55015695095062256</v>
      </c>
      <c r="Z324" s="79">
        <v>0.58675491809844971</v>
      </c>
      <c r="AA324" s="79">
        <v>0.60322529077529907</v>
      </c>
      <c r="AB324" s="79">
        <v>0.6029701828956604</v>
      </c>
      <c r="AC324" s="79">
        <v>0.61242818832397461</v>
      </c>
      <c r="AD324" s="79">
        <v>0.62550914287567139</v>
      </c>
      <c r="AE324" s="79">
        <v>0.54274141788482666</v>
      </c>
      <c r="AF324" s="79">
        <v>0.44838124513626099</v>
      </c>
      <c r="AG324" s="79">
        <v>-8.7961992248892784E-3</v>
      </c>
      <c r="AH324" s="79">
        <v>-9.3329455703496933E-3</v>
      </c>
      <c r="AI324" s="79">
        <v>-1.5782516449689865E-2</v>
      </c>
      <c r="AJ324" s="79">
        <v>-1.8890164792537689E-2</v>
      </c>
      <c r="AK324" s="79">
        <v>-1.2293864972889423E-2</v>
      </c>
      <c r="AL324" s="79">
        <v>-1.1763447895646095E-2</v>
      </c>
      <c r="AM324" s="79">
        <v>-7.9853422939777374E-3</v>
      </c>
      <c r="AN324" s="79">
        <v>-1.9966442137956619E-2</v>
      </c>
      <c r="AO324" s="79">
        <v>-4.1352540254592896E-2</v>
      </c>
      <c r="AP324" s="79">
        <v>-3.8575924932956696E-2</v>
      </c>
      <c r="AQ324" s="79">
        <v>-4.9086838960647583E-2</v>
      </c>
      <c r="AR324" s="79">
        <v>-7.2491593658924103E-2</v>
      </c>
      <c r="AS324" s="79">
        <v>-8.5166014730930328E-2</v>
      </c>
      <c r="AT324" s="79">
        <v>-6.4409807324409485E-2</v>
      </c>
      <c r="AU324" s="79">
        <v>-5.040581151843071E-2</v>
      </c>
      <c r="AV324" s="79">
        <v>-4.5477390289306641E-2</v>
      </c>
      <c r="AW324" s="79">
        <v>-3.7302728742361069E-2</v>
      </c>
      <c r="AX324" s="79">
        <v>-5.196317657828331E-2</v>
      </c>
      <c r="AY324" s="79">
        <v>-4.8278834670782089E-2</v>
      </c>
      <c r="AZ324" s="79">
        <v>-5.4010000079870224E-2</v>
      </c>
      <c r="BA324" s="79">
        <v>-7.5760677456855774E-2</v>
      </c>
      <c r="BB324" s="79">
        <v>-4.0416214615106583E-2</v>
      </c>
      <c r="BC324" s="79">
        <v>-2.7800094336271286E-2</v>
      </c>
      <c r="BD324" s="79">
        <v>-1.5510364435613155E-2</v>
      </c>
      <c r="BE324" s="79">
        <v>2.889939583837986E-3</v>
      </c>
      <c r="BF324" s="79">
        <v>9.5246988348662853E-4</v>
      </c>
      <c r="BG324" s="79">
        <v>-6.4620012417435646E-3</v>
      </c>
      <c r="BH324" s="79">
        <v>-1.0088364593684673E-2</v>
      </c>
      <c r="BI324" s="79">
        <v>-3.5274759866297245E-3</v>
      </c>
      <c r="BJ324" s="79">
        <v>-2.6148613542318344E-3</v>
      </c>
      <c r="BK324" s="79">
        <v>2.786718774586916E-3</v>
      </c>
      <c r="BL324" s="79">
        <v>-8.2341674715280533E-3</v>
      </c>
      <c r="BM324" s="79">
        <v>-3.0432932078838348E-2</v>
      </c>
      <c r="BN324" s="79">
        <v>-2.7174048125743866E-2</v>
      </c>
      <c r="BO324" s="79">
        <v>-3.6680594086647034E-2</v>
      </c>
      <c r="BP324" s="79">
        <v>-5.8943305164575577E-2</v>
      </c>
      <c r="BQ324" s="79">
        <v>-7.0179499685764313E-2</v>
      </c>
      <c r="BR324" s="79">
        <v>-5.055246502161026E-2</v>
      </c>
      <c r="BS324" s="79">
        <v>-3.501824289560318E-2</v>
      </c>
      <c r="BT324" s="79">
        <v>-2.941504679620266E-2</v>
      </c>
      <c r="BU324" s="79">
        <v>-1.9501695409417152E-2</v>
      </c>
      <c r="BV324" s="79">
        <v>-3.3847950398921967E-2</v>
      </c>
      <c r="BW324" s="79">
        <v>-3.1056683510541916E-2</v>
      </c>
      <c r="BX324" s="79">
        <v>-3.7093713879585266E-2</v>
      </c>
      <c r="BY324" s="79">
        <v>-5.7995662093162537E-2</v>
      </c>
      <c r="BZ324" s="79">
        <v>-2.3907382041215897E-2</v>
      </c>
      <c r="CA324" s="79">
        <v>-1.3528492301702499E-2</v>
      </c>
      <c r="CB324" s="79">
        <v>-2.5130717549473047E-3</v>
      </c>
      <c r="CC324" s="79">
        <v>1.0983724147081375E-2</v>
      </c>
      <c r="CD324" s="79">
        <v>8.0761164426803589E-3</v>
      </c>
      <c r="CE324" s="79">
        <v>-6.640469564445084E-6</v>
      </c>
      <c r="CF324" s="79">
        <v>-3.9922627620398998E-3</v>
      </c>
      <c r="CG324" s="79">
        <v>2.5440980680286884E-3</v>
      </c>
      <c r="CH324" s="79">
        <v>3.721422515809536E-3</v>
      </c>
      <c r="CI324" s="79">
        <v>1.024741493165493E-2</v>
      </c>
      <c r="CJ324" s="79">
        <v>-1.0842940537258983E-4</v>
      </c>
      <c r="CK324" s="79">
        <v>-2.2870045155286789E-2</v>
      </c>
      <c r="CL324" s="79">
        <v>-1.9277144223451614E-2</v>
      </c>
      <c r="CM324" s="79">
        <v>-2.808806300163269E-2</v>
      </c>
      <c r="CN324" s="79">
        <v>-4.9559790641069412E-2</v>
      </c>
      <c r="CO324" s="79">
        <v>-5.9799883514642715E-2</v>
      </c>
      <c r="CP324" s="79">
        <v>-4.0954917669296265E-2</v>
      </c>
      <c r="CQ324" s="79">
        <v>-2.4360857903957367E-2</v>
      </c>
      <c r="CR324" s="79">
        <v>-1.8290311098098755E-2</v>
      </c>
      <c r="CS324" s="79">
        <v>-7.1727531030774117E-3</v>
      </c>
      <c r="CT324" s="79">
        <v>-2.1301403641700745E-2</v>
      </c>
      <c r="CU324" s="79">
        <v>-1.9128678366541862E-2</v>
      </c>
      <c r="CV324" s="79">
        <v>-2.5377541780471802E-2</v>
      </c>
      <c r="CW324" s="79">
        <v>-4.5691665261983871E-2</v>
      </c>
      <c r="CX324" s="79">
        <v>-1.2473414652049541E-2</v>
      </c>
      <c r="CY324" s="79">
        <v>-3.6440265830606222E-3</v>
      </c>
      <c r="CZ324" s="79">
        <v>6.4888135530054569E-3</v>
      </c>
      <c r="DA324" s="79">
        <v>1.907750777900219E-2</v>
      </c>
      <c r="DB324" s="79">
        <v>1.519976370036602E-2</v>
      </c>
      <c r="DC324" s="79">
        <v>6.4487205818295479E-3</v>
      </c>
      <c r="DD324" s="79">
        <v>2.1038379054516554E-3</v>
      </c>
      <c r="DE324" s="79">
        <v>8.6156725883483887E-3</v>
      </c>
      <c r="DF324" s="79">
        <v>1.0057705454528332E-2</v>
      </c>
      <c r="DG324" s="79">
        <v>1.7708113417029381E-2</v>
      </c>
      <c r="DH324" s="79">
        <v>8.0173090100288391E-3</v>
      </c>
      <c r="DI324" s="79">
        <v>-1.5307158231735229E-2</v>
      </c>
      <c r="DJ324" s="79">
        <v>-1.1380240321159363E-2</v>
      </c>
      <c r="DK324" s="79">
        <v>-1.9495533779263496E-2</v>
      </c>
      <c r="DL324" s="79">
        <v>-4.0176283568143845E-2</v>
      </c>
      <c r="DM324" s="79">
        <v>-4.9420267343521118E-2</v>
      </c>
      <c r="DN324" s="79">
        <v>-3.1357370316982269E-2</v>
      </c>
      <c r="DO324" s="79">
        <v>-1.3703474774956703E-2</v>
      </c>
      <c r="DP324" s="79">
        <v>-7.1655791252851486E-3</v>
      </c>
      <c r="DQ324" s="79">
        <v>5.1561882719397545E-3</v>
      </c>
      <c r="DR324" s="79">
        <v>-8.7548540905117989E-3</v>
      </c>
      <c r="DS324" s="79">
        <v>-7.2006713598966599E-3</v>
      </c>
      <c r="DT324" s="79">
        <v>-1.3661369681358337E-2</v>
      </c>
      <c r="DU324" s="79">
        <v>-3.3387668430805206E-2</v>
      </c>
      <c r="DV324" s="79">
        <v>-1.03944749571383E-3</v>
      </c>
      <c r="DW324" s="79">
        <v>6.2404405325651169E-3</v>
      </c>
      <c r="DX324" s="79">
        <v>1.549069955945015E-2</v>
      </c>
      <c r="DY324" s="79">
        <v>3.0763646587729454E-2</v>
      </c>
      <c r="DZ324" s="79">
        <v>2.5485178455710411E-2</v>
      </c>
      <c r="EA324" s="79">
        <v>1.5769235789775848E-2</v>
      </c>
      <c r="EB324" s="79">
        <v>1.090563926845789E-2</v>
      </c>
      <c r="EC324" s="79">
        <v>1.73820611089468E-2</v>
      </c>
      <c r="ED324" s="79">
        <v>1.9206292927265167E-2</v>
      </c>
      <c r="EE324" s="79">
        <v>2.8480174019932747E-2</v>
      </c>
      <c r="EF324" s="79">
        <v>1.9749583676457405E-2</v>
      </c>
      <c r="EG324" s="79">
        <v>-4.3875486589968204E-3</v>
      </c>
      <c r="EH324" s="79">
        <v>2.1633872165693901E-5</v>
      </c>
      <c r="EI324" s="79">
        <v>-7.0892856456339359E-3</v>
      </c>
      <c r="EJ324" s="79">
        <v>-2.6627985760569572E-2</v>
      </c>
      <c r="EK324" s="79">
        <v>-3.4433748573064804E-2</v>
      </c>
      <c r="EL324" s="79">
        <v>-1.7500031739473343E-2</v>
      </c>
      <c r="EM324" s="79">
        <v>1.6840944299474359E-3</v>
      </c>
      <c r="EN324" s="79">
        <v>8.8967680931091309E-3</v>
      </c>
      <c r="EO324" s="79">
        <v>2.2957220673561096E-2</v>
      </c>
      <c r="EP324" s="79">
        <v>9.3603702262043953E-3</v>
      </c>
      <c r="EQ324" s="79">
        <v>1.0021476075053215E-2</v>
      </c>
      <c r="ER324" s="79">
        <v>3.2549209427088499E-3</v>
      </c>
      <c r="ES324" s="79">
        <v>-1.5622648410499096E-2</v>
      </c>
      <c r="ET324" s="79">
        <v>1.5469384379684925E-2</v>
      </c>
      <c r="EU324" s="79">
        <v>2.0512038841843605E-2</v>
      </c>
      <c r="EV324" s="79">
        <v>2.8487991541624069E-2</v>
      </c>
      <c r="EW324" s="79">
        <v>61.961395263671875</v>
      </c>
      <c r="EX324" s="79">
        <v>61.242534637451172</v>
      </c>
      <c r="EY324" s="79">
        <v>60.378978729248047</v>
      </c>
      <c r="EZ324" s="79">
        <v>59.650691986083984</v>
      </c>
      <c r="FA324" s="79">
        <v>59.103366851806641</v>
      </c>
      <c r="FB324" s="79">
        <v>58.560436248779297</v>
      </c>
      <c r="FC324" s="79">
        <v>58.419010162353516</v>
      </c>
      <c r="FD324" s="79">
        <v>60.961208343505859</v>
      </c>
      <c r="FE324" s="79">
        <v>64.404373168945313</v>
      </c>
      <c r="FF324" s="79">
        <v>67.755813598632813</v>
      </c>
      <c r="FG324" s="79">
        <v>71.140419006347656</v>
      </c>
      <c r="FH324" s="79">
        <v>74.226356506347656</v>
      </c>
      <c r="FI324" s="79">
        <v>77.084335327148438</v>
      </c>
      <c r="FJ324" s="79">
        <v>79.462837219238281</v>
      </c>
      <c r="FK324" s="79">
        <v>81.162864685058594</v>
      </c>
      <c r="FL324" s="79">
        <v>81.60882568359375</v>
      </c>
      <c r="FM324" s="79">
        <v>80.664482116699219</v>
      </c>
      <c r="FN324" s="79">
        <v>78.872451782226563</v>
      </c>
      <c r="FO324" s="79">
        <v>76.225212097167969</v>
      </c>
      <c r="FP324" s="79">
        <v>72.992935180664063</v>
      </c>
      <c r="FQ324" s="79">
        <v>69.214599609375</v>
      </c>
      <c r="FR324" s="79">
        <v>66.244293212890625</v>
      </c>
      <c r="FS324" s="79">
        <v>64.294189453125</v>
      </c>
      <c r="FT324" s="79">
        <v>63.007217407226563</v>
      </c>
      <c r="FU324" s="79">
        <v>1.1690837331116199E-2</v>
      </c>
      <c r="FV324" s="79">
        <v>1.990407332777977E-2</v>
      </c>
      <c r="FW324" s="79">
        <v>1.0651138611137867E-2</v>
      </c>
      <c r="FX324" s="79">
        <v>0</v>
      </c>
      <c r="FY324" s="79">
        <v>376.45455932617188</v>
      </c>
      <c r="FZ324" s="79">
        <v>1</v>
      </c>
      <c r="GA324" s="52"/>
      <c r="GB324" s="34"/>
    </row>
    <row r="325" spans="1:184" x14ac:dyDescent="0.2">
      <c r="A325" t="s">
        <v>186</v>
      </c>
      <c r="B325" t="s">
        <v>236</v>
      </c>
      <c r="C325" t="s">
        <v>194</v>
      </c>
      <c r="D325" t="s">
        <v>202</v>
      </c>
      <c r="E325" t="s">
        <v>207</v>
      </c>
      <c r="F325" t="s">
        <v>179</v>
      </c>
      <c r="G325" t="s">
        <v>1</v>
      </c>
      <c r="H325" s="79">
        <v>149</v>
      </c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  <c r="BF325" s="79"/>
      <c r="BG325" s="79"/>
      <c r="BH325" s="79"/>
      <c r="BI325" s="79"/>
      <c r="BJ325" s="79"/>
      <c r="BK325" s="79"/>
      <c r="BL325" s="79"/>
      <c r="BM325" s="79"/>
      <c r="BN325" s="79"/>
      <c r="BO325" s="79"/>
      <c r="BP325" s="79"/>
      <c r="BQ325" s="79"/>
      <c r="BR325" s="79"/>
      <c r="BS325" s="79"/>
      <c r="BT325" s="79"/>
      <c r="BU325" s="79"/>
      <c r="BV325" s="79"/>
      <c r="BW325" s="79"/>
      <c r="BX325" s="79"/>
      <c r="BY325" s="79"/>
      <c r="BZ325" s="79"/>
      <c r="CA325" s="79"/>
      <c r="CB325" s="79"/>
      <c r="CC325" s="79"/>
      <c r="CD325" s="79"/>
      <c r="CE325" s="79"/>
      <c r="CF325" s="79"/>
      <c r="CG325" s="79"/>
      <c r="CH325" s="79"/>
      <c r="CI325" s="79"/>
      <c r="CJ325" s="79"/>
      <c r="CK325" s="79"/>
      <c r="CL325" s="79"/>
      <c r="CM325" s="79"/>
      <c r="CN325" s="79"/>
      <c r="CO325" s="79"/>
      <c r="CP325" s="79"/>
      <c r="CQ325" s="79"/>
      <c r="CR325" s="79"/>
      <c r="CS325" s="79"/>
      <c r="CT325" s="79"/>
      <c r="CU325" s="79"/>
      <c r="CV325" s="79"/>
      <c r="CW325" s="79"/>
      <c r="CX325" s="79"/>
      <c r="CY325" s="79"/>
      <c r="CZ325" s="79"/>
      <c r="DA325" s="79"/>
      <c r="DB325" s="79"/>
      <c r="DC325" s="79"/>
      <c r="DD325" s="79"/>
      <c r="DE325" s="79"/>
      <c r="DF325" s="79"/>
      <c r="DG325" s="79"/>
      <c r="DH325" s="79"/>
      <c r="DI325" s="79"/>
      <c r="DJ325" s="79"/>
      <c r="DK325" s="79"/>
      <c r="DL325" s="79"/>
      <c r="DM325" s="79"/>
      <c r="DN325" s="79"/>
      <c r="DO325" s="79"/>
      <c r="DP325" s="79"/>
      <c r="DQ325" s="79"/>
      <c r="DR325" s="79"/>
      <c r="DS325" s="79"/>
      <c r="DT325" s="79"/>
      <c r="DU325" s="79"/>
      <c r="DV325" s="79"/>
      <c r="DW325" s="79"/>
      <c r="DX325" s="79"/>
      <c r="DY325" s="79"/>
      <c r="DZ325" s="79"/>
      <c r="EA325" s="79"/>
      <c r="EB325" s="79"/>
      <c r="EC325" s="79"/>
      <c r="ED325" s="79"/>
      <c r="EE325" s="79"/>
      <c r="EF325" s="79"/>
      <c r="EG325" s="79"/>
      <c r="EH325" s="79"/>
      <c r="EI325" s="79"/>
      <c r="EJ325" s="79"/>
      <c r="EK325" s="79"/>
      <c r="EL325" s="79"/>
      <c r="EM325" s="79"/>
      <c r="EN325" s="79"/>
      <c r="EO325" s="79"/>
      <c r="EP325" s="79"/>
      <c r="EQ325" s="79"/>
      <c r="ER325" s="79"/>
      <c r="ES325" s="79"/>
      <c r="ET325" s="79"/>
      <c r="EU325" s="79"/>
      <c r="EV325" s="79"/>
      <c r="EW325" s="79"/>
      <c r="EX325" s="79"/>
      <c r="EY325" s="79"/>
      <c r="EZ325" s="79"/>
      <c r="FA325" s="79"/>
      <c r="FB325" s="79"/>
      <c r="FC325" s="79"/>
      <c r="FD325" s="79"/>
      <c r="FE325" s="79"/>
      <c r="FF325" s="79"/>
      <c r="FG325" s="79"/>
      <c r="FH325" s="79"/>
      <c r="FI325" s="79"/>
      <c r="FJ325" s="79"/>
      <c r="FK325" s="79"/>
      <c r="FL325" s="79"/>
      <c r="FM325" s="79"/>
      <c r="FN325" s="79"/>
      <c r="FO325" s="79"/>
      <c r="FP325" s="79"/>
      <c r="FQ325" s="79"/>
      <c r="FR325" s="79"/>
      <c r="FS325" s="79"/>
      <c r="FT325" s="79"/>
      <c r="FU325" s="79"/>
      <c r="FV325" s="79"/>
      <c r="FW325" s="79"/>
      <c r="FX325" s="79">
        <v>0</v>
      </c>
      <c r="FY325" s="79">
        <v>10.954545021057129</v>
      </c>
      <c r="FZ325" s="79">
        <v>0</v>
      </c>
      <c r="GA325" s="52"/>
      <c r="GB325" s="34"/>
    </row>
    <row r="326" spans="1:184" x14ac:dyDescent="0.2">
      <c r="A326" t="s">
        <v>186</v>
      </c>
      <c r="B326" t="s">
        <v>236</v>
      </c>
      <c r="C326" t="s">
        <v>194</v>
      </c>
      <c r="D326" t="s">
        <v>202</v>
      </c>
      <c r="E326" t="s">
        <v>207</v>
      </c>
      <c r="F326" t="s">
        <v>180</v>
      </c>
      <c r="G326" t="s">
        <v>1</v>
      </c>
      <c r="H326" s="79">
        <v>49</v>
      </c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  <c r="BF326" s="79"/>
      <c r="BG326" s="79"/>
      <c r="BH326" s="79"/>
      <c r="BI326" s="79"/>
      <c r="BJ326" s="79"/>
      <c r="BK326" s="79"/>
      <c r="BL326" s="79"/>
      <c r="BM326" s="79"/>
      <c r="BN326" s="79"/>
      <c r="BO326" s="79"/>
      <c r="BP326" s="79"/>
      <c r="BQ326" s="79"/>
      <c r="BR326" s="79"/>
      <c r="BS326" s="79"/>
      <c r="BT326" s="79"/>
      <c r="BU326" s="79"/>
      <c r="BV326" s="79"/>
      <c r="BW326" s="79"/>
      <c r="BX326" s="79"/>
      <c r="BY326" s="79"/>
      <c r="BZ326" s="79"/>
      <c r="CA326" s="79"/>
      <c r="CB326" s="79"/>
      <c r="CC326" s="79"/>
      <c r="CD326" s="79"/>
      <c r="CE326" s="79"/>
      <c r="CF326" s="79"/>
      <c r="CG326" s="79"/>
      <c r="CH326" s="79"/>
      <c r="CI326" s="79"/>
      <c r="CJ326" s="79"/>
      <c r="CK326" s="79"/>
      <c r="CL326" s="79"/>
      <c r="CM326" s="79"/>
      <c r="CN326" s="79"/>
      <c r="CO326" s="79"/>
      <c r="CP326" s="79"/>
      <c r="CQ326" s="79"/>
      <c r="CR326" s="79"/>
      <c r="CS326" s="79"/>
      <c r="CT326" s="79"/>
      <c r="CU326" s="79"/>
      <c r="CV326" s="79"/>
      <c r="CW326" s="79"/>
      <c r="CX326" s="79"/>
      <c r="CY326" s="79"/>
      <c r="CZ326" s="79"/>
      <c r="DA326" s="79"/>
      <c r="DB326" s="79"/>
      <c r="DC326" s="79"/>
      <c r="DD326" s="79"/>
      <c r="DE326" s="79"/>
      <c r="DF326" s="79"/>
      <c r="DG326" s="79"/>
      <c r="DH326" s="79"/>
      <c r="DI326" s="79"/>
      <c r="DJ326" s="79"/>
      <c r="DK326" s="79"/>
      <c r="DL326" s="79"/>
      <c r="DM326" s="79"/>
      <c r="DN326" s="79"/>
      <c r="DO326" s="79"/>
      <c r="DP326" s="79"/>
      <c r="DQ326" s="79"/>
      <c r="DR326" s="79"/>
      <c r="DS326" s="79"/>
      <c r="DT326" s="79"/>
      <c r="DU326" s="79"/>
      <c r="DV326" s="79"/>
      <c r="DW326" s="79"/>
      <c r="DX326" s="79"/>
      <c r="DY326" s="79"/>
      <c r="DZ326" s="79"/>
      <c r="EA326" s="79"/>
      <c r="EB326" s="79"/>
      <c r="EC326" s="79"/>
      <c r="ED326" s="79"/>
      <c r="EE326" s="79"/>
      <c r="EF326" s="79"/>
      <c r="EG326" s="79"/>
      <c r="EH326" s="79"/>
      <c r="EI326" s="79"/>
      <c r="EJ326" s="79"/>
      <c r="EK326" s="79"/>
      <c r="EL326" s="79"/>
      <c r="EM326" s="79"/>
      <c r="EN326" s="79"/>
      <c r="EO326" s="79"/>
      <c r="EP326" s="79"/>
      <c r="EQ326" s="79"/>
      <c r="ER326" s="79"/>
      <c r="ES326" s="79"/>
      <c r="ET326" s="79"/>
      <c r="EU326" s="79"/>
      <c r="EV326" s="79"/>
      <c r="EW326" s="79"/>
      <c r="EX326" s="79"/>
      <c r="EY326" s="79"/>
      <c r="EZ326" s="79"/>
      <c r="FA326" s="79"/>
      <c r="FB326" s="79"/>
      <c r="FC326" s="79"/>
      <c r="FD326" s="79"/>
      <c r="FE326" s="79"/>
      <c r="FF326" s="79"/>
      <c r="FG326" s="79"/>
      <c r="FH326" s="79"/>
      <c r="FI326" s="79"/>
      <c r="FJ326" s="79"/>
      <c r="FK326" s="79"/>
      <c r="FL326" s="79"/>
      <c r="FM326" s="79"/>
      <c r="FN326" s="79"/>
      <c r="FO326" s="79"/>
      <c r="FP326" s="79"/>
      <c r="FQ326" s="79"/>
      <c r="FR326" s="79"/>
      <c r="FS326" s="79"/>
      <c r="FT326" s="79"/>
      <c r="FU326" s="79"/>
      <c r="FV326" s="79"/>
      <c r="FW326" s="79"/>
      <c r="FX326" s="79">
        <v>0</v>
      </c>
      <c r="FY326" s="79">
        <v>8</v>
      </c>
      <c r="FZ326" s="79">
        <v>0</v>
      </c>
      <c r="GA326" s="52"/>
      <c r="GB326" s="34"/>
    </row>
    <row r="327" spans="1:184" x14ac:dyDescent="0.2">
      <c r="A327" t="s">
        <v>186</v>
      </c>
      <c r="B327" t="s">
        <v>236</v>
      </c>
      <c r="C327" t="s">
        <v>194</v>
      </c>
      <c r="D327" t="s">
        <v>202</v>
      </c>
      <c r="E327" t="s">
        <v>207</v>
      </c>
      <c r="F327" t="s">
        <v>181</v>
      </c>
      <c r="G327" t="s">
        <v>1</v>
      </c>
      <c r="H327" s="79">
        <v>50</v>
      </c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  <c r="BF327" s="79"/>
      <c r="BG327" s="79"/>
      <c r="BH327" s="79"/>
      <c r="BI327" s="79"/>
      <c r="BJ327" s="79"/>
      <c r="BK327" s="79"/>
      <c r="BL327" s="79"/>
      <c r="BM327" s="79"/>
      <c r="BN327" s="79"/>
      <c r="BO327" s="79"/>
      <c r="BP327" s="79"/>
      <c r="BQ327" s="79"/>
      <c r="BR327" s="79"/>
      <c r="BS327" s="79"/>
      <c r="BT327" s="79"/>
      <c r="BU327" s="79"/>
      <c r="BV327" s="79"/>
      <c r="BW327" s="79"/>
      <c r="BX327" s="79"/>
      <c r="BY327" s="79"/>
      <c r="BZ327" s="79"/>
      <c r="CA327" s="79"/>
      <c r="CB327" s="79"/>
      <c r="CC327" s="79"/>
      <c r="CD327" s="79"/>
      <c r="CE327" s="79"/>
      <c r="CF327" s="79"/>
      <c r="CG327" s="79"/>
      <c r="CH327" s="79"/>
      <c r="CI327" s="79"/>
      <c r="CJ327" s="79"/>
      <c r="CK327" s="79"/>
      <c r="CL327" s="79"/>
      <c r="CM327" s="79"/>
      <c r="CN327" s="79"/>
      <c r="CO327" s="79"/>
      <c r="CP327" s="79"/>
      <c r="CQ327" s="79"/>
      <c r="CR327" s="79"/>
      <c r="CS327" s="79"/>
      <c r="CT327" s="79"/>
      <c r="CU327" s="79"/>
      <c r="CV327" s="79"/>
      <c r="CW327" s="79"/>
      <c r="CX327" s="79"/>
      <c r="CY327" s="79"/>
      <c r="CZ327" s="79"/>
      <c r="DA327" s="79"/>
      <c r="DB327" s="79"/>
      <c r="DC327" s="79"/>
      <c r="DD327" s="79"/>
      <c r="DE327" s="79"/>
      <c r="DF327" s="79"/>
      <c r="DG327" s="79"/>
      <c r="DH327" s="79"/>
      <c r="DI327" s="79"/>
      <c r="DJ327" s="79"/>
      <c r="DK327" s="79"/>
      <c r="DL327" s="79"/>
      <c r="DM327" s="79"/>
      <c r="DN327" s="79"/>
      <c r="DO327" s="79"/>
      <c r="DP327" s="79"/>
      <c r="DQ327" s="79"/>
      <c r="DR327" s="79"/>
      <c r="DS327" s="79"/>
      <c r="DT327" s="79"/>
      <c r="DU327" s="79"/>
      <c r="DV327" s="79"/>
      <c r="DW327" s="79"/>
      <c r="DX327" s="79"/>
      <c r="DY327" s="79"/>
      <c r="DZ327" s="79"/>
      <c r="EA327" s="79"/>
      <c r="EB327" s="79"/>
      <c r="EC327" s="79"/>
      <c r="ED327" s="79"/>
      <c r="EE327" s="79"/>
      <c r="EF327" s="79"/>
      <c r="EG327" s="79"/>
      <c r="EH327" s="79"/>
      <c r="EI327" s="79"/>
      <c r="EJ327" s="79"/>
      <c r="EK327" s="79"/>
      <c r="EL327" s="79"/>
      <c r="EM327" s="79"/>
      <c r="EN327" s="79"/>
      <c r="EO327" s="79"/>
      <c r="EP327" s="79"/>
      <c r="EQ327" s="79"/>
      <c r="ER327" s="79"/>
      <c r="ES327" s="79"/>
      <c r="ET327" s="79"/>
      <c r="EU327" s="79"/>
      <c r="EV327" s="79"/>
      <c r="EW327" s="79"/>
      <c r="EX327" s="79"/>
      <c r="EY327" s="79"/>
      <c r="EZ327" s="79"/>
      <c r="FA327" s="79"/>
      <c r="FB327" s="79"/>
      <c r="FC327" s="79"/>
      <c r="FD327" s="79"/>
      <c r="FE327" s="79"/>
      <c r="FF327" s="79"/>
      <c r="FG327" s="79"/>
      <c r="FH327" s="79"/>
      <c r="FI327" s="79"/>
      <c r="FJ327" s="79"/>
      <c r="FK327" s="79"/>
      <c r="FL327" s="79"/>
      <c r="FM327" s="79"/>
      <c r="FN327" s="79"/>
      <c r="FO327" s="79"/>
      <c r="FP327" s="79"/>
      <c r="FQ327" s="79"/>
      <c r="FR327" s="79"/>
      <c r="FS327" s="79"/>
      <c r="FT327" s="79"/>
      <c r="FU327" s="79"/>
      <c r="FV327" s="79"/>
      <c r="FW327" s="79"/>
      <c r="FX327" s="79">
        <v>0</v>
      </c>
      <c r="FY327" s="79">
        <v>3.8181817531585693</v>
      </c>
      <c r="FZ327" s="79">
        <v>0</v>
      </c>
      <c r="GA327" s="52"/>
      <c r="GB327" s="34"/>
    </row>
    <row r="328" spans="1:184" x14ac:dyDescent="0.2">
      <c r="A328" t="s">
        <v>186</v>
      </c>
      <c r="B328" t="s">
        <v>236</v>
      </c>
      <c r="C328" t="s">
        <v>194</v>
      </c>
      <c r="D328" t="s">
        <v>202</v>
      </c>
      <c r="E328" t="s">
        <v>207</v>
      </c>
      <c r="F328" t="s">
        <v>182</v>
      </c>
      <c r="G328" t="s">
        <v>1</v>
      </c>
      <c r="H328" s="79">
        <v>309</v>
      </c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  <c r="BF328" s="79"/>
      <c r="BG328" s="79"/>
      <c r="BH328" s="79"/>
      <c r="BI328" s="79"/>
      <c r="BJ328" s="79"/>
      <c r="BK328" s="79"/>
      <c r="BL328" s="79"/>
      <c r="BM328" s="79"/>
      <c r="BN328" s="79"/>
      <c r="BO328" s="79"/>
      <c r="BP328" s="79"/>
      <c r="BQ328" s="79"/>
      <c r="BR328" s="79"/>
      <c r="BS328" s="79"/>
      <c r="BT328" s="79"/>
      <c r="BU328" s="79"/>
      <c r="BV328" s="79"/>
      <c r="BW328" s="79"/>
      <c r="BX328" s="79"/>
      <c r="BY328" s="79"/>
      <c r="BZ328" s="79"/>
      <c r="CA328" s="79"/>
      <c r="CB328" s="79"/>
      <c r="CC328" s="79"/>
      <c r="CD328" s="79"/>
      <c r="CE328" s="79"/>
      <c r="CF328" s="79"/>
      <c r="CG328" s="79"/>
      <c r="CH328" s="79"/>
      <c r="CI328" s="79"/>
      <c r="CJ328" s="79"/>
      <c r="CK328" s="79"/>
      <c r="CL328" s="79"/>
      <c r="CM328" s="79"/>
      <c r="CN328" s="79"/>
      <c r="CO328" s="79"/>
      <c r="CP328" s="79"/>
      <c r="CQ328" s="79"/>
      <c r="CR328" s="79"/>
      <c r="CS328" s="79"/>
      <c r="CT328" s="79"/>
      <c r="CU328" s="79"/>
      <c r="CV328" s="79"/>
      <c r="CW328" s="79"/>
      <c r="CX328" s="79"/>
      <c r="CY328" s="79"/>
      <c r="CZ328" s="79"/>
      <c r="DA328" s="79"/>
      <c r="DB328" s="79"/>
      <c r="DC328" s="79"/>
      <c r="DD328" s="79"/>
      <c r="DE328" s="79"/>
      <c r="DF328" s="79"/>
      <c r="DG328" s="79"/>
      <c r="DH328" s="79"/>
      <c r="DI328" s="79"/>
      <c r="DJ328" s="79"/>
      <c r="DK328" s="79"/>
      <c r="DL328" s="79"/>
      <c r="DM328" s="79"/>
      <c r="DN328" s="79"/>
      <c r="DO328" s="79"/>
      <c r="DP328" s="79"/>
      <c r="DQ328" s="79"/>
      <c r="DR328" s="79"/>
      <c r="DS328" s="79"/>
      <c r="DT328" s="79"/>
      <c r="DU328" s="79"/>
      <c r="DV328" s="79"/>
      <c r="DW328" s="79"/>
      <c r="DX328" s="79"/>
      <c r="DY328" s="79"/>
      <c r="DZ328" s="79"/>
      <c r="EA328" s="79"/>
      <c r="EB328" s="79"/>
      <c r="EC328" s="79"/>
      <c r="ED328" s="79"/>
      <c r="EE328" s="79"/>
      <c r="EF328" s="79"/>
      <c r="EG328" s="79"/>
      <c r="EH328" s="79"/>
      <c r="EI328" s="79"/>
      <c r="EJ328" s="79"/>
      <c r="EK328" s="79"/>
      <c r="EL328" s="79"/>
      <c r="EM328" s="79"/>
      <c r="EN328" s="79"/>
      <c r="EO328" s="79"/>
      <c r="EP328" s="79"/>
      <c r="EQ328" s="79"/>
      <c r="ER328" s="79"/>
      <c r="ES328" s="79"/>
      <c r="ET328" s="79"/>
      <c r="EU328" s="79"/>
      <c r="EV328" s="79"/>
      <c r="EW328" s="79"/>
      <c r="EX328" s="79"/>
      <c r="EY328" s="79"/>
      <c r="EZ328" s="79"/>
      <c r="FA328" s="79"/>
      <c r="FB328" s="79"/>
      <c r="FC328" s="79"/>
      <c r="FD328" s="79"/>
      <c r="FE328" s="79"/>
      <c r="FF328" s="79"/>
      <c r="FG328" s="79"/>
      <c r="FH328" s="79"/>
      <c r="FI328" s="79"/>
      <c r="FJ328" s="79"/>
      <c r="FK328" s="79"/>
      <c r="FL328" s="79"/>
      <c r="FM328" s="79"/>
      <c r="FN328" s="79"/>
      <c r="FO328" s="79"/>
      <c r="FP328" s="79"/>
      <c r="FQ328" s="79"/>
      <c r="FR328" s="79"/>
      <c r="FS328" s="79"/>
      <c r="FT328" s="79"/>
      <c r="FU328" s="79"/>
      <c r="FV328" s="79"/>
      <c r="FW328" s="79"/>
      <c r="FX328" s="79">
        <v>0</v>
      </c>
      <c r="FY328" s="79">
        <v>38</v>
      </c>
      <c r="FZ328" s="79">
        <v>0</v>
      </c>
      <c r="GA328" s="52"/>
      <c r="GB328" s="34"/>
    </row>
    <row r="329" spans="1:184" x14ac:dyDescent="0.2">
      <c r="A329" t="s">
        <v>186</v>
      </c>
      <c r="B329" t="s">
        <v>236</v>
      </c>
      <c r="C329" t="s">
        <v>194</v>
      </c>
      <c r="D329" t="s">
        <v>202</v>
      </c>
      <c r="E329" t="s">
        <v>207</v>
      </c>
      <c r="F329" t="s">
        <v>183</v>
      </c>
      <c r="G329" t="s">
        <v>1</v>
      </c>
      <c r="H329" s="79">
        <v>450</v>
      </c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  <c r="BF329" s="79"/>
      <c r="BG329" s="79"/>
      <c r="BH329" s="79"/>
      <c r="BI329" s="79"/>
      <c r="BJ329" s="79"/>
      <c r="BK329" s="79"/>
      <c r="BL329" s="79"/>
      <c r="BM329" s="79"/>
      <c r="BN329" s="79"/>
      <c r="BO329" s="79"/>
      <c r="BP329" s="79"/>
      <c r="BQ329" s="79"/>
      <c r="BR329" s="79"/>
      <c r="BS329" s="79"/>
      <c r="BT329" s="79"/>
      <c r="BU329" s="79"/>
      <c r="BV329" s="79"/>
      <c r="BW329" s="79"/>
      <c r="BX329" s="79"/>
      <c r="BY329" s="79"/>
      <c r="BZ329" s="79"/>
      <c r="CA329" s="79"/>
      <c r="CB329" s="79"/>
      <c r="CC329" s="79"/>
      <c r="CD329" s="79"/>
      <c r="CE329" s="79"/>
      <c r="CF329" s="79"/>
      <c r="CG329" s="79"/>
      <c r="CH329" s="79"/>
      <c r="CI329" s="79"/>
      <c r="CJ329" s="79"/>
      <c r="CK329" s="79"/>
      <c r="CL329" s="79"/>
      <c r="CM329" s="79"/>
      <c r="CN329" s="79"/>
      <c r="CO329" s="79"/>
      <c r="CP329" s="79"/>
      <c r="CQ329" s="79"/>
      <c r="CR329" s="79"/>
      <c r="CS329" s="79"/>
      <c r="CT329" s="79"/>
      <c r="CU329" s="79"/>
      <c r="CV329" s="79"/>
      <c r="CW329" s="79"/>
      <c r="CX329" s="79"/>
      <c r="CY329" s="79"/>
      <c r="CZ329" s="79"/>
      <c r="DA329" s="79"/>
      <c r="DB329" s="79"/>
      <c r="DC329" s="79"/>
      <c r="DD329" s="79"/>
      <c r="DE329" s="79"/>
      <c r="DF329" s="79"/>
      <c r="DG329" s="79"/>
      <c r="DH329" s="79"/>
      <c r="DI329" s="79"/>
      <c r="DJ329" s="79"/>
      <c r="DK329" s="79"/>
      <c r="DL329" s="79"/>
      <c r="DM329" s="79"/>
      <c r="DN329" s="79"/>
      <c r="DO329" s="79"/>
      <c r="DP329" s="79"/>
      <c r="DQ329" s="79"/>
      <c r="DR329" s="79"/>
      <c r="DS329" s="79"/>
      <c r="DT329" s="79"/>
      <c r="DU329" s="79"/>
      <c r="DV329" s="79"/>
      <c r="DW329" s="79"/>
      <c r="DX329" s="79"/>
      <c r="DY329" s="79"/>
      <c r="DZ329" s="79"/>
      <c r="EA329" s="79"/>
      <c r="EB329" s="79"/>
      <c r="EC329" s="79"/>
      <c r="ED329" s="79"/>
      <c r="EE329" s="79"/>
      <c r="EF329" s="79"/>
      <c r="EG329" s="79"/>
      <c r="EH329" s="79"/>
      <c r="EI329" s="79"/>
      <c r="EJ329" s="79"/>
      <c r="EK329" s="79"/>
      <c r="EL329" s="79"/>
      <c r="EM329" s="79"/>
      <c r="EN329" s="79"/>
      <c r="EO329" s="79"/>
      <c r="EP329" s="79"/>
      <c r="EQ329" s="79"/>
      <c r="ER329" s="79"/>
      <c r="ES329" s="79"/>
      <c r="ET329" s="79"/>
      <c r="EU329" s="79"/>
      <c r="EV329" s="79"/>
      <c r="EW329" s="79"/>
      <c r="EX329" s="79"/>
      <c r="EY329" s="79"/>
      <c r="EZ329" s="79"/>
      <c r="FA329" s="79"/>
      <c r="FB329" s="79"/>
      <c r="FC329" s="79"/>
      <c r="FD329" s="79"/>
      <c r="FE329" s="79"/>
      <c r="FF329" s="79"/>
      <c r="FG329" s="79"/>
      <c r="FH329" s="79"/>
      <c r="FI329" s="79"/>
      <c r="FJ329" s="79"/>
      <c r="FK329" s="79"/>
      <c r="FL329" s="79"/>
      <c r="FM329" s="79"/>
      <c r="FN329" s="79"/>
      <c r="FO329" s="79"/>
      <c r="FP329" s="79"/>
      <c r="FQ329" s="79"/>
      <c r="FR329" s="79"/>
      <c r="FS329" s="79"/>
      <c r="FT329" s="79"/>
      <c r="FU329" s="79"/>
      <c r="FV329" s="79"/>
      <c r="FW329" s="79"/>
      <c r="FX329" s="79">
        <v>0</v>
      </c>
      <c r="FY329" s="79">
        <v>40</v>
      </c>
      <c r="FZ329" s="79">
        <v>0</v>
      </c>
      <c r="GA329" s="52"/>
      <c r="GB329" s="34"/>
    </row>
    <row r="330" spans="1:184" x14ac:dyDescent="0.2">
      <c r="A330" t="s">
        <v>186</v>
      </c>
      <c r="B330" t="s">
        <v>236</v>
      </c>
      <c r="C330" t="s">
        <v>194</v>
      </c>
      <c r="D330" t="s">
        <v>202</v>
      </c>
      <c r="E330" t="s">
        <v>207</v>
      </c>
      <c r="F330" t="s">
        <v>184</v>
      </c>
      <c r="G330" t="s">
        <v>1</v>
      </c>
      <c r="H330" s="79">
        <v>221</v>
      </c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  <c r="BF330" s="79"/>
      <c r="BG330" s="79"/>
      <c r="BH330" s="79"/>
      <c r="BI330" s="79"/>
      <c r="BJ330" s="79"/>
      <c r="BK330" s="79"/>
      <c r="BL330" s="79"/>
      <c r="BM330" s="79"/>
      <c r="BN330" s="79"/>
      <c r="BO330" s="79"/>
      <c r="BP330" s="79"/>
      <c r="BQ330" s="79"/>
      <c r="BR330" s="79"/>
      <c r="BS330" s="79"/>
      <c r="BT330" s="79"/>
      <c r="BU330" s="79"/>
      <c r="BV330" s="79"/>
      <c r="BW330" s="79"/>
      <c r="BX330" s="79"/>
      <c r="BY330" s="79"/>
      <c r="BZ330" s="79"/>
      <c r="CA330" s="79"/>
      <c r="CB330" s="79"/>
      <c r="CC330" s="79"/>
      <c r="CD330" s="79"/>
      <c r="CE330" s="79"/>
      <c r="CF330" s="79"/>
      <c r="CG330" s="79"/>
      <c r="CH330" s="79"/>
      <c r="CI330" s="79"/>
      <c r="CJ330" s="79"/>
      <c r="CK330" s="79"/>
      <c r="CL330" s="79"/>
      <c r="CM330" s="79"/>
      <c r="CN330" s="79"/>
      <c r="CO330" s="79"/>
      <c r="CP330" s="79"/>
      <c r="CQ330" s="79"/>
      <c r="CR330" s="79"/>
      <c r="CS330" s="79"/>
      <c r="CT330" s="79"/>
      <c r="CU330" s="79"/>
      <c r="CV330" s="79"/>
      <c r="CW330" s="79"/>
      <c r="CX330" s="79"/>
      <c r="CY330" s="79"/>
      <c r="CZ330" s="79"/>
      <c r="DA330" s="79"/>
      <c r="DB330" s="79"/>
      <c r="DC330" s="79"/>
      <c r="DD330" s="79"/>
      <c r="DE330" s="79"/>
      <c r="DF330" s="79"/>
      <c r="DG330" s="79"/>
      <c r="DH330" s="79"/>
      <c r="DI330" s="79"/>
      <c r="DJ330" s="79"/>
      <c r="DK330" s="79"/>
      <c r="DL330" s="79"/>
      <c r="DM330" s="79"/>
      <c r="DN330" s="79"/>
      <c r="DO330" s="79"/>
      <c r="DP330" s="79"/>
      <c r="DQ330" s="79"/>
      <c r="DR330" s="79"/>
      <c r="DS330" s="79"/>
      <c r="DT330" s="79"/>
      <c r="DU330" s="79"/>
      <c r="DV330" s="79"/>
      <c r="DW330" s="79"/>
      <c r="DX330" s="79"/>
      <c r="DY330" s="79"/>
      <c r="DZ330" s="79"/>
      <c r="EA330" s="79"/>
      <c r="EB330" s="79"/>
      <c r="EC330" s="79"/>
      <c r="ED330" s="79"/>
      <c r="EE330" s="79"/>
      <c r="EF330" s="79"/>
      <c r="EG330" s="79"/>
      <c r="EH330" s="79"/>
      <c r="EI330" s="79"/>
      <c r="EJ330" s="79"/>
      <c r="EK330" s="79"/>
      <c r="EL330" s="79"/>
      <c r="EM330" s="79"/>
      <c r="EN330" s="79"/>
      <c r="EO330" s="79"/>
      <c r="EP330" s="79"/>
      <c r="EQ330" s="79"/>
      <c r="ER330" s="79"/>
      <c r="ES330" s="79"/>
      <c r="ET330" s="79"/>
      <c r="EU330" s="79"/>
      <c r="EV330" s="79"/>
      <c r="EW330" s="79"/>
      <c r="EX330" s="79"/>
      <c r="EY330" s="79"/>
      <c r="EZ330" s="79"/>
      <c r="FA330" s="79"/>
      <c r="FB330" s="79"/>
      <c r="FC330" s="79"/>
      <c r="FD330" s="79"/>
      <c r="FE330" s="79"/>
      <c r="FF330" s="79"/>
      <c r="FG330" s="79"/>
      <c r="FH330" s="79"/>
      <c r="FI330" s="79"/>
      <c r="FJ330" s="79"/>
      <c r="FK330" s="79"/>
      <c r="FL330" s="79"/>
      <c r="FM330" s="79"/>
      <c r="FN330" s="79"/>
      <c r="FO330" s="79"/>
      <c r="FP330" s="79"/>
      <c r="FQ330" s="79"/>
      <c r="FR330" s="79"/>
      <c r="FS330" s="79"/>
      <c r="FT330" s="79"/>
      <c r="FU330" s="79"/>
      <c r="FV330" s="79"/>
      <c r="FW330" s="79"/>
      <c r="FX330" s="79">
        <v>0</v>
      </c>
      <c r="FY330" s="79">
        <v>18</v>
      </c>
      <c r="FZ330" s="79">
        <v>0</v>
      </c>
      <c r="GA330" s="52"/>
      <c r="GB330" s="34"/>
    </row>
    <row r="331" spans="1:184" x14ac:dyDescent="0.2">
      <c r="A331" t="s">
        <v>186</v>
      </c>
      <c r="B331" t="s">
        <v>236</v>
      </c>
      <c r="C331" t="s">
        <v>194</v>
      </c>
      <c r="D331" t="s">
        <v>202</v>
      </c>
      <c r="E331" t="s">
        <v>207</v>
      </c>
      <c r="F331" t="s">
        <v>185</v>
      </c>
      <c r="G331" t="s">
        <v>1</v>
      </c>
      <c r="H331" s="79">
        <v>70</v>
      </c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  <c r="BF331" s="79"/>
      <c r="BG331" s="79"/>
      <c r="BH331" s="79"/>
      <c r="BI331" s="79"/>
      <c r="BJ331" s="79"/>
      <c r="BK331" s="79"/>
      <c r="BL331" s="79"/>
      <c r="BM331" s="79"/>
      <c r="BN331" s="79"/>
      <c r="BO331" s="79"/>
      <c r="BP331" s="79"/>
      <c r="BQ331" s="79"/>
      <c r="BR331" s="79"/>
      <c r="BS331" s="79"/>
      <c r="BT331" s="79"/>
      <c r="BU331" s="79"/>
      <c r="BV331" s="79"/>
      <c r="BW331" s="79"/>
      <c r="BX331" s="79"/>
      <c r="BY331" s="79"/>
      <c r="BZ331" s="79"/>
      <c r="CA331" s="79"/>
      <c r="CB331" s="79"/>
      <c r="CC331" s="79"/>
      <c r="CD331" s="79"/>
      <c r="CE331" s="79"/>
      <c r="CF331" s="79"/>
      <c r="CG331" s="79"/>
      <c r="CH331" s="79"/>
      <c r="CI331" s="79"/>
      <c r="CJ331" s="79"/>
      <c r="CK331" s="79"/>
      <c r="CL331" s="79"/>
      <c r="CM331" s="79"/>
      <c r="CN331" s="79"/>
      <c r="CO331" s="79"/>
      <c r="CP331" s="79"/>
      <c r="CQ331" s="79"/>
      <c r="CR331" s="79"/>
      <c r="CS331" s="79"/>
      <c r="CT331" s="79"/>
      <c r="CU331" s="79"/>
      <c r="CV331" s="79"/>
      <c r="CW331" s="79"/>
      <c r="CX331" s="79"/>
      <c r="CY331" s="79"/>
      <c r="CZ331" s="79"/>
      <c r="DA331" s="79"/>
      <c r="DB331" s="79"/>
      <c r="DC331" s="79"/>
      <c r="DD331" s="79"/>
      <c r="DE331" s="79"/>
      <c r="DF331" s="79"/>
      <c r="DG331" s="79"/>
      <c r="DH331" s="79"/>
      <c r="DI331" s="79"/>
      <c r="DJ331" s="79"/>
      <c r="DK331" s="79"/>
      <c r="DL331" s="79"/>
      <c r="DM331" s="79"/>
      <c r="DN331" s="79"/>
      <c r="DO331" s="79"/>
      <c r="DP331" s="79"/>
      <c r="DQ331" s="79"/>
      <c r="DR331" s="79"/>
      <c r="DS331" s="79"/>
      <c r="DT331" s="79"/>
      <c r="DU331" s="79"/>
      <c r="DV331" s="79"/>
      <c r="DW331" s="79"/>
      <c r="DX331" s="79"/>
      <c r="DY331" s="79"/>
      <c r="DZ331" s="79"/>
      <c r="EA331" s="79"/>
      <c r="EB331" s="79"/>
      <c r="EC331" s="79"/>
      <c r="ED331" s="79"/>
      <c r="EE331" s="79"/>
      <c r="EF331" s="79"/>
      <c r="EG331" s="79"/>
      <c r="EH331" s="79"/>
      <c r="EI331" s="79"/>
      <c r="EJ331" s="79"/>
      <c r="EK331" s="79"/>
      <c r="EL331" s="79"/>
      <c r="EM331" s="79"/>
      <c r="EN331" s="79"/>
      <c r="EO331" s="79"/>
      <c r="EP331" s="79"/>
      <c r="EQ331" s="79"/>
      <c r="ER331" s="79"/>
      <c r="ES331" s="79"/>
      <c r="ET331" s="79"/>
      <c r="EU331" s="79"/>
      <c r="EV331" s="79"/>
      <c r="EW331" s="79"/>
      <c r="EX331" s="79"/>
      <c r="EY331" s="79"/>
      <c r="EZ331" s="79"/>
      <c r="FA331" s="79"/>
      <c r="FB331" s="79"/>
      <c r="FC331" s="79"/>
      <c r="FD331" s="79"/>
      <c r="FE331" s="79"/>
      <c r="FF331" s="79"/>
      <c r="FG331" s="79"/>
      <c r="FH331" s="79"/>
      <c r="FI331" s="79"/>
      <c r="FJ331" s="79"/>
      <c r="FK331" s="79"/>
      <c r="FL331" s="79"/>
      <c r="FM331" s="79"/>
      <c r="FN331" s="79"/>
      <c r="FO331" s="79"/>
      <c r="FP331" s="79"/>
      <c r="FQ331" s="79"/>
      <c r="FR331" s="79"/>
      <c r="FS331" s="79"/>
      <c r="FT331" s="79"/>
      <c r="FU331" s="79"/>
      <c r="FV331" s="79"/>
      <c r="FW331" s="79"/>
      <c r="FX331" s="79">
        <v>0</v>
      </c>
      <c r="FY331" s="79">
        <v>4.6363635063171387</v>
      </c>
      <c r="FZ331" s="79">
        <v>0</v>
      </c>
      <c r="GA331" s="52"/>
      <c r="GB331" s="34"/>
    </row>
    <row r="332" spans="1:184" x14ac:dyDescent="0.2">
      <c r="A332" t="s">
        <v>186</v>
      </c>
      <c r="B332" t="s">
        <v>236</v>
      </c>
      <c r="C332" t="s">
        <v>194</v>
      </c>
      <c r="D332" t="s">
        <v>202</v>
      </c>
      <c r="E332" t="s">
        <v>208</v>
      </c>
      <c r="F332" t="s">
        <v>1</v>
      </c>
      <c r="G332" t="s">
        <v>198</v>
      </c>
      <c r="H332" s="79">
        <v>3269</v>
      </c>
      <c r="I332" s="79">
        <v>0.36433547735214233</v>
      </c>
      <c r="J332" s="79">
        <v>0.31416875123977661</v>
      </c>
      <c r="K332" s="79">
        <v>0.28615197539329529</v>
      </c>
      <c r="L332" s="79">
        <v>0.27649682760238647</v>
      </c>
      <c r="M332" s="79">
        <v>0.2670733630657196</v>
      </c>
      <c r="N332" s="79">
        <v>0.28439018130302429</v>
      </c>
      <c r="O332" s="79">
        <v>0.3510664701461792</v>
      </c>
      <c r="P332" s="79">
        <v>0.37940916419029236</v>
      </c>
      <c r="Q332" s="79">
        <v>0.3927079439163208</v>
      </c>
      <c r="R332" s="79">
        <v>0.42895391583442688</v>
      </c>
      <c r="S332" s="79">
        <v>0.45293921232223511</v>
      </c>
      <c r="T332" s="79">
        <v>0.47401246428489685</v>
      </c>
      <c r="U332" s="79">
        <v>0.50415301322937012</v>
      </c>
      <c r="V332" s="79">
        <v>0.50553375482559204</v>
      </c>
      <c r="W332" s="79">
        <v>0.52774554491043091</v>
      </c>
      <c r="X332" s="79">
        <v>0.54257649183273315</v>
      </c>
      <c r="Y332" s="79">
        <v>0.62910830974578857</v>
      </c>
      <c r="Z332" s="79">
        <v>0.69861197471618652</v>
      </c>
      <c r="AA332" s="79">
        <v>0.7064051628112793</v>
      </c>
      <c r="AB332" s="79">
        <v>0.6623731255531311</v>
      </c>
      <c r="AC332" s="79">
        <v>0.64820647239685059</v>
      </c>
      <c r="AD332" s="79">
        <v>0.64092749357223511</v>
      </c>
      <c r="AE332" s="79">
        <v>0.55844753980636597</v>
      </c>
      <c r="AF332" s="79">
        <v>0.44440382719039917</v>
      </c>
      <c r="AG332" s="79">
        <v>-9.8679117858409882E-2</v>
      </c>
      <c r="AH332" s="79">
        <v>-9.2744186520576477E-2</v>
      </c>
      <c r="AI332" s="79">
        <v>-7.6362550258636475E-2</v>
      </c>
      <c r="AJ332" s="79">
        <v>-6.0365680605173111E-2</v>
      </c>
      <c r="AK332" s="79">
        <v>-6.3777312636375427E-2</v>
      </c>
      <c r="AL332" s="79">
        <v>-6.3368864357471466E-2</v>
      </c>
      <c r="AM332" s="79">
        <v>-2.8308551758527756E-2</v>
      </c>
      <c r="AN332" s="79">
        <v>-1.7574479803442955E-2</v>
      </c>
      <c r="AO332" s="79">
        <v>-4.159063845872879E-2</v>
      </c>
      <c r="AP332" s="79">
        <v>-4.8821158707141876E-2</v>
      </c>
      <c r="AQ332" s="79">
        <v>-4.1710250079631805E-2</v>
      </c>
      <c r="AR332" s="79">
        <v>-4.6728223562240601E-2</v>
      </c>
      <c r="AS332" s="79">
        <v>-5.7969305664300919E-2</v>
      </c>
      <c r="AT332" s="79">
        <v>-5.103224515914917E-2</v>
      </c>
      <c r="AU332" s="79">
        <v>-4.3264739215373993E-2</v>
      </c>
      <c r="AV332" s="79">
        <v>-3.6887321621179581E-2</v>
      </c>
      <c r="AW332" s="79">
        <v>-3.2253630459308624E-2</v>
      </c>
      <c r="AX332" s="79">
        <v>-2.7401858940720558E-2</v>
      </c>
      <c r="AY332" s="79">
        <v>-2.0473368465900421E-2</v>
      </c>
      <c r="AZ332" s="79">
        <v>-4.2449392378330231E-2</v>
      </c>
      <c r="BA332" s="79">
        <v>-8.8486127555370331E-2</v>
      </c>
      <c r="BB332" s="79">
        <v>-4.8275254666805267E-2</v>
      </c>
      <c r="BC332" s="79">
        <v>-3.7285856902599335E-2</v>
      </c>
      <c r="BD332" s="79">
        <v>-8.1000730395317078E-2</v>
      </c>
      <c r="BE332" s="79">
        <v>-7.5978398323059082E-2</v>
      </c>
      <c r="BF332" s="79">
        <v>-7.1960337460041046E-2</v>
      </c>
      <c r="BG332" s="79">
        <v>-5.8088380843400955E-2</v>
      </c>
      <c r="BH332" s="79">
        <v>-4.2830187827348709E-2</v>
      </c>
      <c r="BI332" s="79">
        <v>-4.6230360865592957E-2</v>
      </c>
      <c r="BJ332" s="79">
        <v>-4.7272775322198868E-2</v>
      </c>
      <c r="BK332" s="79">
        <v>-1.2964017689228058E-2</v>
      </c>
      <c r="BL332" s="79">
        <v>-3.5292357206344604E-3</v>
      </c>
      <c r="BM332" s="79">
        <v>-3.0109750106930733E-2</v>
      </c>
      <c r="BN332" s="79">
        <v>-3.6040086299180984E-2</v>
      </c>
      <c r="BO332" s="79">
        <v>-2.8311861678957939E-2</v>
      </c>
      <c r="BP332" s="79">
        <v>-3.2299760729074478E-2</v>
      </c>
      <c r="BQ332" s="79">
        <v>-4.2632065713405609E-2</v>
      </c>
      <c r="BR332" s="79">
        <v>-3.4639839082956314E-2</v>
      </c>
      <c r="BS332" s="79">
        <v>-2.5461887940764427E-2</v>
      </c>
      <c r="BT332" s="79">
        <v>-1.81705541908741E-2</v>
      </c>
      <c r="BU332" s="79">
        <v>-1.0323145426809788E-2</v>
      </c>
      <c r="BV332" s="79">
        <v>3.9457990787923336E-3</v>
      </c>
      <c r="BW332" s="79">
        <v>7.590368390083313E-3</v>
      </c>
      <c r="BX332" s="79">
        <v>-2.2335194051265717E-2</v>
      </c>
      <c r="BY332" s="79">
        <v>-6.4817845821380615E-2</v>
      </c>
      <c r="BZ332" s="79">
        <v>-2.3831777274608612E-2</v>
      </c>
      <c r="CA332" s="79">
        <v>-1.1741350404918194E-2</v>
      </c>
      <c r="CB332" s="79">
        <v>-5.7457491755485535E-2</v>
      </c>
      <c r="CC332" s="79">
        <v>-6.0255955904722214E-2</v>
      </c>
      <c r="CD332" s="79">
        <v>-5.7565506547689438E-2</v>
      </c>
      <c r="CE332" s="79">
        <v>-4.5431748032569885E-2</v>
      </c>
      <c r="CF332" s="79">
        <v>-3.0685150995850563E-2</v>
      </c>
      <c r="CG332" s="79">
        <v>-3.4077398478984833E-2</v>
      </c>
      <c r="CH332" s="79">
        <v>-3.6124680191278458E-2</v>
      </c>
      <c r="CI332" s="79">
        <v>-2.3364387452602386E-3</v>
      </c>
      <c r="CJ332" s="79">
        <v>6.1984574422240257E-3</v>
      </c>
      <c r="CK332" s="79">
        <v>-2.2158117964863777E-2</v>
      </c>
      <c r="CL332" s="79">
        <v>-2.7187950909137726E-2</v>
      </c>
      <c r="CM332" s="79">
        <v>-1.9032178446650505E-2</v>
      </c>
      <c r="CN332" s="79">
        <v>-2.2306652739644051E-2</v>
      </c>
      <c r="CO332" s="79">
        <v>-3.2009538263082504E-2</v>
      </c>
      <c r="CP332" s="79">
        <v>-2.3286508396267891E-2</v>
      </c>
      <c r="CQ332" s="79">
        <v>-1.3131685554981232E-2</v>
      </c>
      <c r="CR332" s="79">
        <v>-5.2073802798986435E-3</v>
      </c>
      <c r="CS332" s="79">
        <v>4.8658410087227821E-3</v>
      </c>
      <c r="CT332" s="79">
        <v>2.5657091289758682E-2</v>
      </c>
      <c r="CU332" s="79">
        <v>2.7027226984500885E-2</v>
      </c>
      <c r="CV332" s="79">
        <v>-8.4041627123951912E-3</v>
      </c>
      <c r="CW332" s="79">
        <v>-4.842526838183403E-2</v>
      </c>
      <c r="CX332" s="79">
        <v>-6.9023002870380878E-3</v>
      </c>
      <c r="CY332" s="79">
        <v>5.9506967663764954E-3</v>
      </c>
      <c r="CZ332" s="79">
        <v>-4.1151508688926697E-2</v>
      </c>
      <c r="DA332" s="79">
        <v>-4.4533513486385345E-2</v>
      </c>
      <c r="DB332" s="79">
        <v>-4.317067563533783E-2</v>
      </c>
      <c r="DC332" s="79">
        <v>-3.2775115221738815E-2</v>
      </c>
      <c r="DD332" s="79">
        <v>-1.8540117889642715E-2</v>
      </c>
      <c r="DE332" s="79">
        <v>-2.1924436092376709E-2</v>
      </c>
      <c r="DF332" s="79">
        <v>-2.4976577609777451E-2</v>
      </c>
      <c r="DG332" s="79">
        <v>8.2911401987075806E-3</v>
      </c>
      <c r="DH332" s="79">
        <v>1.5926150605082512E-2</v>
      </c>
      <c r="DI332" s="79">
        <v>-1.4206486754119396E-2</v>
      </c>
      <c r="DJ332" s="79">
        <v>-1.8335817381739616E-2</v>
      </c>
      <c r="DK332" s="79">
        <v>-9.7524942830204964E-3</v>
      </c>
      <c r="DL332" s="79">
        <v>-1.2313543818891048E-2</v>
      </c>
      <c r="DM332" s="79">
        <v>-2.1387010812759399E-2</v>
      </c>
      <c r="DN332" s="79">
        <v>-1.1933176778256893E-2</v>
      </c>
      <c r="DO332" s="79">
        <v>-8.0148369306698442E-4</v>
      </c>
      <c r="DP332" s="79">
        <v>7.7557950280606747E-3</v>
      </c>
      <c r="DQ332" s="79">
        <v>2.0054828375577927E-2</v>
      </c>
      <c r="DR332" s="79">
        <v>4.7368384897708893E-2</v>
      </c>
      <c r="DS332" s="79">
        <v>4.6464085578918457E-2</v>
      </c>
      <c r="DT332" s="79">
        <v>5.5268704891204834E-3</v>
      </c>
      <c r="DU332" s="79">
        <v>-3.2032690942287445E-2</v>
      </c>
      <c r="DV332" s="79">
        <v>1.0027178563177586E-2</v>
      </c>
      <c r="DW332" s="79">
        <v>2.3642746731638908E-2</v>
      </c>
      <c r="DX332" s="79">
        <v>-2.4845531210303307E-2</v>
      </c>
      <c r="DY332" s="79">
        <v>-2.1832797676324844E-2</v>
      </c>
      <c r="DZ332" s="79">
        <v>-2.2386824712157249E-2</v>
      </c>
      <c r="EA332" s="79">
        <v>-1.4500945806503296E-2</v>
      </c>
      <c r="EB332" s="79">
        <v>-1.0046216193586588E-3</v>
      </c>
      <c r="EC332" s="79">
        <v>-4.3774843215942383E-3</v>
      </c>
      <c r="ED332" s="79">
        <v>-8.8804922997951508E-3</v>
      </c>
      <c r="EE332" s="79">
        <v>2.3635676130652428E-2</v>
      </c>
      <c r="EF332" s="79">
        <v>2.9971396550536156E-2</v>
      </c>
      <c r="EG332" s="79">
        <v>-2.7255930472165346E-3</v>
      </c>
      <c r="EH332" s="79">
        <v>-5.5547426454722881E-3</v>
      </c>
      <c r="EI332" s="79">
        <v>3.6458950489759445E-3</v>
      </c>
      <c r="EJ332" s="79">
        <v>2.1149180829524994E-3</v>
      </c>
      <c r="EK332" s="79">
        <v>-6.049769464880228E-3</v>
      </c>
      <c r="EL332" s="79">
        <v>4.4592306949198246E-3</v>
      </c>
      <c r="EM332" s="79">
        <v>1.7001369968056679E-2</v>
      </c>
      <c r="EN332" s="79">
        <v>2.6472562924027443E-2</v>
      </c>
      <c r="EO332" s="79">
        <v>4.1985314339399338E-2</v>
      </c>
      <c r="EP332" s="79">
        <v>7.871604710817337E-2</v>
      </c>
      <c r="EQ332" s="79">
        <v>7.4527814984321594E-2</v>
      </c>
      <c r="ER332" s="79">
        <v>2.5641068816184998E-2</v>
      </c>
      <c r="ES332" s="79">
        <v>-8.3644082769751549E-3</v>
      </c>
      <c r="ET332" s="79">
        <v>3.4470655024051666E-2</v>
      </c>
      <c r="EU332" s="79">
        <v>4.9187254160642624E-2</v>
      </c>
      <c r="EV332" s="79">
        <v>-1.3022847706452012E-3</v>
      </c>
      <c r="EW332" s="79">
        <v>61.189369201660156</v>
      </c>
      <c r="EX332" s="79">
        <v>60.406135559082031</v>
      </c>
      <c r="EY332" s="79">
        <v>59.667854309082031</v>
      </c>
      <c r="EZ332" s="79">
        <v>59.024120330810547</v>
      </c>
      <c r="FA332" s="79">
        <v>58.583950042724609</v>
      </c>
      <c r="FB332" s="79">
        <v>58.452835083007813</v>
      </c>
      <c r="FC332" s="79">
        <v>58.245243072509766</v>
      </c>
      <c r="FD332" s="79">
        <v>59.520267486572266</v>
      </c>
      <c r="FE332" s="79">
        <v>62.582027435302734</v>
      </c>
      <c r="FF332" s="79">
        <v>66.000762939453125</v>
      </c>
      <c r="FG332" s="79">
        <v>69.408592224121094</v>
      </c>
      <c r="FH332" s="79">
        <v>72.841079711914063</v>
      </c>
      <c r="FI332" s="79">
        <v>75.812644958496094</v>
      </c>
      <c r="FJ332" s="79">
        <v>77.977622985839844</v>
      </c>
      <c r="FK332" s="79">
        <v>79.912651062011719</v>
      </c>
      <c r="FL332" s="79">
        <v>80.709671020507813</v>
      </c>
      <c r="FM332" s="79">
        <v>80.826248168945313</v>
      </c>
      <c r="FN332" s="79">
        <v>79.448036193847656</v>
      </c>
      <c r="FO332" s="79">
        <v>76.49578857421875</v>
      </c>
      <c r="FP332" s="79">
        <v>72.559494018554688</v>
      </c>
      <c r="FQ332" s="79">
        <v>67.694618225097656</v>
      </c>
      <c r="FR332" s="79">
        <v>64.442451477050781</v>
      </c>
      <c r="FS332" s="79">
        <v>62.535575866699219</v>
      </c>
      <c r="FT332" s="79">
        <v>61.646450042724609</v>
      </c>
      <c r="FU332" s="79">
        <v>1.5254219993948936E-2</v>
      </c>
      <c r="FV332" s="79">
        <v>2.7635009959340096E-2</v>
      </c>
      <c r="FW332" s="79">
        <v>1.4457212761044502E-2</v>
      </c>
      <c r="FX332" s="79">
        <v>0</v>
      </c>
      <c r="FY332" s="79">
        <v>316.478271484375</v>
      </c>
      <c r="FZ332" s="79">
        <v>1</v>
      </c>
      <c r="GA332" s="52"/>
      <c r="GB332" s="34"/>
    </row>
    <row r="333" spans="1:184" x14ac:dyDescent="0.2">
      <c r="A333" t="s">
        <v>186</v>
      </c>
      <c r="B333" t="s">
        <v>236</v>
      </c>
      <c r="C333" t="s">
        <v>194</v>
      </c>
      <c r="D333" t="s">
        <v>202</v>
      </c>
      <c r="E333" t="s">
        <v>208</v>
      </c>
      <c r="F333" t="s">
        <v>1</v>
      </c>
      <c r="G333" t="s">
        <v>200</v>
      </c>
      <c r="H333" s="79">
        <v>823</v>
      </c>
      <c r="I333" s="79">
        <v>0.55986380577087402</v>
      </c>
      <c r="J333" s="79">
        <v>0.5090373158454895</v>
      </c>
      <c r="K333" s="79">
        <v>0.46828719973564148</v>
      </c>
      <c r="L333" s="79">
        <v>0.42726624011993408</v>
      </c>
      <c r="M333" s="79">
        <v>0.39756593108177185</v>
      </c>
      <c r="N333" s="79">
        <v>0.4081939160823822</v>
      </c>
      <c r="O333" s="79">
        <v>0.4596942663192749</v>
      </c>
      <c r="P333" s="79">
        <v>0.48879221081733704</v>
      </c>
      <c r="Q333" s="79">
        <v>0.49545395374298096</v>
      </c>
      <c r="R333" s="79">
        <v>0.53593152761459351</v>
      </c>
      <c r="S333" s="79">
        <v>0.55424231290817261</v>
      </c>
      <c r="T333" s="79">
        <v>0.60149061679840088</v>
      </c>
      <c r="U333" s="79">
        <v>0.64473897218704224</v>
      </c>
      <c r="V333" s="79">
        <v>0.69482147693634033</v>
      </c>
      <c r="W333" s="79">
        <v>0.72073072195053101</v>
      </c>
      <c r="X333" s="79">
        <v>0.75602966547012329</v>
      </c>
      <c r="Y333" s="79">
        <v>0.81582260131835938</v>
      </c>
      <c r="Z333" s="79">
        <v>0.88162887096405029</v>
      </c>
      <c r="AA333" s="79">
        <v>0.90608417987823486</v>
      </c>
      <c r="AB333" s="79">
        <v>0.88099604845046997</v>
      </c>
      <c r="AC333" s="79">
        <v>0.87800818681716919</v>
      </c>
      <c r="AD333" s="79">
        <v>0.86818939447402954</v>
      </c>
      <c r="AE333" s="79">
        <v>0.7500872015953064</v>
      </c>
      <c r="AF333" s="79">
        <v>0.64819282293319702</v>
      </c>
      <c r="AG333" s="79">
        <v>-5.3421050310134888E-2</v>
      </c>
      <c r="AH333" s="79">
        <v>-3.2860040664672852E-2</v>
      </c>
      <c r="AI333" s="79">
        <v>-3.4641824662685394E-2</v>
      </c>
      <c r="AJ333" s="79">
        <v>-4.4748634099960327E-2</v>
      </c>
      <c r="AK333" s="79">
        <v>-5.3116258233785629E-2</v>
      </c>
      <c r="AL333" s="79">
        <v>-3.9425712078809738E-2</v>
      </c>
      <c r="AM333" s="79">
        <v>-2.9493967071175575E-2</v>
      </c>
      <c r="AN333" s="79">
        <v>-1.2376400642096996E-2</v>
      </c>
      <c r="AO333" s="79">
        <v>-1.6350805759429932E-2</v>
      </c>
      <c r="AP333" s="79">
        <v>-2.9898820444941521E-2</v>
      </c>
      <c r="AQ333" s="79">
        <v>-6.6339194774627686E-2</v>
      </c>
      <c r="AR333" s="79">
        <v>-9.2717096209526062E-2</v>
      </c>
      <c r="AS333" s="79">
        <v>-0.1213846355676651</v>
      </c>
      <c r="AT333" s="79">
        <v>-9.5082521438598633E-2</v>
      </c>
      <c r="AU333" s="79">
        <v>-0.109219029545784</v>
      </c>
      <c r="AV333" s="79">
        <v>-0.14378134906291962</v>
      </c>
      <c r="AW333" s="79">
        <v>-0.14786531031131744</v>
      </c>
      <c r="AX333" s="79">
        <v>-0.15313732624053955</v>
      </c>
      <c r="AY333" s="79">
        <v>-0.15439122915267944</v>
      </c>
      <c r="AZ333" s="79">
        <v>-0.1204560324549675</v>
      </c>
      <c r="BA333" s="79">
        <v>-9.7545325756072998E-2</v>
      </c>
      <c r="BB333" s="79">
        <v>-6.5049394965171814E-2</v>
      </c>
      <c r="BC333" s="79">
        <v>-8.9701145887374878E-2</v>
      </c>
      <c r="BD333" s="79">
        <v>-6.8394802510738373E-2</v>
      </c>
      <c r="BE333" s="79">
        <v>-2.1144868806004524E-2</v>
      </c>
      <c r="BF333" s="79">
        <v>-4.6674925833940506E-3</v>
      </c>
      <c r="BG333" s="79">
        <v>-7.3855901136994362E-3</v>
      </c>
      <c r="BH333" s="79">
        <v>-1.7048981040716171E-2</v>
      </c>
      <c r="BI333" s="79">
        <v>-2.6780001819133759E-2</v>
      </c>
      <c r="BJ333" s="79">
        <v>-1.5089989639818668E-2</v>
      </c>
      <c r="BK333" s="79">
        <v>-5.4604979231953621E-3</v>
      </c>
      <c r="BL333" s="79">
        <v>8.053353987634182E-3</v>
      </c>
      <c r="BM333" s="79">
        <v>4.4888849370181561E-3</v>
      </c>
      <c r="BN333" s="79">
        <v>-8.5394857451319695E-3</v>
      </c>
      <c r="BO333" s="79">
        <v>-4.2339757084846497E-2</v>
      </c>
      <c r="BP333" s="79">
        <v>-6.5340735018253326E-2</v>
      </c>
      <c r="BQ333" s="79">
        <v>-9.0242527425289154E-2</v>
      </c>
      <c r="BR333" s="79">
        <v>-6.4237669110298157E-2</v>
      </c>
      <c r="BS333" s="79">
        <v>-7.349240779876709E-2</v>
      </c>
      <c r="BT333" s="79">
        <v>-0.1077173575758934</v>
      </c>
      <c r="BU333" s="79">
        <v>-0.11085883527994156</v>
      </c>
      <c r="BV333" s="79">
        <v>-0.11288265138864517</v>
      </c>
      <c r="BW333" s="79">
        <v>-0.11490281671285629</v>
      </c>
      <c r="BX333" s="79">
        <v>-8.2504808902740479E-2</v>
      </c>
      <c r="BY333" s="79">
        <v>-5.6155558675527573E-2</v>
      </c>
      <c r="BZ333" s="79">
        <v>-2.4873312562704086E-2</v>
      </c>
      <c r="CA333" s="79">
        <v>-4.9319438636302948E-2</v>
      </c>
      <c r="CB333" s="79">
        <v>-2.9961353167891502E-2</v>
      </c>
      <c r="CC333" s="79">
        <v>1.2095134006813169E-3</v>
      </c>
      <c r="CD333" s="79">
        <v>1.4858578331768513E-2</v>
      </c>
      <c r="CE333" s="79">
        <v>1.1491996236145496E-2</v>
      </c>
      <c r="CF333" s="79">
        <v>2.1357168443500996E-3</v>
      </c>
      <c r="CG333" s="79">
        <v>-8.5395928472280502E-3</v>
      </c>
      <c r="CH333" s="79">
        <v>1.7648569773882627E-3</v>
      </c>
      <c r="CI333" s="79">
        <v>1.1185009032487869E-2</v>
      </c>
      <c r="CJ333" s="79">
        <v>2.2202936932444572E-2</v>
      </c>
      <c r="CK333" s="79">
        <v>1.8922392278909683E-2</v>
      </c>
      <c r="CL333" s="79">
        <v>6.2539237551391125E-3</v>
      </c>
      <c r="CM333" s="79">
        <v>-2.5717819109559059E-2</v>
      </c>
      <c r="CN333" s="79">
        <v>-4.6379942446947098E-2</v>
      </c>
      <c r="CO333" s="79">
        <v>-6.8673603236675262E-2</v>
      </c>
      <c r="CP333" s="79">
        <v>-4.2874611914157867E-2</v>
      </c>
      <c r="CQ333" s="79">
        <v>-4.8748262226581573E-2</v>
      </c>
      <c r="CR333" s="79">
        <v>-8.2739554345607758E-2</v>
      </c>
      <c r="CS333" s="79">
        <v>-8.5228264331817627E-2</v>
      </c>
      <c r="CT333" s="79">
        <v>-8.500237762928009E-2</v>
      </c>
      <c r="CU333" s="79">
        <v>-8.7553262710571289E-2</v>
      </c>
      <c r="CV333" s="79">
        <v>-5.6219916790723801E-2</v>
      </c>
      <c r="CW333" s="79">
        <v>-2.7489129453897476E-2</v>
      </c>
      <c r="CX333" s="79">
        <v>2.9525177087634802E-3</v>
      </c>
      <c r="CY333" s="79">
        <v>-2.135118655860424E-2</v>
      </c>
      <c r="CZ333" s="79">
        <v>-3.3424636349081993E-3</v>
      </c>
      <c r="DA333" s="79">
        <v>2.3563897237181664E-2</v>
      </c>
      <c r="DB333" s="79">
        <v>3.4384649246931076E-2</v>
      </c>
      <c r="DC333" s="79">
        <v>3.0369579792022705E-2</v>
      </c>
      <c r="DD333" s="79">
        <v>2.1320413798093796E-2</v>
      </c>
      <c r="DE333" s="79">
        <v>9.7008170560002327E-3</v>
      </c>
      <c r="DF333" s="79">
        <v>1.8619704991579056E-2</v>
      </c>
      <c r="DG333" s="79">
        <v>2.7830518782138824E-2</v>
      </c>
      <c r="DH333" s="79">
        <v>3.6352526396512985E-2</v>
      </c>
      <c r="DI333" s="79">
        <v>3.3355899155139923E-2</v>
      </c>
      <c r="DJ333" s="79">
        <v>2.1047333255410194E-2</v>
      </c>
      <c r="DK333" s="79">
        <v>-9.0958811342716217E-3</v>
      </c>
      <c r="DL333" s="79">
        <v>-2.7419149875640869E-2</v>
      </c>
      <c r="DM333" s="79">
        <v>-4.7104667872190475E-2</v>
      </c>
      <c r="DN333" s="79">
        <v>-2.1511565893888474E-2</v>
      </c>
      <c r="DO333" s="79">
        <v>-2.4004111066460609E-2</v>
      </c>
      <c r="DP333" s="79">
        <v>-5.7761754840612411E-2</v>
      </c>
      <c r="DQ333" s="79">
        <v>-5.95976822078228E-2</v>
      </c>
      <c r="DR333" s="79">
        <v>-5.7122115045785904E-2</v>
      </c>
      <c r="DS333" s="79">
        <v>-6.0203716158866882E-2</v>
      </c>
      <c r="DT333" s="79">
        <v>-2.9935017228126526E-2</v>
      </c>
      <c r="DU333" s="79">
        <v>1.1772961588576436E-3</v>
      </c>
      <c r="DV333" s="79">
        <v>3.0778348445892334E-2</v>
      </c>
      <c r="DW333" s="79">
        <v>6.6170655190944672E-3</v>
      </c>
      <c r="DX333" s="79">
        <v>2.3276424035429955E-2</v>
      </c>
      <c r="DY333" s="79">
        <v>5.5840078741312027E-2</v>
      </c>
      <c r="DZ333" s="79">
        <v>6.2577195465564728E-2</v>
      </c>
      <c r="EA333" s="79">
        <v>5.7625815272331238E-2</v>
      </c>
      <c r="EB333" s="79">
        <v>4.9020074307918549E-2</v>
      </c>
      <c r="EC333" s="79">
        <v>3.6037072539329529E-2</v>
      </c>
      <c r="ED333" s="79">
        <v>4.29554283618927E-2</v>
      </c>
      <c r="EE333" s="79">
        <v>5.1863990724086761E-2</v>
      </c>
      <c r="EF333" s="79">
        <v>5.6782279163599014E-2</v>
      </c>
      <c r="EG333" s="79">
        <v>5.4195594042539597E-2</v>
      </c>
      <c r="EH333" s="79">
        <v>4.2406667023897171E-2</v>
      </c>
      <c r="EI333" s="79">
        <v>1.4903557486832142E-2</v>
      </c>
      <c r="EJ333" s="79">
        <v>-4.2782568925758824E-5</v>
      </c>
      <c r="EK333" s="79">
        <v>-1.5962561592459679E-2</v>
      </c>
      <c r="EL333" s="79">
        <v>9.3332873657345772E-3</v>
      </c>
      <c r="EM333" s="79">
        <v>1.1722507886588573E-2</v>
      </c>
      <c r="EN333" s="79">
        <v>-2.1697767078876495E-2</v>
      </c>
      <c r="EO333" s="79">
        <v>-2.2591199725866318E-2</v>
      </c>
      <c r="EP333" s="79">
        <v>-1.6867432743310928E-2</v>
      </c>
      <c r="EQ333" s="79">
        <v>-2.0715316757559776E-2</v>
      </c>
      <c r="ER333" s="79">
        <v>8.0162035301327705E-3</v>
      </c>
      <c r="ES333" s="79">
        <v>4.2567063122987747E-2</v>
      </c>
      <c r="ET333" s="79">
        <v>7.095443457365036E-2</v>
      </c>
      <c r="EU333" s="79">
        <v>4.6998780220746994E-2</v>
      </c>
      <c r="EV333" s="79">
        <v>6.1709869652986526E-2</v>
      </c>
      <c r="EW333" s="79">
        <v>68.060943603515625</v>
      </c>
      <c r="EX333" s="79">
        <v>66.6014404296875</v>
      </c>
      <c r="EY333" s="79">
        <v>65.441802978515625</v>
      </c>
      <c r="EZ333" s="79">
        <v>64.129676818847656</v>
      </c>
      <c r="FA333" s="79">
        <v>63.201629638671875</v>
      </c>
      <c r="FB333" s="79">
        <v>62.449611663818359</v>
      </c>
      <c r="FC333" s="79">
        <v>62.203357696533203</v>
      </c>
      <c r="FD333" s="79">
        <v>63.268974304199219</v>
      </c>
      <c r="FE333" s="79">
        <v>66.0833740234375</v>
      </c>
      <c r="FF333" s="79">
        <v>69.480384826660156</v>
      </c>
      <c r="FG333" s="79">
        <v>73.198783874511719</v>
      </c>
      <c r="FH333" s="79">
        <v>76.955543518066406</v>
      </c>
      <c r="FI333" s="79">
        <v>80.295867919921875</v>
      </c>
      <c r="FJ333" s="79">
        <v>82.845443725585938</v>
      </c>
      <c r="FK333" s="79">
        <v>85.220138549804688</v>
      </c>
      <c r="FL333" s="79">
        <v>86.900650024414063</v>
      </c>
      <c r="FM333" s="79">
        <v>87.108741760253906</v>
      </c>
      <c r="FN333" s="79">
        <v>86.200630187988281</v>
      </c>
      <c r="FO333" s="79">
        <v>84.419548034667969</v>
      </c>
      <c r="FP333" s="79">
        <v>81.50311279296875</v>
      </c>
      <c r="FQ333" s="79">
        <v>76.578529357910156</v>
      </c>
      <c r="FR333" s="79">
        <v>73.314498901367188</v>
      </c>
      <c r="FS333" s="79">
        <v>71.153923034667969</v>
      </c>
      <c r="FT333" s="79">
        <v>69.444725036621094</v>
      </c>
      <c r="FU333" s="79">
        <v>2.9707198962569237E-2</v>
      </c>
      <c r="FV333" s="79">
        <v>4.4794224202632904E-2</v>
      </c>
      <c r="FW333" s="79">
        <v>2.8897259384393692E-2</v>
      </c>
      <c r="FX333" s="79">
        <v>0</v>
      </c>
      <c r="FY333" s="79">
        <v>159.65217590332031</v>
      </c>
      <c r="FZ333" s="79">
        <v>1</v>
      </c>
      <c r="GA333" s="52"/>
      <c r="GB333" s="34"/>
    </row>
    <row r="334" spans="1:184" x14ac:dyDescent="0.2">
      <c r="A334" t="s">
        <v>186</v>
      </c>
      <c r="B334" t="s">
        <v>236</v>
      </c>
      <c r="C334" t="s">
        <v>194</v>
      </c>
      <c r="D334" t="s">
        <v>202</v>
      </c>
      <c r="E334" t="s">
        <v>208</v>
      </c>
      <c r="F334" t="s">
        <v>1</v>
      </c>
      <c r="G334" t="s">
        <v>1</v>
      </c>
      <c r="H334" s="79">
        <v>4092</v>
      </c>
      <c r="I334" s="79">
        <v>0.40366098284721375</v>
      </c>
      <c r="J334" s="79">
        <v>0.35336151719093323</v>
      </c>
      <c r="K334" s="79">
        <v>0.32278376817703247</v>
      </c>
      <c r="L334" s="79">
        <v>0.30682021379470825</v>
      </c>
      <c r="M334" s="79">
        <v>0.29331856966018677</v>
      </c>
      <c r="N334" s="79">
        <v>0.30929011106491089</v>
      </c>
      <c r="O334" s="79">
        <v>0.37291413545608521</v>
      </c>
      <c r="P334" s="79">
        <v>0.40140873193740845</v>
      </c>
      <c r="Q334" s="79">
        <v>0.41337260603904724</v>
      </c>
      <c r="R334" s="79">
        <v>0.45046967267990112</v>
      </c>
      <c r="S334" s="79">
        <v>0.47331371903419495</v>
      </c>
      <c r="T334" s="79">
        <v>0.49965143203735352</v>
      </c>
      <c r="U334" s="79">
        <v>0.53242826461791992</v>
      </c>
      <c r="V334" s="79">
        <v>0.54360407590866089</v>
      </c>
      <c r="W334" s="79">
        <v>0.56655949354171753</v>
      </c>
      <c r="X334" s="79">
        <v>0.58550703525543213</v>
      </c>
      <c r="Y334" s="79">
        <v>0.66666108369827271</v>
      </c>
      <c r="Z334" s="79">
        <v>0.73542106151580811</v>
      </c>
      <c r="AA334" s="79">
        <v>0.74656540155410767</v>
      </c>
      <c r="AB334" s="79">
        <v>0.70634347200393677</v>
      </c>
      <c r="AC334" s="79">
        <v>0.69442516565322876</v>
      </c>
      <c r="AD334" s="79">
        <v>0.68663531541824341</v>
      </c>
      <c r="AE334" s="79">
        <v>0.59699088335037231</v>
      </c>
      <c r="AF334" s="79">
        <v>0.48539069294929504</v>
      </c>
      <c r="AG334" s="79">
        <v>-8.0496363341808319E-2</v>
      </c>
      <c r="AH334" s="79">
        <v>-7.2696246206760406E-2</v>
      </c>
      <c r="AI334" s="79">
        <v>-6.0377530753612518E-2</v>
      </c>
      <c r="AJ334" s="79">
        <v>-4.960135743021965E-2</v>
      </c>
      <c r="AK334" s="79">
        <v>-5.4305039346218109E-2</v>
      </c>
      <c r="AL334" s="79">
        <v>-5.1792256534099579E-2</v>
      </c>
      <c r="AM334" s="79">
        <v>-2.1920254454016685E-2</v>
      </c>
      <c r="AN334" s="79">
        <v>-1.0807645507156849E-2</v>
      </c>
      <c r="AO334" s="79">
        <v>-3.0964197590947151E-2</v>
      </c>
      <c r="AP334" s="79">
        <v>-3.921155259013176E-2</v>
      </c>
      <c r="AQ334" s="79">
        <v>-4.0250737220048904E-2</v>
      </c>
      <c r="AR334" s="79">
        <v>-4.8769794404506683E-2</v>
      </c>
      <c r="AS334" s="79">
        <v>-6.2674805521965027E-2</v>
      </c>
      <c r="AT334" s="79">
        <v>-5.1752883940935135E-2</v>
      </c>
      <c r="AU334" s="79">
        <v>-4.7265507280826569E-2</v>
      </c>
      <c r="AV334" s="79">
        <v>-4.8929899930953979E-2</v>
      </c>
      <c r="AW334" s="79">
        <v>-4.5473136007785797E-2</v>
      </c>
      <c r="AX334" s="79">
        <v>-4.1146811097860336E-2</v>
      </c>
      <c r="AY334" s="79">
        <v>-3.6275442689657211E-2</v>
      </c>
      <c r="AZ334" s="79">
        <v>-4.8131499439477921E-2</v>
      </c>
      <c r="BA334" s="79">
        <v>-7.9182513058185577E-2</v>
      </c>
      <c r="BB334" s="79">
        <v>-4.0690090507268906E-2</v>
      </c>
      <c r="BC334" s="79">
        <v>-3.6716051399707794E-2</v>
      </c>
      <c r="BD334" s="79">
        <v>-6.7965522408485413E-2</v>
      </c>
      <c r="BE334" s="79">
        <v>-6.12344890832901E-2</v>
      </c>
      <c r="BF334" s="79">
        <v>-5.5151030421257019E-2</v>
      </c>
      <c r="BG334" s="79">
        <v>-4.4783435761928558E-2</v>
      </c>
      <c r="BH334" s="79">
        <v>-3.4525543451309204E-2</v>
      </c>
      <c r="BI334" s="79">
        <v>-3.9319839328527451E-2</v>
      </c>
      <c r="BJ334" s="79">
        <v>-3.8033470511436462E-2</v>
      </c>
      <c r="BK334" s="79">
        <v>-8.7432805448770523E-3</v>
      </c>
      <c r="BL334" s="79">
        <v>1.141443382948637E-3</v>
      </c>
      <c r="BM334" s="79">
        <v>-2.0880069583654404E-2</v>
      </c>
      <c r="BN334" s="79">
        <v>-2.8134152293205261E-2</v>
      </c>
      <c r="BO334" s="79">
        <v>-2.8509065508842468E-2</v>
      </c>
      <c r="BP334" s="79">
        <v>-3.5995684564113617E-2</v>
      </c>
      <c r="BQ334" s="79">
        <v>-4.8914149403572083E-2</v>
      </c>
      <c r="BR334" s="79">
        <v>-3.7262294441461563E-2</v>
      </c>
      <c r="BS334" s="79">
        <v>-3.13311368227005E-2</v>
      </c>
      <c r="BT334" s="79">
        <v>-3.2311096787452698E-2</v>
      </c>
      <c r="BU334" s="79">
        <v>-2.6437960565090179E-2</v>
      </c>
      <c r="BV334" s="79">
        <v>-1.4827722683548927E-2</v>
      </c>
      <c r="BW334" s="79">
        <v>-1.2490829452872276E-2</v>
      </c>
      <c r="BX334" s="79">
        <v>-3.0342010781168938E-2</v>
      </c>
      <c r="BY334" s="79">
        <v>-5.8523133397102356E-2</v>
      </c>
      <c r="BZ334" s="79">
        <v>-1.9556982442736626E-2</v>
      </c>
      <c r="CA334" s="79">
        <v>-1.4752357266843319E-2</v>
      </c>
      <c r="CB334" s="79">
        <v>-4.7630894929170609E-2</v>
      </c>
      <c r="CC334" s="79">
        <v>-4.7893766313791275E-2</v>
      </c>
      <c r="CD334" s="79">
        <v>-4.2999271303415298E-2</v>
      </c>
      <c r="CE334" s="79">
        <v>-3.3983010798692703E-2</v>
      </c>
      <c r="CF334" s="79">
        <v>-2.4084081873297691E-2</v>
      </c>
      <c r="CG334" s="79">
        <v>-2.8941130265593529E-2</v>
      </c>
      <c r="CH334" s="79">
        <v>-2.8504174202680588E-2</v>
      </c>
      <c r="CI334" s="79">
        <v>3.8305105408653617E-4</v>
      </c>
      <c r="CJ334" s="79">
        <v>9.4173457473516464E-3</v>
      </c>
      <c r="CK334" s="79">
        <v>-1.3895834796130657E-2</v>
      </c>
      <c r="CL334" s="79">
        <v>-2.0461980253458023E-2</v>
      </c>
      <c r="CM334" s="79">
        <v>-2.0376823842525482E-2</v>
      </c>
      <c r="CN334" s="79">
        <v>-2.7148371562361717E-2</v>
      </c>
      <c r="CO334" s="79">
        <v>-3.938356414437294E-2</v>
      </c>
      <c r="CP334" s="79">
        <v>-2.7226150035858154E-2</v>
      </c>
      <c r="CQ334" s="79">
        <v>-2.0295038819313049E-2</v>
      </c>
      <c r="CR334" s="79">
        <v>-2.080097422003746E-2</v>
      </c>
      <c r="CS334" s="79">
        <v>-1.3254258781671524E-2</v>
      </c>
      <c r="CT334" s="79">
        <v>3.400798887014389E-3</v>
      </c>
      <c r="CU334" s="79">
        <v>3.9823213592171669E-3</v>
      </c>
      <c r="CV334" s="79">
        <v>-1.8021063879132271E-2</v>
      </c>
      <c r="CW334" s="79">
        <v>-4.4214505702257156E-2</v>
      </c>
      <c r="CX334" s="79">
        <v>-4.9202581867575645E-3</v>
      </c>
      <c r="CY334" s="79">
        <v>4.5962914009578526E-4</v>
      </c>
      <c r="CZ334" s="79">
        <v>-3.3547196537256241E-2</v>
      </c>
      <c r="DA334" s="79">
        <v>-3.4553050994873047E-2</v>
      </c>
      <c r="DB334" s="79">
        <v>-3.0847510322928429E-2</v>
      </c>
      <c r="DC334" s="79">
        <v>-2.3182589560747147E-2</v>
      </c>
      <c r="DD334" s="79">
        <v>-1.3642621226608753E-2</v>
      </c>
      <c r="DE334" s="79">
        <v>-1.8562423065304756E-2</v>
      </c>
      <c r="DF334" s="79">
        <v>-1.8974881619215012E-2</v>
      </c>
      <c r="DG334" s="79">
        <v>9.5093827694654465E-3</v>
      </c>
      <c r="DH334" s="79">
        <v>1.7693247646093369E-2</v>
      </c>
      <c r="DI334" s="79">
        <v>-6.9115995429456234E-3</v>
      </c>
      <c r="DJ334" s="79">
        <v>-1.2789811007678509E-2</v>
      </c>
      <c r="DK334" s="79">
        <v>-1.2244580313563347E-2</v>
      </c>
      <c r="DL334" s="79">
        <v>-1.8301060423254967E-2</v>
      </c>
      <c r="DM334" s="79">
        <v>-2.9852977022528648E-2</v>
      </c>
      <c r="DN334" s="79">
        <v>-1.7190007492899895E-2</v>
      </c>
      <c r="DO334" s="79">
        <v>-9.2589426785707474E-3</v>
      </c>
      <c r="DP334" s="79">
        <v>-9.2908469960093498E-3</v>
      </c>
      <c r="DQ334" s="79">
        <v>-7.0555979618802667E-5</v>
      </c>
      <c r="DR334" s="79">
        <v>2.1629318594932556E-2</v>
      </c>
      <c r="DS334" s="79">
        <v>2.045547217130661E-2</v>
      </c>
      <c r="DT334" s="79">
        <v>-5.7001183740794659E-3</v>
      </c>
      <c r="DU334" s="79">
        <v>-2.9905879870057106E-2</v>
      </c>
      <c r="DV334" s="79">
        <v>9.7164670005440712E-3</v>
      </c>
      <c r="DW334" s="79">
        <v>1.5671616420149803E-2</v>
      </c>
      <c r="DX334" s="79">
        <v>-1.9463496282696724E-2</v>
      </c>
      <c r="DY334" s="79">
        <v>-1.529117114841938E-2</v>
      </c>
      <c r="DZ334" s="79">
        <v>-1.3302293606102467E-2</v>
      </c>
      <c r="EA334" s="79">
        <v>-7.5884931720793247E-3</v>
      </c>
      <c r="EB334" s="79">
        <v>1.4331904239952564E-3</v>
      </c>
      <c r="EC334" s="79">
        <v>-3.5772167611867189E-3</v>
      </c>
      <c r="ED334" s="79">
        <v>-5.2160951308906078E-3</v>
      </c>
      <c r="EE334" s="79">
        <v>2.2686358541250229E-2</v>
      </c>
      <c r="EF334" s="79">
        <v>2.9642334207892418E-2</v>
      </c>
      <c r="EG334" s="79">
        <v>3.1725275330245495E-3</v>
      </c>
      <c r="EH334" s="79">
        <v>-1.7124142032116652E-3</v>
      </c>
      <c r="EI334" s="79">
        <v>-5.0291093066334724E-4</v>
      </c>
      <c r="EJ334" s="79">
        <v>-5.5269491858780384E-3</v>
      </c>
      <c r="EK334" s="79">
        <v>-1.6092326492071152E-2</v>
      </c>
      <c r="EL334" s="79">
        <v>-2.6994156651198864E-3</v>
      </c>
      <c r="EM334" s="79">
        <v>6.675428245216608E-3</v>
      </c>
      <c r="EN334" s="79">
        <v>7.3279482312500477E-3</v>
      </c>
      <c r="EO334" s="79">
        <v>1.8964618444442749E-2</v>
      </c>
      <c r="EP334" s="79">
        <v>4.7948412597179413E-2</v>
      </c>
      <c r="EQ334" s="79">
        <v>4.4240083545446396E-2</v>
      </c>
      <c r="ER334" s="79">
        <v>1.2089370749890804E-2</v>
      </c>
      <c r="ES334" s="79">
        <v>-9.2464946210384369E-3</v>
      </c>
      <c r="ET334" s="79">
        <v>3.0849572271108627E-2</v>
      </c>
      <c r="EU334" s="79">
        <v>3.7635307759046555E-2</v>
      </c>
      <c r="EV334" s="79">
        <v>8.7112956680357456E-4</v>
      </c>
      <c r="EW334" s="79">
        <v>62.899200439453125</v>
      </c>
      <c r="EX334" s="79">
        <v>61.959667205810547</v>
      </c>
      <c r="EY334" s="79">
        <v>61.154727935791016</v>
      </c>
      <c r="EZ334" s="79">
        <v>60.343372344970703</v>
      </c>
      <c r="FA334" s="79">
        <v>59.754314422607422</v>
      </c>
      <c r="FB334" s="79">
        <v>59.420013427734375</v>
      </c>
      <c r="FC334" s="79">
        <v>59.20367431640625</v>
      </c>
      <c r="FD334" s="79">
        <v>60.417705535888672</v>
      </c>
      <c r="FE334" s="79">
        <v>63.367427825927734</v>
      </c>
      <c r="FF334" s="79">
        <v>66.787895202636719</v>
      </c>
      <c r="FG334" s="79">
        <v>70.304100036621094</v>
      </c>
      <c r="FH334" s="79">
        <v>73.858779907226563</v>
      </c>
      <c r="FI334" s="79">
        <v>76.937614440917969</v>
      </c>
      <c r="FJ334" s="79">
        <v>79.242851257324219</v>
      </c>
      <c r="FK334" s="79">
        <v>81.312301635742188</v>
      </c>
      <c r="FL334" s="79">
        <v>82.432228088378906</v>
      </c>
      <c r="FM334" s="79">
        <v>82.500770568847656</v>
      </c>
      <c r="FN334" s="79">
        <v>81.241416931152344</v>
      </c>
      <c r="FO334" s="79">
        <v>78.62823486328125</v>
      </c>
      <c r="FP334" s="79">
        <v>74.8868408203125</v>
      </c>
      <c r="FQ334" s="79">
        <v>69.885017395019531</v>
      </c>
      <c r="FR334" s="79">
        <v>66.674972534179688</v>
      </c>
      <c r="FS334" s="79">
        <v>64.777168273925781</v>
      </c>
      <c r="FT334" s="79">
        <v>63.615631103515625</v>
      </c>
      <c r="FU334" s="79">
        <v>1.3572134077548981E-2</v>
      </c>
      <c r="FV334" s="79">
        <v>2.3844435811042786E-2</v>
      </c>
      <c r="FW334" s="79">
        <v>1.2929422780871391E-2</v>
      </c>
      <c r="FX334" s="79">
        <v>0</v>
      </c>
      <c r="FY334" s="79">
        <v>476.13043212890625</v>
      </c>
      <c r="FZ334" s="79">
        <v>1</v>
      </c>
      <c r="GA334" s="52"/>
      <c r="GB334" s="34"/>
    </row>
    <row r="335" spans="1:184" x14ac:dyDescent="0.2">
      <c r="A335" t="s">
        <v>186</v>
      </c>
      <c r="B335" t="s">
        <v>236</v>
      </c>
      <c r="C335" t="s">
        <v>194</v>
      </c>
      <c r="D335" t="s">
        <v>202</v>
      </c>
      <c r="E335" t="s">
        <v>208</v>
      </c>
      <c r="F335" t="s">
        <v>178</v>
      </c>
      <c r="G335" t="s">
        <v>1</v>
      </c>
      <c r="H335" s="79">
        <v>2850</v>
      </c>
      <c r="I335" s="79">
        <v>0.34598776698112488</v>
      </c>
      <c r="J335" s="79">
        <v>0.29794728755950928</v>
      </c>
      <c r="K335" s="79">
        <v>0.26476371288299561</v>
      </c>
      <c r="L335" s="79">
        <v>0.25326791405677795</v>
      </c>
      <c r="M335" s="79">
        <v>0.25148814916610718</v>
      </c>
      <c r="N335" s="79">
        <v>0.26364049315452576</v>
      </c>
      <c r="O335" s="79">
        <v>0.29578334093093872</v>
      </c>
      <c r="P335" s="79">
        <v>0.34382820129394531</v>
      </c>
      <c r="Q335" s="79">
        <v>0.3707277774810791</v>
      </c>
      <c r="R335" s="79">
        <v>0.39537960290908813</v>
      </c>
      <c r="S335" s="79">
        <v>0.41057255864143372</v>
      </c>
      <c r="T335" s="79">
        <v>0.42354029417037964</v>
      </c>
      <c r="U335" s="79">
        <v>0.43617859482765198</v>
      </c>
      <c r="V335" s="79">
        <v>0.43169024586677551</v>
      </c>
      <c r="W335" s="79">
        <v>0.43879583477973938</v>
      </c>
      <c r="X335" s="79">
        <v>0.45157164335250854</v>
      </c>
      <c r="Y335" s="79">
        <v>0.48975273966789246</v>
      </c>
      <c r="Z335" s="79">
        <v>0.536082923412323</v>
      </c>
      <c r="AA335" s="79">
        <v>0.56432223320007324</v>
      </c>
      <c r="AB335" s="79">
        <v>0.56168454885482788</v>
      </c>
      <c r="AC335" s="79">
        <v>0.58284473419189453</v>
      </c>
      <c r="AD335" s="79">
        <v>0.58915245532989502</v>
      </c>
      <c r="AE335" s="79">
        <v>0.50768768787384033</v>
      </c>
      <c r="AF335" s="79">
        <v>0.41199943423271179</v>
      </c>
      <c r="AG335" s="79">
        <v>-4.4578004628419876E-2</v>
      </c>
      <c r="AH335" s="79">
        <v>-4.2609535157680511E-2</v>
      </c>
      <c r="AI335" s="79">
        <v>-3.9466768503189087E-2</v>
      </c>
      <c r="AJ335" s="79">
        <v>-3.4225881099700928E-2</v>
      </c>
      <c r="AK335" s="79">
        <v>-2.6384813711047173E-2</v>
      </c>
      <c r="AL335" s="79">
        <v>-2.3657487705349922E-2</v>
      </c>
      <c r="AM335" s="79">
        <v>-1.3718691654503345E-2</v>
      </c>
      <c r="AN335" s="79">
        <v>-1.3672222383320332E-2</v>
      </c>
      <c r="AO335" s="79">
        <v>-3.6559615284204483E-2</v>
      </c>
      <c r="AP335" s="79">
        <v>-4.7219760715961456E-2</v>
      </c>
      <c r="AQ335" s="79">
        <v>-4.8477746546268463E-2</v>
      </c>
      <c r="AR335" s="79">
        <v>-5.9384331107139587E-2</v>
      </c>
      <c r="AS335" s="79">
        <v>-7.6089955866336823E-2</v>
      </c>
      <c r="AT335" s="79">
        <v>-6.882457435131073E-2</v>
      </c>
      <c r="AU335" s="79">
        <v>-5.2705265581607819E-2</v>
      </c>
      <c r="AV335" s="79">
        <v>-4.7391261905431747E-2</v>
      </c>
      <c r="AW335" s="79">
        <v>-5.1506761461496353E-2</v>
      </c>
      <c r="AX335" s="79">
        <v>-4.4387713074684143E-2</v>
      </c>
      <c r="AY335" s="79">
        <v>-4.1400521993637085E-2</v>
      </c>
      <c r="AZ335" s="79">
        <v>-5.4712183773517609E-2</v>
      </c>
      <c r="BA335" s="79">
        <v>-6.4097613096237183E-2</v>
      </c>
      <c r="BB335" s="79">
        <v>-3.9261382073163986E-2</v>
      </c>
      <c r="BC335" s="79">
        <v>-3.8815196603536606E-2</v>
      </c>
      <c r="BD335" s="79">
        <v>-5.0452377647161484E-2</v>
      </c>
      <c r="BE335" s="79">
        <v>-3.2658159732818604E-2</v>
      </c>
      <c r="BF335" s="79">
        <v>-3.2961029559373856E-2</v>
      </c>
      <c r="BG335" s="79">
        <v>-3.0826810747385025E-2</v>
      </c>
      <c r="BH335" s="79">
        <v>-2.5488000363111496E-2</v>
      </c>
      <c r="BI335" s="79">
        <v>-1.8081873655319214E-2</v>
      </c>
      <c r="BJ335" s="79">
        <v>-1.5160673297941685E-2</v>
      </c>
      <c r="BK335" s="79">
        <v>-4.1605620644986629E-3</v>
      </c>
      <c r="BL335" s="79">
        <v>-3.3160916063934565E-3</v>
      </c>
      <c r="BM335" s="79">
        <v>-2.5843102484941483E-2</v>
      </c>
      <c r="BN335" s="79">
        <v>-3.5839475691318512E-2</v>
      </c>
      <c r="BO335" s="79">
        <v>-3.6887411028146744E-2</v>
      </c>
      <c r="BP335" s="79">
        <v>-4.6802900731563568E-2</v>
      </c>
      <c r="BQ335" s="79">
        <v>-6.2864199280738831E-2</v>
      </c>
      <c r="BR335" s="79">
        <v>-5.5648054927587509E-2</v>
      </c>
      <c r="BS335" s="79">
        <v>-3.9039362221956253E-2</v>
      </c>
      <c r="BT335" s="79">
        <v>-3.3027887344360352E-2</v>
      </c>
      <c r="BU335" s="79">
        <v>-3.6503013223409653E-2</v>
      </c>
      <c r="BV335" s="79">
        <v>-2.9344590380787849E-2</v>
      </c>
      <c r="BW335" s="79">
        <v>-2.6564544066786766E-2</v>
      </c>
      <c r="BX335" s="79">
        <v>-3.9683084934949875E-2</v>
      </c>
      <c r="BY335" s="79">
        <v>-4.7269005328416824E-2</v>
      </c>
      <c r="BZ335" s="79">
        <v>-2.2328246384859085E-2</v>
      </c>
      <c r="CA335" s="79">
        <v>-2.2511592134833336E-2</v>
      </c>
      <c r="CB335" s="79">
        <v>-3.6972172558307648E-2</v>
      </c>
      <c r="CC335" s="79">
        <v>-2.4402512237429619E-2</v>
      </c>
      <c r="CD335" s="79">
        <v>-2.6278501376509666E-2</v>
      </c>
      <c r="CE335" s="79">
        <v>-2.4842802435159683E-2</v>
      </c>
      <c r="CF335" s="79">
        <v>-1.9436169415712357E-2</v>
      </c>
      <c r="CG335" s="79">
        <v>-1.2331282719969749E-2</v>
      </c>
      <c r="CH335" s="79">
        <v>-9.2758079990744591E-3</v>
      </c>
      <c r="CI335" s="79">
        <v>2.4593689013272524E-3</v>
      </c>
      <c r="CJ335" s="79">
        <v>3.8565322756767273E-3</v>
      </c>
      <c r="CK335" s="79">
        <v>-1.8420876935124397E-2</v>
      </c>
      <c r="CL335" s="79">
        <v>-2.7957525104284286E-2</v>
      </c>
      <c r="CM335" s="79">
        <v>-2.8859974816441536E-2</v>
      </c>
      <c r="CN335" s="79">
        <v>-3.808903694152832E-2</v>
      </c>
      <c r="CO335" s="79">
        <v>-5.370408296585083E-2</v>
      </c>
      <c r="CP335" s="79">
        <v>-4.6522043645381927E-2</v>
      </c>
      <c r="CQ335" s="79">
        <v>-2.9574397951364517E-2</v>
      </c>
      <c r="CR335" s="79">
        <v>-2.3079859092831612E-2</v>
      </c>
      <c r="CS335" s="79">
        <v>-2.6111461222171783E-2</v>
      </c>
      <c r="CT335" s="79">
        <v>-1.8925769254565239E-2</v>
      </c>
      <c r="CU335" s="79">
        <v>-1.6289191320538521E-2</v>
      </c>
      <c r="CV335" s="79">
        <v>-2.9273971915245056E-2</v>
      </c>
      <c r="CW335" s="79">
        <v>-3.5613559186458588E-2</v>
      </c>
      <c r="CX335" s="79">
        <v>-1.0600406676530838E-2</v>
      </c>
      <c r="CY335" s="79">
        <v>-1.121976412832737E-2</v>
      </c>
      <c r="CZ335" s="79">
        <v>-2.7635818347334862E-2</v>
      </c>
      <c r="DA335" s="79">
        <v>-1.6146864742040634E-2</v>
      </c>
      <c r="DB335" s="79">
        <v>-1.9595973193645477E-2</v>
      </c>
      <c r="DC335" s="79">
        <v>-1.8858794122934341E-2</v>
      </c>
      <c r="DD335" s="79">
        <v>-1.3384336605668068E-2</v>
      </c>
      <c r="DE335" s="79">
        <v>-6.5806922502815723E-3</v>
      </c>
      <c r="DF335" s="79">
        <v>-3.3909417688846588E-3</v>
      </c>
      <c r="DG335" s="79">
        <v>9.0792998671531677E-3</v>
      </c>
      <c r="DH335" s="79">
        <v>1.1029155924916267E-2</v>
      </c>
      <c r="DI335" s="79">
        <v>-1.0998651385307312E-2</v>
      </c>
      <c r="DJ335" s="79">
        <v>-2.0075572654604912E-2</v>
      </c>
      <c r="DK335" s="79">
        <v>-2.0832542330026627E-2</v>
      </c>
      <c r="DL335" s="79">
        <v>-2.9375176876783371E-2</v>
      </c>
      <c r="DM335" s="79">
        <v>-4.4543970376253128E-2</v>
      </c>
      <c r="DN335" s="79">
        <v>-3.7396028637886047E-2</v>
      </c>
      <c r="DO335" s="79">
        <v>-2.0109433680772781E-2</v>
      </c>
      <c r="DP335" s="79">
        <v>-1.3131829909980297E-2</v>
      </c>
      <c r="DQ335" s="79">
        <v>-1.5719909220933914E-2</v>
      </c>
      <c r="DR335" s="79">
        <v>-8.5069499909877777E-3</v>
      </c>
      <c r="DS335" s="79">
        <v>-6.0138409025967121E-3</v>
      </c>
      <c r="DT335" s="79">
        <v>-1.8864858895540237E-2</v>
      </c>
      <c r="DU335" s="79">
        <v>-2.3958118632435799E-2</v>
      </c>
      <c r="DV335" s="79">
        <v>1.1274330317974091E-3</v>
      </c>
      <c r="DW335" s="79">
        <v>7.2063041443470865E-5</v>
      </c>
      <c r="DX335" s="79">
        <v>-1.8299467861652374E-2</v>
      </c>
      <c r="DY335" s="79">
        <v>-4.2270217090845108E-3</v>
      </c>
      <c r="DZ335" s="79">
        <v>-9.9474648013710976E-3</v>
      </c>
      <c r="EA335" s="79">
        <v>-1.0218837298452854E-2</v>
      </c>
      <c r="EB335" s="79">
        <v>-4.6464535407721996E-3</v>
      </c>
      <c r="EC335" s="79">
        <v>1.7222481546923518E-3</v>
      </c>
      <c r="ED335" s="79">
        <v>5.1058703102171421E-3</v>
      </c>
      <c r="EE335" s="79">
        <v>1.8637429922819138E-2</v>
      </c>
      <c r="EF335" s="79">
        <v>2.1385287865996361E-2</v>
      </c>
      <c r="EG335" s="79">
        <v>-2.8213768382556736E-4</v>
      </c>
      <c r="EH335" s="79">
        <v>-8.6952876299619675E-3</v>
      </c>
      <c r="EI335" s="79">
        <v>-9.2422021552920341E-3</v>
      </c>
      <c r="EJ335" s="79">
        <v>-1.6793744638562202E-2</v>
      </c>
      <c r="EK335" s="79">
        <v>-3.1318210065364838E-2</v>
      </c>
      <c r="EL335" s="79">
        <v>-2.4219511076807976E-2</v>
      </c>
      <c r="EM335" s="79">
        <v>-6.4435298554599285E-3</v>
      </c>
      <c r="EN335" s="79">
        <v>1.2315433705225587E-3</v>
      </c>
      <c r="EO335" s="79">
        <v>-7.1615888737142086E-4</v>
      </c>
      <c r="EP335" s="79">
        <v>6.5361727029085159E-3</v>
      </c>
      <c r="EQ335" s="79">
        <v>8.8221356272697449E-3</v>
      </c>
      <c r="ER335" s="79">
        <v>-3.8357560988515615E-3</v>
      </c>
      <c r="ES335" s="79">
        <v>-7.129511795938015E-3</v>
      </c>
      <c r="ET335" s="79">
        <v>1.8060570582747459E-2</v>
      </c>
      <c r="EU335" s="79">
        <v>1.6375668346881866E-2</v>
      </c>
      <c r="EV335" s="79">
        <v>-4.8192613758146763E-3</v>
      </c>
      <c r="EW335" s="79">
        <v>60.108646392822266</v>
      </c>
      <c r="EX335" s="79">
        <v>59.515060424804688</v>
      </c>
      <c r="EY335" s="79">
        <v>59.073638916015625</v>
      </c>
      <c r="EZ335" s="79">
        <v>58.696876525878906</v>
      </c>
      <c r="FA335" s="79">
        <v>58.395088195800781</v>
      </c>
      <c r="FB335" s="79">
        <v>58.151023864746094</v>
      </c>
      <c r="FC335" s="79">
        <v>58.005970001220703</v>
      </c>
      <c r="FD335" s="79">
        <v>59.163238525390625</v>
      </c>
      <c r="FE335" s="79">
        <v>61.277397155761719</v>
      </c>
      <c r="FF335" s="79">
        <v>63.818641662597656</v>
      </c>
      <c r="FG335" s="79">
        <v>66.98016357421875</v>
      </c>
      <c r="FH335" s="79">
        <v>70.159500122070313</v>
      </c>
      <c r="FI335" s="79">
        <v>72.886184692382813</v>
      </c>
      <c r="FJ335" s="79">
        <v>74.798721313476563</v>
      </c>
      <c r="FK335" s="79">
        <v>76.279388427734375</v>
      </c>
      <c r="FL335" s="79">
        <v>76.880523681640625</v>
      </c>
      <c r="FM335" s="79">
        <v>76.268722534179688</v>
      </c>
      <c r="FN335" s="79">
        <v>74.772628784179688</v>
      </c>
      <c r="FO335" s="79">
        <v>72.198867797851563</v>
      </c>
      <c r="FP335" s="79">
        <v>68.932029724121094</v>
      </c>
      <c r="FQ335" s="79">
        <v>65.207923889160156</v>
      </c>
      <c r="FR335" s="79">
        <v>62.906913757324219</v>
      </c>
      <c r="FS335" s="79">
        <v>61.488975524902344</v>
      </c>
      <c r="FT335" s="79">
        <v>60.625293731689453</v>
      </c>
      <c r="FU335" s="79">
        <v>1.068717148154974E-2</v>
      </c>
      <c r="FV335" s="79">
        <v>1.6438502818346024E-2</v>
      </c>
      <c r="FW335" s="79">
        <v>1.0308577679097652E-2</v>
      </c>
      <c r="FX335" s="79">
        <v>0</v>
      </c>
      <c r="FY335" s="79">
        <v>360.7391357421875</v>
      </c>
      <c r="FZ335" s="79">
        <v>1</v>
      </c>
      <c r="GA335" s="52"/>
      <c r="GB335" s="34"/>
    </row>
    <row r="336" spans="1:184" x14ac:dyDescent="0.2">
      <c r="A336" t="s">
        <v>186</v>
      </c>
      <c r="B336" t="s">
        <v>236</v>
      </c>
      <c r="C336" t="s">
        <v>194</v>
      </c>
      <c r="D336" t="s">
        <v>202</v>
      </c>
      <c r="E336" t="s">
        <v>208</v>
      </c>
      <c r="F336" t="s">
        <v>179</v>
      </c>
      <c r="G336" t="s">
        <v>1</v>
      </c>
      <c r="H336" s="79">
        <v>141</v>
      </c>
      <c r="I336" s="79"/>
      <c r="J336" s="79"/>
      <c r="K336" s="79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  <c r="Z336" s="79"/>
      <c r="AA336" s="79"/>
      <c r="AB336" s="79"/>
      <c r="AC336" s="79"/>
      <c r="AD336" s="79"/>
      <c r="AE336" s="79"/>
      <c r="AF336" s="79"/>
      <c r="AG336" s="79"/>
      <c r="AH336" s="79"/>
      <c r="AI336" s="79"/>
      <c r="AJ336" s="79"/>
      <c r="AK336" s="79"/>
      <c r="AL336" s="79"/>
      <c r="AM336" s="79"/>
      <c r="AN336" s="79"/>
      <c r="AO336" s="79"/>
      <c r="AP336" s="79"/>
      <c r="AQ336" s="79"/>
      <c r="AR336" s="79"/>
      <c r="AS336" s="79"/>
      <c r="AT336" s="79"/>
      <c r="AU336" s="79"/>
      <c r="AV336" s="79"/>
      <c r="AW336" s="79"/>
      <c r="AX336" s="79"/>
      <c r="AY336" s="79"/>
      <c r="AZ336" s="79"/>
      <c r="BA336" s="79"/>
      <c r="BB336" s="79"/>
      <c r="BC336" s="79"/>
      <c r="BD336" s="79"/>
      <c r="BE336" s="79"/>
      <c r="BF336" s="79"/>
      <c r="BG336" s="79"/>
      <c r="BH336" s="79"/>
      <c r="BI336" s="79"/>
      <c r="BJ336" s="79"/>
      <c r="BK336" s="79"/>
      <c r="BL336" s="79"/>
      <c r="BM336" s="79"/>
      <c r="BN336" s="79"/>
      <c r="BO336" s="79"/>
      <c r="BP336" s="79"/>
      <c r="BQ336" s="79"/>
      <c r="BR336" s="79"/>
      <c r="BS336" s="79"/>
      <c r="BT336" s="79"/>
      <c r="BU336" s="79"/>
      <c r="BV336" s="79"/>
      <c r="BW336" s="79"/>
      <c r="BX336" s="79"/>
      <c r="BY336" s="79"/>
      <c r="BZ336" s="79"/>
      <c r="CA336" s="79"/>
      <c r="CB336" s="79"/>
      <c r="CC336" s="79"/>
      <c r="CD336" s="79"/>
      <c r="CE336" s="79"/>
      <c r="CF336" s="79"/>
      <c r="CG336" s="79"/>
      <c r="CH336" s="79"/>
      <c r="CI336" s="79"/>
      <c r="CJ336" s="79"/>
      <c r="CK336" s="79"/>
      <c r="CL336" s="79"/>
      <c r="CM336" s="79"/>
      <c r="CN336" s="79"/>
      <c r="CO336" s="79"/>
      <c r="CP336" s="79"/>
      <c r="CQ336" s="79"/>
      <c r="CR336" s="79"/>
      <c r="CS336" s="79"/>
      <c r="CT336" s="79"/>
      <c r="CU336" s="79"/>
      <c r="CV336" s="79"/>
      <c r="CW336" s="79"/>
      <c r="CX336" s="79"/>
      <c r="CY336" s="79"/>
      <c r="CZ336" s="79"/>
      <c r="DA336" s="79"/>
      <c r="DB336" s="79"/>
      <c r="DC336" s="79"/>
      <c r="DD336" s="79"/>
      <c r="DE336" s="79"/>
      <c r="DF336" s="79"/>
      <c r="DG336" s="79"/>
      <c r="DH336" s="79"/>
      <c r="DI336" s="79"/>
      <c r="DJ336" s="79"/>
      <c r="DK336" s="79"/>
      <c r="DL336" s="79"/>
      <c r="DM336" s="79"/>
      <c r="DN336" s="79"/>
      <c r="DO336" s="79"/>
      <c r="DP336" s="79"/>
      <c r="DQ336" s="79"/>
      <c r="DR336" s="79"/>
      <c r="DS336" s="79"/>
      <c r="DT336" s="79"/>
      <c r="DU336" s="79"/>
      <c r="DV336" s="79"/>
      <c r="DW336" s="79"/>
      <c r="DX336" s="79"/>
      <c r="DY336" s="79"/>
      <c r="DZ336" s="79"/>
      <c r="EA336" s="79"/>
      <c r="EB336" s="79"/>
      <c r="EC336" s="79"/>
      <c r="ED336" s="79"/>
      <c r="EE336" s="79"/>
      <c r="EF336" s="79"/>
      <c r="EG336" s="79"/>
      <c r="EH336" s="79"/>
      <c r="EI336" s="79"/>
      <c r="EJ336" s="79"/>
      <c r="EK336" s="79"/>
      <c r="EL336" s="79"/>
      <c r="EM336" s="79"/>
      <c r="EN336" s="79"/>
      <c r="EO336" s="79"/>
      <c r="EP336" s="79"/>
      <c r="EQ336" s="79"/>
      <c r="ER336" s="79"/>
      <c r="ES336" s="79"/>
      <c r="ET336" s="79"/>
      <c r="EU336" s="79"/>
      <c r="EV336" s="79"/>
      <c r="EW336" s="79"/>
      <c r="EX336" s="79"/>
      <c r="EY336" s="79"/>
      <c r="EZ336" s="79"/>
      <c r="FA336" s="79"/>
      <c r="FB336" s="79"/>
      <c r="FC336" s="79"/>
      <c r="FD336" s="79"/>
      <c r="FE336" s="79"/>
      <c r="FF336" s="79"/>
      <c r="FG336" s="79"/>
      <c r="FH336" s="79"/>
      <c r="FI336" s="79"/>
      <c r="FJ336" s="79"/>
      <c r="FK336" s="79"/>
      <c r="FL336" s="79"/>
      <c r="FM336" s="79"/>
      <c r="FN336" s="79"/>
      <c r="FO336" s="79"/>
      <c r="FP336" s="79"/>
      <c r="FQ336" s="79"/>
      <c r="FR336" s="79"/>
      <c r="FS336" s="79"/>
      <c r="FT336" s="79"/>
      <c r="FU336" s="79"/>
      <c r="FV336" s="79"/>
      <c r="FW336" s="79"/>
      <c r="FX336" s="79">
        <v>0</v>
      </c>
      <c r="FY336" s="79">
        <v>10</v>
      </c>
      <c r="FZ336" s="79">
        <v>0</v>
      </c>
      <c r="GA336" s="52"/>
      <c r="GB336" s="34"/>
    </row>
    <row r="337" spans="1:184" x14ac:dyDescent="0.2">
      <c r="A337" t="s">
        <v>186</v>
      </c>
      <c r="B337" t="s">
        <v>236</v>
      </c>
      <c r="C337" t="s">
        <v>194</v>
      </c>
      <c r="D337" t="s">
        <v>202</v>
      </c>
      <c r="E337" t="s">
        <v>208</v>
      </c>
      <c r="F337" t="s">
        <v>180</v>
      </c>
      <c r="G337" t="s">
        <v>1</v>
      </c>
      <c r="H337" s="79">
        <v>47</v>
      </c>
      <c r="I337" s="79"/>
      <c r="J337" s="79"/>
      <c r="K337" s="79"/>
      <c r="L337" s="79"/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79"/>
      <c r="X337" s="79"/>
      <c r="Y337" s="79"/>
      <c r="Z337" s="79"/>
      <c r="AA337" s="79"/>
      <c r="AB337" s="79"/>
      <c r="AC337" s="79"/>
      <c r="AD337" s="79"/>
      <c r="AE337" s="79"/>
      <c r="AF337" s="79"/>
      <c r="AG337" s="79"/>
      <c r="AH337" s="79"/>
      <c r="AI337" s="79"/>
      <c r="AJ337" s="79"/>
      <c r="AK337" s="79"/>
      <c r="AL337" s="79"/>
      <c r="AM337" s="79"/>
      <c r="AN337" s="79"/>
      <c r="AO337" s="79"/>
      <c r="AP337" s="79"/>
      <c r="AQ337" s="79"/>
      <c r="AR337" s="79"/>
      <c r="AS337" s="79"/>
      <c r="AT337" s="79"/>
      <c r="AU337" s="79"/>
      <c r="AV337" s="79"/>
      <c r="AW337" s="79"/>
      <c r="AX337" s="79"/>
      <c r="AY337" s="79"/>
      <c r="AZ337" s="79"/>
      <c r="BA337" s="79"/>
      <c r="BB337" s="79"/>
      <c r="BC337" s="79"/>
      <c r="BD337" s="79"/>
      <c r="BE337" s="79"/>
      <c r="BF337" s="79"/>
      <c r="BG337" s="79"/>
      <c r="BH337" s="79"/>
      <c r="BI337" s="79"/>
      <c r="BJ337" s="79"/>
      <c r="BK337" s="79"/>
      <c r="BL337" s="79"/>
      <c r="BM337" s="79"/>
      <c r="BN337" s="79"/>
      <c r="BO337" s="79"/>
      <c r="BP337" s="79"/>
      <c r="BQ337" s="79"/>
      <c r="BR337" s="79"/>
      <c r="BS337" s="79"/>
      <c r="BT337" s="79"/>
      <c r="BU337" s="79"/>
      <c r="BV337" s="79"/>
      <c r="BW337" s="79"/>
      <c r="BX337" s="79"/>
      <c r="BY337" s="79"/>
      <c r="BZ337" s="79"/>
      <c r="CA337" s="79"/>
      <c r="CB337" s="79"/>
      <c r="CC337" s="79"/>
      <c r="CD337" s="79"/>
      <c r="CE337" s="79"/>
      <c r="CF337" s="79"/>
      <c r="CG337" s="79"/>
      <c r="CH337" s="79"/>
      <c r="CI337" s="79"/>
      <c r="CJ337" s="79"/>
      <c r="CK337" s="79"/>
      <c r="CL337" s="79"/>
      <c r="CM337" s="79"/>
      <c r="CN337" s="79"/>
      <c r="CO337" s="79"/>
      <c r="CP337" s="79"/>
      <c r="CQ337" s="79"/>
      <c r="CR337" s="79"/>
      <c r="CS337" s="79"/>
      <c r="CT337" s="79"/>
      <c r="CU337" s="79"/>
      <c r="CV337" s="79"/>
      <c r="CW337" s="79"/>
      <c r="CX337" s="79"/>
      <c r="CY337" s="79"/>
      <c r="CZ337" s="79"/>
      <c r="DA337" s="79"/>
      <c r="DB337" s="79"/>
      <c r="DC337" s="79"/>
      <c r="DD337" s="79"/>
      <c r="DE337" s="79"/>
      <c r="DF337" s="79"/>
      <c r="DG337" s="79"/>
      <c r="DH337" s="79"/>
      <c r="DI337" s="79"/>
      <c r="DJ337" s="79"/>
      <c r="DK337" s="79"/>
      <c r="DL337" s="79"/>
      <c r="DM337" s="79"/>
      <c r="DN337" s="79"/>
      <c r="DO337" s="79"/>
      <c r="DP337" s="79"/>
      <c r="DQ337" s="79"/>
      <c r="DR337" s="79"/>
      <c r="DS337" s="79"/>
      <c r="DT337" s="79"/>
      <c r="DU337" s="79"/>
      <c r="DV337" s="79"/>
      <c r="DW337" s="79"/>
      <c r="DX337" s="79"/>
      <c r="DY337" s="79"/>
      <c r="DZ337" s="79"/>
      <c r="EA337" s="79"/>
      <c r="EB337" s="79"/>
      <c r="EC337" s="79"/>
      <c r="ED337" s="79"/>
      <c r="EE337" s="79"/>
      <c r="EF337" s="79"/>
      <c r="EG337" s="79"/>
      <c r="EH337" s="79"/>
      <c r="EI337" s="79"/>
      <c r="EJ337" s="79"/>
      <c r="EK337" s="79"/>
      <c r="EL337" s="79"/>
      <c r="EM337" s="79"/>
      <c r="EN337" s="79"/>
      <c r="EO337" s="79"/>
      <c r="EP337" s="79"/>
      <c r="EQ337" s="79"/>
      <c r="ER337" s="79"/>
      <c r="ES337" s="79"/>
      <c r="ET337" s="79"/>
      <c r="EU337" s="79"/>
      <c r="EV337" s="79"/>
      <c r="EW337" s="79"/>
      <c r="EX337" s="79"/>
      <c r="EY337" s="79"/>
      <c r="EZ337" s="79"/>
      <c r="FA337" s="79"/>
      <c r="FB337" s="79"/>
      <c r="FC337" s="79"/>
      <c r="FD337" s="79"/>
      <c r="FE337" s="79"/>
      <c r="FF337" s="79"/>
      <c r="FG337" s="79"/>
      <c r="FH337" s="79"/>
      <c r="FI337" s="79"/>
      <c r="FJ337" s="79"/>
      <c r="FK337" s="79"/>
      <c r="FL337" s="79"/>
      <c r="FM337" s="79"/>
      <c r="FN337" s="79"/>
      <c r="FO337" s="79"/>
      <c r="FP337" s="79"/>
      <c r="FQ337" s="79"/>
      <c r="FR337" s="79"/>
      <c r="FS337" s="79"/>
      <c r="FT337" s="79"/>
      <c r="FU337" s="79"/>
      <c r="FV337" s="79"/>
      <c r="FW337" s="79"/>
      <c r="FX337" s="79">
        <v>0</v>
      </c>
      <c r="FY337" s="79">
        <v>8</v>
      </c>
      <c r="FZ337" s="79">
        <v>0</v>
      </c>
      <c r="GA337" s="52"/>
      <c r="GB337" s="34"/>
    </row>
    <row r="338" spans="1:184" x14ac:dyDescent="0.2">
      <c r="A338" t="s">
        <v>186</v>
      </c>
      <c r="B338" t="s">
        <v>236</v>
      </c>
      <c r="C338" t="s">
        <v>194</v>
      </c>
      <c r="D338" t="s">
        <v>202</v>
      </c>
      <c r="E338" t="s">
        <v>208</v>
      </c>
      <c r="F338" t="s">
        <v>181</v>
      </c>
      <c r="G338" t="s">
        <v>1</v>
      </c>
      <c r="H338" s="79">
        <v>45</v>
      </c>
      <c r="I338" s="79"/>
      <c r="J338" s="79"/>
      <c r="K338" s="79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  <c r="Z338" s="79"/>
      <c r="AA338" s="79"/>
      <c r="AB338" s="79"/>
      <c r="AC338" s="79"/>
      <c r="AD338" s="79"/>
      <c r="AE338" s="79"/>
      <c r="AF338" s="79"/>
      <c r="AG338" s="79"/>
      <c r="AH338" s="79"/>
      <c r="AI338" s="79"/>
      <c r="AJ338" s="79"/>
      <c r="AK338" s="79"/>
      <c r="AL338" s="79"/>
      <c r="AM338" s="79"/>
      <c r="AN338" s="79"/>
      <c r="AO338" s="79"/>
      <c r="AP338" s="79"/>
      <c r="AQ338" s="79"/>
      <c r="AR338" s="79"/>
      <c r="AS338" s="79"/>
      <c r="AT338" s="79"/>
      <c r="AU338" s="79"/>
      <c r="AV338" s="79"/>
      <c r="AW338" s="79"/>
      <c r="AX338" s="79"/>
      <c r="AY338" s="79"/>
      <c r="AZ338" s="79"/>
      <c r="BA338" s="79"/>
      <c r="BB338" s="79"/>
      <c r="BC338" s="79"/>
      <c r="BD338" s="79"/>
      <c r="BE338" s="79"/>
      <c r="BF338" s="79"/>
      <c r="BG338" s="79"/>
      <c r="BH338" s="79"/>
      <c r="BI338" s="79"/>
      <c r="BJ338" s="79"/>
      <c r="BK338" s="79"/>
      <c r="BL338" s="79"/>
      <c r="BM338" s="79"/>
      <c r="BN338" s="79"/>
      <c r="BO338" s="79"/>
      <c r="BP338" s="79"/>
      <c r="BQ338" s="79"/>
      <c r="BR338" s="79"/>
      <c r="BS338" s="79"/>
      <c r="BT338" s="79"/>
      <c r="BU338" s="79"/>
      <c r="BV338" s="79"/>
      <c r="BW338" s="79"/>
      <c r="BX338" s="79"/>
      <c r="BY338" s="79"/>
      <c r="BZ338" s="79"/>
      <c r="CA338" s="79"/>
      <c r="CB338" s="79"/>
      <c r="CC338" s="79"/>
      <c r="CD338" s="79"/>
      <c r="CE338" s="79"/>
      <c r="CF338" s="79"/>
      <c r="CG338" s="79"/>
      <c r="CH338" s="79"/>
      <c r="CI338" s="79"/>
      <c r="CJ338" s="79"/>
      <c r="CK338" s="79"/>
      <c r="CL338" s="79"/>
      <c r="CM338" s="79"/>
      <c r="CN338" s="79"/>
      <c r="CO338" s="79"/>
      <c r="CP338" s="79"/>
      <c r="CQ338" s="79"/>
      <c r="CR338" s="79"/>
      <c r="CS338" s="79"/>
      <c r="CT338" s="79"/>
      <c r="CU338" s="79"/>
      <c r="CV338" s="79"/>
      <c r="CW338" s="79"/>
      <c r="CX338" s="79"/>
      <c r="CY338" s="79"/>
      <c r="CZ338" s="79"/>
      <c r="DA338" s="79"/>
      <c r="DB338" s="79"/>
      <c r="DC338" s="79"/>
      <c r="DD338" s="79"/>
      <c r="DE338" s="79"/>
      <c r="DF338" s="79"/>
      <c r="DG338" s="79"/>
      <c r="DH338" s="79"/>
      <c r="DI338" s="79"/>
      <c r="DJ338" s="79"/>
      <c r="DK338" s="79"/>
      <c r="DL338" s="79"/>
      <c r="DM338" s="79"/>
      <c r="DN338" s="79"/>
      <c r="DO338" s="79"/>
      <c r="DP338" s="79"/>
      <c r="DQ338" s="79"/>
      <c r="DR338" s="79"/>
      <c r="DS338" s="79"/>
      <c r="DT338" s="79"/>
      <c r="DU338" s="79"/>
      <c r="DV338" s="79"/>
      <c r="DW338" s="79"/>
      <c r="DX338" s="79"/>
      <c r="DY338" s="79"/>
      <c r="DZ338" s="79"/>
      <c r="EA338" s="79"/>
      <c r="EB338" s="79"/>
      <c r="EC338" s="79"/>
      <c r="ED338" s="79"/>
      <c r="EE338" s="79"/>
      <c r="EF338" s="79"/>
      <c r="EG338" s="79"/>
      <c r="EH338" s="79"/>
      <c r="EI338" s="79"/>
      <c r="EJ338" s="79"/>
      <c r="EK338" s="79"/>
      <c r="EL338" s="79"/>
      <c r="EM338" s="79"/>
      <c r="EN338" s="79"/>
      <c r="EO338" s="79"/>
      <c r="EP338" s="79"/>
      <c r="EQ338" s="79"/>
      <c r="ER338" s="79"/>
      <c r="ES338" s="79"/>
      <c r="ET338" s="79"/>
      <c r="EU338" s="79"/>
      <c r="EV338" s="79"/>
      <c r="EW338" s="79"/>
      <c r="EX338" s="79"/>
      <c r="EY338" s="79"/>
      <c r="EZ338" s="79"/>
      <c r="FA338" s="79"/>
      <c r="FB338" s="79"/>
      <c r="FC338" s="79"/>
      <c r="FD338" s="79"/>
      <c r="FE338" s="79"/>
      <c r="FF338" s="79"/>
      <c r="FG338" s="79"/>
      <c r="FH338" s="79"/>
      <c r="FI338" s="79"/>
      <c r="FJ338" s="79"/>
      <c r="FK338" s="79"/>
      <c r="FL338" s="79"/>
      <c r="FM338" s="79"/>
      <c r="FN338" s="79"/>
      <c r="FO338" s="79"/>
      <c r="FP338" s="79"/>
      <c r="FQ338" s="79"/>
      <c r="FR338" s="79"/>
      <c r="FS338" s="79"/>
      <c r="FT338" s="79"/>
      <c r="FU338" s="79"/>
      <c r="FV338" s="79"/>
      <c r="FW338" s="79"/>
      <c r="FX338" s="79">
        <v>0</v>
      </c>
      <c r="FY338" s="79">
        <v>3</v>
      </c>
      <c r="FZ338" s="79">
        <v>0</v>
      </c>
      <c r="GA338" s="52"/>
      <c r="GB338" s="34"/>
    </row>
    <row r="339" spans="1:184" x14ac:dyDescent="0.2">
      <c r="A339" t="s">
        <v>186</v>
      </c>
      <c r="B339" t="s">
        <v>236</v>
      </c>
      <c r="C339" t="s">
        <v>194</v>
      </c>
      <c r="D339" t="s">
        <v>202</v>
      </c>
      <c r="E339" t="s">
        <v>208</v>
      </c>
      <c r="F339" t="s">
        <v>182</v>
      </c>
      <c r="G339" t="s">
        <v>1</v>
      </c>
      <c r="H339" s="79">
        <v>287</v>
      </c>
      <c r="I339" s="79"/>
      <c r="J339" s="79"/>
      <c r="K339" s="79"/>
      <c r="L339" s="79"/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79"/>
      <c r="X339" s="79"/>
      <c r="Y339" s="79"/>
      <c r="Z339" s="79"/>
      <c r="AA339" s="79"/>
      <c r="AB339" s="79"/>
      <c r="AC339" s="79"/>
      <c r="AD339" s="79"/>
      <c r="AE339" s="79"/>
      <c r="AF339" s="79"/>
      <c r="AG339" s="79"/>
      <c r="AH339" s="79"/>
      <c r="AI339" s="79"/>
      <c r="AJ339" s="79"/>
      <c r="AK339" s="79"/>
      <c r="AL339" s="79"/>
      <c r="AM339" s="79"/>
      <c r="AN339" s="79"/>
      <c r="AO339" s="79"/>
      <c r="AP339" s="79"/>
      <c r="AQ339" s="79"/>
      <c r="AR339" s="79"/>
      <c r="AS339" s="79"/>
      <c r="AT339" s="79"/>
      <c r="AU339" s="79"/>
      <c r="AV339" s="79"/>
      <c r="AW339" s="79"/>
      <c r="AX339" s="79"/>
      <c r="AY339" s="79"/>
      <c r="AZ339" s="79"/>
      <c r="BA339" s="79"/>
      <c r="BB339" s="79"/>
      <c r="BC339" s="79"/>
      <c r="BD339" s="79"/>
      <c r="BE339" s="79"/>
      <c r="BF339" s="79"/>
      <c r="BG339" s="79"/>
      <c r="BH339" s="79"/>
      <c r="BI339" s="79"/>
      <c r="BJ339" s="79"/>
      <c r="BK339" s="79"/>
      <c r="BL339" s="79"/>
      <c r="BM339" s="79"/>
      <c r="BN339" s="79"/>
      <c r="BO339" s="79"/>
      <c r="BP339" s="79"/>
      <c r="BQ339" s="79"/>
      <c r="BR339" s="79"/>
      <c r="BS339" s="79"/>
      <c r="BT339" s="79"/>
      <c r="BU339" s="79"/>
      <c r="BV339" s="79"/>
      <c r="BW339" s="79"/>
      <c r="BX339" s="79"/>
      <c r="BY339" s="79"/>
      <c r="BZ339" s="79"/>
      <c r="CA339" s="79"/>
      <c r="CB339" s="79"/>
      <c r="CC339" s="79"/>
      <c r="CD339" s="79"/>
      <c r="CE339" s="79"/>
      <c r="CF339" s="79"/>
      <c r="CG339" s="79"/>
      <c r="CH339" s="79"/>
      <c r="CI339" s="79"/>
      <c r="CJ339" s="79"/>
      <c r="CK339" s="79"/>
      <c r="CL339" s="79"/>
      <c r="CM339" s="79"/>
      <c r="CN339" s="79"/>
      <c r="CO339" s="79"/>
      <c r="CP339" s="79"/>
      <c r="CQ339" s="79"/>
      <c r="CR339" s="79"/>
      <c r="CS339" s="79"/>
      <c r="CT339" s="79"/>
      <c r="CU339" s="79"/>
      <c r="CV339" s="79"/>
      <c r="CW339" s="79"/>
      <c r="CX339" s="79"/>
      <c r="CY339" s="79"/>
      <c r="CZ339" s="79"/>
      <c r="DA339" s="79"/>
      <c r="DB339" s="79"/>
      <c r="DC339" s="79"/>
      <c r="DD339" s="79"/>
      <c r="DE339" s="79"/>
      <c r="DF339" s="79"/>
      <c r="DG339" s="79"/>
      <c r="DH339" s="79"/>
      <c r="DI339" s="79"/>
      <c r="DJ339" s="79"/>
      <c r="DK339" s="79"/>
      <c r="DL339" s="79"/>
      <c r="DM339" s="79"/>
      <c r="DN339" s="79"/>
      <c r="DO339" s="79"/>
      <c r="DP339" s="79"/>
      <c r="DQ339" s="79"/>
      <c r="DR339" s="79"/>
      <c r="DS339" s="79"/>
      <c r="DT339" s="79"/>
      <c r="DU339" s="79"/>
      <c r="DV339" s="79"/>
      <c r="DW339" s="79"/>
      <c r="DX339" s="79"/>
      <c r="DY339" s="79"/>
      <c r="DZ339" s="79"/>
      <c r="EA339" s="79"/>
      <c r="EB339" s="79"/>
      <c r="EC339" s="79"/>
      <c r="ED339" s="79"/>
      <c r="EE339" s="79"/>
      <c r="EF339" s="79"/>
      <c r="EG339" s="79"/>
      <c r="EH339" s="79"/>
      <c r="EI339" s="79"/>
      <c r="EJ339" s="79"/>
      <c r="EK339" s="79"/>
      <c r="EL339" s="79"/>
      <c r="EM339" s="79"/>
      <c r="EN339" s="79"/>
      <c r="EO339" s="79"/>
      <c r="EP339" s="79"/>
      <c r="EQ339" s="79"/>
      <c r="ER339" s="79"/>
      <c r="ES339" s="79"/>
      <c r="ET339" s="79"/>
      <c r="EU339" s="79"/>
      <c r="EV339" s="79"/>
      <c r="EW339" s="79"/>
      <c r="EX339" s="79"/>
      <c r="EY339" s="79"/>
      <c r="EZ339" s="79"/>
      <c r="FA339" s="79"/>
      <c r="FB339" s="79"/>
      <c r="FC339" s="79"/>
      <c r="FD339" s="79"/>
      <c r="FE339" s="79"/>
      <c r="FF339" s="79"/>
      <c r="FG339" s="79"/>
      <c r="FH339" s="79"/>
      <c r="FI339" s="79"/>
      <c r="FJ339" s="79"/>
      <c r="FK339" s="79"/>
      <c r="FL339" s="79"/>
      <c r="FM339" s="79"/>
      <c r="FN339" s="79"/>
      <c r="FO339" s="79"/>
      <c r="FP339" s="79"/>
      <c r="FQ339" s="79"/>
      <c r="FR339" s="79"/>
      <c r="FS339" s="79"/>
      <c r="FT339" s="79"/>
      <c r="FU339" s="79"/>
      <c r="FV339" s="79"/>
      <c r="FW339" s="79"/>
      <c r="FX339" s="79">
        <v>0</v>
      </c>
      <c r="FY339" s="79">
        <v>37.782608032226563</v>
      </c>
      <c r="FZ339" s="79">
        <v>0</v>
      </c>
      <c r="GA339" s="52"/>
      <c r="GB339" s="34"/>
    </row>
    <row r="340" spans="1:184" x14ac:dyDescent="0.2">
      <c r="A340" t="s">
        <v>186</v>
      </c>
      <c r="B340" t="s">
        <v>236</v>
      </c>
      <c r="C340" t="s">
        <v>194</v>
      </c>
      <c r="D340" t="s">
        <v>202</v>
      </c>
      <c r="E340" t="s">
        <v>208</v>
      </c>
      <c r="F340" t="s">
        <v>183</v>
      </c>
      <c r="G340" t="s">
        <v>1</v>
      </c>
      <c r="H340" s="79">
        <v>440</v>
      </c>
      <c r="I340" s="79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  <c r="AA340" s="79"/>
      <c r="AB340" s="79"/>
      <c r="AC340" s="79"/>
      <c r="AD340" s="79"/>
      <c r="AE340" s="79"/>
      <c r="AF340" s="79"/>
      <c r="AG340" s="79"/>
      <c r="AH340" s="79"/>
      <c r="AI340" s="79"/>
      <c r="AJ340" s="79"/>
      <c r="AK340" s="79"/>
      <c r="AL340" s="79"/>
      <c r="AM340" s="79"/>
      <c r="AN340" s="79"/>
      <c r="AO340" s="79"/>
      <c r="AP340" s="79"/>
      <c r="AQ340" s="79"/>
      <c r="AR340" s="79"/>
      <c r="AS340" s="79"/>
      <c r="AT340" s="79"/>
      <c r="AU340" s="79"/>
      <c r="AV340" s="79"/>
      <c r="AW340" s="79"/>
      <c r="AX340" s="79"/>
      <c r="AY340" s="79"/>
      <c r="AZ340" s="79"/>
      <c r="BA340" s="79"/>
      <c r="BB340" s="79"/>
      <c r="BC340" s="79"/>
      <c r="BD340" s="79"/>
      <c r="BE340" s="79"/>
      <c r="BF340" s="79"/>
      <c r="BG340" s="79"/>
      <c r="BH340" s="79"/>
      <c r="BI340" s="79"/>
      <c r="BJ340" s="79"/>
      <c r="BK340" s="79"/>
      <c r="BL340" s="79"/>
      <c r="BM340" s="79"/>
      <c r="BN340" s="79"/>
      <c r="BO340" s="79"/>
      <c r="BP340" s="79"/>
      <c r="BQ340" s="79"/>
      <c r="BR340" s="79"/>
      <c r="BS340" s="79"/>
      <c r="BT340" s="79"/>
      <c r="BU340" s="79"/>
      <c r="BV340" s="79"/>
      <c r="BW340" s="79"/>
      <c r="BX340" s="79"/>
      <c r="BY340" s="79"/>
      <c r="BZ340" s="79"/>
      <c r="CA340" s="79"/>
      <c r="CB340" s="79"/>
      <c r="CC340" s="79"/>
      <c r="CD340" s="79"/>
      <c r="CE340" s="79"/>
      <c r="CF340" s="79"/>
      <c r="CG340" s="79"/>
      <c r="CH340" s="79"/>
      <c r="CI340" s="79"/>
      <c r="CJ340" s="79"/>
      <c r="CK340" s="79"/>
      <c r="CL340" s="79"/>
      <c r="CM340" s="79"/>
      <c r="CN340" s="79"/>
      <c r="CO340" s="79"/>
      <c r="CP340" s="79"/>
      <c r="CQ340" s="79"/>
      <c r="CR340" s="79"/>
      <c r="CS340" s="79"/>
      <c r="CT340" s="79"/>
      <c r="CU340" s="79"/>
      <c r="CV340" s="79"/>
      <c r="CW340" s="79"/>
      <c r="CX340" s="79"/>
      <c r="CY340" s="79"/>
      <c r="CZ340" s="79"/>
      <c r="DA340" s="79"/>
      <c r="DB340" s="79"/>
      <c r="DC340" s="79"/>
      <c r="DD340" s="79"/>
      <c r="DE340" s="79"/>
      <c r="DF340" s="79"/>
      <c r="DG340" s="79"/>
      <c r="DH340" s="79"/>
      <c r="DI340" s="79"/>
      <c r="DJ340" s="79"/>
      <c r="DK340" s="79"/>
      <c r="DL340" s="79"/>
      <c r="DM340" s="79"/>
      <c r="DN340" s="79"/>
      <c r="DO340" s="79"/>
      <c r="DP340" s="79"/>
      <c r="DQ340" s="79"/>
      <c r="DR340" s="79"/>
      <c r="DS340" s="79"/>
      <c r="DT340" s="79"/>
      <c r="DU340" s="79"/>
      <c r="DV340" s="79"/>
      <c r="DW340" s="79"/>
      <c r="DX340" s="79"/>
      <c r="DY340" s="79"/>
      <c r="DZ340" s="79"/>
      <c r="EA340" s="79"/>
      <c r="EB340" s="79"/>
      <c r="EC340" s="79"/>
      <c r="ED340" s="79"/>
      <c r="EE340" s="79"/>
      <c r="EF340" s="79"/>
      <c r="EG340" s="79"/>
      <c r="EH340" s="79"/>
      <c r="EI340" s="79"/>
      <c r="EJ340" s="79"/>
      <c r="EK340" s="79"/>
      <c r="EL340" s="79"/>
      <c r="EM340" s="79"/>
      <c r="EN340" s="79"/>
      <c r="EO340" s="79"/>
      <c r="EP340" s="79"/>
      <c r="EQ340" s="79"/>
      <c r="ER340" s="79"/>
      <c r="ES340" s="79"/>
      <c r="ET340" s="79"/>
      <c r="EU340" s="79"/>
      <c r="EV340" s="79"/>
      <c r="EW340" s="79"/>
      <c r="EX340" s="79"/>
      <c r="EY340" s="79"/>
      <c r="EZ340" s="79"/>
      <c r="FA340" s="79"/>
      <c r="FB340" s="79"/>
      <c r="FC340" s="79"/>
      <c r="FD340" s="79"/>
      <c r="FE340" s="79"/>
      <c r="FF340" s="79"/>
      <c r="FG340" s="79"/>
      <c r="FH340" s="79"/>
      <c r="FI340" s="79"/>
      <c r="FJ340" s="79"/>
      <c r="FK340" s="79"/>
      <c r="FL340" s="79"/>
      <c r="FM340" s="79"/>
      <c r="FN340" s="79"/>
      <c r="FO340" s="79"/>
      <c r="FP340" s="79"/>
      <c r="FQ340" s="79"/>
      <c r="FR340" s="79"/>
      <c r="FS340" s="79"/>
      <c r="FT340" s="79"/>
      <c r="FU340" s="79"/>
      <c r="FV340" s="79"/>
      <c r="FW340" s="79"/>
      <c r="FX340" s="79">
        <v>0</v>
      </c>
      <c r="FY340" s="79">
        <v>35.391304016113281</v>
      </c>
      <c r="FZ340" s="79">
        <v>0</v>
      </c>
      <c r="GA340" s="52"/>
      <c r="GB340" s="34"/>
    </row>
    <row r="341" spans="1:184" x14ac:dyDescent="0.2">
      <c r="A341" t="s">
        <v>186</v>
      </c>
      <c r="B341" t="s">
        <v>236</v>
      </c>
      <c r="C341" t="s">
        <v>194</v>
      </c>
      <c r="D341" t="s">
        <v>202</v>
      </c>
      <c r="E341" t="s">
        <v>208</v>
      </c>
      <c r="F341" t="s">
        <v>184</v>
      </c>
      <c r="G341" t="s">
        <v>1</v>
      </c>
      <c r="H341" s="79">
        <v>213</v>
      </c>
      <c r="I341" s="79"/>
      <c r="J341" s="79"/>
      <c r="K341" s="79"/>
      <c r="L341" s="79"/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79"/>
      <c r="X341" s="79"/>
      <c r="Y341" s="79"/>
      <c r="Z341" s="79"/>
      <c r="AA341" s="79"/>
      <c r="AB341" s="79"/>
      <c r="AC341" s="79"/>
      <c r="AD341" s="79"/>
      <c r="AE341" s="79"/>
      <c r="AF341" s="79"/>
      <c r="AG341" s="79"/>
      <c r="AH341" s="79"/>
      <c r="AI341" s="79"/>
      <c r="AJ341" s="79"/>
      <c r="AK341" s="79"/>
      <c r="AL341" s="79"/>
      <c r="AM341" s="79"/>
      <c r="AN341" s="79"/>
      <c r="AO341" s="79"/>
      <c r="AP341" s="79"/>
      <c r="AQ341" s="79"/>
      <c r="AR341" s="79"/>
      <c r="AS341" s="79"/>
      <c r="AT341" s="79"/>
      <c r="AU341" s="79"/>
      <c r="AV341" s="79"/>
      <c r="AW341" s="79"/>
      <c r="AX341" s="79"/>
      <c r="AY341" s="79"/>
      <c r="AZ341" s="79"/>
      <c r="BA341" s="79"/>
      <c r="BB341" s="79"/>
      <c r="BC341" s="79"/>
      <c r="BD341" s="79"/>
      <c r="BE341" s="79"/>
      <c r="BF341" s="79"/>
      <c r="BG341" s="79"/>
      <c r="BH341" s="79"/>
      <c r="BI341" s="79"/>
      <c r="BJ341" s="79"/>
      <c r="BK341" s="79"/>
      <c r="BL341" s="79"/>
      <c r="BM341" s="79"/>
      <c r="BN341" s="79"/>
      <c r="BO341" s="79"/>
      <c r="BP341" s="79"/>
      <c r="BQ341" s="79"/>
      <c r="BR341" s="79"/>
      <c r="BS341" s="79"/>
      <c r="BT341" s="79"/>
      <c r="BU341" s="79"/>
      <c r="BV341" s="79"/>
      <c r="BW341" s="79"/>
      <c r="BX341" s="79"/>
      <c r="BY341" s="79"/>
      <c r="BZ341" s="79"/>
      <c r="CA341" s="79"/>
      <c r="CB341" s="79"/>
      <c r="CC341" s="79"/>
      <c r="CD341" s="79"/>
      <c r="CE341" s="79"/>
      <c r="CF341" s="79"/>
      <c r="CG341" s="79"/>
      <c r="CH341" s="79"/>
      <c r="CI341" s="79"/>
      <c r="CJ341" s="79"/>
      <c r="CK341" s="79"/>
      <c r="CL341" s="79"/>
      <c r="CM341" s="79"/>
      <c r="CN341" s="79"/>
      <c r="CO341" s="79"/>
      <c r="CP341" s="79"/>
      <c r="CQ341" s="79"/>
      <c r="CR341" s="79"/>
      <c r="CS341" s="79"/>
      <c r="CT341" s="79"/>
      <c r="CU341" s="79"/>
      <c r="CV341" s="79"/>
      <c r="CW341" s="79"/>
      <c r="CX341" s="79"/>
      <c r="CY341" s="79"/>
      <c r="CZ341" s="79"/>
      <c r="DA341" s="79"/>
      <c r="DB341" s="79"/>
      <c r="DC341" s="79"/>
      <c r="DD341" s="79"/>
      <c r="DE341" s="79"/>
      <c r="DF341" s="79"/>
      <c r="DG341" s="79"/>
      <c r="DH341" s="79"/>
      <c r="DI341" s="79"/>
      <c r="DJ341" s="79"/>
      <c r="DK341" s="79"/>
      <c r="DL341" s="79"/>
      <c r="DM341" s="79"/>
      <c r="DN341" s="79"/>
      <c r="DO341" s="79"/>
      <c r="DP341" s="79"/>
      <c r="DQ341" s="79"/>
      <c r="DR341" s="79"/>
      <c r="DS341" s="79"/>
      <c r="DT341" s="79"/>
      <c r="DU341" s="79"/>
      <c r="DV341" s="79"/>
      <c r="DW341" s="79"/>
      <c r="DX341" s="79"/>
      <c r="DY341" s="79"/>
      <c r="DZ341" s="79"/>
      <c r="EA341" s="79"/>
      <c r="EB341" s="79"/>
      <c r="EC341" s="79"/>
      <c r="ED341" s="79"/>
      <c r="EE341" s="79"/>
      <c r="EF341" s="79"/>
      <c r="EG341" s="79"/>
      <c r="EH341" s="79"/>
      <c r="EI341" s="79"/>
      <c r="EJ341" s="79"/>
      <c r="EK341" s="79"/>
      <c r="EL341" s="79"/>
      <c r="EM341" s="79"/>
      <c r="EN341" s="79"/>
      <c r="EO341" s="79"/>
      <c r="EP341" s="79"/>
      <c r="EQ341" s="79"/>
      <c r="ER341" s="79"/>
      <c r="ES341" s="79"/>
      <c r="ET341" s="79"/>
      <c r="EU341" s="79"/>
      <c r="EV341" s="79"/>
      <c r="EW341" s="79"/>
      <c r="EX341" s="79"/>
      <c r="EY341" s="79"/>
      <c r="EZ341" s="79"/>
      <c r="FA341" s="79"/>
      <c r="FB341" s="79"/>
      <c r="FC341" s="79"/>
      <c r="FD341" s="79"/>
      <c r="FE341" s="79"/>
      <c r="FF341" s="79"/>
      <c r="FG341" s="79"/>
      <c r="FH341" s="79"/>
      <c r="FI341" s="79"/>
      <c r="FJ341" s="79"/>
      <c r="FK341" s="79"/>
      <c r="FL341" s="79"/>
      <c r="FM341" s="79"/>
      <c r="FN341" s="79"/>
      <c r="FO341" s="79"/>
      <c r="FP341" s="79"/>
      <c r="FQ341" s="79"/>
      <c r="FR341" s="79"/>
      <c r="FS341" s="79"/>
      <c r="FT341" s="79"/>
      <c r="FU341" s="79"/>
      <c r="FV341" s="79"/>
      <c r="FW341" s="79"/>
      <c r="FX341" s="79">
        <v>0</v>
      </c>
      <c r="FY341" s="79">
        <v>17.217391967773438</v>
      </c>
      <c r="FZ341" s="79">
        <v>0</v>
      </c>
      <c r="GA341" s="52"/>
      <c r="GB341" s="34"/>
    </row>
    <row r="342" spans="1:184" x14ac:dyDescent="0.2">
      <c r="A342" t="s">
        <v>186</v>
      </c>
      <c r="B342" t="s">
        <v>236</v>
      </c>
      <c r="C342" t="s">
        <v>194</v>
      </c>
      <c r="D342" t="s">
        <v>202</v>
      </c>
      <c r="E342" t="s">
        <v>208</v>
      </c>
      <c r="F342" t="s">
        <v>185</v>
      </c>
      <c r="G342" t="s">
        <v>1</v>
      </c>
      <c r="H342" s="79">
        <v>69</v>
      </c>
      <c r="I342" s="79"/>
      <c r="J342" s="79"/>
      <c r="K342" s="79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  <c r="Z342" s="79"/>
      <c r="AA342" s="79"/>
      <c r="AB342" s="79"/>
      <c r="AC342" s="79"/>
      <c r="AD342" s="79"/>
      <c r="AE342" s="79"/>
      <c r="AF342" s="79"/>
      <c r="AG342" s="79"/>
      <c r="AH342" s="79"/>
      <c r="AI342" s="79"/>
      <c r="AJ342" s="79"/>
      <c r="AK342" s="79"/>
      <c r="AL342" s="79"/>
      <c r="AM342" s="79"/>
      <c r="AN342" s="79"/>
      <c r="AO342" s="79"/>
      <c r="AP342" s="79"/>
      <c r="AQ342" s="79"/>
      <c r="AR342" s="79"/>
      <c r="AS342" s="79"/>
      <c r="AT342" s="79"/>
      <c r="AU342" s="79"/>
      <c r="AV342" s="79"/>
      <c r="AW342" s="79"/>
      <c r="AX342" s="79"/>
      <c r="AY342" s="79"/>
      <c r="AZ342" s="79"/>
      <c r="BA342" s="79"/>
      <c r="BB342" s="79"/>
      <c r="BC342" s="79"/>
      <c r="BD342" s="79"/>
      <c r="BE342" s="79"/>
      <c r="BF342" s="79"/>
      <c r="BG342" s="79"/>
      <c r="BH342" s="79"/>
      <c r="BI342" s="79"/>
      <c r="BJ342" s="79"/>
      <c r="BK342" s="79"/>
      <c r="BL342" s="79"/>
      <c r="BM342" s="79"/>
      <c r="BN342" s="79"/>
      <c r="BO342" s="79"/>
      <c r="BP342" s="79"/>
      <c r="BQ342" s="79"/>
      <c r="BR342" s="79"/>
      <c r="BS342" s="79"/>
      <c r="BT342" s="79"/>
      <c r="BU342" s="79"/>
      <c r="BV342" s="79"/>
      <c r="BW342" s="79"/>
      <c r="BX342" s="79"/>
      <c r="BY342" s="79"/>
      <c r="BZ342" s="79"/>
      <c r="CA342" s="79"/>
      <c r="CB342" s="79"/>
      <c r="CC342" s="79"/>
      <c r="CD342" s="79"/>
      <c r="CE342" s="79"/>
      <c r="CF342" s="79"/>
      <c r="CG342" s="79"/>
      <c r="CH342" s="79"/>
      <c r="CI342" s="79"/>
      <c r="CJ342" s="79"/>
      <c r="CK342" s="79"/>
      <c r="CL342" s="79"/>
      <c r="CM342" s="79"/>
      <c r="CN342" s="79"/>
      <c r="CO342" s="79"/>
      <c r="CP342" s="79"/>
      <c r="CQ342" s="79"/>
      <c r="CR342" s="79"/>
      <c r="CS342" s="79"/>
      <c r="CT342" s="79"/>
      <c r="CU342" s="79"/>
      <c r="CV342" s="79"/>
      <c r="CW342" s="79"/>
      <c r="CX342" s="79"/>
      <c r="CY342" s="79"/>
      <c r="CZ342" s="79"/>
      <c r="DA342" s="79"/>
      <c r="DB342" s="79"/>
      <c r="DC342" s="79"/>
      <c r="DD342" s="79"/>
      <c r="DE342" s="79"/>
      <c r="DF342" s="79"/>
      <c r="DG342" s="79"/>
      <c r="DH342" s="79"/>
      <c r="DI342" s="79"/>
      <c r="DJ342" s="79"/>
      <c r="DK342" s="79"/>
      <c r="DL342" s="79"/>
      <c r="DM342" s="79"/>
      <c r="DN342" s="79"/>
      <c r="DO342" s="79"/>
      <c r="DP342" s="79"/>
      <c r="DQ342" s="79"/>
      <c r="DR342" s="79"/>
      <c r="DS342" s="79"/>
      <c r="DT342" s="79"/>
      <c r="DU342" s="79"/>
      <c r="DV342" s="79"/>
      <c r="DW342" s="79"/>
      <c r="DX342" s="79"/>
      <c r="DY342" s="79"/>
      <c r="DZ342" s="79"/>
      <c r="EA342" s="79"/>
      <c r="EB342" s="79"/>
      <c r="EC342" s="79"/>
      <c r="ED342" s="79"/>
      <c r="EE342" s="79"/>
      <c r="EF342" s="79"/>
      <c r="EG342" s="79"/>
      <c r="EH342" s="79"/>
      <c r="EI342" s="79"/>
      <c r="EJ342" s="79"/>
      <c r="EK342" s="79"/>
      <c r="EL342" s="79"/>
      <c r="EM342" s="79"/>
      <c r="EN342" s="79"/>
      <c r="EO342" s="79"/>
      <c r="EP342" s="79"/>
      <c r="EQ342" s="79"/>
      <c r="ER342" s="79"/>
      <c r="ES342" s="79"/>
      <c r="ET342" s="79"/>
      <c r="EU342" s="79"/>
      <c r="EV342" s="79"/>
      <c r="EW342" s="79"/>
      <c r="EX342" s="79"/>
      <c r="EY342" s="79"/>
      <c r="EZ342" s="79"/>
      <c r="FA342" s="79"/>
      <c r="FB342" s="79"/>
      <c r="FC342" s="79"/>
      <c r="FD342" s="79"/>
      <c r="FE342" s="79"/>
      <c r="FF342" s="79"/>
      <c r="FG342" s="79"/>
      <c r="FH342" s="79"/>
      <c r="FI342" s="79"/>
      <c r="FJ342" s="79"/>
      <c r="FK342" s="79"/>
      <c r="FL342" s="79"/>
      <c r="FM342" s="79"/>
      <c r="FN342" s="79"/>
      <c r="FO342" s="79"/>
      <c r="FP342" s="79"/>
      <c r="FQ342" s="79"/>
      <c r="FR342" s="79"/>
      <c r="FS342" s="79"/>
      <c r="FT342" s="79"/>
      <c r="FU342" s="79"/>
      <c r="FV342" s="79"/>
      <c r="FW342" s="79"/>
      <c r="FX342" s="79">
        <v>0</v>
      </c>
      <c r="FY342" s="79">
        <v>4</v>
      </c>
      <c r="FZ342" s="79">
        <v>0</v>
      </c>
      <c r="GA342" s="52"/>
      <c r="GB342" s="34"/>
    </row>
    <row r="343" spans="1:184" x14ac:dyDescent="0.2">
      <c r="A343" t="s">
        <v>186</v>
      </c>
      <c r="B343" t="s">
        <v>236</v>
      </c>
      <c r="C343" t="s">
        <v>194</v>
      </c>
      <c r="D343" t="s">
        <v>202</v>
      </c>
      <c r="E343" t="s">
        <v>209</v>
      </c>
      <c r="F343" t="s">
        <v>1</v>
      </c>
      <c r="G343" t="s">
        <v>198</v>
      </c>
      <c r="H343" s="79">
        <v>2830</v>
      </c>
      <c r="I343" s="79">
        <v>0.417580246925354</v>
      </c>
      <c r="J343" s="79">
        <v>0.35496854782104492</v>
      </c>
      <c r="K343" s="79">
        <v>0.31796360015869141</v>
      </c>
      <c r="L343" s="79">
        <v>0.29451245069503784</v>
      </c>
      <c r="M343" s="79">
        <v>0.29487180709838867</v>
      </c>
      <c r="N343" s="79">
        <v>0.33685711026191711</v>
      </c>
      <c r="O343" s="79">
        <v>0.38822820782661438</v>
      </c>
      <c r="P343" s="79">
        <v>0.41599678993225098</v>
      </c>
      <c r="Q343" s="79">
        <v>0.43354654312133789</v>
      </c>
      <c r="R343" s="79">
        <v>0.46198451519012451</v>
      </c>
      <c r="S343" s="79">
        <v>0.48433381319046021</v>
      </c>
      <c r="T343" s="79">
        <v>0.5219910740852356</v>
      </c>
      <c r="U343" s="79">
        <v>0.55893278121948242</v>
      </c>
      <c r="V343" s="79">
        <v>0.5715605616569519</v>
      </c>
      <c r="W343" s="79">
        <v>0.59548509120941162</v>
      </c>
      <c r="X343" s="79">
        <v>0.62851381301879883</v>
      </c>
      <c r="Y343" s="79">
        <v>0.68312054872512817</v>
      </c>
      <c r="Z343" s="79">
        <v>0.75568687915802002</v>
      </c>
      <c r="AA343" s="79">
        <v>0.7795710563659668</v>
      </c>
      <c r="AB343" s="79">
        <v>0.78419029712677002</v>
      </c>
      <c r="AC343" s="79">
        <v>0.78803569078445435</v>
      </c>
      <c r="AD343" s="79">
        <v>0.74009829759597778</v>
      </c>
      <c r="AE343" s="79">
        <v>0.61593908071517944</v>
      </c>
      <c r="AF343" s="79">
        <v>0.5022626519203186</v>
      </c>
      <c r="AG343" s="79">
        <v>-0.11352334916591644</v>
      </c>
      <c r="AH343" s="79">
        <v>-0.10627304017543793</v>
      </c>
      <c r="AI343" s="79">
        <v>-8.3428800106048584E-2</v>
      </c>
      <c r="AJ343" s="79">
        <v>-7.4794970452785492E-2</v>
      </c>
      <c r="AK343" s="79">
        <v>-6.2850579619407654E-2</v>
      </c>
      <c r="AL343" s="79">
        <v>-3.3144790679216385E-2</v>
      </c>
      <c r="AM343" s="79">
        <v>-5.7692904956638813E-3</v>
      </c>
      <c r="AN343" s="79">
        <v>-1.8359484151005745E-2</v>
      </c>
      <c r="AO343" s="79">
        <v>-3.4056235104799271E-2</v>
      </c>
      <c r="AP343" s="79">
        <v>-3.5408619791269302E-2</v>
      </c>
      <c r="AQ343" s="79">
        <v>-3.9031166583299637E-2</v>
      </c>
      <c r="AR343" s="79">
        <v>-4.2773693799972534E-2</v>
      </c>
      <c r="AS343" s="79">
        <v>-3.5268582403659821E-2</v>
      </c>
      <c r="AT343" s="79">
        <v>-3.8064468652009964E-2</v>
      </c>
      <c r="AU343" s="79">
        <v>-2.5020573288202286E-2</v>
      </c>
      <c r="AV343" s="79">
        <v>-1.0336083360016346E-2</v>
      </c>
      <c r="AW343" s="79">
        <v>-1.9444108009338379E-2</v>
      </c>
      <c r="AX343" s="79">
        <v>-2.3272393736988306E-3</v>
      </c>
      <c r="AY343" s="79">
        <v>-6.5017435699701309E-3</v>
      </c>
      <c r="AZ343" s="79">
        <v>-1.8706446513533592E-2</v>
      </c>
      <c r="BA343" s="79">
        <v>-4.2982298880815506E-2</v>
      </c>
      <c r="BB343" s="79">
        <v>-3.5054575651884079E-2</v>
      </c>
      <c r="BC343" s="79">
        <v>-5.9510707855224609E-2</v>
      </c>
      <c r="BD343" s="79">
        <v>-7.7791705727577209E-2</v>
      </c>
      <c r="BE343" s="79">
        <v>-8.7750799953937531E-2</v>
      </c>
      <c r="BF343" s="79">
        <v>-8.2307413220405579E-2</v>
      </c>
      <c r="BG343" s="79">
        <v>-6.3686579465866089E-2</v>
      </c>
      <c r="BH343" s="79">
        <v>-5.5986747145652771E-2</v>
      </c>
      <c r="BI343" s="79">
        <v>-4.5012973248958588E-2</v>
      </c>
      <c r="BJ343" s="79">
        <v>-1.7394106835126877E-2</v>
      </c>
      <c r="BK343" s="79">
        <v>8.9535284787416458E-3</v>
      </c>
      <c r="BL343" s="79">
        <v>-2.5201116222888231E-3</v>
      </c>
      <c r="BM343" s="79">
        <v>-2.0918719470500946E-2</v>
      </c>
      <c r="BN343" s="79">
        <v>-2.2075477987527847E-2</v>
      </c>
      <c r="BO343" s="79">
        <v>-2.4517819285392761E-2</v>
      </c>
      <c r="BP343" s="79">
        <v>-2.6683542877435684E-2</v>
      </c>
      <c r="BQ343" s="79">
        <v>-1.7121836543083191E-2</v>
      </c>
      <c r="BR343" s="79">
        <v>-1.8947448581457138E-2</v>
      </c>
      <c r="BS343" s="79">
        <v>-4.7910832799971104E-3</v>
      </c>
      <c r="BT343" s="79">
        <v>1.0806948877871037E-2</v>
      </c>
      <c r="BU343" s="79">
        <v>2.5523784570395947E-3</v>
      </c>
      <c r="BV343" s="79">
        <v>2.0424189046025276E-2</v>
      </c>
      <c r="BW343" s="79">
        <v>2.2203059867024422E-2</v>
      </c>
      <c r="BX343" s="79">
        <v>1.3459980487823486E-2</v>
      </c>
      <c r="BY343" s="79">
        <v>-7.0786359719932079E-3</v>
      </c>
      <c r="BZ343" s="79">
        <v>2.6128401514142752E-3</v>
      </c>
      <c r="CA343" s="79">
        <v>-2.8613954782485962E-2</v>
      </c>
      <c r="CB343" s="79">
        <v>-5.276167020201683E-2</v>
      </c>
      <c r="CC343" s="79">
        <v>-6.9900818169116974E-2</v>
      </c>
      <c r="CD343" s="79">
        <v>-6.5708905458450317E-2</v>
      </c>
      <c r="CE343" s="79">
        <v>-5.0013180822134018E-2</v>
      </c>
      <c r="CF343" s="79">
        <v>-4.2960237711668015E-2</v>
      </c>
      <c r="CG343" s="79">
        <v>-3.2658703625202179E-2</v>
      </c>
      <c r="CH343" s="79">
        <v>-6.4852302893996239E-3</v>
      </c>
      <c r="CI343" s="79">
        <v>1.9150510430335999E-2</v>
      </c>
      <c r="CJ343" s="79">
        <v>8.4501896053552628E-3</v>
      </c>
      <c r="CK343" s="79">
        <v>-1.1819718405604362E-2</v>
      </c>
      <c r="CL343" s="79">
        <v>-1.2840986251831055E-2</v>
      </c>
      <c r="CM343" s="79">
        <v>-1.4465922489762306E-2</v>
      </c>
      <c r="CN343" s="79">
        <v>-1.5539559535682201E-2</v>
      </c>
      <c r="CO343" s="79">
        <v>-4.5534549281001091E-3</v>
      </c>
      <c r="CP343" s="79">
        <v>-5.7070618495345116E-3</v>
      </c>
      <c r="CQ343" s="79">
        <v>9.2197991907596588E-3</v>
      </c>
      <c r="CR343" s="79">
        <v>2.5450548157095909E-2</v>
      </c>
      <c r="CS343" s="79">
        <v>1.7787076532840729E-2</v>
      </c>
      <c r="CT343" s="79">
        <v>3.6181759089231491E-2</v>
      </c>
      <c r="CU343" s="79">
        <v>4.2083919048309326E-2</v>
      </c>
      <c r="CV343" s="79">
        <v>3.5738348960876465E-2</v>
      </c>
      <c r="CW343" s="79">
        <v>1.7788130789995193E-2</v>
      </c>
      <c r="CX343" s="79">
        <v>2.8701176866889E-2</v>
      </c>
      <c r="CY343" s="79">
        <v>-7.2149555198848248E-3</v>
      </c>
      <c r="CZ343" s="79">
        <v>-3.5425934940576553E-2</v>
      </c>
      <c r="DA343" s="79">
        <v>-5.205082893371582E-2</v>
      </c>
      <c r="DB343" s="79">
        <v>-4.9110390245914459E-2</v>
      </c>
      <c r="DC343" s="79">
        <v>-3.633977472782135E-2</v>
      </c>
      <c r="DD343" s="79">
        <v>-2.993372455239296E-2</v>
      </c>
      <c r="DE343" s="79">
        <v>-2.0304432138800621E-2</v>
      </c>
      <c r="DF343" s="79">
        <v>4.4236467219889164E-3</v>
      </c>
      <c r="DG343" s="79">
        <v>2.9347488656640053E-2</v>
      </c>
      <c r="DH343" s="79">
        <v>1.942049153149128E-2</v>
      </c>
      <c r="DI343" s="79">
        <v>-2.720715943723917E-3</v>
      </c>
      <c r="DJ343" s="79">
        <v>-3.6064938176423311E-3</v>
      </c>
      <c r="DK343" s="79">
        <v>-4.4140233658254147E-3</v>
      </c>
      <c r="DL343" s="79">
        <v>-4.3955729342997074E-3</v>
      </c>
      <c r="DM343" s="79">
        <v>8.0149266868829727E-3</v>
      </c>
      <c r="DN343" s="79">
        <v>7.5333253480494022E-3</v>
      </c>
      <c r="DO343" s="79">
        <v>2.3230681195855141E-2</v>
      </c>
      <c r="DP343" s="79">
        <v>4.0094148367643356E-2</v>
      </c>
      <c r="DQ343" s="79">
        <v>3.3021777868270874E-2</v>
      </c>
      <c r="DR343" s="79">
        <v>5.1939327269792557E-2</v>
      </c>
      <c r="DS343" s="79">
        <v>6.1964776366949081E-2</v>
      </c>
      <c r="DT343" s="79">
        <v>5.8016717433929443E-2</v>
      </c>
      <c r="DU343" s="79">
        <v>4.2654898017644882E-2</v>
      </c>
      <c r="DV343" s="79">
        <v>5.4789509624242783E-2</v>
      </c>
      <c r="DW343" s="79">
        <v>1.4184042811393738E-2</v>
      </c>
      <c r="DX343" s="79">
        <v>-1.8090203404426575E-2</v>
      </c>
      <c r="DY343" s="79">
        <v>-2.6278285309672356E-2</v>
      </c>
      <c r="DZ343" s="79">
        <v>-2.5144768878817558E-2</v>
      </c>
      <c r="EA343" s="79">
        <v>-1.6597554087638855E-2</v>
      </c>
      <c r="EB343" s="79">
        <v>-1.1125506833195686E-2</v>
      </c>
      <c r="EC343" s="79">
        <v>-2.4668273981660604E-3</v>
      </c>
      <c r="ED343" s="79">
        <v>2.0174331963062286E-2</v>
      </c>
      <c r="EE343" s="79">
        <v>4.4070307165384293E-2</v>
      </c>
      <c r="EF343" s="79">
        <v>3.525986522436142E-2</v>
      </c>
      <c r="EG343" s="79">
        <v>1.0416798293590546E-2</v>
      </c>
      <c r="EH343" s="79">
        <v>9.7266454249620438E-3</v>
      </c>
      <c r="EI343" s="79">
        <v>1.0099321603775024E-2</v>
      </c>
      <c r="EJ343" s="79">
        <v>1.1694571934640408E-2</v>
      </c>
      <c r="EK343" s="79">
        <v>2.6161672547459602E-2</v>
      </c>
      <c r="EL343" s="79">
        <v>2.6650343090295792E-2</v>
      </c>
      <c r="EM343" s="79">
        <v>4.3460171669721603E-2</v>
      </c>
      <c r="EN343" s="79">
        <v>6.123717874288559E-2</v>
      </c>
      <c r="EO343" s="79">
        <v>5.5018264800310135E-2</v>
      </c>
      <c r="EP343" s="79">
        <v>7.4690759181976318E-2</v>
      </c>
      <c r="EQ343" s="79">
        <v>9.0669587254524231E-2</v>
      </c>
      <c r="ER343" s="79">
        <v>9.0183146297931671E-2</v>
      </c>
      <c r="ES343" s="79">
        <v>7.8558556735515594E-2</v>
      </c>
      <c r="ET343" s="79">
        <v>9.2456921935081482E-2</v>
      </c>
      <c r="EU343" s="79">
        <v>4.5080799609422684E-2</v>
      </c>
      <c r="EV343" s="79">
        <v>6.9398432970046997E-3</v>
      </c>
      <c r="EW343" s="79">
        <v>66.038825988769531</v>
      </c>
      <c r="EX343" s="79">
        <v>65.266326904296875</v>
      </c>
      <c r="EY343" s="79">
        <v>64.357032775878906</v>
      </c>
      <c r="EZ343" s="79">
        <v>63.703086853027344</v>
      </c>
      <c r="FA343" s="79">
        <v>63.014392852783203</v>
      </c>
      <c r="FB343" s="79">
        <v>62.856952667236328</v>
      </c>
      <c r="FC343" s="79">
        <v>62.079235076904297</v>
      </c>
      <c r="FD343" s="79">
        <v>62.862861633300781</v>
      </c>
      <c r="FE343" s="79">
        <v>65.755462646484375</v>
      </c>
      <c r="FF343" s="79">
        <v>69.333793640136719</v>
      </c>
      <c r="FG343" s="79">
        <v>73.082496643066406</v>
      </c>
      <c r="FH343" s="79">
        <v>76.663932800292969</v>
      </c>
      <c r="FI343" s="79">
        <v>80.256462097167969</v>
      </c>
      <c r="FJ343" s="79">
        <v>83.196533203125</v>
      </c>
      <c r="FK343" s="79">
        <v>84.755302429199219</v>
      </c>
      <c r="FL343" s="79">
        <v>85.207817077636719</v>
      </c>
      <c r="FM343" s="79">
        <v>84.92083740234375</v>
      </c>
      <c r="FN343" s="79">
        <v>83.0208740234375</v>
      </c>
      <c r="FO343" s="79">
        <v>80.135124206542969</v>
      </c>
      <c r="FP343" s="79">
        <v>76.435966491699219</v>
      </c>
      <c r="FQ343" s="79">
        <v>72.224868774414063</v>
      </c>
      <c r="FR343" s="79">
        <v>69.602195739746094</v>
      </c>
      <c r="FS343" s="79">
        <v>68.070426940917969</v>
      </c>
      <c r="FT343" s="79">
        <v>66.871803283691406</v>
      </c>
      <c r="FU343" s="79">
        <v>1.6310190781950951E-2</v>
      </c>
      <c r="FV343" s="79">
        <v>2.6937332004308701E-2</v>
      </c>
      <c r="FW343" s="79">
        <v>1.5672622248530388E-2</v>
      </c>
      <c r="FX343" s="79">
        <v>0</v>
      </c>
      <c r="FY343" s="79">
        <v>289.9761962890625</v>
      </c>
      <c r="FZ343" s="79">
        <v>1</v>
      </c>
      <c r="GA343" s="52"/>
      <c r="GB343" s="34"/>
    </row>
    <row r="344" spans="1:184" x14ac:dyDescent="0.2">
      <c r="A344" t="s">
        <v>186</v>
      </c>
      <c r="B344" t="s">
        <v>236</v>
      </c>
      <c r="C344" t="s">
        <v>194</v>
      </c>
      <c r="D344" t="s">
        <v>202</v>
      </c>
      <c r="E344" t="s">
        <v>209</v>
      </c>
      <c r="F344" t="s">
        <v>1</v>
      </c>
      <c r="G344" t="s">
        <v>200</v>
      </c>
      <c r="H344" s="79">
        <v>729</v>
      </c>
      <c r="I344" s="79">
        <v>0.63695371150970459</v>
      </c>
      <c r="J344" s="79">
        <v>0.57765817642211914</v>
      </c>
      <c r="K344" s="79">
        <v>0.52670323848724365</v>
      </c>
      <c r="L344" s="79">
        <v>0.49734959006309509</v>
      </c>
      <c r="M344" s="79">
        <v>0.48247462511062622</v>
      </c>
      <c r="N344" s="79">
        <v>0.47736045718193054</v>
      </c>
      <c r="O344" s="79">
        <v>0.51887577772140503</v>
      </c>
      <c r="P344" s="79">
        <v>0.56565582752227783</v>
      </c>
      <c r="Q344" s="79">
        <v>0.60934841632843018</v>
      </c>
      <c r="R344" s="79">
        <v>0.63413554430007935</v>
      </c>
      <c r="S344" s="79">
        <v>0.66353887319564819</v>
      </c>
      <c r="T344" s="79">
        <v>0.70403450727462769</v>
      </c>
      <c r="U344" s="79">
        <v>0.77092480659484863</v>
      </c>
      <c r="V344" s="79">
        <v>0.84161067008972168</v>
      </c>
      <c r="W344" s="79">
        <v>0.87673002481460571</v>
      </c>
      <c r="X344" s="79">
        <v>0.90565872192382813</v>
      </c>
      <c r="Y344" s="79">
        <v>0.95968496799468994</v>
      </c>
      <c r="Z344" s="79">
        <v>1.002119779586792</v>
      </c>
      <c r="AA344" s="79">
        <v>1.0119068622589111</v>
      </c>
      <c r="AB344" s="79">
        <v>0.99698835611343384</v>
      </c>
      <c r="AC344" s="79">
        <v>0.97821581363677979</v>
      </c>
      <c r="AD344" s="79">
        <v>0.93133747577667236</v>
      </c>
      <c r="AE344" s="79">
        <v>0.83615928888320923</v>
      </c>
      <c r="AF344" s="79">
        <v>0.7222977876663208</v>
      </c>
      <c r="AG344" s="79">
        <v>-3.963112086057663E-2</v>
      </c>
      <c r="AH344" s="79">
        <v>-1.7495965585112572E-2</v>
      </c>
      <c r="AI344" s="79">
        <v>-1.7608975991606712E-2</v>
      </c>
      <c r="AJ344" s="79">
        <v>-1.8357332795858383E-2</v>
      </c>
      <c r="AK344" s="79">
        <v>-2.2383764386177063E-2</v>
      </c>
      <c r="AL344" s="79">
        <v>-3.4000374376773834E-2</v>
      </c>
      <c r="AM344" s="79">
        <v>-3.5045161843299866E-2</v>
      </c>
      <c r="AN344" s="79">
        <v>-1.8015365349128842E-3</v>
      </c>
      <c r="AO344" s="79">
        <v>2.7236567810177803E-2</v>
      </c>
      <c r="AP344" s="79">
        <v>1.4707540394738317E-3</v>
      </c>
      <c r="AQ344" s="79">
        <v>-3.1964905560016632E-2</v>
      </c>
      <c r="AR344" s="79">
        <v>-6.9941669702529907E-2</v>
      </c>
      <c r="AS344" s="79">
        <v>-7.8737147152423859E-2</v>
      </c>
      <c r="AT344" s="79">
        <v>-4.8836257308721542E-2</v>
      </c>
      <c r="AU344" s="79">
        <v>-5.1522295922040939E-2</v>
      </c>
      <c r="AV344" s="79">
        <v>-5.8966483920812607E-2</v>
      </c>
      <c r="AW344" s="79">
        <v>-6.5329588949680328E-2</v>
      </c>
      <c r="AX344" s="79">
        <v>-7.2599411010742188E-2</v>
      </c>
      <c r="AY344" s="79">
        <v>-8.7338492274284363E-2</v>
      </c>
      <c r="AZ344" s="79">
        <v>-6.3819684088230133E-2</v>
      </c>
      <c r="BA344" s="79">
        <v>-9.2966638505458832E-2</v>
      </c>
      <c r="BB344" s="79">
        <v>-9.4178676605224609E-2</v>
      </c>
      <c r="BC344" s="79">
        <v>-9.0237200260162354E-2</v>
      </c>
      <c r="BD344" s="79">
        <v>-6.6370896995067596E-2</v>
      </c>
      <c r="BE344" s="79">
        <v>-8.1469735596328974E-4</v>
      </c>
      <c r="BF344" s="79">
        <v>1.9198436290025711E-2</v>
      </c>
      <c r="BG344" s="79">
        <v>1.8465973436832428E-2</v>
      </c>
      <c r="BH344" s="79">
        <v>1.7375379800796509E-2</v>
      </c>
      <c r="BI344" s="79">
        <v>1.4099474996328354E-2</v>
      </c>
      <c r="BJ344" s="79">
        <v>9.2307123122736812E-4</v>
      </c>
      <c r="BK344" s="79">
        <v>2.4882650468498468E-3</v>
      </c>
      <c r="BL344" s="79">
        <v>3.355826810002327E-2</v>
      </c>
      <c r="BM344" s="79">
        <v>6.2759339809417725E-2</v>
      </c>
      <c r="BN344" s="79">
        <v>3.7689119577407837E-2</v>
      </c>
      <c r="BO344" s="79">
        <v>7.7906134538352489E-3</v>
      </c>
      <c r="BP344" s="79">
        <v>-2.2241329774260521E-2</v>
      </c>
      <c r="BQ344" s="79">
        <v>-3.1603418290615082E-2</v>
      </c>
      <c r="BR344" s="79">
        <v>5.475780344568193E-4</v>
      </c>
      <c r="BS344" s="79">
        <v>-6.3990512862801552E-3</v>
      </c>
      <c r="BT344" s="79">
        <v>-1.2095474638044834E-2</v>
      </c>
      <c r="BU344" s="79">
        <v>-1.6437314450740814E-2</v>
      </c>
      <c r="BV344" s="79">
        <v>-2.7123445644974709E-2</v>
      </c>
      <c r="BW344" s="79">
        <v>-4.4017523527145386E-2</v>
      </c>
      <c r="BX344" s="79">
        <v>-1.9289532676339149E-2</v>
      </c>
      <c r="BY344" s="79">
        <v>-4.567297175526619E-2</v>
      </c>
      <c r="BZ344" s="79">
        <v>-4.601220041513443E-2</v>
      </c>
      <c r="CA344" s="79">
        <v>-4.5200426131486893E-2</v>
      </c>
      <c r="CB344" s="79">
        <v>-2.5260210037231445E-2</v>
      </c>
      <c r="CC344" s="79">
        <v>2.6069441810250282E-2</v>
      </c>
      <c r="CD344" s="79">
        <v>4.4612865895032883E-2</v>
      </c>
      <c r="CE344" s="79">
        <v>4.3451372534036636E-2</v>
      </c>
      <c r="CF344" s="79">
        <v>4.2123749852180481E-2</v>
      </c>
      <c r="CG344" s="79">
        <v>3.9367653429508209E-2</v>
      </c>
      <c r="CH344" s="79">
        <v>2.5110945105552673E-2</v>
      </c>
      <c r="CI344" s="79">
        <v>2.8483802452683449E-2</v>
      </c>
      <c r="CJ344" s="79">
        <v>5.804835632443428E-2</v>
      </c>
      <c r="CK344" s="79">
        <v>8.7362304329872131E-2</v>
      </c>
      <c r="CL344" s="79">
        <v>6.2773846089839935E-2</v>
      </c>
      <c r="CM344" s="79">
        <v>3.532516211271286E-2</v>
      </c>
      <c r="CN344" s="79">
        <v>1.0795781388878822E-2</v>
      </c>
      <c r="CO344" s="79">
        <v>1.0412596166133881E-3</v>
      </c>
      <c r="CP344" s="79">
        <v>3.4750670194625854E-2</v>
      </c>
      <c r="CQ344" s="79">
        <v>2.4853171780705452E-2</v>
      </c>
      <c r="CR344" s="79">
        <v>2.0367246121168137E-2</v>
      </c>
      <c r="CS344" s="79">
        <v>1.7425326630473137E-2</v>
      </c>
      <c r="CT344" s="79">
        <v>4.3730661273002625E-3</v>
      </c>
      <c r="CU344" s="79">
        <v>-1.4013555832207203E-2</v>
      </c>
      <c r="CV344" s="79">
        <v>1.1551917530596256E-2</v>
      </c>
      <c r="CW344" s="79">
        <v>-1.2917520478367805E-2</v>
      </c>
      <c r="CX344" s="79">
        <v>-1.265223789960146E-2</v>
      </c>
      <c r="CY344" s="79">
        <v>-1.4008096419274807E-2</v>
      </c>
      <c r="CZ344" s="79">
        <v>3.2129238825291395E-3</v>
      </c>
      <c r="DA344" s="79">
        <v>5.2953582257032394E-2</v>
      </c>
      <c r="DB344" s="79">
        <v>7.0027291774749756E-2</v>
      </c>
      <c r="DC344" s="79">
        <v>6.8436771631240845E-2</v>
      </c>
      <c r="DD344" s="79">
        <v>6.6872112452983856E-2</v>
      </c>
      <c r="DE344" s="79">
        <v>6.4635835587978363E-2</v>
      </c>
      <c r="DF344" s="79">
        <v>4.929882287979126E-2</v>
      </c>
      <c r="DG344" s="79">
        <v>5.4479341953992844E-2</v>
      </c>
      <c r="DH344" s="79">
        <v>8.253844827413559E-2</v>
      </c>
      <c r="DI344" s="79">
        <v>0.11196527630090714</v>
      </c>
      <c r="DJ344" s="79">
        <v>8.7858580052852631E-2</v>
      </c>
      <c r="DK344" s="79">
        <v>6.2859721481800079E-2</v>
      </c>
      <c r="DL344" s="79">
        <v>4.3832894414663315E-2</v>
      </c>
      <c r="DM344" s="79">
        <v>3.3685933798551559E-2</v>
      </c>
      <c r="DN344" s="79">
        <v>6.8953759968280792E-2</v>
      </c>
      <c r="DO344" s="79">
        <v>5.6105397641658783E-2</v>
      </c>
      <c r="DP344" s="79">
        <v>5.2829969674348831E-2</v>
      </c>
      <c r="DQ344" s="79">
        <v>5.1287967711687088E-2</v>
      </c>
      <c r="DR344" s="79">
        <v>3.5869579762220383E-2</v>
      </c>
      <c r="DS344" s="79">
        <v>1.5990415588021278E-2</v>
      </c>
      <c r="DT344" s="79">
        <v>4.239337146282196E-2</v>
      </c>
      <c r="DU344" s="79">
        <v>1.9837928935885429E-2</v>
      </c>
      <c r="DV344" s="79">
        <v>2.0707722753286362E-2</v>
      </c>
      <c r="DW344" s="79">
        <v>1.7184235155582428E-2</v>
      </c>
      <c r="DX344" s="79">
        <v>3.1686056405305862E-2</v>
      </c>
      <c r="DY344" s="79">
        <v>9.1770008206367493E-2</v>
      </c>
      <c r="DZ344" s="79">
        <v>0.10672169178724289</v>
      </c>
      <c r="EA344" s="79">
        <v>0.10451171547174454</v>
      </c>
      <c r="EB344" s="79">
        <v>0.10260482877492905</v>
      </c>
      <c r="EC344" s="79">
        <v>0.10111907869577408</v>
      </c>
      <c r="ED344" s="79">
        <v>8.4222264587879181E-2</v>
      </c>
      <c r="EE344" s="79">
        <v>9.2012770473957062E-2</v>
      </c>
      <c r="EF344" s="79">
        <v>0.11789825558662415</v>
      </c>
      <c r="EG344" s="79">
        <v>0.14748804271221161</v>
      </c>
      <c r="EH344" s="79">
        <v>0.12407693266868591</v>
      </c>
      <c r="EI344" s="79">
        <v>0.10261522978544235</v>
      </c>
      <c r="EJ344" s="79">
        <v>9.153323620557785E-2</v>
      </c>
      <c r="EK344" s="79">
        <v>8.0819666385650635E-2</v>
      </c>
      <c r="EL344" s="79">
        <v>0.11833759397268295</v>
      </c>
      <c r="EM344" s="79">
        <v>0.10122864693403244</v>
      </c>
      <c r="EN344" s="79">
        <v>9.9700987339019775E-2</v>
      </c>
      <c r="EO344" s="79">
        <v>0.1001802384853363</v>
      </c>
      <c r="EP344" s="79">
        <v>8.1345535814762115E-2</v>
      </c>
      <c r="EQ344" s="79">
        <v>5.9311382472515106E-2</v>
      </c>
      <c r="ER344" s="79">
        <v>8.6923524737358093E-2</v>
      </c>
      <c r="ES344" s="79">
        <v>6.7131593823432922E-2</v>
      </c>
      <c r="ET344" s="79">
        <v>6.8874210119247437E-2</v>
      </c>
      <c r="EU344" s="79">
        <v>6.222100555896759E-2</v>
      </c>
      <c r="EV344" s="79">
        <v>7.2796739637851715E-2</v>
      </c>
      <c r="EW344" s="79">
        <v>71.58380126953125</v>
      </c>
      <c r="EX344" s="79">
        <v>70.449874877929688</v>
      </c>
      <c r="EY344" s="79">
        <v>69.196990966796875</v>
      </c>
      <c r="EZ344" s="79">
        <v>68.377365112304688</v>
      </c>
      <c r="FA344" s="79">
        <v>67.492141723632813</v>
      </c>
      <c r="FB344" s="79">
        <v>66.745414733886719</v>
      </c>
      <c r="FC344" s="79">
        <v>66.067665100097656</v>
      </c>
      <c r="FD344" s="79">
        <v>66.375381469726563</v>
      </c>
      <c r="FE344" s="79">
        <v>69.384368896484375</v>
      </c>
      <c r="FF344" s="79">
        <v>73.056228637695313</v>
      </c>
      <c r="FG344" s="79">
        <v>76.934158325195313</v>
      </c>
      <c r="FH344" s="79">
        <v>80.599617004394531</v>
      </c>
      <c r="FI344" s="79">
        <v>83.758628845214844</v>
      </c>
      <c r="FJ344" s="79">
        <v>86.544486999511719</v>
      </c>
      <c r="FK344" s="79">
        <v>88.610435485839844</v>
      </c>
      <c r="FL344" s="79">
        <v>90.173698425292969</v>
      </c>
      <c r="FM344" s="79">
        <v>90.128402709960938</v>
      </c>
      <c r="FN344" s="79">
        <v>88.712806701660156</v>
      </c>
      <c r="FO344" s="79">
        <v>86.547721862792969</v>
      </c>
      <c r="FP344" s="79">
        <v>83.013504028320313</v>
      </c>
      <c r="FQ344" s="79">
        <v>79.147201538085938</v>
      </c>
      <c r="FR344" s="79">
        <v>76.481834411621094</v>
      </c>
      <c r="FS344" s="79">
        <v>74.584793090820313</v>
      </c>
      <c r="FT344" s="79">
        <v>72.739448547363281</v>
      </c>
      <c r="FU344" s="79">
        <v>4.5610055327415466E-2</v>
      </c>
      <c r="FV344" s="79">
        <v>5.4735403507947922E-2</v>
      </c>
      <c r="FW344" s="79">
        <v>4.5279644429683685E-2</v>
      </c>
      <c r="FX344" s="79">
        <v>0</v>
      </c>
      <c r="FY344" s="79">
        <v>152.95237731933594</v>
      </c>
      <c r="FZ344" s="79">
        <v>1</v>
      </c>
      <c r="GA344" s="52"/>
      <c r="GB344" s="34"/>
    </row>
    <row r="345" spans="1:184" x14ac:dyDescent="0.2">
      <c r="A345" t="s">
        <v>186</v>
      </c>
      <c r="B345" t="s">
        <v>236</v>
      </c>
      <c r="C345" t="s">
        <v>194</v>
      </c>
      <c r="D345" t="s">
        <v>202</v>
      </c>
      <c r="E345" t="s">
        <v>209</v>
      </c>
      <c r="F345" t="s">
        <v>1</v>
      </c>
      <c r="G345" t="s">
        <v>1</v>
      </c>
      <c r="H345" s="79">
        <v>3559</v>
      </c>
      <c r="I345" s="79">
        <v>0.46251514554023743</v>
      </c>
      <c r="J345" s="79">
        <v>0.40058267116546631</v>
      </c>
      <c r="K345" s="79">
        <v>0.36072036623954773</v>
      </c>
      <c r="L345" s="79">
        <v>0.33606016635894775</v>
      </c>
      <c r="M345" s="79">
        <v>0.33329901099205017</v>
      </c>
      <c r="N345" s="79">
        <v>0.36563679575920105</v>
      </c>
      <c r="O345" s="79">
        <v>0.41498914361000061</v>
      </c>
      <c r="P345" s="79">
        <v>0.4466518759727478</v>
      </c>
      <c r="Q345" s="79">
        <v>0.46955651044845581</v>
      </c>
      <c r="R345" s="79">
        <v>0.49724668264389038</v>
      </c>
      <c r="S345" s="79">
        <v>0.52104085683822632</v>
      </c>
      <c r="T345" s="79">
        <v>0.55927950143814087</v>
      </c>
      <c r="U345" s="79">
        <v>0.6023557186126709</v>
      </c>
      <c r="V345" s="79">
        <v>0.62687569856643677</v>
      </c>
      <c r="W345" s="79">
        <v>0.65309327840805054</v>
      </c>
      <c r="X345" s="79">
        <v>0.68528217077255249</v>
      </c>
      <c r="Y345" s="79">
        <v>0.73977005481719971</v>
      </c>
      <c r="Z345" s="79">
        <v>0.80616438388824463</v>
      </c>
      <c r="AA345" s="79">
        <v>0.82716107368469238</v>
      </c>
      <c r="AB345" s="79">
        <v>0.82777827978134155</v>
      </c>
      <c r="AC345" s="79">
        <v>0.82699084281921387</v>
      </c>
      <c r="AD345" s="79">
        <v>0.77927035093307495</v>
      </c>
      <c r="AE345" s="79">
        <v>0.66104739904403687</v>
      </c>
      <c r="AF345" s="79">
        <v>0.54733312129974365</v>
      </c>
      <c r="AG345" s="79">
        <v>-8.7449274957180023E-2</v>
      </c>
      <c r="AH345" s="79">
        <v>-7.778485119342804E-2</v>
      </c>
      <c r="AI345" s="79">
        <v>-6.0236025601625443E-2</v>
      </c>
      <c r="AJ345" s="79">
        <v>-5.3715046495199203E-2</v>
      </c>
      <c r="AK345" s="79">
        <v>-4.5041188597679138E-2</v>
      </c>
      <c r="AL345" s="79">
        <v>-2.4426236748695374E-2</v>
      </c>
      <c r="AM345" s="79">
        <v>-2.6439225766807795E-3</v>
      </c>
      <c r="AN345" s="79">
        <v>-5.9822052717208862E-3</v>
      </c>
      <c r="AO345" s="79">
        <v>-1.3052100315690041E-2</v>
      </c>
      <c r="AP345" s="79">
        <v>-1.9254639744758606E-2</v>
      </c>
      <c r="AQ345" s="79">
        <v>-2.8173845261335373E-2</v>
      </c>
      <c r="AR345" s="79">
        <v>-3.7393402308225632E-2</v>
      </c>
      <c r="AS345" s="79">
        <v>-3.2793715596199036E-2</v>
      </c>
      <c r="AT345" s="79">
        <v>-2.8325492516160011E-2</v>
      </c>
      <c r="AU345" s="79">
        <v>-1.8979260697960854E-2</v>
      </c>
      <c r="AV345" s="79">
        <v>-8.3600487560033798E-3</v>
      </c>
      <c r="AW345" s="79">
        <v>-1.6401398926973343E-2</v>
      </c>
      <c r="AX345" s="79">
        <v>-4.7754435800015926E-3</v>
      </c>
      <c r="AY345" s="79">
        <v>-1.0857203975319862E-2</v>
      </c>
      <c r="AZ345" s="79">
        <v>-1.5178950503468513E-2</v>
      </c>
      <c r="BA345" s="79">
        <v>-3.9530109614133835E-2</v>
      </c>
      <c r="BB345" s="79">
        <v>-3.314538300037384E-2</v>
      </c>
      <c r="BC345" s="79">
        <v>-5.3025126457214355E-2</v>
      </c>
      <c r="BD345" s="79">
        <v>-6.4090408384799957E-2</v>
      </c>
      <c r="BE345" s="79">
        <v>-6.5467476844787598E-2</v>
      </c>
      <c r="BF345" s="79">
        <v>-5.7299487292766571E-2</v>
      </c>
      <c r="BG345" s="79">
        <v>-4.2885493487119675E-2</v>
      </c>
      <c r="BH345" s="79">
        <v>-3.7064414471387863E-2</v>
      </c>
      <c r="BI345" s="79">
        <v>-2.9009109362959862E-2</v>
      </c>
      <c r="BJ345" s="79">
        <v>-1.000287476927042E-2</v>
      </c>
      <c r="BK345" s="79">
        <v>1.1361890472471714E-2</v>
      </c>
      <c r="BL345" s="79">
        <v>8.5467863827943802E-3</v>
      </c>
      <c r="BM345" s="79">
        <v>-3.2129840110428631E-4</v>
      </c>
      <c r="BN345" s="79">
        <v>-6.3147284090518951E-3</v>
      </c>
      <c r="BO345" s="79">
        <v>-1.40495290979743E-2</v>
      </c>
      <c r="BP345" s="79">
        <v>-2.1294953301548958E-2</v>
      </c>
      <c r="BQ345" s="79">
        <v>-1.543208584189415E-2</v>
      </c>
      <c r="BR345" s="79">
        <v>-1.006627082824707E-2</v>
      </c>
      <c r="BS345" s="79">
        <v>-4.2712586582638323E-4</v>
      </c>
      <c r="BT345" s="79">
        <v>1.1000360362231731E-2</v>
      </c>
      <c r="BU345" s="79">
        <v>3.7536527961492538E-3</v>
      </c>
      <c r="BV345" s="79">
        <v>1.5573015436530113E-2</v>
      </c>
      <c r="BW345" s="79">
        <v>1.3632099144160748E-2</v>
      </c>
      <c r="BX345" s="79">
        <v>1.1976435780525208E-2</v>
      </c>
      <c r="BY345" s="79">
        <v>-9.3819303438067436E-3</v>
      </c>
      <c r="BZ345" s="79">
        <v>-1.6103949164971709E-3</v>
      </c>
      <c r="CA345" s="79">
        <v>-2.6782190427184105E-2</v>
      </c>
      <c r="CB345" s="79">
        <v>-4.2479254305362701E-2</v>
      </c>
      <c r="CC345" s="79">
        <v>-5.0242956727743149E-2</v>
      </c>
      <c r="CD345" s="79">
        <v>-4.311138391494751E-2</v>
      </c>
      <c r="CE345" s="79">
        <v>-3.0868571251630783E-2</v>
      </c>
      <c r="CF345" s="79">
        <v>-2.5532243773341179E-2</v>
      </c>
      <c r="CG345" s="79">
        <v>-1.7905339598655701E-2</v>
      </c>
      <c r="CH345" s="79">
        <v>-1.329676615569042E-5</v>
      </c>
      <c r="CI345" s="79">
        <v>2.1062275394797325E-2</v>
      </c>
      <c r="CJ345" s="79">
        <v>1.860952191054821E-2</v>
      </c>
      <c r="CK345" s="79">
        <v>8.4960153326392174E-3</v>
      </c>
      <c r="CL345" s="79">
        <v>2.6474131736904383E-3</v>
      </c>
      <c r="CM345" s="79">
        <v>-4.2670737020671368E-3</v>
      </c>
      <c r="CN345" s="79">
        <v>-1.0145216248929501E-2</v>
      </c>
      <c r="CO345" s="79">
        <v>-3.4074732102453709E-3</v>
      </c>
      <c r="CP345" s="79">
        <v>2.580009400844574E-3</v>
      </c>
      <c r="CQ345" s="79">
        <v>1.2422026135027409E-2</v>
      </c>
      <c r="CR345" s="79">
        <v>2.4409320205450058E-2</v>
      </c>
      <c r="CS345" s="79">
        <v>1.7712980508804321E-2</v>
      </c>
      <c r="CT345" s="79">
        <v>2.9666297137737274E-2</v>
      </c>
      <c r="CU345" s="79">
        <v>3.0593317002058029E-2</v>
      </c>
      <c r="CV345" s="79">
        <v>3.0784172937273979E-2</v>
      </c>
      <c r="CW345" s="79">
        <v>1.1498605832457542E-2</v>
      </c>
      <c r="CX345" s="79">
        <v>2.0230639725923538E-2</v>
      </c>
      <c r="CY345" s="79">
        <v>-8.6064133793115616E-3</v>
      </c>
      <c r="CZ345" s="79">
        <v>-2.751142717897892E-2</v>
      </c>
      <c r="DA345" s="79">
        <v>-3.5018429160118103E-2</v>
      </c>
      <c r="DB345" s="79">
        <v>-2.8923278674483299E-2</v>
      </c>
      <c r="DC345" s="79">
        <v>-1.8851645290851593E-2</v>
      </c>
      <c r="DD345" s="79">
        <v>-1.4000069350004196E-2</v>
      </c>
      <c r="DE345" s="79">
        <v>-6.8015707656741142E-3</v>
      </c>
      <c r="DF345" s="79">
        <v>9.9762808531522751E-3</v>
      </c>
      <c r="DG345" s="79">
        <v>3.0762657523155212E-2</v>
      </c>
      <c r="DH345" s="79">
        <v>2.867225743830204E-2</v>
      </c>
      <c r="DI345" s="79">
        <v>1.7313329502940178E-2</v>
      </c>
      <c r="DJ345" s="79">
        <v>1.1609554290771484E-2</v>
      </c>
      <c r="DK345" s="79">
        <v>5.5153830908238888E-3</v>
      </c>
      <c r="DL345" s="79">
        <v>1.0045206872746348E-3</v>
      </c>
      <c r="DM345" s="79">
        <v>8.6171384900808334E-3</v>
      </c>
      <c r="DN345" s="79">
        <v>1.5226289629936218E-2</v>
      </c>
      <c r="DO345" s="79">
        <v>2.5271177291870117E-2</v>
      </c>
      <c r="DP345" s="79">
        <v>3.7818282842636108E-2</v>
      </c>
      <c r="DQ345" s="79">
        <v>3.1672310084104538E-2</v>
      </c>
      <c r="DR345" s="79">
        <v>4.3759576976299286E-2</v>
      </c>
      <c r="DS345" s="79">
        <v>4.7554533928632736E-2</v>
      </c>
      <c r="DT345" s="79">
        <v>4.9591917544603348E-2</v>
      </c>
      <c r="DU345" s="79">
        <v>3.2379142940044403E-2</v>
      </c>
      <c r="DV345" s="79">
        <v>4.2071670293807983E-2</v>
      </c>
      <c r="DW345" s="79">
        <v>9.5693627372384071E-3</v>
      </c>
      <c r="DX345" s="79">
        <v>-1.2543601915240288E-2</v>
      </c>
      <c r="DY345" s="79">
        <v>-1.30366375669837E-2</v>
      </c>
      <c r="DZ345" s="79">
        <v>-8.4379101172089577E-3</v>
      </c>
      <c r="EA345" s="79">
        <v>-1.5011144569143653E-3</v>
      </c>
      <c r="EB345" s="79">
        <v>2.6505584828555584E-3</v>
      </c>
      <c r="EC345" s="79">
        <v>9.230511263012886E-3</v>
      </c>
      <c r="ED345" s="79">
        <v>2.4399643763899803E-2</v>
      </c>
      <c r="EE345" s="79">
        <v>4.4768471270799637E-2</v>
      </c>
      <c r="EF345" s="79">
        <v>4.3201249092817307E-2</v>
      </c>
      <c r="EG345" s="79">
        <v>3.0044130980968475E-2</v>
      </c>
      <c r="EH345" s="79">
        <v>2.4549465626478195E-2</v>
      </c>
      <c r="EI345" s="79">
        <v>1.9639696925878525E-2</v>
      </c>
      <c r="EJ345" s="79">
        <v>1.7102969810366631E-2</v>
      </c>
      <c r="EK345" s="79">
        <v>2.5978768244385719E-2</v>
      </c>
      <c r="EL345" s="79">
        <v>3.348550945520401E-2</v>
      </c>
      <c r="EM345" s="79">
        <v>4.3823312968015671E-2</v>
      </c>
      <c r="EN345" s="79">
        <v>5.7178691029548645E-2</v>
      </c>
      <c r="EO345" s="79">
        <v>5.1827356219291687E-2</v>
      </c>
      <c r="EP345" s="79">
        <v>6.4108036458492279E-2</v>
      </c>
      <c r="EQ345" s="79">
        <v>7.2043836116790771E-2</v>
      </c>
      <c r="ER345" s="79">
        <v>7.6747305691242218E-2</v>
      </c>
      <c r="ES345" s="79">
        <v>6.252732127904892E-2</v>
      </c>
      <c r="ET345" s="79">
        <v>7.3606662452220917E-2</v>
      </c>
      <c r="EU345" s="79">
        <v>3.5812295973300934E-2</v>
      </c>
      <c r="EV345" s="79">
        <v>9.0675605461001396E-3</v>
      </c>
      <c r="EW345" s="79">
        <v>67.391975402832031</v>
      </c>
      <c r="EX345" s="79">
        <v>66.541908264160156</v>
      </c>
      <c r="EY345" s="79">
        <v>65.580474853515625</v>
      </c>
      <c r="EZ345" s="79">
        <v>64.908462524414063</v>
      </c>
      <c r="FA345" s="79">
        <v>64.171592712402344</v>
      </c>
      <c r="FB345" s="79">
        <v>63.842071533203125</v>
      </c>
      <c r="FC345" s="79">
        <v>63.096256256103516</v>
      </c>
      <c r="FD345" s="79">
        <v>63.716079711914063</v>
      </c>
      <c r="FE345" s="79">
        <v>66.597007751464844</v>
      </c>
      <c r="FF345" s="79">
        <v>70.214607238769531</v>
      </c>
      <c r="FG345" s="79">
        <v>74.025993347167969</v>
      </c>
      <c r="FH345" s="79">
        <v>77.645378112792969</v>
      </c>
      <c r="FI345" s="79">
        <v>81.168174743652344</v>
      </c>
      <c r="FJ345" s="79">
        <v>84.082847595214844</v>
      </c>
      <c r="FK345" s="79">
        <v>85.805282592773438</v>
      </c>
      <c r="FL345" s="79">
        <v>86.570404052734375</v>
      </c>
      <c r="FM345" s="79">
        <v>86.312820434570313</v>
      </c>
      <c r="FN345" s="79">
        <v>84.518966674804688</v>
      </c>
      <c r="FO345" s="79">
        <v>81.826828002929688</v>
      </c>
      <c r="FP345" s="79">
        <v>78.101821899414063</v>
      </c>
      <c r="FQ345" s="79">
        <v>73.94818115234375</v>
      </c>
      <c r="FR345" s="79">
        <v>71.354736328125</v>
      </c>
      <c r="FS345" s="79">
        <v>69.764472961425781</v>
      </c>
      <c r="FT345" s="79">
        <v>68.375267028808594</v>
      </c>
      <c r="FU345" s="79">
        <v>1.5983885154128075E-2</v>
      </c>
      <c r="FV345" s="79">
        <v>2.4176495149731636E-2</v>
      </c>
      <c r="FW345" s="79">
        <v>1.5534845180809498E-2</v>
      </c>
      <c r="FX345" s="79">
        <v>0</v>
      </c>
      <c r="FY345" s="79">
        <v>442.92855834960938</v>
      </c>
      <c r="FZ345" s="79">
        <v>1</v>
      </c>
      <c r="GA345" s="52"/>
      <c r="GB345" s="34"/>
    </row>
    <row r="346" spans="1:184" x14ac:dyDescent="0.2">
      <c r="A346" t="s">
        <v>186</v>
      </c>
      <c r="B346" t="s">
        <v>236</v>
      </c>
      <c r="C346" t="s">
        <v>194</v>
      </c>
      <c r="D346" t="s">
        <v>202</v>
      </c>
      <c r="E346" t="s">
        <v>209</v>
      </c>
      <c r="F346" t="s">
        <v>178</v>
      </c>
      <c r="G346" t="s">
        <v>1</v>
      </c>
      <c r="H346" s="79">
        <v>2470</v>
      </c>
      <c r="I346" s="79">
        <v>0.37027385830879211</v>
      </c>
      <c r="J346" s="79">
        <v>0.32780131697654724</v>
      </c>
      <c r="K346" s="79">
        <v>0.29186633229255676</v>
      </c>
      <c r="L346" s="79">
        <v>0.27144789695739746</v>
      </c>
      <c r="M346" s="79">
        <v>0.27250340580940247</v>
      </c>
      <c r="N346" s="79">
        <v>0.28756943345069885</v>
      </c>
      <c r="O346" s="79">
        <v>0.30968448519706726</v>
      </c>
      <c r="P346" s="79">
        <v>0.37157285213470459</v>
      </c>
      <c r="Q346" s="79">
        <v>0.40536442399024963</v>
      </c>
      <c r="R346" s="79">
        <v>0.42859792709350586</v>
      </c>
      <c r="S346" s="79">
        <v>0.44051793217658997</v>
      </c>
      <c r="T346" s="79">
        <v>0.4704633355140686</v>
      </c>
      <c r="U346" s="79">
        <v>0.49797970056533813</v>
      </c>
      <c r="V346" s="79">
        <v>0.50055742263793945</v>
      </c>
      <c r="W346" s="79">
        <v>0.51880240440368652</v>
      </c>
      <c r="X346" s="79">
        <v>0.55489826202392578</v>
      </c>
      <c r="Y346" s="79">
        <v>0.58542174100875854</v>
      </c>
      <c r="Z346" s="79">
        <v>0.62172138690948486</v>
      </c>
      <c r="AA346" s="79">
        <v>0.63798832893371582</v>
      </c>
      <c r="AB346" s="79">
        <v>0.64192116260528564</v>
      </c>
      <c r="AC346" s="79">
        <v>0.64433884620666504</v>
      </c>
      <c r="AD346" s="79">
        <v>0.60145729780197144</v>
      </c>
      <c r="AE346" s="79">
        <v>0.51375472545623779</v>
      </c>
      <c r="AF346" s="79">
        <v>0.42865726351737976</v>
      </c>
      <c r="AG346" s="79">
        <v>-6.2568895518779755E-2</v>
      </c>
      <c r="AH346" s="79">
        <v>-3.7120465189218521E-2</v>
      </c>
      <c r="AI346" s="79">
        <v>-3.0874500051140785E-2</v>
      </c>
      <c r="AJ346" s="79">
        <v>-3.3747654408216476E-2</v>
      </c>
      <c r="AK346" s="79">
        <v>-2.9775233939290047E-2</v>
      </c>
      <c r="AL346" s="79">
        <v>-1.969141885638237E-2</v>
      </c>
      <c r="AM346" s="79">
        <v>-2.3608772084116936E-2</v>
      </c>
      <c r="AN346" s="79">
        <v>-2.4019882082939148E-2</v>
      </c>
      <c r="AO346" s="79">
        <v>-4.1365731507539749E-2</v>
      </c>
      <c r="AP346" s="79">
        <v>-3.7401795387268066E-2</v>
      </c>
      <c r="AQ346" s="79">
        <v>-4.7583483159542084E-2</v>
      </c>
      <c r="AR346" s="79">
        <v>-5.5870428681373596E-2</v>
      </c>
      <c r="AS346" s="79">
        <v>-5.0820399075746536E-2</v>
      </c>
      <c r="AT346" s="79">
        <v>-5.5109132081270218E-2</v>
      </c>
      <c r="AU346" s="79">
        <v>-2.3929443210363388E-2</v>
      </c>
      <c r="AV346" s="79">
        <v>-1.3961499556899071E-2</v>
      </c>
      <c r="AW346" s="79">
        <v>-1.5231147408485413E-2</v>
      </c>
      <c r="AX346" s="79">
        <v>-2.9840784147381783E-2</v>
      </c>
      <c r="AY346" s="79">
        <v>-3.3926598727703094E-2</v>
      </c>
      <c r="AZ346" s="79">
        <v>-4.4847860932350159E-2</v>
      </c>
      <c r="BA346" s="79">
        <v>-7.5393572449684143E-2</v>
      </c>
      <c r="BB346" s="79">
        <v>-8.832143247127533E-2</v>
      </c>
      <c r="BC346" s="79">
        <v>-9.7080402076244354E-2</v>
      </c>
      <c r="BD346" s="79">
        <v>-8.5117429494857788E-2</v>
      </c>
      <c r="BE346" s="79">
        <v>-4.753180593252182E-2</v>
      </c>
      <c r="BF346" s="79">
        <v>-2.5938954204320908E-2</v>
      </c>
      <c r="BG346" s="79">
        <v>-2.1158881485462189E-2</v>
      </c>
      <c r="BH346" s="79">
        <v>-2.496478334069252E-2</v>
      </c>
      <c r="BI346" s="79">
        <v>-2.1109966561198235E-2</v>
      </c>
      <c r="BJ346" s="79">
        <v>-1.1023377999663353E-2</v>
      </c>
      <c r="BK346" s="79">
        <v>-1.2907775118947029E-2</v>
      </c>
      <c r="BL346" s="79">
        <v>-1.2661000713706017E-2</v>
      </c>
      <c r="BM346" s="79">
        <v>-2.9083438217639923E-2</v>
      </c>
      <c r="BN346" s="79">
        <v>-2.5317361578345299E-2</v>
      </c>
      <c r="BO346" s="79">
        <v>-3.4443844109773636E-2</v>
      </c>
      <c r="BP346" s="79">
        <v>-4.1230048984289169E-2</v>
      </c>
      <c r="BQ346" s="79">
        <v>-3.5244468599557877E-2</v>
      </c>
      <c r="BR346" s="79">
        <v>-3.9509832859039307E-2</v>
      </c>
      <c r="BS346" s="79">
        <v>-8.1340055912733078E-3</v>
      </c>
      <c r="BT346" s="79">
        <v>3.2901258673518896E-3</v>
      </c>
      <c r="BU346" s="79">
        <v>3.1424914486706257E-3</v>
      </c>
      <c r="BV346" s="79">
        <v>-1.130480132997036E-2</v>
      </c>
      <c r="BW346" s="79">
        <v>-1.6103783622384071E-2</v>
      </c>
      <c r="BX346" s="79">
        <v>-2.8812846168875694E-2</v>
      </c>
      <c r="BY346" s="79">
        <v>-5.8441255241632462E-2</v>
      </c>
      <c r="BZ346" s="79">
        <v>-6.9985158741474152E-2</v>
      </c>
      <c r="CA346" s="79">
        <v>-7.8636147081851959E-2</v>
      </c>
      <c r="CB346" s="79">
        <v>-6.7853614687919617E-2</v>
      </c>
      <c r="CC346" s="79">
        <v>-3.7117160856723785E-2</v>
      </c>
      <c r="CD346" s="79">
        <v>-1.8194675445556641E-2</v>
      </c>
      <c r="CE346" s="79">
        <v>-1.442987471818924E-2</v>
      </c>
      <c r="CF346" s="79">
        <v>-1.8881795927882195E-2</v>
      </c>
      <c r="CG346" s="79">
        <v>-1.5108430758118629E-2</v>
      </c>
      <c r="CH346" s="79">
        <v>-5.0199190154671669E-3</v>
      </c>
      <c r="CI346" s="79">
        <v>-5.4962961003184319E-3</v>
      </c>
      <c r="CJ346" s="79">
        <v>-4.7938735224306583E-3</v>
      </c>
      <c r="CK346" s="79">
        <v>-2.0576758310198784E-2</v>
      </c>
      <c r="CL346" s="79">
        <v>-1.6947722062468529E-2</v>
      </c>
      <c r="CM346" s="79">
        <v>-2.5343369692564011E-2</v>
      </c>
      <c r="CN346" s="79">
        <v>-3.1090162694454193E-2</v>
      </c>
      <c r="CO346" s="79">
        <v>-2.4456627666950226E-2</v>
      </c>
      <c r="CP346" s="79">
        <v>-2.870580367743969E-2</v>
      </c>
      <c r="CQ346" s="79">
        <v>2.8058658353984356E-3</v>
      </c>
      <c r="CR346" s="79">
        <v>1.5238549560308456E-2</v>
      </c>
      <c r="CS346" s="79">
        <v>1.5868019312620163E-2</v>
      </c>
      <c r="CT346" s="79">
        <v>1.5331662725657225E-3</v>
      </c>
      <c r="CU346" s="79">
        <v>-3.7597583141177893E-3</v>
      </c>
      <c r="CV346" s="79">
        <v>-1.7707046121358871E-2</v>
      </c>
      <c r="CW346" s="79">
        <v>-4.6700131148099899E-2</v>
      </c>
      <c r="CX346" s="79">
        <v>-5.7285506278276443E-2</v>
      </c>
      <c r="CY346" s="79">
        <v>-6.5861716866493225E-2</v>
      </c>
      <c r="CZ346" s="79">
        <v>-5.5896755307912827E-2</v>
      </c>
      <c r="DA346" s="79">
        <v>-2.6702523231506348E-2</v>
      </c>
      <c r="DB346" s="79">
        <v>-1.0450396686792374E-2</v>
      </c>
      <c r="DC346" s="79">
        <v>-7.7008670195937157E-3</v>
      </c>
      <c r="DD346" s="79">
        <v>-1.2798805721104145E-2</v>
      </c>
      <c r="DE346" s="79">
        <v>-9.1068930923938751E-3</v>
      </c>
      <c r="DF346" s="79">
        <v>9.835392702370882E-4</v>
      </c>
      <c r="DG346" s="79">
        <v>1.9151825690641999E-3</v>
      </c>
      <c r="DH346" s="79">
        <v>3.0732541345059872E-3</v>
      </c>
      <c r="DI346" s="79">
        <v>-1.2070079334080219E-2</v>
      </c>
      <c r="DJ346" s="79">
        <v>-8.5780825465917587E-3</v>
      </c>
      <c r="DK346" s="79">
        <v>-1.6242897137999535E-2</v>
      </c>
      <c r="DL346" s="79">
        <v>-2.0950278267264366E-2</v>
      </c>
      <c r="DM346" s="79">
        <v>-1.3668784871697426E-2</v>
      </c>
      <c r="DN346" s="79">
        <v>-1.7901770770549774E-2</v>
      </c>
      <c r="DO346" s="79">
        <v>1.3745737262070179E-2</v>
      </c>
      <c r="DP346" s="79">
        <v>2.718697302043438E-2</v>
      </c>
      <c r="DQ346" s="79">
        <v>2.8593545779585838E-2</v>
      </c>
      <c r="DR346" s="79">
        <v>1.4371134340763092E-2</v>
      </c>
      <c r="DS346" s="79">
        <v>8.5842683911323547E-3</v>
      </c>
      <c r="DT346" s="79">
        <v>-6.601246539503336E-3</v>
      </c>
      <c r="DU346" s="79">
        <v>-3.4959007054567337E-2</v>
      </c>
      <c r="DV346" s="79">
        <v>-4.4585853815078735E-2</v>
      </c>
      <c r="DW346" s="79">
        <v>-5.3087282925844193E-2</v>
      </c>
      <c r="DX346" s="79">
        <v>-4.3939892202615738E-2</v>
      </c>
      <c r="DY346" s="79">
        <v>-1.1665430851280689E-2</v>
      </c>
      <c r="DZ346" s="79">
        <v>7.3111261008307338E-4</v>
      </c>
      <c r="EA346" s="79">
        <v>2.0147508475929499E-3</v>
      </c>
      <c r="EB346" s="79">
        <v>-4.0159351192414761E-3</v>
      </c>
      <c r="EC346" s="79">
        <v>-4.4162780977785587E-4</v>
      </c>
      <c r="ED346" s="79">
        <v>9.6515808254480362E-3</v>
      </c>
      <c r="EE346" s="79">
        <v>1.2616180814802647E-2</v>
      </c>
      <c r="EF346" s="79">
        <v>1.443213690072298E-2</v>
      </c>
      <c r="EG346" s="79">
        <v>2.122148871421814E-4</v>
      </c>
      <c r="EH346" s="79">
        <v>3.506349166855216E-3</v>
      </c>
      <c r="EI346" s="79">
        <v>-3.1032562255859375E-3</v>
      </c>
      <c r="EJ346" s="79">
        <v>-6.3098911195993423E-3</v>
      </c>
      <c r="EK346" s="79">
        <v>1.9071432761847973E-3</v>
      </c>
      <c r="EL346" s="79">
        <v>-2.3024680558592081E-3</v>
      </c>
      <c r="EM346" s="79">
        <v>2.9541175812482834E-2</v>
      </c>
      <c r="EN346" s="79">
        <v>4.4438596814870834E-2</v>
      </c>
      <c r="EO346" s="79">
        <v>4.6967186033725739E-2</v>
      </c>
      <c r="EP346" s="79">
        <v>3.2907120883464813E-2</v>
      </c>
      <c r="EQ346" s="79">
        <v>2.6407083496451378E-2</v>
      </c>
      <c r="ER346" s="79">
        <v>9.4337649643421173E-3</v>
      </c>
      <c r="ES346" s="79">
        <v>-1.8006689846515656E-2</v>
      </c>
      <c r="ET346" s="79">
        <v>-2.6249578222632408E-2</v>
      </c>
      <c r="EU346" s="79">
        <v>-3.4643027931451797E-2</v>
      </c>
      <c r="EV346" s="79">
        <v>-2.6676082983613014E-2</v>
      </c>
      <c r="EW346" s="79">
        <v>64.932334899902344</v>
      </c>
      <c r="EX346" s="79">
        <v>64.229667663574219</v>
      </c>
      <c r="EY346" s="79">
        <v>63.50634765625</v>
      </c>
      <c r="EZ346" s="79">
        <v>63.074306488037109</v>
      </c>
      <c r="FA346" s="79">
        <v>62.555992126464844</v>
      </c>
      <c r="FB346" s="79">
        <v>62.378589630126953</v>
      </c>
      <c r="FC346" s="79">
        <v>61.895755767822266</v>
      </c>
      <c r="FD346" s="79">
        <v>62.875938415527344</v>
      </c>
      <c r="FE346" s="79">
        <v>65.154396057128906</v>
      </c>
      <c r="FF346" s="79">
        <v>68.20587158203125</v>
      </c>
      <c r="FG346" s="79">
        <v>71.4288330078125</v>
      </c>
      <c r="FH346" s="79">
        <v>74.730430603027344</v>
      </c>
      <c r="FI346" s="79">
        <v>78.08477783203125</v>
      </c>
      <c r="FJ346" s="79">
        <v>80.836997985839844</v>
      </c>
      <c r="FK346" s="79">
        <v>82.129676818847656</v>
      </c>
      <c r="FL346" s="79">
        <v>82.714439392089844</v>
      </c>
      <c r="FM346" s="79">
        <v>81.898269653320313</v>
      </c>
      <c r="FN346" s="79">
        <v>80.021102905273438</v>
      </c>
      <c r="FO346" s="79">
        <v>77.042068481445313</v>
      </c>
      <c r="FP346" s="79">
        <v>73.519996643066406</v>
      </c>
      <c r="FQ346" s="79">
        <v>70.143165588378906</v>
      </c>
      <c r="FR346" s="79">
        <v>68.344894409179688</v>
      </c>
      <c r="FS346" s="79">
        <v>66.997711181640625</v>
      </c>
      <c r="FT346" s="79">
        <v>65.849594116210938</v>
      </c>
      <c r="FU346" s="79">
        <v>1.2097721919417381E-2</v>
      </c>
      <c r="FV346" s="79">
        <v>1.9859513267874718E-2</v>
      </c>
      <c r="FW346" s="79">
        <v>1.1767057701945305E-2</v>
      </c>
      <c r="FX346" s="79">
        <v>0</v>
      </c>
      <c r="FY346" s="79">
        <v>331.85714721679688</v>
      </c>
      <c r="FZ346" s="79">
        <v>1</v>
      </c>
      <c r="GA346" s="52"/>
      <c r="GB346" s="34"/>
    </row>
    <row r="347" spans="1:184" x14ac:dyDescent="0.2">
      <c r="A347" t="s">
        <v>186</v>
      </c>
      <c r="B347" t="s">
        <v>236</v>
      </c>
      <c r="C347" t="s">
        <v>194</v>
      </c>
      <c r="D347" t="s">
        <v>202</v>
      </c>
      <c r="E347" t="s">
        <v>209</v>
      </c>
      <c r="F347" t="s">
        <v>179</v>
      </c>
      <c r="G347" t="s">
        <v>1</v>
      </c>
      <c r="H347" s="79">
        <v>126</v>
      </c>
      <c r="I347" s="79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  <c r="Z347" s="79"/>
      <c r="AA347" s="79"/>
      <c r="AB347" s="79"/>
      <c r="AC347" s="79"/>
      <c r="AD347" s="79"/>
      <c r="AE347" s="79"/>
      <c r="AF347" s="79"/>
      <c r="AG347" s="79"/>
      <c r="AH347" s="79"/>
      <c r="AI347" s="79"/>
      <c r="AJ347" s="79"/>
      <c r="AK347" s="79"/>
      <c r="AL347" s="79"/>
      <c r="AM347" s="79"/>
      <c r="AN347" s="79"/>
      <c r="AO347" s="79"/>
      <c r="AP347" s="79"/>
      <c r="AQ347" s="79"/>
      <c r="AR347" s="79"/>
      <c r="AS347" s="79"/>
      <c r="AT347" s="79"/>
      <c r="AU347" s="79"/>
      <c r="AV347" s="79"/>
      <c r="AW347" s="79"/>
      <c r="AX347" s="79"/>
      <c r="AY347" s="79"/>
      <c r="AZ347" s="79"/>
      <c r="BA347" s="79"/>
      <c r="BB347" s="79"/>
      <c r="BC347" s="79"/>
      <c r="BD347" s="79"/>
      <c r="BE347" s="79"/>
      <c r="BF347" s="79"/>
      <c r="BG347" s="79"/>
      <c r="BH347" s="79"/>
      <c r="BI347" s="79"/>
      <c r="BJ347" s="79"/>
      <c r="BK347" s="79"/>
      <c r="BL347" s="79"/>
      <c r="BM347" s="79"/>
      <c r="BN347" s="79"/>
      <c r="BO347" s="79"/>
      <c r="BP347" s="79"/>
      <c r="BQ347" s="79"/>
      <c r="BR347" s="79"/>
      <c r="BS347" s="79"/>
      <c r="BT347" s="79"/>
      <c r="BU347" s="79"/>
      <c r="BV347" s="79"/>
      <c r="BW347" s="79"/>
      <c r="BX347" s="79"/>
      <c r="BY347" s="79"/>
      <c r="BZ347" s="79"/>
      <c r="CA347" s="79"/>
      <c r="CB347" s="79"/>
      <c r="CC347" s="79"/>
      <c r="CD347" s="79"/>
      <c r="CE347" s="79"/>
      <c r="CF347" s="79"/>
      <c r="CG347" s="79"/>
      <c r="CH347" s="79"/>
      <c r="CI347" s="79"/>
      <c r="CJ347" s="79"/>
      <c r="CK347" s="79"/>
      <c r="CL347" s="79"/>
      <c r="CM347" s="79"/>
      <c r="CN347" s="79"/>
      <c r="CO347" s="79"/>
      <c r="CP347" s="79"/>
      <c r="CQ347" s="79"/>
      <c r="CR347" s="79"/>
      <c r="CS347" s="79"/>
      <c r="CT347" s="79"/>
      <c r="CU347" s="79"/>
      <c r="CV347" s="79"/>
      <c r="CW347" s="79"/>
      <c r="CX347" s="79"/>
      <c r="CY347" s="79"/>
      <c r="CZ347" s="79"/>
      <c r="DA347" s="79"/>
      <c r="DB347" s="79"/>
      <c r="DC347" s="79"/>
      <c r="DD347" s="79"/>
      <c r="DE347" s="79"/>
      <c r="DF347" s="79"/>
      <c r="DG347" s="79"/>
      <c r="DH347" s="79"/>
      <c r="DI347" s="79"/>
      <c r="DJ347" s="79"/>
      <c r="DK347" s="79"/>
      <c r="DL347" s="79"/>
      <c r="DM347" s="79"/>
      <c r="DN347" s="79"/>
      <c r="DO347" s="79"/>
      <c r="DP347" s="79"/>
      <c r="DQ347" s="79"/>
      <c r="DR347" s="79"/>
      <c r="DS347" s="79"/>
      <c r="DT347" s="79"/>
      <c r="DU347" s="79"/>
      <c r="DV347" s="79"/>
      <c r="DW347" s="79"/>
      <c r="DX347" s="79"/>
      <c r="DY347" s="79"/>
      <c r="DZ347" s="79"/>
      <c r="EA347" s="79"/>
      <c r="EB347" s="79"/>
      <c r="EC347" s="79"/>
      <c r="ED347" s="79"/>
      <c r="EE347" s="79"/>
      <c r="EF347" s="79"/>
      <c r="EG347" s="79"/>
      <c r="EH347" s="79"/>
      <c r="EI347" s="79"/>
      <c r="EJ347" s="79"/>
      <c r="EK347" s="79"/>
      <c r="EL347" s="79"/>
      <c r="EM347" s="79"/>
      <c r="EN347" s="79"/>
      <c r="EO347" s="79"/>
      <c r="EP347" s="79"/>
      <c r="EQ347" s="79"/>
      <c r="ER347" s="79"/>
      <c r="ES347" s="79"/>
      <c r="ET347" s="79"/>
      <c r="EU347" s="79"/>
      <c r="EV347" s="79"/>
      <c r="EW347" s="79"/>
      <c r="EX347" s="79"/>
      <c r="EY347" s="79"/>
      <c r="EZ347" s="79"/>
      <c r="FA347" s="79"/>
      <c r="FB347" s="79"/>
      <c r="FC347" s="79"/>
      <c r="FD347" s="79"/>
      <c r="FE347" s="79"/>
      <c r="FF347" s="79"/>
      <c r="FG347" s="79"/>
      <c r="FH347" s="79"/>
      <c r="FI347" s="79"/>
      <c r="FJ347" s="79"/>
      <c r="FK347" s="79"/>
      <c r="FL347" s="79"/>
      <c r="FM347" s="79"/>
      <c r="FN347" s="79"/>
      <c r="FO347" s="79"/>
      <c r="FP347" s="79"/>
      <c r="FQ347" s="79"/>
      <c r="FR347" s="79"/>
      <c r="FS347" s="79"/>
      <c r="FT347" s="79"/>
      <c r="FU347" s="79"/>
      <c r="FV347" s="79"/>
      <c r="FW347" s="79"/>
      <c r="FX347" s="79">
        <v>0</v>
      </c>
      <c r="FY347" s="79">
        <v>9.5</v>
      </c>
      <c r="FZ347" s="79">
        <v>0</v>
      </c>
      <c r="GA347" s="52"/>
      <c r="GB347" s="34"/>
    </row>
    <row r="348" spans="1:184" x14ac:dyDescent="0.2">
      <c r="A348" t="s">
        <v>186</v>
      </c>
      <c r="B348" t="s">
        <v>236</v>
      </c>
      <c r="C348" t="s">
        <v>194</v>
      </c>
      <c r="D348" t="s">
        <v>202</v>
      </c>
      <c r="E348" t="s">
        <v>209</v>
      </c>
      <c r="F348" t="s">
        <v>180</v>
      </c>
      <c r="G348" t="s">
        <v>1</v>
      </c>
      <c r="H348" s="79">
        <v>42</v>
      </c>
      <c r="I348" s="79"/>
      <c r="J348" s="79"/>
      <c r="K348" s="79"/>
      <c r="L348" s="79"/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79"/>
      <c r="X348" s="79"/>
      <c r="Y348" s="79"/>
      <c r="Z348" s="79"/>
      <c r="AA348" s="79"/>
      <c r="AB348" s="79"/>
      <c r="AC348" s="79"/>
      <c r="AD348" s="79"/>
      <c r="AE348" s="79"/>
      <c r="AF348" s="79"/>
      <c r="AG348" s="79"/>
      <c r="AH348" s="79"/>
      <c r="AI348" s="79"/>
      <c r="AJ348" s="79"/>
      <c r="AK348" s="79"/>
      <c r="AL348" s="79"/>
      <c r="AM348" s="79"/>
      <c r="AN348" s="79"/>
      <c r="AO348" s="79"/>
      <c r="AP348" s="79"/>
      <c r="AQ348" s="79"/>
      <c r="AR348" s="79"/>
      <c r="AS348" s="79"/>
      <c r="AT348" s="79"/>
      <c r="AU348" s="79"/>
      <c r="AV348" s="79"/>
      <c r="AW348" s="79"/>
      <c r="AX348" s="79"/>
      <c r="AY348" s="79"/>
      <c r="AZ348" s="79"/>
      <c r="BA348" s="79"/>
      <c r="BB348" s="79"/>
      <c r="BC348" s="79"/>
      <c r="BD348" s="79"/>
      <c r="BE348" s="79"/>
      <c r="BF348" s="79"/>
      <c r="BG348" s="79"/>
      <c r="BH348" s="79"/>
      <c r="BI348" s="79"/>
      <c r="BJ348" s="79"/>
      <c r="BK348" s="79"/>
      <c r="BL348" s="79"/>
      <c r="BM348" s="79"/>
      <c r="BN348" s="79"/>
      <c r="BO348" s="79"/>
      <c r="BP348" s="79"/>
      <c r="BQ348" s="79"/>
      <c r="BR348" s="79"/>
      <c r="BS348" s="79"/>
      <c r="BT348" s="79"/>
      <c r="BU348" s="79"/>
      <c r="BV348" s="79"/>
      <c r="BW348" s="79"/>
      <c r="BX348" s="79"/>
      <c r="BY348" s="79"/>
      <c r="BZ348" s="79"/>
      <c r="CA348" s="79"/>
      <c r="CB348" s="79"/>
      <c r="CC348" s="79"/>
      <c r="CD348" s="79"/>
      <c r="CE348" s="79"/>
      <c r="CF348" s="79"/>
      <c r="CG348" s="79"/>
      <c r="CH348" s="79"/>
      <c r="CI348" s="79"/>
      <c r="CJ348" s="79"/>
      <c r="CK348" s="79"/>
      <c r="CL348" s="79"/>
      <c r="CM348" s="79"/>
      <c r="CN348" s="79"/>
      <c r="CO348" s="79"/>
      <c r="CP348" s="79"/>
      <c r="CQ348" s="79"/>
      <c r="CR348" s="79"/>
      <c r="CS348" s="79"/>
      <c r="CT348" s="79"/>
      <c r="CU348" s="79"/>
      <c r="CV348" s="79"/>
      <c r="CW348" s="79"/>
      <c r="CX348" s="79"/>
      <c r="CY348" s="79"/>
      <c r="CZ348" s="79"/>
      <c r="DA348" s="79"/>
      <c r="DB348" s="79"/>
      <c r="DC348" s="79"/>
      <c r="DD348" s="79"/>
      <c r="DE348" s="79"/>
      <c r="DF348" s="79"/>
      <c r="DG348" s="79"/>
      <c r="DH348" s="79"/>
      <c r="DI348" s="79"/>
      <c r="DJ348" s="79"/>
      <c r="DK348" s="79"/>
      <c r="DL348" s="79"/>
      <c r="DM348" s="79"/>
      <c r="DN348" s="79"/>
      <c r="DO348" s="79"/>
      <c r="DP348" s="79"/>
      <c r="DQ348" s="79"/>
      <c r="DR348" s="79"/>
      <c r="DS348" s="79"/>
      <c r="DT348" s="79"/>
      <c r="DU348" s="79"/>
      <c r="DV348" s="79"/>
      <c r="DW348" s="79"/>
      <c r="DX348" s="79"/>
      <c r="DY348" s="79"/>
      <c r="DZ348" s="79"/>
      <c r="EA348" s="79"/>
      <c r="EB348" s="79"/>
      <c r="EC348" s="79"/>
      <c r="ED348" s="79"/>
      <c r="EE348" s="79"/>
      <c r="EF348" s="79"/>
      <c r="EG348" s="79"/>
      <c r="EH348" s="79"/>
      <c r="EI348" s="79"/>
      <c r="EJ348" s="79"/>
      <c r="EK348" s="79"/>
      <c r="EL348" s="79"/>
      <c r="EM348" s="79"/>
      <c r="EN348" s="79"/>
      <c r="EO348" s="79"/>
      <c r="EP348" s="79"/>
      <c r="EQ348" s="79"/>
      <c r="ER348" s="79"/>
      <c r="ES348" s="79"/>
      <c r="ET348" s="79"/>
      <c r="EU348" s="79"/>
      <c r="EV348" s="79"/>
      <c r="EW348" s="79"/>
      <c r="EX348" s="79"/>
      <c r="EY348" s="79"/>
      <c r="EZ348" s="79"/>
      <c r="FA348" s="79"/>
      <c r="FB348" s="79"/>
      <c r="FC348" s="79"/>
      <c r="FD348" s="79"/>
      <c r="FE348" s="79"/>
      <c r="FF348" s="79"/>
      <c r="FG348" s="79"/>
      <c r="FH348" s="79"/>
      <c r="FI348" s="79"/>
      <c r="FJ348" s="79"/>
      <c r="FK348" s="79"/>
      <c r="FL348" s="79"/>
      <c r="FM348" s="79"/>
      <c r="FN348" s="79"/>
      <c r="FO348" s="79"/>
      <c r="FP348" s="79"/>
      <c r="FQ348" s="79"/>
      <c r="FR348" s="79"/>
      <c r="FS348" s="79"/>
      <c r="FT348" s="79"/>
      <c r="FU348" s="79"/>
      <c r="FV348" s="79"/>
      <c r="FW348" s="79"/>
      <c r="FX348" s="79">
        <v>0</v>
      </c>
      <c r="FY348" s="79">
        <v>8</v>
      </c>
      <c r="FZ348" s="79">
        <v>0</v>
      </c>
      <c r="GA348" s="52"/>
      <c r="GB348" s="34"/>
    </row>
    <row r="349" spans="1:184" x14ac:dyDescent="0.2">
      <c r="A349" t="s">
        <v>186</v>
      </c>
      <c r="B349" t="s">
        <v>236</v>
      </c>
      <c r="C349" t="s">
        <v>194</v>
      </c>
      <c r="D349" t="s">
        <v>202</v>
      </c>
      <c r="E349" t="s">
        <v>209</v>
      </c>
      <c r="F349" t="s">
        <v>181</v>
      </c>
      <c r="G349" t="s">
        <v>1</v>
      </c>
      <c r="H349" s="79">
        <v>42</v>
      </c>
      <c r="I349" s="79"/>
      <c r="J349" s="79"/>
      <c r="K349" s="79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  <c r="Z349" s="79"/>
      <c r="AA349" s="79"/>
      <c r="AB349" s="79"/>
      <c r="AC349" s="79"/>
      <c r="AD349" s="79"/>
      <c r="AE349" s="79"/>
      <c r="AF349" s="79"/>
      <c r="AG349" s="79"/>
      <c r="AH349" s="79"/>
      <c r="AI349" s="79"/>
      <c r="AJ349" s="79"/>
      <c r="AK349" s="79"/>
      <c r="AL349" s="79"/>
      <c r="AM349" s="79"/>
      <c r="AN349" s="79"/>
      <c r="AO349" s="79"/>
      <c r="AP349" s="79"/>
      <c r="AQ349" s="79"/>
      <c r="AR349" s="79"/>
      <c r="AS349" s="79"/>
      <c r="AT349" s="79"/>
      <c r="AU349" s="79"/>
      <c r="AV349" s="79"/>
      <c r="AW349" s="79"/>
      <c r="AX349" s="79"/>
      <c r="AY349" s="79"/>
      <c r="AZ349" s="79"/>
      <c r="BA349" s="79"/>
      <c r="BB349" s="79"/>
      <c r="BC349" s="79"/>
      <c r="BD349" s="79"/>
      <c r="BE349" s="79"/>
      <c r="BF349" s="79"/>
      <c r="BG349" s="79"/>
      <c r="BH349" s="79"/>
      <c r="BI349" s="79"/>
      <c r="BJ349" s="79"/>
      <c r="BK349" s="79"/>
      <c r="BL349" s="79"/>
      <c r="BM349" s="79"/>
      <c r="BN349" s="79"/>
      <c r="BO349" s="79"/>
      <c r="BP349" s="79"/>
      <c r="BQ349" s="79"/>
      <c r="BR349" s="79"/>
      <c r="BS349" s="79"/>
      <c r="BT349" s="79"/>
      <c r="BU349" s="79"/>
      <c r="BV349" s="79"/>
      <c r="BW349" s="79"/>
      <c r="BX349" s="79"/>
      <c r="BY349" s="79"/>
      <c r="BZ349" s="79"/>
      <c r="CA349" s="79"/>
      <c r="CB349" s="79"/>
      <c r="CC349" s="79"/>
      <c r="CD349" s="79"/>
      <c r="CE349" s="79"/>
      <c r="CF349" s="79"/>
      <c r="CG349" s="79"/>
      <c r="CH349" s="79"/>
      <c r="CI349" s="79"/>
      <c r="CJ349" s="79"/>
      <c r="CK349" s="79"/>
      <c r="CL349" s="79"/>
      <c r="CM349" s="79"/>
      <c r="CN349" s="79"/>
      <c r="CO349" s="79"/>
      <c r="CP349" s="79"/>
      <c r="CQ349" s="79"/>
      <c r="CR349" s="79"/>
      <c r="CS349" s="79"/>
      <c r="CT349" s="79"/>
      <c r="CU349" s="79"/>
      <c r="CV349" s="79"/>
      <c r="CW349" s="79"/>
      <c r="CX349" s="79"/>
      <c r="CY349" s="79"/>
      <c r="CZ349" s="79"/>
      <c r="DA349" s="79"/>
      <c r="DB349" s="79"/>
      <c r="DC349" s="79"/>
      <c r="DD349" s="79"/>
      <c r="DE349" s="79"/>
      <c r="DF349" s="79"/>
      <c r="DG349" s="79"/>
      <c r="DH349" s="79"/>
      <c r="DI349" s="79"/>
      <c r="DJ349" s="79"/>
      <c r="DK349" s="79"/>
      <c r="DL349" s="79"/>
      <c r="DM349" s="79"/>
      <c r="DN349" s="79"/>
      <c r="DO349" s="79"/>
      <c r="DP349" s="79"/>
      <c r="DQ349" s="79"/>
      <c r="DR349" s="79"/>
      <c r="DS349" s="79"/>
      <c r="DT349" s="79"/>
      <c r="DU349" s="79"/>
      <c r="DV349" s="79"/>
      <c r="DW349" s="79"/>
      <c r="DX349" s="79"/>
      <c r="DY349" s="79"/>
      <c r="DZ349" s="79"/>
      <c r="EA349" s="79"/>
      <c r="EB349" s="79"/>
      <c r="EC349" s="79"/>
      <c r="ED349" s="79"/>
      <c r="EE349" s="79"/>
      <c r="EF349" s="79"/>
      <c r="EG349" s="79"/>
      <c r="EH349" s="79"/>
      <c r="EI349" s="79"/>
      <c r="EJ349" s="79"/>
      <c r="EK349" s="79"/>
      <c r="EL349" s="79"/>
      <c r="EM349" s="79"/>
      <c r="EN349" s="79"/>
      <c r="EO349" s="79"/>
      <c r="EP349" s="79"/>
      <c r="EQ349" s="79"/>
      <c r="ER349" s="79"/>
      <c r="ES349" s="79"/>
      <c r="ET349" s="79"/>
      <c r="EU349" s="79"/>
      <c r="EV349" s="79"/>
      <c r="EW349" s="79"/>
      <c r="EX349" s="79"/>
      <c r="EY349" s="79"/>
      <c r="EZ349" s="79"/>
      <c r="FA349" s="79"/>
      <c r="FB349" s="79"/>
      <c r="FC349" s="79"/>
      <c r="FD349" s="79"/>
      <c r="FE349" s="79"/>
      <c r="FF349" s="79"/>
      <c r="FG349" s="79"/>
      <c r="FH349" s="79"/>
      <c r="FI349" s="79"/>
      <c r="FJ349" s="79"/>
      <c r="FK349" s="79"/>
      <c r="FL349" s="79"/>
      <c r="FM349" s="79"/>
      <c r="FN349" s="79"/>
      <c r="FO349" s="79"/>
      <c r="FP349" s="79"/>
      <c r="FQ349" s="79"/>
      <c r="FR349" s="79"/>
      <c r="FS349" s="79"/>
      <c r="FT349" s="79"/>
      <c r="FU349" s="79"/>
      <c r="FV349" s="79"/>
      <c r="FW349" s="79"/>
      <c r="FX349" s="79">
        <v>0</v>
      </c>
      <c r="FY349" s="79">
        <v>3</v>
      </c>
      <c r="FZ349" s="79">
        <v>0</v>
      </c>
      <c r="GA349" s="52"/>
      <c r="GB349" s="34"/>
    </row>
    <row r="350" spans="1:184" x14ac:dyDescent="0.2">
      <c r="A350" t="s">
        <v>186</v>
      </c>
      <c r="B350" t="s">
        <v>236</v>
      </c>
      <c r="C350" t="s">
        <v>194</v>
      </c>
      <c r="D350" t="s">
        <v>202</v>
      </c>
      <c r="E350" t="s">
        <v>209</v>
      </c>
      <c r="F350" t="s">
        <v>182</v>
      </c>
      <c r="G350" t="s">
        <v>1</v>
      </c>
      <c r="H350" s="79">
        <v>259</v>
      </c>
      <c r="I350" s="79"/>
      <c r="J350" s="79"/>
      <c r="K350" s="79"/>
      <c r="L350" s="79"/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79"/>
      <c r="X350" s="79"/>
      <c r="Y350" s="79"/>
      <c r="Z350" s="79"/>
      <c r="AA350" s="79"/>
      <c r="AB350" s="79"/>
      <c r="AC350" s="79"/>
      <c r="AD350" s="79"/>
      <c r="AE350" s="79"/>
      <c r="AF350" s="79"/>
      <c r="AG350" s="79"/>
      <c r="AH350" s="79"/>
      <c r="AI350" s="79"/>
      <c r="AJ350" s="79"/>
      <c r="AK350" s="79"/>
      <c r="AL350" s="79"/>
      <c r="AM350" s="79"/>
      <c r="AN350" s="79"/>
      <c r="AO350" s="79"/>
      <c r="AP350" s="79"/>
      <c r="AQ350" s="79"/>
      <c r="AR350" s="79"/>
      <c r="AS350" s="79"/>
      <c r="AT350" s="79"/>
      <c r="AU350" s="79"/>
      <c r="AV350" s="79"/>
      <c r="AW350" s="79"/>
      <c r="AX350" s="79"/>
      <c r="AY350" s="79"/>
      <c r="AZ350" s="79"/>
      <c r="BA350" s="79"/>
      <c r="BB350" s="79"/>
      <c r="BC350" s="79"/>
      <c r="BD350" s="79"/>
      <c r="BE350" s="79"/>
      <c r="BF350" s="79"/>
      <c r="BG350" s="79"/>
      <c r="BH350" s="79"/>
      <c r="BI350" s="79"/>
      <c r="BJ350" s="79"/>
      <c r="BK350" s="79"/>
      <c r="BL350" s="79"/>
      <c r="BM350" s="79"/>
      <c r="BN350" s="79"/>
      <c r="BO350" s="79"/>
      <c r="BP350" s="79"/>
      <c r="BQ350" s="79"/>
      <c r="BR350" s="79"/>
      <c r="BS350" s="79"/>
      <c r="BT350" s="79"/>
      <c r="BU350" s="79"/>
      <c r="BV350" s="79"/>
      <c r="BW350" s="79"/>
      <c r="BX350" s="79"/>
      <c r="BY350" s="79"/>
      <c r="BZ350" s="79"/>
      <c r="CA350" s="79"/>
      <c r="CB350" s="79"/>
      <c r="CC350" s="79"/>
      <c r="CD350" s="79"/>
      <c r="CE350" s="79"/>
      <c r="CF350" s="79"/>
      <c r="CG350" s="79"/>
      <c r="CH350" s="79"/>
      <c r="CI350" s="79"/>
      <c r="CJ350" s="79"/>
      <c r="CK350" s="79"/>
      <c r="CL350" s="79"/>
      <c r="CM350" s="79"/>
      <c r="CN350" s="79"/>
      <c r="CO350" s="79"/>
      <c r="CP350" s="79"/>
      <c r="CQ350" s="79"/>
      <c r="CR350" s="79"/>
      <c r="CS350" s="79"/>
      <c r="CT350" s="79"/>
      <c r="CU350" s="79"/>
      <c r="CV350" s="79"/>
      <c r="CW350" s="79"/>
      <c r="CX350" s="79"/>
      <c r="CY350" s="79"/>
      <c r="CZ350" s="79"/>
      <c r="DA350" s="79"/>
      <c r="DB350" s="79"/>
      <c r="DC350" s="79"/>
      <c r="DD350" s="79"/>
      <c r="DE350" s="79"/>
      <c r="DF350" s="79"/>
      <c r="DG350" s="79"/>
      <c r="DH350" s="79"/>
      <c r="DI350" s="79"/>
      <c r="DJ350" s="79"/>
      <c r="DK350" s="79"/>
      <c r="DL350" s="79"/>
      <c r="DM350" s="79"/>
      <c r="DN350" s="79"/>
      <c r="DO350" s="79"/>
      <c r="DP350" s="79"/>
      <c r="DQ350" s="79"/>
      <c r="DR350" s="79"/>
      <c r="DS350" s="79"/>
      <c r="DT350" s="79"/>
      <c r="DU350" s="79"/>
      <c r="DV350" s="79"/>
      <c r="DW350" s="79"/>
      <c r="DX350" s="79"/>
      <c r="DY350" s="79"/>
      <c r="DZ350" s="79"/>
      <c r="EA350" s="79"/>
      <c r="EB350" s="79"/>
      <c r="EC350" s="79"/>
      <c r="ED350" s="79"/>
      <c r="EE350" s="79"/>
      <c r="EF350" s="79"/>
      <c r="EG350" s="79"/>
      <c r="EH350" s="79"/>
      <c r="EI350" s="79"/>
      <c r="EJ350" s="79"/>
      <c r="EK350" s="79"/>
      <c r="EL350" s="79"/>
      <c r="EM350" s="79"/>
      <c r="EN350" s="79"/>
      <c r="EO350" s="79"/>
      <c r="EP350" s="79"/>
      <c r="EQ350" s="79"/>
      <c r="ER350" s="79"/>
      <c r="ES350" s="79"/>
      <c r="ET350" s="79"/>
      <c r="EU350" s="79"/>
      <c r="EV350" s="79"/>
      <c r="EW350" s="79"/>
      <c r="EX350" s="79"/>
      <c r="EY350" s="79"/>
      <c r="EZ350" s="79"/>
      <c r="FA350" s="79"/>
      <c r="FB350" s="79"/>
      <c r="FC350" s="79"/>
      <c r="FD350" s="79"/>
      <c r="FE350" s="79"/>
      <c r="FF350" s="79"/>
      <c r="FG350" s="79"/>
      <c r="FH350" s="79"/>
      <c r="FI350" s="79"/>
      <c r="FJ350" s="79"/>
      <c r="FK350" s="79"/>
      <c r="FL350" s="79"/>
      <c r="FM350" s="79"/>
      <c r="FN350" s="79"/>
      <c r="FO350" s="79"/>
      <c r="FP350" s="79"/>
      <c r="FQ350" s="79"/>
      <c r="FR350" s="79"/>
      <c r="FS350" s="79"/>
      <c r="FT350" s="79"/>
      <c r="FU350" s="79"/>
      <c r="FV350" s="79"/>
      <c r="FW350" s="79"/>
      <c r="FX350" s="79">
        <v>0</v>
      </c>
      <c r="FY350" s="79">
        <v>35.714286804199219</v>
      </c>
      <c r="FZ350" s="79">
        <v>0</v>
      </c>
      <c r="GA350" s="52"/>
      <c r="GB350" s="34"/>
    </row>
    <row r="351" spans="1:184" x14ac:dyDescent="0.2">
      <c r="A351" t="s">
        <v>186</v>
      </c>
      <c r="B351" t="s">
        <v>236</v>
      </c>
      <c r="C351" t="s">
        <v>194</v>
      </c>
      <c r="D351" t="s">
        <v>202</v>
      </c>
      <c r="E351" t="s">
        <v>209</v>
      </c>
      <c r="F351" t="s">
        <v>183</v>
      </c>
      <c r="G351" t="s">
        <v>1</v>
      </c>
      <c r="H351" s="79">
        <v>389</v>
      </c>
      <c r="I351" s="79"/>
      <c r="J351" s="79"/>
      <c r="K351" s="79"/>
      <c r="L351" s="79"/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79"/>
      <c r="X351" s="79"/>
      <c r="Y351" s="79"/>
      <c r="Z351" s="79"/>
      <c r="AA351" s="79"/>
      <c r="AB351" s="79"/>
      <c r="AC351" s="79"/>
      <c r="AD351" s="79"/>
      <c r="AE351" s="79"/>
      <c r="AF351" s="79"/>
      <c r="AG351" s="79"/>
      <c r="AH351" s="79"/>
      <c r="AI351" s="79"/>
      <c r="AJ351" s="79"/>
      <c r="AK351" s="79"/>
      <c r="AL351" s="79"/>
      <c r="AM351" s="79"/>
      <c r="AN351" s="79"/>
      <c r="AO351" s="79"/>
      <c r="AP351" s="79"/>
      <c r="AQ351" s="79"/>
      <c r="AR351" s="79"/>
      <c r="AS351" s="79"/>
      <c r="AT351" s="79"/>
      <c r="AU351" s="79"/>
      <c r="AV351" s="79"/>
      <c r="AW351" s="79"/>
      <c r="AX351" s="79"/>
      <c r="AY351" s="79"/>
      <c r="AZ351" s="79"/>
      <c r="BA351" s="79"/>
      <c r="BB351" s="79"/>
      <c r="BC351" s="79"/>
      <c r="BD351" s="79"/>
      <c r="BE351" s="79"/>
      <c r="BF351" s="79"/>
      <c r="BG351" s="79"/>
      <c r="BH351" s="79"/>
      <c r="BI351" s="79"/>
      <c r="BJ351" s="79"/>
      <c r="BK351" s="79"/>
      <c r="BL351" s="79"/>
      <c r="BM351" s="79"/>
      <c r="BN351" s="79"/>
      <c r="BO351" s="79"/>
      <c r="BP351" s="79"/>
      <c r="BQ351" s="79"/>
      <c r="BR351" s="79"/>
      <c r="BS351" s="79"/>
      <c r="BT351" s="79"/>
      <c r="BU351" s="79"/>
      <c r="BV351" s="79"/>
      <c r="BW351" s="79"/>
      <c r="BX351" s="79"/>
      <c r="BY351" s="79"/>
      <c r="BZ351" s="79"/>
      <c r="CA351" s="79"/>
      <c r="CB351" s="79"/>
      <c r="CC351" s="79"/>
      <c r="CD351" s="79"/>
      <c r="CE351" s="79"/>
      <c r="CF351" s="79"/>
      <c r="CG351" s="79"/>
      <c r="CH351" s="79"/>
      <c r="CI351" s="79"/>
      <c r="CJ351" s="79"/>
      <c r="CK351" s="79"/>
      <c r="CL351" s="79"/>
      <c r="CM351" s="79"/>
      <c r="CN351" s="79"/>
      <c r="CO351" s="79"/>
      <c r="CP351" s="79"/>
      <c r="CQ351" s="79"/>
      <c r="CR351" s="79"/>
      <c r="CS351" s="79"/>
      <c r="CT351" s="79"/>
      <c r="CU351" s="79"/>
      <c r="CV351" s="79"/>
      <c r="CW351" s="79"/>
      <c r="CX351" s="79"/>
      <c r="CY351" s="79"/>
      <c r="CZ351" s="79"/>
      <c r="DA351" s="79"/>
      <c r="DB351" s="79"/>
      <c r="DC351" s="79"/>
      <c r="DD351" s="79"/>
      <c r="DE351" s="79"/>
      <c r="DF351" s="79"/>
      <c r="DG351" s="79"/>
      <c r="DH351" s="79"/>
      <c r="DI351" s="79"/>
      <c r="DJ351" s="79"/>
      <c r="DK351" s="79"/>
      <c r="DL351" s="79"/>
      <c r="DM351" s="79"/>
      <c r="DN351" s="79"/>
      <c r="DO351" s="79"/>
      <c r="DP351" s="79"/>
      <c r="DQ351" s="79"/>
      <c r="DR351" s="79"/>
      <c r="DS351" s="79"/>
      <c r="DT351" s="79"/>
      <c r="DU351" s="79"/>
      <c r="DV351" s="79"/>
      <c r="DW351" s="79"/>
      <c r="DX351" s="79"/>
      <c r="DY351" s="79"/>
      <c r="DZ351" s="79"/>
      <c r="EA351" s="79"/>
      <c r="EB351" s="79"/>
      <c r="EC351" s="79"/>
      <c r="ED351" s="79"/>
      <c r="EE351" s="79"/>
      <c r="EF351" s="79"/>
      <c r="EG351" s="79"/>
      <c r="EH351" s="79"/>
      <c r="EI351" s="79"/>
      <c r="EJ351" s="79"/>
      <c r="EK351" s="79"/>
      <c r="EL351" s="79"/>
      <c r="EM351" s="79"/>
      <c r="EN351" s="79"/>
      <c r="EO351" s="79"/>
      <c r="EP351" s="79"/>
      <c r="EQ351" s="79"/>
      <c r="ER351" s="79"/>
      <c r="ES351" s="79"/>
      <c r="ET351" s="79"/>
      <c r="EU351" s="79"/>
      <c r="EV351" s="79"/>
      <c r="EW351" s="79"/>
      <c r="EX351" s="79"/>
      <c r="EY351" s="79"/>
      <c r="EZ351" s="79"/>
      <c r="FA351" s="79"/>
      <c r="FB351" s="79"/>
      <c r="FC351" s="79"/>
      <c r="FD351" s="79"/>
      <c r="FE351" s="79"/>
      <c r="FF351" s="79"/>
      <c r="FG351" s="79"/>
      <c r="FH351" s="79"/>
      <c r="FI351" s="79"/>
      <c r="FJ351" s="79"/>
      <c r="FK351" s="79"/>
      <c r="FL351" s="79"/>
      <c r="FM351" s="79"/>
      <c r="FN351" s="79"/>
      <c r="FO351" s="79"/>
      <c r="FP351" s="79"/>
      <c r="FQ351" s="79"/>
      <c r="FR351" s="79"/>
      <c r="FS351" s="79"/>
      <c r="FT351" s="79"/>
      <c r="FU351" s="79"/>
      <c r="FV351" s="79"/>
      <c r="FW351" s="79"/>
      <c r="FX351" s="79">
        <v>0</v>
      </c>
      <c r="FY351" s="79">
        <v>34</v>
      </c>
      <c r="FZ351" s="79">
        <v>0</v>
      </c>
      <c r="GA351" s="52"/>
      <c r="GB351" s="34"/>
    </row>
    <row r="352" spans="1:184" x14ac:dyDescent="0.2">
      <c r="A352" t="s">
        <v>186</v>
      </c>
      <c r="B352" t="s">
        <v>236</v>
      </c>
      <c r="C352" t="s">
        <v>194</v>
      </c>
      <c r="D352" t="s">
        <v>202</v>
      </c>
      <c r="E352" t="s">
        <v>209</v>
      </c>
      <c r="F352" t="s">
        <v>184</v>
      </c>
      <c r="G352" t="s">
        <v>1</v>
      </c>
      <c r="H352" s="79">
        <v>174</v>
      </c>
      <c r="I352" s="79"/>
      <c r="J352" s="79"/>
      <c r="K352" s="79"/>
      <c r="L352" s="79"/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79"/>
      <c r="X352" s="79"/>
      <c r="Y352" s="79"/>
      <c r="Z352" s="79"/>
      <c r="AA352" s="79"/>
      <c r="AB352" s="79"/>
      <c r="AC352" s="79"/>
      <c r="AD352" s="79"/>
      <c r="AE352" s="79"/>
      <c r="AF352" s="79"/>
      <c r="AG352" s="79"/>
      <c r="AH352" s="79"/>
      <c r="AI352" s="79"/>
      <c r="AJ352" s="79"/>
      <c r="AK352" s="79"/>
      <c r="AL352" s="79"/>
      <c r="AM352" s="79"/>
      <c r="AN352" s="79"/>
      <c r="AO352" s="79"/>
      <c r="AP352" s="79"/>
      <c r="AQ352" s="79"/>
      <c r="AR352" s="79"/>
      <c r="AS352" s="79"/>
      <c r="AT352" s="79"/>
      <c r="AU352" s="79"/>
      <c r="AV352" s="79"/>
      <c r="AW352" s="79"/>
      <c r="AX352" s="79"/>
      <c r="AY352" s="79"/>
      <c r="AZ352" s="79"/>
      <c r="BA352" s="79"/>
      <c r="BB352" s="79"/>
      <c r="BC352" s="79"/>
      <c r="BD352" s="79"/>
      <c r="BE352" s="79"/>
      <c r="BF352" s="79"/>
      <c r="BG352" s="79"/>
      <c r="BH352" s="79"/>
      <c r="BI352" s="79"/>
      <c r="BJ352" s="79"/>
      <c r="BK352" s="79"/>
      <c r="BL352" s="79"/>
      <c r="BM352" s="79"/>
      <c r="BN352" s="79"/>
      <c r="BO352" s="79"/>
      <c r="BP352" s="79"/>
      <c r="BQ352" s="79"/>
      <c r="BR352" s="79"/>
      <c r="BS352" s="79"/>
      <c r="BT352" s="79"/>
      <c r="BU352" s="79"/>
      <c r="BV352" s="79"/>
      <c r="BW352" s="79"/>
      <c r="BX352" s="79"/>
      <c r="BY352" s="79"/>
      <c r="BZ352" s="79"/>
      <c r="CA352" s="79"/>
      <c r="CB352" s="79"/>
      <c r="CC352" s="79"/>
      <c r="CD352" s="79"/>
      <c r="CE352" s="79"/>
      <c r="CF352" s="79"/>
      <c r="CG352" s="79"/>
      <c r="CH352" s="79"/>
      <c r="CI352" s="79"/>
      <c r="CJ352" s="79"/>
      <c r="CK352" s="79"/>
      <c r="CL352" s="79"/>
      <c r="CM352" s="79"/>
      <c r="CN352" s="79"/>
      <c r="CO352" s="79"/>
      <c r="CP352" s="79"/>
      <c r="CQ352" s="79"/>
      <c r="CR352" s="79"/>
      <c r="CS352" s="79"/>
      <c r="CT352" s="79"/>
      <c r="CU352" s="79"/>
      <c r="CV352" s="79"/>
      <c r="CW352" s="79"/>
      <c r="CX352" s="79"/>
      <c r="CY352" s="79"/>
      <c r="CZ352" s="79"/>
      <c r="DA352" s="79"/>
      <c r="DB352" s="79"/>
      <c r="DC352" s="79"/>
      <c r="DD352" s="79"/>
      <c r="DE352" s="79"/>
      <c r="DF352" s="79"/>
      <c r="DG352" s="79"/>
      <c r="DH352" s="79"/>
      <c r="DI352" s="79"/>
      <c r="DJ352" s="79"/>
      <c r="DK352" s="79"/>
      <c r="DL352" s="79"/>
      <c r="DM352" s="79"/>
      <c r="DN352" s="79"/>
      <c r="DO352" s="79"/>
      <c r="DP352" s="79"/>
      <c r="DQ352" s="79"/>
      <c r="DR352" s="79"/>
      <c r="DS352" s="79"/>
      <c r="DT352" s="79"/>
      <c r="DU352" s="79"/>
      <c r="DV352" s="79"/>
      <c r="DW352" s="79"/>
      <c r="DX352" s="79"/>
      <c r="DY352" s="79"/>
      <c r="DZ352" s="79"/>
      <c r="EA352" s="79"/>
      <c r="EB352" s="79"/>
      <c r="EC352" s="79"/>
      <c r="ED352" s="79"/>
      <c r="EE352" s="79"/>
      <c r="EF352" s="79"/>
      <c r="EG352" s="79"/>
      <c r="EH352" s="79"/>
      <c r="EI352" s="79"/>
      <c r="EJ352" s="79"/>
      <c r="EK352" s="79"/>
      <c r="EL352" s="79"/>
      <c r="EM352" s="79"/>
      <c r="EN352" s="79"/>
      <c r="EO352" s="79"/>
      <c r="EP352" s="79"/>
      <c r="EQ352" s="79"/>
      <c r="ER352" s="79"/>
      <c r="ES352" s="79"/>
      <c r="ET352" s="79"/>
      <c r="EU352" s="79"/>
      <c r="EV352" s="79"/>
      <c r="EW352" s="79"/>
      <c r="EX352" s="79"/>
      <c r="EY352" s="79"/>
      <c r="EZ352" s="79"/>
      <c r="FA352" s="79"/>
      <c r="FB352" s="79"/>
      <c r="FC352" s="79"/>
      <c r="FD352" s="79"/>
      <c r="FE352" s="79"/>
      <c r="FF352" s="79"/>
      <c r="FG352" s="79"/>
      <c r="FH352" s="79"/>
      <c r="FI352" s="79"/>
      <c r="FJ352" s="79"/>
      <c r="FK352" s="79"/>
      <c r="FL352" s="79"/>
      <c r="FM352" s="79"/>
      <c r="FN352" s="79"/>
      <c r="FO352" s="79"/>
      <c r="FP352" s="79"/>
      <c r="FQ352" s="79"/>
      <c r="FR352" s="79"/>
      <c r="FS352" s="79"/>
      <c r="FT352" s="79"/>
      <c r="FU352" s="79"/>
      <c r="FV352" s="79"/>
      <c r="FW352" s="79"/>
      <c r="FX352" s="79">
        <v>0</v>
      </c>
      <c r="FY352" s="79">
        <v>16.857143402099609</v>
      </c>
      <c r="FZ352" s="79">
        <v>0</v>
      </c>
      <c r="GA352" s="52"/>
      <c r="GB352" s="34"/>
    </row>
    <row r="353" spans="1:184" x14ac:dyDescent="0.2">
      <c r="A353" t="s">
        <v>186</v>
      </c>
      <c r="B353" t="s">
        <v>236</v>
      </c>
      <c r="C353" t="s">
        <v>194</v>
      </c>
      <c r="D353" t="s">
        <v>202</v>
      </c>
      <c r="E353" t="s">
        <v>209</v>
      </c>
      <c r="F353" t="s">
        <v>185</v>
      </c>
      <c r="G353" t="s">
        <v>1</v>
      </c>
      <c r="H353" s="79">
        <v>57</v>
      </c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  <c r="AA353" s="79"/>
      <c r="AB353" s="79"/>
      <c r="AC353" s="79"/>
      <c r="AD353" s="79"/>
      <c r="AE353" s="79"/>
      <c r="AF353" s="79"/>
      <c r="AG353" s="79"/>
      <c r="AH353" s="79"/>
      <c r="AI353" s="79"/>
      <c r="AJ353" s="79"/>
      <c r="AK353" s="79"/>
      <c r="AL353" s="79"/>
      <c r="AM353" s="79"/>
      <c r="AN353" s="79"/>
      <c r="AO353" s="79"/>
      <c r="AP353" s="79"/>
      <c r="AQ353" s="79"/>
      <c r="AR353" s="79"/>
      <c r="AS353" s="79"/>
      <c r="AT353" s="79"/>
      <c r="AU353" s="79"/>
      <c r="AV353" s="79"/>
      <c r="AW353" s="79"/>
      <c r="AX353" s="79"/>
      <c r="AY353" s="79"/>
      <c r="AZ353" s="79"/>
      <c r="BA353" s="79"/>
      <c r="BB353" s="79"/>
      <c r="BC353" s="79"/>
      <c r="BD353" s="79"/>
      <c r="BE353" s="79"/>
      <c r="BF353" s="79"/>
      <c r="BG353" s="79"/>
      <c r="BH353" s="79"/>
      <c r="BI353" s="79"/>
      <c r="BJ353" s="79"/>
      <c r="BK353" s="79"/>
      <c r="BL353" s="79"/>
      <c r="BM353" s="79"/>
      <c r="BN353" s="79"/>
      <c r="BO353" s="79"/>
      <c r="BP353" s="79"/>
      <c r="BQ353" s="79"/>
      <c r="BR353" s="79"/>
      <c r="BS353" s="79"/>
      <c r="BT353" s="79"/>
      <c r="BU353" s="79"/>
      <c r="BV353" s="79"/>
      <c r="BW353" s="79"/>
      <c r="BX353" s="79"/>
      <c r="BY353" s="79"/>
      <c r="BZ353" s="79"/>
      <c r="CA353" s="79"/>
      <c r="CB353" s="79"/>
      <c r="CC353" s="79"/>
      <c r="CD353" s="79"/>
      <c r="CE353" s="79"/>
      <c r="CF353" s="79"/>
      <c r="CG353" s="79"/>
      <c r="CH353" s="79"/>
      <c r="CI353" s="79"/>
      <c r="CJ353" s="79"/>
      <c r="CK353" s="79"/>
      <c r="CL353" s="79"/>
      <c r="CM353" s="79"/>
      <c r="CN353" s="79"/>
      <c r="CO353" s="79"/>
      <c r="CP353" s="79"/>
      <c r="CQ353" s="79"/>
      <c r="CR353" s="79"/>
      <c r="CS353" s="79"/>
      <c r="CT353" s="79"/>
      <c r="CU353" s="79"/>
      <c r="CV353" s="79"/>
      <c r="CW353" s="79"/>
      <c r="CX353" s="79"/>
      <c r="CY353" s="79"/>
      <c r="CZ353" s="79"/>
      <c r="DA353" s="79"/>
      <c r="DB353" s="79"/>
      <c r="DC353" s="79"/>
      <c r="DD353" s="79"/>
      <c r="DE353" s="79"/>
      <c r="DF353" s="79"/>
      <c r="DG353" s="79"/>
      <c r="DH353" s="79"/>
      <c r="DI353" s="79"/>
      <c r="DJ353" s="79"/>
      <c r="DK353" s="79"/>
      <c r="DL353" s="79"/>
      <c r="DM353" s="79"/>
      <c r="DN353" s="79"/>
      <c r="DO353" s="79"/>
      <c r="DP353" s="79"/>
      <c r="DQ353" s="79"/>
      <c r="DR353" s="79"/>
      <c r="DS353" s="79"/>
      <c r="DT353" s="79"/>
      <c r="DU353" s="79"/>
      <c r="DV353" s="79"/>
      <c r="DW353" s="79"/>
      <c r="DX353" s="79"/>
      <c r="DY353" s="79"/>
      <c r="DZ353" s="79"/>
      <c r="EA353" s="79"/>
      <c r="EB353" s="79"/>
      <c r="EC353" s="79"/>
      <c r="ED353" s="79"/>
      <c r="EE353" s="79"/>
      <c r="EF353" s="79"/>
      <c r="EG353" s="79"/>
      <c r="EH353" s="79"/>
      <c r="EI353" s="79"/>
      <c r="EJ353" s="79"/>
      <c r="EK353" s="79"/>
      <c r="EL353" s="79"/>
      <c r="EM353" s="79"/>
      <c r="EN353" s="79"/>
      <c r="EO353" s="79"/>
      <c r="EP353" s="79"/>
      <c r="EQ353" s="79"/>
      <c r="ER353" s="79"/>
      <c r="ES353" s="79"/>
      <c r="ET353" s="79"/>
      <c r="EU353" s="79"/>
      <c r="EV353" s="79"/>
      <c r="EW353" s="79"/>
      <c r="EX353" s="79"/>
      <c r="EY353" s="79"/>
      <c r="EZ353" s="79"/>
      <c r="FA353" s="79"/>
      <c r="FB353" s="79"/>
      <c r="FC353" s="79"/>
      <c r="FD353" s="79"/>
      <c r="FE353" s="79"/>
      <c r="FF353" s="79"/>
      <c r="FG353" s="79"/>
      <c r="FH353" s="79"/>
      <c r="FI353" s="79"/>
      <c r="FJ353" s="79"/>
      <c r="FK353" s="79"/>
      <c r="FL353" s="79"/>
      <c r="FM353" s="79"/>
      <c r="FN353" s="79"/>
      <c r="FO353" s="79"/>
      <c r="FP353" s="79"/>
      <c r="FQ353" s="79"/>
      <c r="FR353" s="79"/>
      <c r="FS353" s="79"/>
      <c r="FT353" s="79"/>
      <c r="FU353" s="79"/>
      <c r="FV353" s="79"/>
      <c r="FW353" s="79"/>
      <c r="FX353" s="79">
        <v>0</v>
      </c>
      <c r="FY353" s="79">
        <v>4</v>
      </c>
      <c r="FZ353" s="79">
        <v>0</v>
      </c>
      <c r="GA353" s="52"/>
      <c r="GB353" s="34"/>
    </row>
    <row r="354" spans="1:184" x14ac:dyDescent="0.2">
      <c r="A354" t="s">
        <v>186</v>
      </c>
      <c r="B354" t="s">
        <v>236</v>
      </c>
      <c r="C354" t="s">
        <v>194</v>
      </c>
      <c r="D354" t="s">
        <v>202</v>
      </c>
      <c r="E354" t="s">
        <v>210</v>
      </c>
      <c r="F354" t="s">
        <v>1</v>
      </c>
      <c r="G354" t="s">
        <v>198</v>
      </c>
      <c r="H354" s="79">
        <v>2603</v>
      </c>
      <c r="I354" s="79">
        <v>0.39989191293716431</v>
      </c>
      <c r="J354" s="79">
        <v>0.34426882863044739</v>
      </c>
      <c r="K354" s="79">
        <v>0.31417432427406311</v>
      </c>
      <c r="L354" s="79">
        <v>0.29748329520225525</v>
      </c>
      <c r="M354" s="79">
        <v>0.29052671790122986</v>
      </c>
      <c r="N354" s="79">
        <v>0.30525493621826172</v>
      </c>
      <c r="O354" s="79">
        <v>0.3591313362121582</v>
      </c>
      <c r="P354" s="79">
        <v>0.405771404504776</v>
      </c>
      <c r="Q354" s="79">
        <v>0.43193468451499939</v>
      </c>
      <c r="R354" s="79">
        <v>0.45450165867805481</v>
      </c>
      <c r="S354" s="79">
        <v>0.46808379888534546</v>
      </c>
      <c r="T354" s="79">
        <v>0.48204869031906128</v>
      </c>
      <c r="U354" s="79">
        <v>0.51363909244537354</v>
      </c>
      <c r="V354" s="79">
        <v>0.48246192932128906</v>
      </c>
      <c r="W354" s="79">
        <v>0.48041370511054993</v>
      </c>
      <c r="X354" s="79">
        <v>0.50047558546066284</v>
      </c>
      <c r="Y354" s="79">
        <v>0.54304695129394531</v>
      </c>
      <c r="Z354" s="79">
        <v>0.61006432771682739</v>
      </c>
      <c r="AA354" s="79">
        <v>0.64229369163513184</v>
      </c>
      <c r="AB354" s="79">
        <v>0.68921512365341187</v>
      </c>
      <c r="AC354" s="79">
        <v>0.70842039585113525</v>
      </c>
      <c r="AD354" s="79">
        <v>0.65332382917404175</v>
      </c>
      <c r="AE354" s="79">
        <v>0.55071932077407837</v>
      </c>
      <c r="AF354" s="79">
        <v>0.46303105354309082</v>
      </c>
      <c r="AG354" s="79">
        <v>-3.3124081790447235E-2</v>
      </c>
      <c r="AH354" s="79">
        <v>-3.7715215235948563E-2</v>
      </c>
      <c r="AI354" s="79">
        <v>-2.683277428150177E-2</v>
      </c>
      <c r="AJ354" s="79">
        <v>-2.8188705444335938E-2</v>
      </c>
      <c r="AK354" s="79">
        <v>-1.9349124282598495E-2</v>
      </c>
      <c r="AL354" s="79">
        <v>-1.3971272855997086E-2</v>
      </c>
      <c r="AM354" s="79">
        <v>4.0540513582527637E-3</v>
      </c>
      <c r="AN354" s="79">
        <v>4.5936070382595062E-3</v>
      </c>
      <c r="AO354" s="79">
        <v>-2.7347927913069725E-2</v>
      </c>
      <c r="AP354" s="79">
        <v>-3.0181175097823143E-2</v>
      </c>
      <c r="AQ354" s="79">
        <v>-3.184572234749794E-2</v>
      </c>
      <c r="AR354" s="79">
        <v>-4.8494208604097366E-2</v>
      </c>
      <c r="AS354" s="79">
        <v>-2.5030262768268585E-2</v>
      </c>
      <c r="AT354" s="79">
        <v>-1.3616621494293213E-2</v>
      </c>
      <c r="AU354" s="79">
        <v>-9.4325290992856026E-3</v>
      </c>
      <c r="AV354" s="79">
        <v>-5.3975628688931465E-3</v>
      </c>
      <c r="AW354" s="79">
        <v>-9.630872868001461E-3</v>
      </c>
      <c r="AX354" s="79">
        <v>8.2914512604475021E-3</v>
      </c>
      <c r="AY354" s="79">
        <v>3.9347753045149148E-4</v>
      </c>
      <c r="AZ354" s="79">
        <v>1.296010595979169E-4</v>
      </c>
      <c r="BA354" s="79">
        <v>-4.4435537420213223E-3</v>
      </c>
      <c r="BB354" s="79">
        <v>-2.7723051607608795E-3</v>
      </c>
      <c r="BC354" s="79">
        <v>-1.462636049836874E-2</v>
      </c>
      <c r="BD354" s="79">
        <v>-2.2437497973442078E-2</v>
      </c>
      <c r="BE354" s="79">
        <v>-1.3793247751891613E-2</v>
      </c>
      <c r="BF354" s="79">
        <v>-2.0040469244122505E-2</v>
      </c>
      <c r="BG354" s="79">
        <v>-1.1139100417494774E-2</v>
      </c>
      <c r="BH354" s="79">
        <v>-1.1454417370259762E-2</v>
      </c>
      <c r="BI354" s="79">
        <v>-3.8571010809391737E-3</v>
      </c>
      <c r="BJ354" s="79">
        <v>7.702429429627955E-4</v>
      </c>
      <c r="BK354" s="79">
        <v>1.9175892695784569E-2</v>
      </c>
      <c r="BL354" s="79">
        <v>2.0382251590490341E-2</v>
      </c>
      <c r="BM354" s="79">
        <v>-1.198471337556839E-2</v>
      </c>
      <c r="BN354" s="79">
        <v>-1.3665639795362949E-2</v>
      </c>
      <c r="BO354" s="79">
        <v>-1.4240425080060959E-2</v>
      </c>
      <c r="BP354" s="79">
        <v>-3.0287463217973709E-2</v>
      </c>
      <c r="BQ354" s="79">
        <v>-4.8198415897786617E-3</v>
      </c>
      <c r="BR354" s="79">
        <v>4.2898086830973625E-3</v>
      </c>
      <c r="BS354" s="79">
        <v>8.1179961562156677E-3</v>
      </c>
      <c r="BT354" s="79">
        <v>1.0952960699796677E-2</v>
      </c>
      <c r="BU354" s="79">
        <v>9.2035252600908279E-3</v>
      </c>
      <c r="BV354" s="79">
        <v>2.8025755658745766E-2</v>
      </c>
      <c r="BW354" s="79">
        <v>1.9906766712665558E-2</v>
      </c>
      <c r="BX354" s="79">
        <v>2.6887543499469757E-2</v>
      </c>
      <c r="BY354" s="79">
        <v>2.9432278126478195E-2</v>
      </c>
      <c r="BZ354" s="79">
        <v>3.0044315382838249E-2</v>
      </c>
      <c r="CA354" s="79">
        <v>1.3370283879339695E-2</v>
      </c>
      <c r="CB354" s="79">
        <v>1.8256318289786577E-3</v>
      </c>
      <c r="CC354" s="79">
        <v>-4.0477342554368079E-4</v>
      </c>
      <c r="CD354" s="79">
        <v>-7.798993494361639E-3</v>
      </c>
      <c r="CE354" s="79">
        <v>-2.6970930048264563E-4</v>
      </c>
      <c r="CF354" s="79">
        <v>1.3570080045610666E-4</v>
      </c>
      <c r="CG354" s="79">
        <v>6.8726269528269768E-3</v>
      </c>
      <c r="CH354" s="79">
        <v>1.0980171151459217E-2</v>
      </c>
      <c r="CI354" s="79">
        <v>2.9649235308170319E-2</v>
      </c>
      <c r="CJ354" s="79">
        <v>3.1317416578531265E-2</v>
      </c>
      <c r="CK354" s="79">
        <v>-1.34419952519238E-3</v>
      </c>
      <c r="CL354" s="79">
        <v>-2.2270309273153543E-3</v>
      </c>
      <c r="CM354" s="79">
        <v>-2.0470540039241314E-3</v>
      </c>
      <c r="CN354" s="79">
        <v>-1.767752505838871E-2</v>
      </c>
      <c r="CO354" s="79">
        <v>9.17783472687006E-3</v>
      </c>
      <c r="CP354" s="79">
        <v>1.6691746190190315E-2</v>
      </c>
      <c r="CQ354" s="79">
        <v>2.0273435860872269E-2</v>
      </c>
      <c r="CR354" s="79">
        <v>2.2277284413576126E-2</v>
      </c>
      <c r="CS354" s="79">
        <v>2.2248171269893646E-2</v>
      </c>
      <c r="CT354" s="79">
        <v>4.169367253780365E-2</v>
      </c>
      <c r="CU354" s="79">
        <v>3.3421613276004791E-2</v>
      </c>
      <c r="CV354" s="79">
        <v>4.5420009642839432E-2</v>
      </c>
      <c r="CW354" s="79">
        <v>5.2894577383995056E-2</v>
      </c>
      <c r="CX354" s="79">
        <v>5.277300626039505E-2</v>
      </c>
      <c r="CY354" s="79">
        <v>3.2760675996541977E-2</v>
      </c>
      <c r="CZ354" s="79">
        <v>1.8630200996994972E-2</v>
      </c>
      <c r="DA354" s="79">
        <v>1.2983700260519981E-2</v>
      </c>
      <c r="DB354" s="79">
        <v>4.4424817897379398E-3</v>
      </c>
      <c r="DC354" s="79">
        <v>1.0599681176245213E-2</v>
      </c>
      <c r="DD354" s="79">
        <v>1.1725818738341331E-2</v>
      </c>
      <c r="DE354" s="79">
        <v>1.7602354288101196E-2</v>
      </c>
      <c r="DF354" s="79">
        <v>2.11900994181633E-2</v>
      </c>
      <c r="DG354" s="79">
        <v>4.0122576057910919E-2</v>
      </c>
      <c r="DH354" s="79">
        <v>4.2252585291862488E-2</v>
      </c>
      <c r="DI354" s="79">
        <v>9.2963157221674919E-3</v>
      </c>
      <c r="DJ354" s="79">
        <v>9.2115765437483788E-3</v>
      </c>
      <c r="DK354" s="79">
        <v>1.0146317072212696E-2</v>
      </c>
      <c r="DL354" s="79">
        <v>-5.067585501819849E-3</v>
      </c>
      <c r="DM354" s="79">
        <v>2.3175511509180069E-2</v>
      </c>
      <c r="DN354" s="79">
        <v>2.9093688353896141E-2</v>
      </c>
      <c r="DO354" s="79">
        <v>3.2428879290819168E-2</v>
      </c>
      <c r="DP354" s="79">
        <v>3.3601608127355576E-2</v>
      </c>
      <c r="DQ354" s="79">
        <v>3.5292819142341614E-2</v>
      </c>
      <c r="DR354" s="79">
        <v>5.5361595004796982E-2</v>
      </c>
      <c r="DS354" s="79">
        <v>4.6936459839344025E-2</v>
      </c>
      <c r="DT354" s="79">
        <v>6.3952483236789703E-2</v>
      </c>
      <c r="DU354" s="79">
        <v>7.6356872916221619E-2</v>
      </c>
      <c r="DV354" s="79">
        <v>7.5501702725887299E-2</v>
      </c>
      <c r="DW354" s="79">
        <v>5.2151061594486237E-2</v>
      </c>
      <c r="DX354" s="79">
        <v>3.5434767603874207E-2</v>
      </c>
      <c r="DY354" s="79">
        <v>3.231453150510788E-2</v>
      </c>
      <c r="DZ354" s="79">
        <v>2.211722731590271E-2</v>
      </c>
      <c r="EA354" s="79">
        <v>2.6293357834219933E-2</v>
      </c>
      <c r="EB354" s="79">
        <v>2.8460105881094933E-2</v>
      </c>
      <c r="EC354" s="79">
        <v>3.30943763256073E-2</v>
      </c>
      <c r="ED354" s="79">
        <v>3.593161329627037E-2</v>
      </c>
      <c r="EE354" s="79">
        <v>5.5244423449039459E-2</v>
      </c>
      <c r="EF354" s="79">
        <v>5.8041229844093323E-2</v>
      </c>
      <c r="EG354" s="79">
        <v>2.4659525603055954E-2</v>
      </c>
      <c r="EH354" s="79">
        <v>2.5727113708853722E-2</v>
      </c>
      <c r="EI354" s="79">
        <v>2.7751609683036804E-2</v>
      </c>
      <c r="EJ354" s="79">
        <v>1.3139163143932819E-2</v>
      </c>
      <c r="EK354" s="79">
        <v>4.3385930359363556E-2</v>
      </c>
      <c r="EL354" s="79">
        <v>4.7000117599964142E-2</v>
      </c>
      <c r="EM354" s="79">
        <v>4.9979399889707565E-2</v>
      </c>
      <c r="EN354" s="79">
        <v>4.9952134490013123E-2</v>
      </c>
      <c r="EO354" s="79">
        <v>5.4127216339111328E-2</v>
      </c>
      <c r="EP354" s="79">
        <v>7.5095891952514648E-2</v>
      </c>
      <c r="EQ354" s="79">
        <v>6.6449746489524841E-2</v>
      </c>
      <c r="ER354" s="79">
        <v>9.0710416436195374E-2</v>
      </c>
      <c r="ES354" s="79">
        <v>0.11023271083831787</v>
      </c>
      <c r="ET354" s="79">
        <v>0.10831832140684128</v>
      </c>
      <c r="EU354" s="79">
        <v>8.0147713422775269E-2</v>
      </c>
      <c r="EV354" s="79">
        <v>5.9697896242141724E-2</v>
      </c>
      <c r="EW354" s="79">
        <v>60.796463012695313</v>
      </c>
      <c r="EX354" s="79">
        <v>59.753387451171875</v>
      </c>
      <c r="EY354" s="79">
        <v>58.444858551025391</v>
      </c>
      <c r="EZ354" s="79">
        <v>56.947105407714844</v>
      </c>
      <c r="FA354" s="79">
        <v>55.533073425292969</v>
      </c>
      <c r="FB354" s="79">
        <v>54.271514892578125</v>
      </c>
      <c r="FC354" s="79">
        <v>53.341453552246094</v>
      </c>
      <c r="FD354" s="79">
        <v>54.173088073730469</v>
      </c>
      <c r="FE354" s="79">
        <v>55.888671875</v>
      </c>
      <c r="FF354" s="79">
        <v>60.403484344482422</v>
      </c>
      <c r="FG354" s="79">
        <v>65.995735168457031</v>
      </c>
      <c r="FH354" s="79">
        <v>69.457977294921875</v>
      </c>
      <c r="FI354" s="79">
        <v>72.855178833007813</v>
      </c>
      <c r="FJ354" s="79">
        <v>75.372352600097656</v>
      </c>
      <c r="FK354" s="79">
        <v>77.34429931640625</v>
      </c>
      <c r="FL354" s="79">
        <v>78.51580810546875</v>
      </c>
      <c r="FM354" s="79">
        <v>78.080894470214844</v>
      </c>
      <c r="FN354" s="79">
        <v>75.461906433105469</v>
      </c>
      <c r="FO354" s="79">
        <v>71.305191040039063</v>
      </c>
      <c r="FP354" s="79">
        <v>67.456527709960938</v>
      </c>
      <c r="FQ354" s="79">
        <v>64.231681823730469</v>
      </c>
      <c r="FR354" s="79">
        <v>61.998912811279297</v>
      </c>
      <c r="FS354" s="79">
        <v>61.315937042236328</v>
      </c>
      <c r="FT354" s="79">
        <v>60.737472534179688</v>
      </c>
      <c r="FU354" s="79">
        <v>1.69671680778265E-2</v>
      </c>
      <c r="FV354" s="79">
        <v>2.0385736599564552E-2</v>
      </c>
      <c r="FW354" s="79">
        <v>1.7260542139410973E-2</v>
      </c>
      <c r="FX354" s="79">
        <v>0</v>
      </c>
      <c r="FY354" s="79">
        <v>269.42855834960938</v>
      </c>
      <c r="FZ354" s="79">
        <v>1</v>
      </c>
      <c r="GA354" s="52"/>
      <c r="GB354" s="34"/>
    </row>
    <row r="355" spans="1:184" x14ac:dyDescent="0.2">
      <c r="A355" t="s">
        <v>186</v>
      </c>
      <c r="B355" t="s">
        <v>236</v>
      </c>
      <c r="C355" t="s">
        <v>194</v>
      </c>
      <c r="D355" t="s">
        <v>202</v>
      </c>
      <c r="E355" t="s">
        <v>210</v>
      </c>
      <c r="F355" t="s">
        <v>1</v>
      </c>
      <c r="G355" t="s">
        <v>200</v>
      </c>
      <c r="H355" s="79">
        <v>697</v>
      </c>
      <c r="I355" s="79">
        <v>0.63607335090637207</v>
      </c>
      <c r="J355" s="79">
        <v>0.57174563407897949</v>
      </c>
      <c r="K355" s="79">
        <v>0.54385364055633545</v>
      </c>
      <c r="L355" s="79">
        <v>0.51348143815994263</v>
      </c>
      <c r="M355" s="79">
        <v>0.51647454500198364</v>
      </c>
      <c r="N355" s="79">
        <v>0.51853197813034058</v>
      </c>
      <c r="O355" s="79">
        <v>0.52168083190917969</v>
      </c>
      <c r="P355" s="79">
        <v>0.50431364774703979</v>
      </c>
      <c r="Q355" s="79">
        <v>0.52864193916320801</v>
      </c>
      <c r="R355" s="79">
        <v>0.59060895442962646</v>
      </c>
      <c r="S355" s="79">
        <v>0.56830471754074097</v>
      </c>
      <c r="T355" s="79">
        <v>0.59671306610107422</v>
      </c>
      <c r="U355" s="79">
        <v>0.65855538845062256</v>
      </c>
      <c r="V355" s="79">
        <v>0.70907717943191528</v>
      </c>
      <c r="W355" s="79">
        <v>0.71980249881744385</v>
      </c>
      <c r="X355" s="79">
        <v>0.72274035215377808</v>
      </c>
      <c r="Y355" s="79">
        <v>0.79443866014480591</v>
      </c>
      <c r="Z355" s="79">
        <v>0.8456951379776001</v>
      </c>
      <c r="AA355" s="79">
        <v>0.92188030481338501</v>
      </c>
      <c r="AB355" s="79">
        <v>0.96160233020782471</v>
      </c>
      <c r="AC355" s="79">
        <v>0.93753862380981445</v>
      </c>
      <c r="AD355" s="79">
        <v>0.85675853490829468</v>
      </c>
      <c r="AE355" s="79">
        <v>0.78984862565994263</v>
      </c>
      <c r="AF355" s="79">
        <v>0.68604958057403564</v>
      </c>
      <c r="AG355" s="79">
        <v>6.2859677709639072E-3</v>
      </c>
      <c r="AH355" s="79">
        <v>4.4456841424107552E-3</v>
      </c>
      <c r="AI355" s="79">
        <v>1.8184171989560127E-2</v>
      </c>
      <c r="AJ355" s="79">
        <v>1.2218153104186058E-2</v>
      </c>
      <c r="AK355" s="79">
        <v>1.7385449260473251E-2</v>
      </c>
      <c r="AL355" s="79">
        <v>3.7333176005631685E-3</v>
      </c>
      <c r="AM355" s="79">
        <v>-1.4913376420736313E-2</v>
      </c>
      <c r="AN355" s="79">
        <v>1.3407616643235087E-3</v>
      </c>
      <c r="AO355" s="79">
        <v>2.0129542797803879E-2</v>
      </c>
      <c r="AP355" s="79">
        <v>4.1419867426156998E-2</v>
      </c>
      <c r="AQ355" s="79">
        <v>-3.3881369978189468E-2</v>
      </c>
      <c r="AR355" s="79">
        <v>-5.0368204712867737E-2</v>
      </c>
      <c r="AS355" s="79">
        <v>-2.8698917478322983E-2</v>
      </c>
      <c r="AT355" s="79">
        <v>-2.7639200910925865E-2</v>
      </c>
      <c r="AU355" s="79">
        <v>-2.2195136174559593E-2</v>
      </c>
      <c r="AV355" s="79">
        <v>-3.8597144186496735E-2</v>
      </c>
      <c r="AW355" s="79">
        <v>-4.6808581799268723E-2</v>
      </c>
      <c r="AX355" s="79">
        <v>-3.2544977962970734E-2</v>
      </c>
      <c r="AY355" s="79">
        <v>-1.9525986164808273E-2</v>
      </c>
      <c r="AZ355" s="79">
        <v>-2.0189158618450165E-2</v>
      </c>
      <c r="BA355" s="79">
        <v>-3.1778585165739059E-2</v>
      </c>
      <c r="BB355" s="79">
        <v>-6.5232023596763611E-2</v>
      </c>
      <c r="BC355" s="79">
        <v>-2.5935852900147438E-2</v>
      </c>
      <c r="BD355" s="79">
        <v>-2.9501330107450485E-2</v>
      </c>
      <c r="BE355" s="79">
        <v>7.6492950320243835E-2</v>
      </c>
      <c r="BF355" s="79">
        <v>7.4154995381832123E-2</v>
      </c>
      <c r="BG355" s="79">
        <v>8.7759681046009064E-2</v>
      </c>
      <c r="BH355" s="79">
        <v>8.1819646060466766E-2</v>
      </c>
      <c r="BI355" s="79">
        <v>8.8285043835639954E-2</v>
      </c>
      <c r="BJ355" s="79">
        <v>7.2999000549316406E-2</v>
      </c>
      <c r="BK355" s="79">
        <v>4.3361678719520569E-2</v>
      </c>
      <c r="BL355" s="79">
        <v>2.660069614648819E-2</v>
      </c>
      <c r="BM355" s="79">
        <v>3.962055966258049E-2</v>
      </c>
      <c r="BN355" s="79">
        <v>6.5138667821884155E-2</v>
      </c>
      <c r="BO355" s="79">
        <v>-8.0453148111701012E-3</v>
      </c>
      <c r="BP355" s="79">
        <v>-1.9359540194272995E-2</v>
      </c>
      <c r="BQ355" s="79">
        <v>8.728688582777977E-3</v>
      </c>
      <c r="BR355" s="79">
        <v>1.6082620248198509E-2</v>
      </c>
      <c r="BS355" s="79">
        <v>1.9032781943678856E-2</v>
      </c>
      <c r="BT355" s="79">
        <v>1.2251950101926923E-3</v>
      </c>
      <c r="BU355" s="79">
        <v>-4.7669881023466587E-3</v>
      </c>
      <c r="BV355" s="79">
        <v>8.3661256358027458E-3</v>
      </c>
      <c r="BW355" s="79">
        <v>3.9503104984760284E-2</v>
      </c>
      <c r="BX355" s="79">
        <v>5.366961658000946E-2</v>
      </c>
      <c r="BY355" s="79">
        <v>4.1513681411743164E-2</v>
      </c>
      <c r="BZ355" s="79">
        <v>6.9489190354943275E-3</v>
      </c>
      <c r="CA355" s="79">
        <v>4.3789073824882507E-2</v>
      </c>
      <c r="CB355" s="79">
        <v>4.0838573127985001E-2</v>
      </c>
      <c r="CC355" s="79">
        <v>0.12511809170246124</v>
      </c>
      <c r="CD355" s="79">
        <v>0.12243545055389404</v>
      </c>
      <c r="CE355" s="79">
        <v>0.13594746589660645</v>
      </c>
      <c r="CF355" s="79">
        <v>0.13002541661262512</v>
      </c>
      <c r="CG355" s="79">
        <v>0.1373898983001709</v>
      </c>
      <c r="CH355" s="79">
        <v>0.12097220122814178</v>
      </c>
      <c r="CI355" s="79">
        <v>8.3722807466983795E-2</v>
      </c>
      <c r="CJ355" s="79">
        <v>4.4095650315284729E-2</v>
      </c>
      <c r="CK355" s="79">
        <v>5.3119976073503494E-2</v>
      </c>
      <c r="CL355" s="79">
        <v>8.1566229462623596E-2</v>
      </c>
      <c r="CM355" s="79">
        <v>9.8486579954624176E-3</v>
      </c>
      <c r="CN355" s="79">
        <v>2.1169669926166534E-3</v>
      </c>
      <c r="CO355" s="79">
        <v>3.4650932997465134E-2</v>
      </c>
      <c r="CP355" s="79">
        <v>4.6364221721887589E-2</v>
      </c>
      <c r="CQ355" s="79">
        <v>4.7587115317583084E-2</v>
      </c>
      <c r="CR355" s="79">
        <v>2.8806023299694061E-2</v>
      </c>
      <c r="CS355" s="79">
        <v>2.4350890889763832E-2</v>
      </c>
      <c r="CT355" s="79">
        <v>3.6701031029224396E-2</v>
      </c>
      <c r="CU355" s="79">
        <v>8.038647472858429E-2</v>
      </c>
      <c r="CV355" s="79">
        <v>0.10482397675514221</v>
      </c>
      <c r="CW355" s="79">
        <v>9.227568656206131E-2</v>
      </c>
      <c r="CX355" s="79">
        <v>5.694122239947319E-2</v>
      </c>
      <c r="CY355" s="79">
        <v>9.2080339789390564E-2</v>
      </c>
      <c r="CZ355" s="79">
        <v>8.95557701587677E-2</v>
      </c>
      <c r="DA355" s="79">
        <v>0.17374323308467865</v>
      </c>
      <c r="DB355" s="79">
        <v>0.17071591317653656</v>
      </c>
      <c r="DC355" s="79">
        <v>0.18413524329662323</v>
      </c>
      <c r="DD355" s="79">
        <v>0.17823120951652527</v>
      </c>
      <c r="DE355" s="79">
        <v>0.18649473786354065</v>
      </c>
      <c r="DF355" s="79">
        <v>0.16894538700580597</v>
      </c>
      <c r="DG355" s="79">
        <v>0.12408393621444702</v>
      </c>
      <c r="DH355" s="79">
        <v>6.1590604484081268E-2</v>
      </c>
      <c r="DI355" s="79">
        <v>6.6619396209716797E-2</v>
      </c>
      <c r="DJ355" s="79">
        <v>9.7993798553943634E-2</v>
      </c>
      <c r="DK355" s="79">
        <v>2.7742629870772362E-2</v>
      </c>
      <c r="DL355" s="79">
        <v>2.3593474179506302E-2</v>
      </c>
      <c r="DM355" s="79">
        <v>6.0573183000087738E-2</v>
      </c>
      <c r="DN355" s="79">
        <v>7.6645828783512115E-2</v>
      </c>
      <c r="DO355" s="79">
        <v>7.6141446828842163E-2</v>
      </c>
      <c r="DP355" s="79">
        <v>5.6386854499578476E-2</v>
      </c>
      <c r="DQ355" s="79">
        <v>5.3468771278858185E-2</v>
      </c>
      <c r="DR355" s="79">
        <v>6.503593921661377E-2</v>
      </c>
      <c r="DS355" s="79">
        <v>0.1212698370218277</v>
      </c>
      <c r="DT355" s="79">
        <v>0.15597833693027496</v>
      </c>
      <c r="DU355" s="79">
        <v>0.14303769171237946</v>
      </c>
      <c r="DV355" s="79">
        <v>0.10693351924419403</v>
      </c>
      <c r="DW355" s="79">
        <v>0.14037162065505981</v>
      </c>
      <c r="DX355" s="79">
        <v>0.1382729709148407</v>
      </c>
      <c r="DY355" s="79">
        <v>0.24395023286342621</v>
      </c>
      <c r="DZ355" s="79">
        <v>0.2404252290725708</v>
      </c>
      <c r="EA355" s="79">
        <v>0.25371077656745911</v>
      </c>
      <c r="EB355" s="79">
        <v>0.24783268570899963</v>
      </c>
      <c r="EC355" s="79">
        <v>0.25739434361457825</v>
      </c>
      <c r="ED355" s="79">
        <v>0.23821109533309937</v>
      </c>
      <c r="EE355" s="79">
        <v>0.1823589950799942</v>
      </c>
      <c r="EF355" s="79">
        <v>8.6850538849830627E-2</v>
      </c>
      <c r="EG355" s="79">
        <v>8.6110413074493408E-2</v>
      </c>
      <c r="EH355" s="79">
        <v>0.1217125877737999</v>
      </c>
      <c r="EI355" s="79">
        <v>5.3578685969114304E-2</v>
      </c>
      <c r="EJ355" s="79">
        <v>5.4602138698101044E-2</v>
      </c>
      <c r="EK355" s="79">
        <v>9.8000787198543549E-2</v>
      </c>
      <c r="EL355" s="79">
        <v>0.12036763876676559</v>
      </c>
      <c r="EM355" s="79">
        <v>0.11736936867237091</v>
      </c>
      <c r="EN355" s="79">
        <v>9.6209190785884857E-2</v>
      </c>
      <c r="EO355" s="79">
        <v>9.5510363578796387E-2</v>
      </c>
      <c r="EP355" s="79">
        <v>0.10594704747200012</v>
      </c>
      <c r="EQ355" s="79">
        <v>0.18029893934726715</v>
      </c>
      <c r="ER355" s="79">
        <v>0.22983710467815399</v>
      </c>
      <c r="ES355" s="79">
        <v>0.21632994711399078</v>
      </c>
      <c r="ET355" s="79">
        <v>0.17911447584629059</v>
      </c>
      <c r="EU355" s="79">
        <v>0.21009653806686401</v>
      </c>
      <c r="EV355" s="79">
        <v>0.20861287415027618</v>
      </c>
      <c r="EW355" s="79">
        <v>66.501998901367188</v>
      </c>
      <c r="EX355" s="79">
        <v>65.352890014648438</v>
      </c>
      <c r="EY355" s="79">
        <v>64.050895690917969</v>
      </c>
      <c r="EZ355" s="79">
        <v>62.883216857910156</v>
      </c>
      <c r="FA355" s="79">
        <v>61.401966094970703</v>
      </c>
      <c r="FB355" s="79">
        <v>59.607425689697266</v>
      </c>
      <c r="FC355" s="79">
        <v>59.045314788818359</v>
      </c>
      <c r="FD355" s="79">
        <v>58.887321472167969</v>
      </c>
      <c r="FE355" s="79">
        <v>60.504436492919922</v>
      </c>
      <c r="FF355" s="79">
        <v>64.747825622558594</v>
      </c>
      <c r="FG355" s="79">
        <v>69.425498962402344</v>
      </c>
      <c r="FH355" s="79">
        <v>73.087333679199219</v>
      </c>
      <c r="FI355" s="79">
        <v>76.342765808105469</v>
      </c>
      <c r="FJ355" s="79">
        <v>79.681388854980469</v>
      </c>
      <c r="FK355" s="79">
        <v>82.305267333984375</v>
      </c>
      <c r="FL355" s="79">
        <v>83.344383239746094</v>
      </c>
      <c r="FM355" s="79">
        <v>83.444717407226563</v>
      </c>
      <c r="FN355" s="79">
        <v>81.531524658203125</v>
      </c>
      <c r="FO355" s="79">
        <v>79.121475219726563</v>
      </c>
      <c r="FP355" s="79">
        <v>75.583763122558594</v>
      </c>
      <c r="FQ355" s="79">
        <v>72.592803955078125</v>
      </c>
      <c r="FR355" s="79">
        <v>70.496726989746094</v>
      </c>
      <c r="FS355" s="79">
        <v>68.607582092285156</v>
      </c>
      <c r="FT355" s="79">
        <v>67.189369201660156</v>
      </c>
      <c r="FU355" s="79">
        <v>5.8979135006666183E-2</v>
      </c>
      <c r="FV355" s="79">
        <v>5.774727463722229E-2</v>
      </c>
      <c r="FW355" s="79">
        <v>6.0868624597787857E-2</v>
      </c>
      <c r="FX355" s="79">
        <v>0</v>
      </c>
      <c r="FY355" s="79">
        <v>142.23809814453125</v>
      </c>
      <c r="FZ355" s="79">
        <v>1</v>
      </c>
      <c r="GA355" s="52"/>
      <c r="GB355" s="34"/>
    </row>
    <row r="356" spans="1:184" x14ac:dyDescent="0.2">
      <c r="A356" t="s">
        <v>186</v>
      </c>
      <c r="B356" t="s">
        <v>236</v>
      </c>
      <c r="C356" t="s">
        <v>194</v>
      </c>
      <c r="D356" t="s">
        <v>202</v>
      </c>
      <c r="E356" t="s">
        <v>210</v>
      </c>
      <c r="F356" t="s">
        <v>1</v>
      </c>
      <c r="G356" t="s">
        <v>1</v>
      </c>
      <c r="H356" s="79">
        <v>3300</v>
      </c>
      <c r="I356" s="79">
        <v>0.44977623224258423</v>
      </c>
      <c r="J356" s="79">
        <v>0.39231467247009277</v>
      </c>
      <c r="K356" s="79">
        <v>0.36268538236618042</v>
      </c>
      <c r="L356" s="79">
        <v>0.34310474991798401</v>
      </c>
      <c r="M356" s="79">
        <v>0.33824962377548218</v>
      </c>
      <c r="N356" s="79">
        <v>0.35030162334442139</v>
      </c>
      <c r="O356" s="79">
        <v>0.39346376061439514</v>
      </c>
      <c r="P356" s="79">
        <v>0.42658472061157227</v>
      </c>
      <c r="Q356" s="79">
        <v>0.45236042141914368</v>
      </c>
      <c r="R356" s="79">
        <v>0.48324915766716003</v>
      </c>
      <c r="S356" s="79">
        <v>0.48925167322158813</v>
      </c>
      <c r="T356" s="79">
        <v>0.506267249584198</v>
      </c>
      <c r="U356" s="79">
        <v>0.54424715042114258</v>
      </c>
      <c r="V356" s="79">
        <v>0.53032582998275757</v>
      </c>
      <c r="W356" s="79">
        <v>0.53097552061080933</v>
      </c>
      <c r="X356" s="79">
        <v>0.54742056131362915</v>
      </c>
      <c r="Y356" s="79">
        <v>0.59614396095275879</v>
      </c>
      <c r="Z356" s="79">
        <v>0.65983235836029053</v>
      </c>
      <c r="AA356" s="79">
        <v>0.70134580135345459</v>
      </c>
      <c r="AB356" s="79">
        <v>0.74674665927886963</v>
      </c>
      <c r="AC356" s="79">
        <v>0.75681298971176147</v>
      </c>
      <c r="AD356" s="79">
        <v>0.69629168510437012</v>
      </c>
      <c r="AE356" s="79">
        <v>0.6012263298034668</v>
      </c>
      <c r="AF356" s="79">
        <v>0.5101352334022522</v>
      </c>
      <c r="AG356" s="79">
        <v>-9.8932711407542229E-3</v>
      </c>
      <c r="AH356" s="79">
        <v>-1.461236085742712E-2</v>
      </c>
      <c r="AI356" s="79">
        <v>-4.0209880098700523E-3</v>
      </c>
      <c r="AJ356" s="79">
        <v>-5.8708982542157173E-3</v>
      </c>
      <c r="AK356" s="79">
        <v>1.724892295897007E-3</v>
      </c>
      <c r="AL356" s="79">
        <v>2.5807053316384554E-3</v>
      </c>
      <c r="AM356" s="79">
        <v>1.2059486471116543E-2</v>
      </c>
      <c r="AN356" s="79">
        <v>1.1084064841270447E-2</v>
      </c>
      <c r="AO356" s="79">
        <v>-1.1503375135362148E-2</v>
      </c>
      <c r="AP356" s="79">
        <v>-8.1529729068279266E-3</v>
      </c>
      <c r="AQ356" s="79">
        <v>-2.478896826505661E-2</v>
      </c>
      <c r="AR356" s="79">
        <v>-4.0212955325841904E-2</v>
      </c>
      <c r="AS356" s="79">
        <v>-1.5560203231871128E-2</v>
      </c>
      <c r="AT356" s="79">
        <v>-5.6041288189589977E-3</v>
      </c>
      <c r="AU356" s="79">
        <v>-1.6393238911405206E-3</v>
      </c>
      <c r="AV356" s="79">
        <v>-2.4053242523223162E-3</v>
      </c>
      <c r="AW356" s="79">
        <v>-6.6028381697833538E-3</v>
      </c>
      <c r="AX356" s="79">
        <v>1.0504690930247307E-2</v>
      </c>
      <c r="AY356" s="79">
        <v>9.8144309595227242E-3</v>
      </c>
      <c r="AZ356" s="79">
        <v>1.3543563894927502E-2</v>
      </c>
      <c r="BA356" s="79">
        <v>8.9431293308734894E-3</v>
      </c>
      <c r="BB356" s="79">
        <v>2.8056642040610313E-3</v>
      </c>
      <c r="BC356" s="79">
        <v>3.6235922016203403E-4</v>
      </c>
      <c r="BD356" s="79">
        <v>-7.3978537693619728E-3</v>
      </c>
      <c r="BE356" s="79">
        <v>1.1376085691154003E-2</v>
      </c>
      <c r="BF356" s="79">
        <v>5.6644468568265438E-3</v>
      </c>
      <c r="BG356" s="79">
        <v>1.519327238202095E-2</v>
      </c>
      <c r="BH356" s="79">
        <v>1.3886247761547565E-2</v>
      </c>
      <c r="BI356" s="79">
        <v>2.1052919328212738E-2</v>
      </c>
      <c r="BJ356" s="79">
        <v>2.1268626675009727E-2</v>
      </c>
      <c r="BK356" s="79">
        <v>2.919926680624485E-2</v>
      </c>
      <c r="BL356" s="79">
        <v>2.4632638320326805E-2</v>
      </c>
      <c r="BM356" s="79">
        <v>1.2951052049174905E-3</v>
      </c>
      <c r="BN356" s="79">
        <v>5.8043343015015125E-3</v>
      </c>
      <c r="BO356" s="79">
        <v>-9.8684439435601234E-3</v>
      </c>
      <c r="BP356" s="79">
        <v>-2.4428769946098328E-2</v>
      </c>
      <c r="BQ356" s="79">
        <v>2.2339120041579008E-3</v>
      </c>
      <c r="BR356" s="79">
        <v>1.1271160095930099E-2</v>
      </c>
      <c r="BS356" s="79">
        <v>1.4715272001922131E-2</v>
      </c>
      <c r="BT356" s="79">
        <v>1.2992056086659431E-2</v>
      </c>
      <c r="BU356" s="79">
        <v>1.0704962536692619E-2</v>
      </c>
      <c r="BV356" s="79">
        <v>2.8308380395174026E-2</v>
      </c>
      <c r="BW356" s="79">
        <v>2.9622294008731842E-2</v>
      </c>
      <c r="BX356" s="79">
        <v>3.9789203554391861E-2</v>
      </c>
      <c r="BY356" s="79">
        <v>3.9824202656745911E-2</v>
      </c>
      <c r="BZ356" s="79">
        <v>3.2846909016370773E-2</v>
      </c>
      <c r="CA356" s="79">
        <v>2.690579928457737E-2</v>
      </c>
      <c r="CB356" s="79">
        <v>1.6830239444971085E-2</v>
      </c>
      <c r="CC356" s="79">
        <v>2.6107179000973701E-2</v>
      </c>
      <c r="CD356" s="79">
        <v>1.9708102568984032E-2</v>
      </c>
      <c r="CE356" s="79">
        <v>2.8501009568572044E-2</v>
      </c>
      <c r="CF356" s="79">
        <v>2.7569985017180443E-2</v>
      </c>
      <c r="CG356" s="79">
        <v>3.4439455717802048E-2</v>
      </c>
      <c r="CH356" s="79">
        <v>3.4211821854114532E-2</v>
      </c>
      <c r="CI356" s="79">
        <v>4.1070226579904556E-2</v>
      </c>
      <c r="CJ356" s="79">
        <v>3.4016333520412445E-2</v>
      </c>
      <c r="CK356" s="79">
        <v>1.0159294120967388E-2</v>
      </c>
      <c r="CL356" s="79">
        <v>1.5471121296286583E-2</v>
      </c>
      <c r="CM356" s="79">
        <v>4.6546442899852991E-4</v>
      </c>
      <c r="CN356" s="79">
        <v>-1.3496688567101955E-2</v>
      </c>
      <c r="CO356" s="79">
        <v>1.4558061957359314E-2</v>
      </c>
      <c r="CP356" s="79">
        <v>2.2958934307098389E-2</v>
      </c>
      <c r="CQ356" s="79">
        <v>2.604241669178009E-2</v>
      </c>
      <c r="CR356" s="79">
        <v>2.3656236007809639E-2</v>
      </c>
      <c r="CS356" s="79">
        <v>2.2692291066050529E-2</v>
      </c>
      <c r="CT356" s="79">
        <v>4.0639165788888931E-2</v>
      </c>
      <c r="CU356" s="79">
        <v>4.3341163545846939E-2</v>
      </c>
      <c r="CV356" s="79">
        <v>5.7966846972703934E-2</v>
      </c>
      <c r="CW356" s="79">
        <v>6.1212338507175446E-2</v>
      </c>
      <c r="CX356" s="79">
        <v>5.365338921546936E-2</v>
      </c>
      <c r="CY356" s="79">
        <v>4.5289706438779831E-2</v>
      </c>
      <c r="CZ356" s="79">
        <v>3.3610541373491287E-2</v>
      </c>
      <c r="DA356" s="79">
        <v>4.0838271379470825E-2</v>
      </c>
      <c r="DB356" s="79">
        <v>3.3751759678125381E-2</v>
      </c>
      <c r="DC356" s="79">
        <v>4.1808746755123138E-2</v>
      </c>
      <c r="DD356" s="79">
        <v>4.1253726929426193E-2</v>
      </c>
      <c r="DE356" s="79">
        <v>4.7825988382101059E-2</v>
      </c>
      <c r="DF356" s="79">
        <v>4.7155018895864487E-2</v>
      </c>
      <c r="DG356" s="79">
        <v>5.2941188216209412E-2</v>
      </c>
      <c r="DH356" s="79">
        <v>4.3400038033723831E-2</v>
      </c>
      <c r="DI356" s="79">
        <v>1.9023483619093895E-2</v>
      </c>
      <c r="DJ356" s="79">
        <v>2.5137908756732941E-2</v>
      </c>
      <c r="DK356" s="79">
        <v>1.079937256872654E-2</v>
      </c>
      <c r="DL356" s="79">
        <v>-2.5646081194281578E-3</v>
      </c>
      <c r="DM356" s="79">
        <v>2.6882210746407509E-2</v>
      </c>
      <c r="DN356" s="79">
        <v>3.4646708518266678E-2</v>
      </c>
      <c r="DO356" s="79">
        <v>3.7369560450315475E-2</v>
      </c>
      <c r="DP356" s="79">
        <v>3.4320410341024399E-2</v>
      </c>
      <c r="DQ356" s="79">
        <v>3.4679621458053589E-2</v>
      </c>
      <c r="DR356" s="79">
        <v>5.2969947457313538E-2</v>
      </c>
      <c r="DS356" s="79">
        <v>5.7060029357671738E-2</v>
      </c>
      <c r="DT356" s="79">
        <v>7.6144494116306305E-2</v>
      </c>
      <c r="DU356" s="79">
        <v>8.260047435760498E-2</v>
      </c>
      <c r="DV356" s="79">
        <v>7.4459865689277649E-2</v>
      </c>
      <c r="DW356" s="79">
        <v>6.3673615455627441E-2</v>
      </c>
      <c r="DX356" s="79">
        <v>5.039084330201149E-2</v>
      </c>
      <c r="DY356" s="79">
        <v>6.2107633799314499E-2</v>
      </c>
      <c r="DZ356" s="79">
        <v>5.4028566926717758E-2</v>
      </c>
      <c r="EA356" s="79">
        <v>6.1023008078336716E-2</v>
      </c>
      <c r="EB356" s="79">
        <v>6.1010871082544327E-2</v>
      </c>
      <c r="EC356" s="79">
        <v>6.7154020071029663E-2</v>
      </c>
      <c r="ED356" s="79">
        <v>6.5842941403388977E-2</v>
      </c>
      <c r="EE356" s="79">
        <v>7.0080965757369995E-2</v>
      </c>
      <c r="EF356" s="79">
        <v>5.6948605924844742E-2</v>
      </c>
      <c r="EG356" s="79">
        <v>3.1821966171264648E-2</v>
      </c>
      <c r="EH356" s="79">
        <v>3.9095215499401093E-2</v>
      </c>
      <c r="EI356" s="79">
        <v>2.5719894096255302E-2</v>
      </c>
      <c r="EJ356" s="79">
        <v>1.3219580054283142E-2</v>
      </c>
      <c r="EK356" s="79">
        <v>4.4676326215267181E-2</v>
      </c>
      <c r="EL356" s="79">
        <v>5.1521997898817062E-2</v>
      </c>
      <c r="EM356" s="79">
        <v>5.3724154829978943E-2</v>
      </c>
      <c r="EN356" s="79">
        <v>4.9717795103788376E-2</v>
      </c>
      <c r="EO356" s="79">
        <v>5.1987424492835999E-2</v>
      </c>
      <c r="EP356" s="79">
        <v>7.0773638784885406E-2</v>
      </c>
      <c r="EQ356" s="79">
        <v>7.686789333820343E-2</v>
      </c>
      <c r="ER356" s="79">
        <v>0.10239013284444809</v>
      </c>
      <c r="ES356" s="79">
        <v>0.1134815514087677</v>
      </c>
      <c r="ET356" s="79">
        <v>0.10450110584497452</v>
      </c>
      <c r="EU356" s="79">
        <v>9.0217061340808868E-2</v>
      </c>
      <c r="EV356" s="79">
        <v>7.461894303560257E-2</v>
      </c>
      <c r="EW356" s="79">
        <v>62.24981689453125</v>
      </c>
      <c r="EX356" s="79">
        <v>61.179534912109375</v>
      </c>
      <c r="EY356" s="79">
        <v>59.890129089355469</v>
      </c>
      <c r="EZ356" s="79">
        <v>58.470767974853516</v>
      </c>
      <c r="FA356" s="79">
        <v>57.079784393310547</v>
      </c>
      <c r="FB356" s="79">
        <v>55.689002990722656</v>
      </c>
      <c r="FC356" s="79">
        <v>54.838695526123047</v>
      </c>
      <c r="FD356" s="79">
        <v>55.340373992919922</v>
      </c>
      <c r="FE356" s="79">
        <v>56.937038421630859</v>
      </c>
      <c r="FF356" s="79">
        <v>61.402004241943359</v>
      </c>
      <c r="FG356" s="79">
        <v>66.823394775390625</v>
      </c>
      <c r="FH356" s="79">
        <v>70.334907531738281</v>
      </c>
      <c r="FI356" s="79">
        <v>73.722824096679688</v>
      </c>
      <c r="FJ356" s="79">
        <v>76.561134338378906</v>
      </c>
      <c r="FK356" s="79">
        <v>78.7392578125</v>
      </c>
      <c r="FL356" s="79">
        <v>79.867012023925781</v>
      </c>
      <c r="FM356" s="79">
        <v>79.602272033691406</v>
      </c>
      <c r="FN356" s="79">
        <v>77.136848449707031</v>
      </c>
      <c r="FO356" s="79">
        <v>73.416450500488281</v>
      </c>
      <c r="FP356" s="79">
        <v>69.591781616210938</v>
      </c>
      <c r="FQ356" s="79">
        <v>66.377609252929688</v>
      </c>
      <c r="FR356" s="79">
        <v>64.232742309570313</v>
      </c>
      <c r="FS356" s="79">
        <v>63.248931884765625</v>
      </c>
      <c r="FT356" s="79">
        <v>62.443264007568359</v>
      </c>
      <c r="FU356" s="79">
        <v>1.8283804878592491E-2</v>
      </c>
      <c r="FV356" s="79">
        <v>2.0182469859719276E-2</v>
      </c>
      <c r="FW356" s="79">
        <v>1.8725579604506493E-2</v>
      </c>
      <c r="FX356" s="79">
        <v>0</v>
      </c>
      <c r="FY356" s="79">
        <v>411.66665649414063</v>
      </c>
      <c r="FZ356" s="79">
        <v>1</v>
      </c>
      <c r="GA356" s="52"/>
      <c r="GB356" s="34"/>
    </row>
    <row r="357" spans="1:184" x14ac:dyDescent="0.2">
      <c r="A357" t="s">
        <v>186</v>
      </c>
      <c r="B357" t="s">
        <v>236</v>
      </c>
      <c r="C357" t="s">
        <v>194</v>
      </c>
      <c r="D357" t="s">
        <v>202</v>
      </c>
      <c r="E357" t="s">
        <v>210</v>
      </c>
      <c r="F357" t="s">
        <v>178</v>
      </c>
      <c r="G357" t="s">
        <v>1</v>
      </c>
      <c r="H357" s="79">
        <v>2286</v>
      </c>
      <c r="I357" s="79">
        <v>0.35957491397857666</v>
      </c>
      <c r="J357" s="79">
        <v>0.31844690442085266</v>
      </c>
      <c r="K357" s="79">
        <v>0.28591558337211609</v>
      </c>
      <c r="L357" s="79">
        <v>0.2730419933795929</v>
      </c>
      <c r="M357" s="79">
        <v>0.26816138625144958</v>
      </c>
      <c r="N357" s="79">
        <v>0.28246679902076721</v>
      </c>
      <c r="O357" s="79">
        <v>0.31428718566894531</v>
      </c>
      <c r="P357" s="79">
        <v>0.37489894032478333</v>
      </c>
      <c r="Q357" s="79">
        <v>0.41341555118560791</v>
      </c>
      <c r="R357" s="79">
        <v>0.43158465623855591</v>
      </c>
      <c r="S357" s="79">
        <v>0.43413847684860229</v>
      </c>
      <c r="T357" s="79">
        <v>0.43776878714561462</v>
      </c>
      <c r="U357" s="79">
        <v>0.46933156251907349</v>
      </c>
      <c r="V357" s="79">
        <v>0.43379870057106018</v>
      </c>
      <c r="W357" s="79">
        <v>0.43626004457473755</v>
      </c>
      <c r="X357" s="79">
        <v>0.45926794409751892</v>
      </c>
      <c r="Y357" s="79">
        <v>0.49057400226593018</v>
      </c>
      <c r="Z357" s="79">
        <v>0.53862255811691284</v>
      </c>
      <c r="AA357" s="79">
        <v>0.5604892373085022</v>
      </c>
      <c r="AB357" s="79">
        <v>0.59994703531265259</v>
      </c>
      <c r="AC357" s="79">
        <v>0.61380845308303833</v>
      </c>
      <c r="AD357" s="79">
        <v>0.56146466732025146</v>
      </c>
      <c r="AE357" s="79">
        <v>0.48791247606277466</v>
      </c>
      <c r="AF357" s="79">
        <v>0.41268530488014221</v>
      </c>
      <c r="AG357" s="79">
        <v>-2.5184566155076027E-2</v>
      </c>
      <c r="AH357" s="79">
        <v>-1.6672877594828606E-2</v>
      </c>
      <c r="AI357" s="79">
        <v>-1.7080631107091904E-2</v>
      </c>
      <c r="AJ357" s="79">
        <v>-1.2692763470113277E-2</v>
      </c>
      <c r="AK357" s="79">
        <v>-1.0614188387989998E-2</v>
      </c>
      <c r="AL357" s="79">
        <v>-1.0318402200937271E-2</v>
      </c>
      <c r="AM357" s="79">
        <v>-1.1139600537717342E-2</v>
      </c>
      <c r="AN357" s="79">
        <v>-4.9766115844249725E-3</v>
      </c>
      <c r="AO357" s="79">
        <v>-2.7286672964692116E-2</v>
      </c>
      <c r="AP357" s="79">
        <v>-2.8226245194673538E-2</v>
      </c>
      <c r="AQ357" s="79">
        <v>-4.6896185725927353E-2</v>
      </c>
      <c r="AR357" s="79">
        <v>-7.9260602593421936E-2</v>
      </c>
      <c r="AS357" s="79">
        <v>-5.4538577795028687E-2</v>
      </c>
      <c r="AT357" s="79">
        <v>-4.5306377112865448E-2</v>
      </c>
      <c r="AU357" s="79">
        <v>-3.1213825568556786E-2</v>
      </c>
      <c r="AV357" s="79">
        <v>-1.5186448581516743E-2</v>
      </c>
      <c r="AW357" s="79">
        <v>-2.3692015558481216E-2</v>
      </c>
      <c r="AX357" s="79">
        <v>-2.1984973922371864E-2</v>
      </c>
      <c r="AY357" s="79">
        <v>-4.1149258613586426E-2</v>
      </c>
      <c r="AZ357" s="79">
        <v>-4.1708715260028839E-2</v>
      </c>
      <c r="BA357" s="79">
        <v>-4.1322533041238785E-2</v>
      </c>
      <c r="BB357" s="79">
        <v>-5.2909109741449356E-2</v>
      </c>
      <c r="BC357" s="79">
        <v>-4.4699404388666153E-2</v>
      </c>
      <c r="BD357" s="79">
        <v>-3.967682272195816E-2</v>
      </c>
      <c r="BE357" s="79">
        <v>-1.265433058142662E-2</v>
      </c>
      <c r="BF357" s="79">
        <v>-6.8968655541539192E-3</v>
      </c>
      <c r="BG357" s="79">
        <v>-7.8012817539274693E-3</v>
      </c>
      <c r="BH357" s="79">
        <v>-4.0903599001467228E-3</v>
      </c>
      <c r="BI357" s="79">
        <v>-2.8155711479485035E-3</v>
      </c>
      <c r="BJ357" s="79">
        <v>-2.0354599691927433E-3</v>
      </c>
      <c r="BK357" s="79">
        <v>-7.7313429210335016E-4</v>
      </c>
      <c r="BL357" s="79">
        <v>6.3720815815031528E-3</v>
      </c>
      <c r="BM357" s="79">
        <v>-1.5101800672709942E-2</v>
      </c>
      <c r="BN357" s="79">
        <v>-1.617974229156971E-2</v>
      </c>
      <c r="BO357" s="79">
        <v>-3.3072762191295624E-2</v>
      </c>
      <c r="BP357" s="79">
        <v>-6.4410440623760223E-2</v>
      </c>
      <c r="BQ357" s="79">
        <v>-3.8252029567956924E-2</v>
      </c>
      <c r="BR357" s="79">
        <v>-3.2428272068500519E-2</v>
      </c>
      <c r="BS357" s="79">
        <v>-1.8704205751419067E-2</v>
      </c>
      <c r="BT357" s="79">
        <v>-2.3968520108610392E-3</v>
      </c>
      <c r="BU357" s="79">
        <v>-9.1029340401291847E-3</v>
      </c>
      <c r="BV357" s="79">
        <v>-6.5697995014488697E-3</v>
      </c>
      <c r="BW357" s="79">
        <v>-2.5616791099309921E-2</v>
      </c>
      <c r="BX357" s="79">
        <v>-2.6429645717144012E-2</v>
      </c>
      <c r="BY357" s="79">
        <v>-2.5076219812035561E-2</v>
      </c>
      <c r="BZ357" s="79">
        <v>-3.7188254296779633E-2</v>
      </c>
      <c r="CA357" s="79">
        <v>-3.0091483145952225E-2</v>
      </c>
      <c r="CB357" s="79">
        <v>-2.4634202942252159E-2</v>
      </c>
      <c r="CC357" s="79">
        <v>-3.975926898419857E-3</v>
      </c>
      <c r="CD357" s="79">
        <v>-1.2602914648596197E-4</v>
      </c>
      <c r="CE357" s="79">
        <v>-1.3744343305006623E-3</v>
      </c>
      <c r="CF357" s="79">
        <v>1.8676383187994361E-3</v>
      </c>
      <c r="CG357" s="79">
        <v>2.5857279542833567E-3</v>
      </c>
      <c r="CH357" s="79">
        <v>3.7012801039963961E-3</v>
      </c>
      <c r="CI357" s="79">
        <v>6.4066480845212936E-3</v>
      </c>
      <c r="CJ357" s="79">
        <v>1.423215214163065E-2</v>
      </c>
      <c r="CK357" s="79">
        <v>-6.6625960171222687E-3</v>
      </c>
      <c r="CL357" s="79">
        <v>-7.8363670036196709E-3</v>
      </c>
      <c r="CM357" s="79">
        <v>-2.349870465695858E-2</v>
      </c>
      <c r="CN357" s="79">
        <v>-5.4125275462865829E-2</v>
      </c>
      <c r="CO357" s="79">
        <v>-2.6972020044922829E-2</v>
      </c>
      <c r="CP357" s="79">
        <v>-2.3508941754698753E-2</v>
      </c>
      <c r="CQ357" s="79">
        <v>-1.0040078312158585E-2</v>
      </c>
      <c r="CR357" s="79">
        <v>6.4611830748617649E-3</v>
      </c>
      <c r="CS357" s="79">
        <v>1.0014193831011653E-3</v>
      </c>
      <c r="CT357" s="79">
        <v>4.1067022830247879E-3</v>
      </c>
      <c r="CU357" s="79">
        <v>-1.4859048649668694E-2</v>
      </c>
      <c r="CV357" s="79">
        <v>-1.5847409144043922E-2</v>
      </c>
      <c r="CW357" s="79">
        <v>-1.3824076391756535E-2</v>
      </c>
      <c r="CX357" s="79">
        <v>-2.6300041005015373E-2</v>
      </c>
      <c r="CY357" s="79">
        <v>-1.9974080845713615E-2</v>
      </c>
      <c r="CZ357" s="79">
        <v>-1.4215730130672455E-2</v>
      </c>
      <c r="DA357" s="79">
        <v>4.7024767845869064E-3</v>
      </c>
      <c r="DB357" s="79">
        <v>6.6448072902858257E-3</v>
      </c>
      <c r="DC357" s="79">
        <v>5.0524137914180756E-3</v>
      </c>
      <c r="DD357" s="79">
        <v>7.8256363049149513E-3</v>
      </c>
      <c r="DE357" s="79">
        <v>7.9870270565152168E-3</v>
      </c>
      <c r="DF357" s="79">
        <v>9.4380201771855354E-3</v>
      </c>
      <c r="DG357" s="79">
        <v>1.3586430810391903E-2</v>
      </c>
      <c r="DH357" s="79">
        <v>2.2092223167419434E-2</v>
      </c>
      <c r="DI357" s="79">
        <v>1.77660898771137E-3</v>
      </c>
      <c r="DJ357" s="79">
        <v>5.0700566498562694E-4</v>
      </c>
      <c r="DK357" s="79">
        <v>-1.3924646191298962E-2</v>
      </c>
      <c r="DL357" s="79">
        <v>-4.3840102851390839E-2</v>
      </c>
      <c r="DM357" s="79">
        <v>-1.5692010521888733E-2</v>
      </c>
      <c r="DN357" s="79">
        <v>-1.4589607715606689E-2</v>
      </c>
      <c r="DO357" s="79">
        <v>-1.3759528519585729E-3</v>
      </c>
      <c r="DP357" s="79">
        <v>1.5319217927753925E-2</v>
      </c>
      <c r="DQ357" s="79">
        <v>1.1105772107839584E-2</v>
      </c>
      <c r="DR357" s="79">
        <v>1.4783205464482307E-2</v>
      </c>
      <c r="DS357" s="79">
        <v>-4.1013071313500404E-3</v>
      </c>
      <c r="DT357" s="79">
        <v>-5.2651725709438324E-3</v>
      </c>
      <c r="DU357" s="79">
        <v>-2.571931341663003E-3</v>
      </c>
      <c r="DV357" s="79">
        <v>-1.5411825850605965E-2</v>
      </c>
      <c r="DW357" s="79">
        <v>-9.8566766828298569E-3</v>
      </c>
      <c r="DX357" s="79">
        <v>-3.7972584832459688E-3</v>
      </c>
      <c r="DY357" s="79">
        <v>1.7232714220881462E-2</v>
      </c>
      <c r="DZ357" s="79">
        <v>1.6420820727944374E-2</v>
      </c>
      <c r="EA357" s="79">
        <v>1.4331759884953499E-2</v>
      </c>
      <c r="EB357" s="79">
        <v>1.6428038477897644E-2</v>
      </c>
      <c r="EC357" s="79">
        <v>1.5785645693540573E-2</v>
      </c>
      <c r="ED357" s="79">
        <v>1.7720961943268776E-2</v>
      </c>
      <c r="EE357" s="79">
        <v>2.3952895775437355E-2</v>
      </c>
      <c r="EF357" s="79">
        <v>3.3440917730331421E-2</v>
      </c>
      <c r="EG357" s="79">
        <v>1.3961479999125004E-2</v>
      </c>
      <c r="EH357" s="79">
        <v>1.2553511187434196E-2</v>
      </c>
      <c r="EI357" s="79">
        <v>-1.0122618550667539E-4</v>
      </c>
      <c r="EJ357" s="79">
        <v>-2.8989948332309723E-2</v>
      </c>
      <c r="EK357" s="79">
        <v>5.9453281573951244E-4</v>
      </c>
      <c r="EL357" s="79">
        <v>-1.7115065129473805E-3</v>
      </c>
      <c r="EM357" s="79">
        <v>1.1133668944239616E-2</v>
      </c>
      <c r="EN357" s="79">
        <v>2.8108814731240273E-2</v>
      </c>
      <c r="EO357" s="79">
        <v>2.5694852694869041E-2</v>
      </c>
      <c r="EP357" s="79">
        <v>3.0198376625776291E-2</v>
      </c>
      <c r="EQ357" s="79">
        <v>1.1431162245571613E-2</v>
      </c>
      <c r="ER357" s="79">
        <v>1.0013896971940994E-2</v>
      </c>
      <c r="ES357" s="79">
        <v>1.3674378395080566E-2</v>
      </c>
      <c r="ET357" s="79">
        <v>3.090261307079345E-4</v>
      </c>
      <c r="EU357" s="79">
        <v>4.7512459568679333E-3</v>
      </c>
      <c r="EV357" s="79">
        <v>1.1245359666645527E-2</v>
      </c>
      <c r="EW357" s="79">
        <v>60.781284332275391</v>
      </c>
      <c r="EX357" s="79">
        <v>59.703433990478516</v>
      </c>
      <c r="EY357" s="79">
        <v>58.396034240722656</v>
      </c>
      <c r="EZ357" s="79">
        <v>56.995662689208984</v>
      </c>
      <c r="FA357" s="79">
        <v>55.341102600097656</v>
      </c>
      <c r="FB357" s="79">
        <v>53.77850341796875</v>
      </c>
      <c r="FC357" s="79">
        <v>53.707656860351563</v>
      </c>
      <c r="FD357" s="79">
        <v>53.536834716796875</v>
      </c>
      <c r="FE357" s="79">
        <v>54.832412719726563</v>
      </c>
      <c r="FF357" s="79">
        <v>59.608776092529297</v>
      </c>
      <c r="FG357" s="79">
        <v>64.9605712890625</v>
      </c>
      <c r="FH357" s="79">
        <v>67.833381652832031</v>
      </c>
      <c r="FI357" s="79">
        <v>71.042465209960938</v>
      </c>
      <c r="FJ357" s="79">
        <v>73.557518005371094</v>
      </c>
      <c r="FK357" s="79">
        <v>75.215103149414063</v>
      </c>
      <c r="FL357" s="79">
        <v>76.131370544433594</v>
      </c>
      <c r="FM357" s="79">
        <v>75.755271911621094</v>
      </c>
      <c r="FN357" s="79">
        <v>73.016433715820313</v>
      </c>
      <c r="FO357" s="79">
        <v>69.382408142089844</v>
      </c>
      <c r="FP357" s="79">
        <v>66.461051940917969</v>
      </c>
      <c r="FQ357" s="79">
        <v>64.263595581054688</v>
      </c>
      <c r="FR357" s="79">
        <v>62.028759002685547</v>
      </c>
      <c r="FS357" s="79">
        <v>61.344242095947266</v>
      </c>
      <c r="FT357" s="79">
        <v>60.947013854980469</v>
      </c>
      <c r="FU357" s="79">
        <v>1.0426380671560764E-2</v>
      </c>
      <c r="FV357" s="79">
        <v>1.6205104067921638E-2</v>
      </c>
      <c r="FW357" s="79">
        <v>9.9250189960002899E-3</v>
      </c>
      <c r="FX357" s="79">
        <v>0</v>
      </c>
      <c r="FY357" s="79">
        <v>308.5238037109375</v>
      </c>
      <c r="FZ357" s="79">
        <v>1</v>
      </c>
      <c r="GA357" s="52"/>
      <c r="GB357" s="34"/>
    </row>
    <row r="358" spans="1:184" x14ac:dyDescent="0.2">
      <c r="A358" t="s">
        <v>186</v>
      </c>
      <c r="B358" t="s">
        <v>236</v>
      </c>
      <c r="C358" t="s">
        <v>194</v>
      </c>
      <c r="D358" t="s">
        <v>202</v>
      </c>
      <c r="E358" t="s">
        <v>210</v>
      </c>
      <c r="F358" t="s">
        <v>179</v>
      </c>
      <c r="G358" t="s">
        <v>1</v>
      </c>
      <c r="H358" s="79">
        <v>115</v>
      </c>
      <c r="I358" s="79"/>
      <c r="J358" s="79"/>
      <c r="K358" s="79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  <c r="Z358" s="79"/>
      <c r="AA358" s="79"/>
      <c r="AB358" s="79"/>
      <c r="AC358" s="79"/>
      <c r="AD358" s="79"/>
      <c r="AE358" s="79"/>
      <c r="AF358" s="79"/>
      <c r="AG358" s="79"/>
      <c r="AH358" s="79"/>
      <c r="AI358" s="79"/>
      <c r="AJ358" s="79"/>
      <c r="AK358" s="79"/>
      <c r="AL358" s="79"/>
      <c r="AM358" s="79"/>
      <c r="AN358" s="79"/>
      <c r="AO358" s="79"/>
      <c r="AP358" s="79"/>
      <c r="AQ358" s="79"/>
      <c r="AR358" s="79"/>
      <c r="AS358" s="79"/>
      <c r="AT358" s="79"/>
      <c r="AU358" s="79"/>
      <c r="AV358" s="79"/>
      <c r="AW358" s="79"/>
      <c r="AX358" s="79"/>
      <c r="AY358" s="79"/>
      <c r="AZ358" s="79"/>
      <c r="BA358" s="79"/>
      <c r="BB358" s="79"/>
      <c r="BC358" s="79"/>
      <c r="BD358" s="79"/>
      <c r="BE358" s="79"/>
      <c r="BF358" s="79"/>
      <c r="BG358" s="79"/>
      <c r="BH358" s="79"/>
      <c r="BI358" s="79"/>
      <c r="BJ358" s="79"/>
      <c r="BK358" s="79"/>
      <c r="BL358" s="79"/>
      <c r="BM358" s="79"/>
      <c r="BN358" s="79"/>
      <c r="BO358" s="79"/>
      <c r="BP358" s="79"/>
      <c r="BQ358" s="79"/>
      <c r="BR358" s="79"/>
      <c r="BS358" s="79"/>
      <c r="BT358" s="79"/>
      <c r="BU358" s="79"/>
      <c r="BV358" s="79"/>
      <c r="BW358" s="79"/>
      <c r="BX358" s="79"/>
      <c r="BY358" s="79"/>
      <c r="BZ358" s="79"/>
      <c r="CA358" s="79"/>
      <c r="CB358" s="79"/>
      <c r="CC358" s="79"/>
      <c r="CD358" s="79"/>
      <c r="CE358" s="79"/>
      <c r="CF358" s="79"/>
      <c r="CG358" s="79"/>
      <c r="CH358" s="79"/>
      <c r="CI358" s="79"/>
      <c r="CJ358" s="79"/>
      <c r="CK358" s="79"/>
      <c r="CL358" s="79"/>
      <c r="CM358" s="79"/>
      <c r="CN358" s="79"/>
      <c r="CO358" s="79"/>
      <c r="CP358" s="79"/>
      <c r="CQ358" s="79"/>
      <c r="CR358" s="79"/>
      <c r="CS358" s="79"/>
      <c r="CT358" s="79"/>
      <c r="CU358" s="79"/>
      <c r="CV358" s="79"/>
      <c r="CW358" s="79"/>
      <c r="CX358" s="79"/>
      <c r="CY358" s="79"/>
      <c r="CZ358" s="79"/>
      <c r="DA358" s="79"/>
      <c r="DB358" s="79"/>
      <c r="DC358" s="79"/>
      <c r="DD358" s="79"/>
      <c r="DE358" s="79"/>
      <c r="DF358" s="79"/>
      <c r="DG358" s="79"/>
      <c r="DH358" s="79"/>
      <c r="DI358" s="79"/>
      <c r="DJ358" s="79"/>
      <c r="DK358" s="79"/>
      <c r="DL358" s="79"/>
      <c r="DM358" s="79"/>
      <c r="DN358" s="79"/>
      <c r="DO358" s="79"/>
      <c r="DP358" s="79"/>
      <c r="DQ358" s="79"/>
      <c r="DR358" s="79"/>
      <c r="DS358" s="79"/>
      <c r="DT358" s="79"/>
      <c r="DU358" s="79"/>
      <c r="DV358" s="79"/>
      <c r="DW358" s="79"/>
      <c r="DX358" s="79"/>
      <c r="DY358" s="79"/>
      <c r="DZ358" s="79"/>
      <c r="EA358" s="79"/>
      <c r="EB358" s="79"/>
      <c r="EC358" s="79"/>
      <c r="ED358" s="79"/>
      <c r="EE358" s="79"/>
      <c r="EF358" s="79"/>
      <c r="EG358" s="79"/>
      <c r="EH358" s="79"/>
      <c r="EI358" s="79"/>
      <c r="EJ358" s="79"/>
      <c r="EK358" s="79"/>
      <c r="EL358" s="79"/>
      <c r="EM358" s="79"/>
      <c r="EN358" s="79"/>
      <c r="EO358" s="79"/>
      <c r="EP358" s="79"/>
      <c r="EQ358" s="79"/>
      <c r="ER358" s="79"/>
      <c r="ES358" s="79"/>
      <c r="ET358" s="79"/>
      <c r="EU358" s="79"/>
      <c r="EV358" s="79"/>
      <c r="EW358" s="79"/>
      <c r="EX358" s="79"/>
      <c r="EY358" s="79"/>
      <c r="EZ358" s="79"/>
      <c r="FA358" s="79"/>
      <c r="FB358" s="79"/>
      <c r="FC358" s="79"/>
      <c r="FD358" s="79"/>
      <c r="FE358" s="79"/>
      <c r="FF358" s="79"/>
      <c r="FG358" s="79"/>
      <c r="FH358" s="79"/>
      <c r="FI358" s="79"/>
      <c r="FJ358" s="79"/>
      <c r="FK358" s="79"/>
      <c r="FL358" s="79"/>
      <c r="FM358" s="79"/>
      <c r="FN358" s="79"/>
      <c r="FO358" s="79"/>
      <c r="FP358" s="79"/>
      <c r="FQ358" s="79"/>
      <c r="FR358" s="79"/>
      <c r="FS358" s="79"/>
      <c r="FT358" s="79"/>
      <c r="FU358" s="79"/>
      <c r="FV358" s="79"/>
      <c r="FW358" s="79"/>
      <c r="FX358" s="79">
        <v>0</v>
      </c>
      <c r="FY358" s="79">
        <v>7.3809523582458496</v>
      </c>
      <c r="FZ358" s="79">
        <v>0</v>
      </c>
      <c r="GA358" s="52"/>
      <c r="GB358" s="34"/>
    </row>
    <row r="359" spans="1:184" x14ac:dyDescent="0.2">
      <c r="A359" t="s">
        <v>186</v>
      </c>
      <c r="B359" t="s">
        <v>236</v>
      </c>
      <c r="C359" t="s">
        <v>194</v>
      </c>
      <c r="D359" t="s">
        <v>202</v>
      </c>
      <c r="E359" t="s">
        <v>210</v>
      </c>
      <c r="F359" t="s">
        <v>180</v>
      </c>
      <c r="G359" t="s">
        <v>1</v>
      </c>
      <c r="H359" s="79">
        <v>40</v>
      </c>
      <c r="I359" s="79"/>
      <c r="J359" s="79"/>
      <c r="K359" s="79"/>
      <c r="L359" s="79"/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79"/>
      <c r="X359" s="79"/>
      <c r="Y359" s="79"/>
      <c r="Z359" s="79"/>
      <c r="AA359" s="79"/>
      <c r="AB359" s="79"/>
      <c r="AC359" s="79"/>
      <c r="AD359" s="79"/>
      <c r="AE359" s="79"/>
      <c r="AF359" s="79"/>
      <c r="AG359" s="79"/>
      <c r="AH359" s="79"/>
      <c r="AI359" s="79"/>
      <c r="AJ359" s="79"/>
      <c r="AK359" s="79"/>
      <c r="AL359" s="79"/>
      <c r="AM359" s="79"/>
      <c r="AN359" s="79"/>
      <c r="AO359" s="79"/>
      <c r="AP359" s="79"/>
      <c r="AQ359" s="79"/>
      <c r="AR359" s="79"/>
      <c r="AS359" s="79"/>
      <c r="AT359" s="79"/>
      <c r="AU359" s="79"/>
      <c r="AV359" s="79"/>
      <c r="AW359" s="79"/>
      <c r="AX359" s="79"/>
      <c r="AY359" s="79"/>
      <c r="AZ359" s="79"/>
      <c r="BA359" s="79"/>
      <c r="BB359" s="79"/>
      <c r="BC359" s="79"/>
      <c r="BD359" s="79"/>
      <c r="BE359" s="79"/>
      <c r="BF359" s="79"/>
      <c r="BG359" s="79"/>
      <c r="BH359" s="79"/>
      <c r="BI359" s="79"/>
      <c r="BJ359" s="79"/>
      <c r="BK359" s="79"/>
      <c r="BL359" s="79"/>
      <c r="BM359" s="79"/>
      <c r="BN359" s="79"/>
      <c r="BO359" s="79"/>
      <c r="BP359" s="79"/>
      <c r="BQ359" s="79"/>
      <c r="BR359" s="79"/>
      <c r="BS359" s="79"/>
      <c r="BT359" s="79"/>
      <c r="BU359" s="79"/>
      <c r="BV359" s="79"/>
      <c r="BW359" s="79"/>
      <c r="BX359" s="79"/>
      <c r="BY359" s="79"/>
      <c r="BZ359" s="79"/>
      <c r="CA359" s="79"/>
      <c r="CB359" s="79"/>
      <c r="CC359" s="79"/>
      <c r="CD359" s="79"/>
      <c r="CE359" s="79"/>
      <c r="CF359" s="79"/>
      <c r="CG359" s="79"/>
      <c r="CH359" s="79"/>
      <c r="CI359" s="79"/>
      <c r="CJ359" s="79"/>
      <c r="CK359" s="79"/>
      <c r="CL359" s="79"/>
      <c r="CM359" s="79"/>
      <c r="CN359" s="79"/>
      <c r="CO359" s="79"/>
      <c r="CP359" s="79"/>
      <c r="CQ359" s="79"/>
      <c r="CR359" s="79"/>
      <c r="CS359" s="79"/>
      <c r="CT359" s="79"/>
      <c r="CU359" s="79"/>
      <c r="CV359" s="79"/>
      <c r="CW359" s="79"/>
      <c r="CX359" s="79"/>
      <c r="CY359" s="79"/>
      <c r="CZ359" s="79"/>
      <c r="DA359" s="79"/>
      <c r="DB359" s="79"/>
      <c r="DC359" s="79"/>
      <c r="DD359" s="79"/>
      <c r="DE359" s="79"/>
      <c r="DF359" s="79"/>
      <c r="DG359" s="79"/>
      <c r="DH359" s="79"/>
      <c r="DI359" s="79"/>
      <c r="DJ359" s="79"/>
      <c r="DK359" s="79"/>
      <c r="DL359" s="79"/>
      <c r="DM359" s="79"/>
      <c r="DN359" s="79"/>
      <c r="DO359" s="79"/>
      <c r="DP359" s="79"/>
      <c r="DQ359" s="79"/>
      <c r="DR359" s="79"/>
      <c r="DS359" s="79"/>
      <c r="DT359" s="79"/>
      <c r="DU359" s="79"/>
      <c r="DV359" s="79"/>
      <c r="DW359" s="79"/>
      <c r="DX359" s="79"/>
      <c r="DY359" s="79"/>
      <c r="DZ359" s="79"/>
      <c r="EA359" s="79"/>
      <c r="EB359" s="79"/>
      <c r="EC359" s="79"/>
      <c r="ED359" s="79"/>
      <c r="EE359" s="79"/>
      <c r="EF359" s="79"/>
      <c r="EG359" s="79"/>
      <c r="EH359" s="79"/>
      <c r="EI359" s="79"/>
      <c r="EJ359" s="79"/>
      <c r="EK359" s="79"/>
      <c r="EL359" s="79"/>
      <c r="EM359" s="79"/>
      <c r="EN359" s="79"/>
      <c r="EO359" s="79"/>
      <c r="EP359" s="79"/>
      <c r="EQ359" s="79"/>
      <c r="ER359" s="79"/>
      <c r="ES359" s="79"/>
      <c r="ET359" s="79"/>
      <c r="EU359" s="79"/>
      <c r="EV359" s="79"/>
      <c r="EW359" s="79"/>
      <c r="EX359" s="79"/>
      <c r="EY359" s="79"/>
      <c r="EZ359" s="79"/>
      <c r="FA359" s="79"/>
      <c r="FB359" s="79"/>
      <c r="FC359" s="79"/>
      <c r="FD359" s="79"/>
      <c r="FE359" s="79"/>
      <c r="FF359" s="79"/>
      <c r="FG359" s="79"/>
      <c r="FH359" s="79"/>
      <c r="FI359" s="79"/>
      <c r="FJ359" s="79"/>
      <c r="FK359" s="79"/>
      <c r="FL359" s="79"/>
      <c r="FM359" s="79"/>
      <c r="FN359" s="79"/>
      <c r="FO359" s="79"/>
      <c r="FP359" s="79"/>
      <c r="FQ359" s="79"/>
      <c r="FR359" s="79"/>
      <c r="FS359" s="79"/>
      <c r="FT359" s="79"/>
      <c r="FU359" s="79"/>
      <c r="FV359" s="79"/>
      <c r="FW359" s="79"/>
      <c r="FX359" s="79">
        <v>0</v>
      </c>
      <c r="FY359" s="79">
        <v>7.1428570747375488</v>
      </c>
      <c r="FZ359" s="79">
        <v>0</v>
      </c>
      <c r="GA359" s="52"/>
      <c r="GB359" s="34"/>
    </row>
    <row r="360" spans="1:184" x14ac:dyDescent="0.2">
      <c r="A360" t="s">
        <v>186</v>
      </c>
      <c r="B360" t="s">
        <v>236</v>
      </c>
      <c r="C360" t="s">
        <v>194</v>
      </c>
      <c r="D360" t="s">
        <v>202</v>
      </c>
      <c r="E360" t="s">
        <v>210</v>
      </c>
      <c r="F360" t="s">
        <v>181</v>
      </c>
      <c r="G360" t="s">
        <v>1</v>
      </c>
      <c r="H360" s="79">
        <v>38</v>
      </c>
      <c r="I360" s="79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  <c r="AA360" s="79"/>
      <c r="AB360" s="79"/>
      <c r="AC360" s="79"/>
      <c r="AD360" s="79"/>
      <c r="AE360" s="79"/>
      <c r="AF360" s="79"/>
      <c r="AG360" s="79"/>
      <c r="AH360" s="79"/>
      <c r="AI360" s="79"/>
      <c r="AJ360" s="79"/>
      <c r="AK360" s="79"/>
      <c r="AL360" s="79"/>
      <c r="AM360" s="79"/>
      <c r="AN360" s="79"/>
      <c r="AO360" s="79"/>
      <c r="AP360" s="79"/>
      <c r="AQ360" s="79"/>
      <c r="AR360" s="79"/>
      <c r="AS360" s="79"/>
      <c r="AT360" s="79"/>
      <c r="AU360" s="79"/>
      <c r="AV360" s="79"/>
      <c r="AW360" s="79"/>
      <c r="AX360" s="79"/>
      <c r="AY360" s="79"/>
      <c r="AZ360" s="79"/>
      <c r="BA360" s="79"/>
      <c r="BB360" s="79"/>
      <c r="BC360" s="79"/>
      <c r="BD360" s="79"/>
      <c r="BE360" s="79"/>
      <c r="BF360" s="79"/>
      <c r="BG360" s="79"/>
      <c r="BH360" s="79"/>
      <c r="BI360" s="79"/>
      <c r="BJ360" s="79"/>
      <c r="BK360" s="79"/>
      <c r="BL360" s="79"/>
      <c r="BM360" s="79"/>
      <c r="BN360" s="79"/>
      <c r="BO360" s="79"/>
      <c r="BP360" s="79"/>
      <c r="BQ360" s="79"/>
      <c r="BR360" s="79"/>
      <c r="BS360" s="79"/>
      <c r="BT360" s="79"/>
      <c r="BU360" s="79"/>
      <c r="BV360" s="79"/>
      <c r="BW360" s="79"/>
      <c r="BX360" s="79"/>
      <c r="BY360" s="79"/>
      <c r="BZ360" s="79"/>
      <c r="CA360" s="79"/>
      <c r="CB360" s="79"/>
      <c r="CC360" s="79"/>
      <c r="CD360" s="79"/>
      <c r="CE360" s="79"/>
      <c r="CF360" s="79"/>
      <c r="CG360" s="79"/>
      <c r="CH360" s="79"/>
      <c r="CI360" s="79"/>
      <c r="CJ360" s="79"/>
      <c r="CK360" s="79"/>
      <c r="CL360" s="79"/>
      <c r="CM360" s="79"/>
      <c r="CN360" s="79"/>
      <c r="CO360" s="79"/>
      <c r="CP360" s="79"/>
      <c r="CQ360" s="79"/>
      <c r="CR360" s="79"/>
      <c r="CS360" s="79"/>
      <c r="CT360" s="79"/>
      <c r="CU360" s="79"/>
      <c r="CV360" s="79"/>
      <c r="CW360" s="79"/>
      <c r="CX360" s="79"/>
      <c r="CY360" s="79"/>
      <c r="CZ360" s="79"/>
      <c r="DA360" s="79"/>
      <c r="DB360" s="79"/>
      <c r="DC360" s="79"/>
      <c r="DD360" s="79"/>
      <c r="DE360" s="79"/>
      <c r="DF360" s="79"/>
      <c r="DG360" s="79"/>
      <c r="DH360" s="79"/>
      <c r="DI360" s="79"/>
      <c r="DJ360" s="79"/>
      <c r="DK360" s="79"/>
      <c r="DL360" s="79"/>
      <c r="DM360" s="79"/>
      <c r="DN360" s="79"/>
      <c r="DO360" s="79"/>
      <c r="DP360" s="79"/>
      <c r="DQ360" s="79"/>
      <c r="DR360" s="79"/>
      <c r="DS360" s="79"/>
      <c r="DT360" s="79"/>
      <c r="DU360" s="79"/>
      <c r="DV360" s="79"/>
      <c r="DW360" s="79"/>
      <c r="DX360" s="79"/>
      <c r="DY360" s="79"/>
      <c r="DZ360" s="79"/>
      <c r="EA360" s="79"/>
      <c r="EB360" s="79"/>
      <c r="EC360" s="79"/>
      <c r="ED360" s="79"/>
      <c r="EE360" s="79"/>
      <c r="EF360" s="79"/>
      <c r="EG360" s="79"/>
      <c r="EH360" s="79"/>
      <c r="EI360" s="79"/>
      <c r="EJ360" s="79"/>
      <c r="EK360" s="79"/>
      <c r="EL360" s="79"/>
      <c r="EM360" s="79"/>
      <c r="EN360" s="79"/>
      <c r="EO360" s="79"/>
      <c r="EP360" s="79"/>
      <c r="EQ360" s="79"/>
      <c r="ER360" s="79"/>
      <c r="ES360" s="79"/>
      <c r="ET360" s="79"/>
      <c r="EU360" s="79"/>
      <c r="EV360" s="79"/>
      <c r="EW360" s="79"/>
      <c r="EX360" s="79"/>
      <c r="EY360" s="79"/>
      <c r="EZ360" s="79"/>
      <c r="FA360" s="79"/>
      <c r="FB360" s="79"/>
      <c r="FC360" s="79"/>
      <c r="FD360" s="79"/>
      <c r="FE360" s="79"/>
      <c r="FF360" s="79"/>
      <c r="FG360" s="79"/>
      <c r="FH360" s="79"/>
      <c r="FI360" s="79"/>
      <c r="FJ360" s="79"/>
      <c r="FK360" s="79"/>
      <c r="FL360" s="79"/>
      <c r="FM360" s="79"/>
      <c r="FN360" s="79"/>
      <c r="FO360" s="79"/>
      <c r="FP360" s="79"/>
      <c r="FQ360" s="79"/>
      <c r="FR360" s="79"/>
      <c r="FS360" s="79"/>
      <c r="FT360" s="79"/>
      <c r="FU360" s="79"/>
      <c r="FV360" s="79"/>
      <c r="FW360" s="79"/>
      <c r="FX360" s="79">
        <v>0</v>
      </c>
      <c r="FY360" s="79">
        <v>3</v>
      </c>
      <c r="FZ360" s="79">
        <v>0</v>
      </c>
      <c r="GA360" s="52"/>
      <c r="GB360" s="34"/>
    </row>
    <row r="361" spans="1:184" x14ac:dyDescent="0.2">
      <c r="A361" t="s">
        <v>186</v>
      </c>
      <c r="B361" t="s">
        <v>236</v>
      </c>
      <c r="C361" t="s">
        <v>194</v>
      </c>
      <c r="D361" t="s">
        <v>202</v>
      </c>
      <c r="E361" t="s">
        <v>210</v>
      </c>
      <c r="F361" t="s">
        <v>182</v>
      </c>
      <c r="G361" t="s">
        <v>1</v>
      </c>
      <c r="H361" s="79">
        <v>242</v>
      </c>
      <c r="I361" s="79"/>
      <c r="J361" s="79"/>
      <c r="K361" s="79"/>
      <c r="L361" s="79"/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79"/>
      <c r="X361" s="79"/>
      <c r="Y361" s="79"/>
      <c r="Z361" s="79"/>
      <c r="AA361" s="79"/>
      <c r="AB361" s="79"/>
      <c r="AC361" s="79"/>
      <c r="AD361" s="79"/>
      <c r="AE361" s="79"/>
      <c r="AF361" s="79"/>
      <c r="AG361" s="79"/>
      <c r="AH361" s="79"/>
      <c r="AI361" s="79"/>
      <c r="AJ361" s="79"/>
      <c r="AK361" s="79"/>
      <c r="AL361" s="79"/>
      <c r="AM361" s="79"/>
      <c r="AN361" s="79"/>
      <c r="AO361" s="79"/>
      <c r="AP361" s="79"/>
      <c r="AQ361" s="79"/>
      <c r="AR361" s="79"/>
      <c r="AS361" s="79"/>
      <c r="AT361" s="79"/>
      <c r="AU361" s="79"/>
      <c r="AV361" s="79"/>
      <c r="AW361" s="79"/>
      <c r="AX361" s="79"/>
      <c r="AY361" s="79"/>
      <c r="AZ361" s="79"/>
      <c r="BA361" s="79"/>
      <c r="BB361" s="79"/>
      <c r="BC361" s="79"/>
      <c r="BD361" s="79"/>
      <c r="BE361" s="79"/>
      <c r="BF361" s="79"/>
      <c r="BG361" s="79"/>
      <c r="BH361" s="79"/>
      <c r="BI361" s="79"/>
      <c r="BJ361" s="79"/>
      <c r="BK361" s="79"/>
      <c r="BL361" s="79"/>
      <c r="BM361" s="79"/>
      <c r="BN361" s="79"/>
      <c r="BO361" s="79"/>
      <c r="BP361" s="79"/>
      <c r="BQ361" s="79"/>
      <c r="BR361" s="79"/>
      <c r="BS361" s="79"/>
      <c r="BT361" s="79"/>
      <c r="BU361" s="79"/>
      <c r="BV361" s="79"/>
      <c r="BW361" s="79"/>
      <c r="BX361" s="79"/>
      <c r="BY361" s="79"/>
      <c r="BZ361" s="79"/>
      <c r="CA361" s="79"/>
      <c r="CB361" s="79"/>
      <c r="CC361" s="79"/>
      <c r="CD361" s="79"/>
      <c r="CE361" s="79"/>
      <c r="CF361" s="79"/>
      <c r="CG361" s="79"/>
      <c r="CH361" s="79"/>
      <c r="CI361" s="79"/>
      <c r="CJ361" s="79"/>
      <c r="CK361" s="79"/>
      <c r="CL361" s="79"/>
      <c r="CM361" s="79"/>
      <c r="CN361" s="79"/>
      <c r="CO361" s="79"/>
      <c r="CP361" s="79"/>
      <c r="CQ361" s="79"/>
      <c r="CR361" s="79"/>
      <c r="CS361" s="79"/>
      <c r="CT361" s="79"/>
      <c r="CU361" s="79"/>
      <c r="CV361" s="79"/>
      <c r="CW361" s="79"/>
      <c r="CX361" s="79"/>
      <c r="CY361" s="79"/>
      <c r="CZ361" s="79"/>
      <c r="DA361" s="79"/>
      <c r="DB361" s="79"/>
      <c r="DC361" s="79"/>
      <c r="DD361" s="79"/>
      <c r="DE361" s="79"/>
      <c r="DF361" s="79"/>
      <c r="DG361" s="79"/>
      <c r="DH361" s="79"/>
      <c r="DI361" s="79"/>
      <c r="DJ361" s="79"/>
      <c r="DK361" s="79"/>
      <c r="DL361" s="79"/>
      <c r="DM361" s="79"/>
      <c r="DN361" s="79"/>
      <c r="DO361" s="79"/>
      <c r="DP361" s="79"/>
      <c r="DQ361" s="79"/>
      <c r="DR361" s="79"/>
      <c r="DS361" s="79"/>
      <c r="DT361" s="79"/>
      <c r="DU361" s="79"/>
      <c r="DV361" s="79"/>
      <c r="DW361" s="79"/>
      <c r="DX361" s="79"/>
      <c r="DY361" s="79"/>
      <c r="DZ361" s="79"/>
      <c r="EA361" s="79"/>
      <c r="EB361" s="79"/>
      <c r="EC361" s="79"/>
      <c r="ED361" s="79"/>
      <c r="EE361" s="79"/>
      <c r="EF361" s="79"/>
      <c r="EG361" s="79"/>
      <c r="EH361" s="79"/>
      <c r="EI361" s="79"/>
      <c r="EJ361" s="79"/>
      <c r="EK361" s="79"/>
      <c r="EL361" s="79"/>
      <c r="EM361" s="79"/>
      <c r="EN361" s="79"/>
      <c r="EO361" s="79"/>
      <c r="EP361" s="79"/>
      <c r="EQ361" s="79"/>
      <c r="ER361" s="79"/>
      <c r="ES361" s="79"/>
      <c r="ET361" s="79"/>
      <c r="EU361" s="79"/>
      <c r="EV361" s="79"/>
      <c r="EW361" s="79"/>
      <c r="EX361" s="79"/>
      <c r="EY361" s="79"/>
      <c r="EZ361" s="79"/>
      <c r="FA361" s="79"/>
      <c r="FB361" s="79"/>
      <c r="FC361" s="79"/>
      <c r="FD361" s="79"/>
      <c r="FE361" s="79"/>
      <c r="FF361" s="79"/>
      <c r="FG361" s="79"/>
      <c r="FH361" s="79"/>
      <c r="FI361" s="79"/>
      <c r="FJ361" s="79"/>
      <c r="FK361" s="79"/>
      <c r="FL361" s="79"/>
      <c r="FM361" s="79"/>
      <c r="FN361" s="79"/>
      <c r="FO361" s="79"/>
      <c r="FP361" s="79"/>
      <c r="FQ361" s="79"/>
      <c r="FR361" s="79"/>
      <c r="FS361" s="79"/>
      <c r="FT361" s="79"/>
      <c r="FU361" s="79"/>
      <c r="FV361" s="79"/>
      <c r="FW361" s="79"/>
      <c r="FX361" s="79">
        <v>0</v>
      </c>
      <c r="FY361" s="79">
        <v>34</v>
      </c>
      <c r="FZ361" s="79">
        <v>0</v>
      </c>
      <c r="GA361" s="52"/>
      <c r="GB361" s="34"/>
    </row>
    <row r="362" spans="1:184" x14ac:dyDescent="0.2">
      <c r="A362" t="s">
        <v>186</v>
      </c>
      <c r="B362" t="s">
        <v>236</v>
      </c>
      <c r="C362" t="s">
        <v>194</v>
      </c>
      <c r="D362" t="s">
        <v>202</v>
      </c>
      <c r="E362" t="s">
        <v>210</v>
      </c>
      <c r="F362" t="s">
        <v>183</v>
      </c>
      <c r="G362" t="s">
        <v>1</v>
      </c>
      <c r="H362" s="79">
        <v>364</v>
      </c>
      <c r="I362" s="79"/>
      <c r="J362" s="79"/>
      <c r="K362" s="79"/>
      <c r="L362" s="79"/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79"/>
      <c r="X362" s="79"/>
      <c r="Y362" s="79"/>
      <c r="Z362" s="79"/>
      <c r="AA362" s="79"/>
      <c r="AB362" s="79"/>
      <c r="AC362" s="79"/>
      <c r="AD362" s="79"/>
      <c r="AE362" s="79"/>
      <c r="AF362" s="79"/>
      <c r="AG362" s="79"/>
      <c r="AH362" s="79"/>
      <c r="AI362" s="79"/>
      <c r="AJ362" s="79"/>
      <c r="AK362" s="79"/>
      <c r="AL362" s="79"/>
      <c r="AM362" s="79"/>
      <c r="AN362" s="79"/>
      <c r="AO362" s="79"/>
      <c r="AP362" s="79"/>
      <c r="AQ362" s="79"/>
      <c r="AR362" s="79"/>
      <c r="AS362" s="79"/>
      <c r="AT362" s="79"/>
      <c r="AU362" s="79"/>
      <c r="AV362" s="79"/>
      <c r="AW362" s="79"/>
      <c r="AX362" s="79"/>
      <c r="AY362" s="79"/>
      <c r="AZ362" s="79"/>
      <c r="BA362" s="79"/>
      <c r="BB362" s="79"/>
      <c r="BC362" s="79"/>
      <c r="BD362" s="79"/>
      <c r="BE362" s="79"/>
      <c r="BF362" s="79"/>
      <c r="BG362" s="79"/>
      <c r="BH362" s="79"/>
      <c r="BI362" s="79"/>
      <c r="BJ362" s="79"/>
      <c r="BK362" s="79"/>
      <c r="BL362" s="79"/>
      <c r="BM362" s="79"/>
      <c r="BN362" s="79"/>
      <c r="BO362" s="79"/>
      <c r="BP362" s="79"/>
      <c r="BQ362" s="79"/>
      <c r="BR362" s="79"/>
      <c r="BS362" s="79"/>
      <c r="BT362" s="79"/>
      <c r="BU362" s="79"/>
      <c r="BV362" s="79"/>
      <c r="BW362" s="79"/>
      <c r="BX362" s="79"/>
      <c r="BY362" s="79"/>
      <c r="BZ362" s="79"/>
      <c r="CA362" s="79"/>
      <c r="CB362" s="79"/>
      <c r="CC362" s="79"/>
      <c r="CD362" s="79"/>
      <c r="CE362" s="79"/>
      <c r="CF362" s="79"/>
      <c r="CG362" s="79"/>
      <c r="CH362" s="79"/>
      <c r="CI362" s="79"/>
      <c r="CJ362" s="79"/>
      <c r="CK362" s="79"/>
      <c r="CL362" s="79"/>
      <c r="CM362" s="79"/>
      <c r="CN362" s="79"/>
      <c r="CO362" s="79"/>
      <c r="CP362" s="79"/>
      <c r="CQ362" s="79"/>
      <c r="CR362" s="79"/>
      <c r="CS362" s="79"/>
      <c r="CT362" s="79"/>
      <c r="CU362" s="79"/>
      <c r="CV362" s="79"/>
      <c r="CW362" s="79"/>
      <c r="CX362" s="79"/>
      <c r="CY362" s="79"/>
      <c r="CZ362" s="79"/>
      <c r="DA362" s="79"/>
      <c r="DB362" s="79"/>
      <c r="DC362" s="79"/>
      <c r="DD362" s="79"/>
      <c r="DE362" s="79"/>
      <c r="DF362" s="79"/>
      <c r="DG362" s="79"/>
      <c r="DH362" s="79"/>
      <c r="DI362" s="79"/>
      <c r="DJ362" s="79"/>
      <c r="DK362" s="79"/>
      <c r="DL362" s="79"/>
      <c r="DM362" s="79"/>
      <c r="DN362" s="79"/>
      <c r="DO362" s="79"/>
      <c r="DP362" s="79"/>
      <c r="DQ362" s="79"/>
      <c r="DR362" s="79"/>
      <c r="DS362" s="79"/>
      <c r="DT362" s="79"/>
      <c r="DU362" s="79"/>
      <c r="DV362" s="79"/>
      <c r="DW362" s="79"/>
      <c r="DX362" s="79"/>
      <c r="DY362" s="79"/>
      <c r="DZ362" s="79"/>
      <c r="EA362" s="79"/>
      <c r="EB362" s="79"/>
      <c r="EC362" s="79"/>
      <c r="ED362" s="79"/>
      <c r="EE362" s="79"/>
      <c r="EF362" s="79"/>
      <c r="EG362" s="79"/>
      <c r="EH362" s="79"/>
      <c r="EI362" s="79"/>
      <c r="EJ362" s="79"/>
      <c r="EK362" s="79"/>
      <c r="EL362" s="79"/>
      <c r="EM362" s="79"/>
      <c r="EN362" s="79"/>
      <c r="EO362" s="79"/>
      <c r="EP362" s="79"/>
      <c r="EQ362" s="79"/>
      <c r="ER362" s="79"/>
      <c r="ES362" s="79"/>
      <c r="ET362" s="79"/>
      <c r="EU362" s="79"/>
      <c r="EV362" s="79"/>
      <c r="EW362" s="79"/>
      <c r="EX362" s="79"/>
      <c r="EY362" s="79"/>
      <c r="EZ362" s="79"/>
      <c r="FA362" s="79"/>
      <c r="FB362" s="79"/>
      <c r="FC362" s="79"/>
      <c r="FD362" s="79"/>
      <c r="FE362" s="79"/>
      <c r="FF362" s="79"/>
      <c r="FG362" s="79"/>
      <c r="FH362" s="79"/>
      <c r="FI362" s="79"/>
      <c r="FJ362" s="79"/>
      <c r="FK362" s="79"/>
      <c r="FL362" s="79"/>
      <c r="FM362" s="79"/>
      <c r="FN362" s="79"/>
      <c r="FO362" s="79"/>
      <c r="FP362" s="79"/>
      <c r="FQ362" s="79"/>
      <c r="FR362" s="79"/>
      <c r="FS362" s="79"/>
      <c r="FT362" s="79"/>
      <c r="FU362" s="79"/>
      <c r="FV362" s="79"/>
      <c r="FW362" s="79"/>
      <c r="FX362" s="79">
        <v>0</v>
      </c>
      <c r="FY362" s="79">
        <v>31.619047164916992</v>
      </c>
      <c r="FZ362" s="79">
        <v>0</v>
      </c>
      <c r="GA362" s="52"/>
      <c r="GB362" s="34"/>
    </row>
    <row r="363" spans="1:184" x14ac:dyDescent="0.2">
      <c r="A363" t="s">
        <v>186</v>
      </c>
      <c r="B363" t="s">
        <v>236</v>
      </c>
      <c r="C363" t="s">
        <v>194</v>
      </c>
      <c r="D363" t="s">
        <v>202</v>
      </c>
      <c r="E363" t="s">
        <v>210</v>
      </c>
      <c r="F363" t="s">
        <v>184</v>
      </c>
      <c r="G363" t="s">
        <v>1</v>
      </c>
      <c r="H363" s="79">
        <v>161</v>
      </c>
      <c r="I363" s="79"/>
      <c r="J363" s="79"/>
      <c r="K363" s="79"/>
      <c r="L363" s="79"/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79"/>
      <c r="X363" s="79"/>
      <c r="Y363" s="79"/>
      <c r="Z363" s="79"/>
      <c r="AA363" s="79"/>
      <c r="AB363" s="79"/>
      <c r="AC363" s="79"/>
      <c r="AD363" s="79"/>
      <c r="AE363" s="79"/>
      <c r="AF363" s="79"/>
      <c r="AG363" s="79"/>
      <c r="AH363" s="79"/>
      <c r="AI363" s="79"/>
      <c r="AJ363" s="79"/>
      <c r="AK363" s="79"/>
      <c r="AL363" s="79"/>
      <c r="AM363" s="79"/>
      <c r="AN363" s="79"/>
      <c r="AO363" s="79"/>
      <c r="AP363" s="79"/>
      <c r="AQ363" s="79"/>
      <c r="AR363" s="79"/>
      <c r="AS363" s="79"/>
      <c r="AT363" s="79"/>
      <c r="AU363" s="79"/>
      <c r="AV363" s="79"/>
      <c r="AW363" s="79"/>
      <c r="AX363" s="79"/>
      <c r="AY363" s="79"/>
      <c r="AZ363" s="79"/>
      <c r="BA363" s="79"/>
      <c r="BB363" s="79"/>
      <c r="BC363" s="79"/>
      <c r="BD363" s="79"/>
      <c r="BE363" s="79"/>
      <c r="BF363" s="79"/>
      <c r="BG363" s="79"/>
      <c r="BH363" s="79"/>
      <c r="BI363" s="79"/>
      <c r="BJ363" s="79"/>
      <c r="BK363" s="79"/>
      <c r="BL363" s="79"/>
      <c r="BM363" s="79"/>
      <c r="BN363" s="79"/>
      <c r="BO363" s="79"/>
      <c r="BP363" s="79"/>
      <c r="BQ363" s="79"/>
      <c r="BR363" s="79"/>
      <c r="BS363" s="79"/>
      <c r="BT363" s="79"/>
      <c r="BU363" s="79"/>
      <c r="BV363" s="79"/>
      <c r="BW363" s="79"/>
      <c r="BX363" s="79"/>
      <c r="BY363" s="79"/>
      <c r="BZ363" s="79"/>
      <c r="CA363" s="79"/>
      <c r="CB363" s="79"/>
      <c r="CC363" s="79"/>
      <c r="CD363" s="79"/>
      <c r="CE363" s="79"/>
      <c r="CF363" s="79"/>
      <c r="CG363" s="79"/>
      <c r="CH363" s="79"/>
      <c r="CI363" s="79"/>
      <c r="CJ363" s="79"/>
      <c r="CK363" s="79"/>
      <c r="CL363" s="79"/>
      <c r="CM363" s="79"/>
      <c r="CN363" s="79"/>
      <c r="CO363" s="79"/>
      <c r="CP363" s="79"/>
      <c r="CQ363" s="79"/>
      <c r="CR363" s="79"/>
      <c r="CS363" s="79"/>
      <c r="CT363" s="79"/>
      <c r="CU363" s="79"/>
      <c r="CV363" s="79"/>
      <c r="CW363" s="79"/>
      <c r="CX363" s="79"/>
      <c r="CY363" s="79"/>
      <c r="CZ363" s="79"/>
      <c r="DA363" s="79"/>
      <c r="DB363" s="79"/>
      <c r="DC363" s="79"/>
      <c r="DD363" s="79"/>
      <c r="DE363" s="79"/>
      <c r="DF363" s="79"/>
      <c r="DG363" s="79"/>
      <c r="DH363" s="79"/>
      <c r="DI363" s="79"/>
      <c r="DJ363" s="79"/>
      <c r="DK363" s="79"/>
      <c r="DL363" s="79"/>
      <c r="DM363" s="79"/>
      <c r="DN363" s="79"/>
      <c r="DO363" s="79"/>
      <c r="DP363" s="79"/>
      <c r="DQ363" s="79"/>
      <c r="DR363" s="79"/>
      <c r="DS363" s="79"/>
      <c r="DT363" s="79"/>
      <c r="DU363" s="79"/>
      <c r="DV363" s="79"/>
      <c r="DW363" s="79"/>
      <c r="DX363" s="79"/>
      <c r="DY363" s="79"/>
      <c r="DZ363" s="79"/>
      <c r="EA363" s="79"/>
      <c r="EB363" s="79"/>
      <c r="EC363" s="79"/>
      <c r="ED363" s="79"/>
      <c r="EE363" s="79"/>
      <c r="EF363" s="79"/>
      <c r="EG363" s="79"/>
      <c r="EH363" s="79"/>
      <c r="EI363" s="79"/>
      <c r="EJ363" s="79"/>
      <c r="EK363" s="79"/>
      <c r="EL363" s="79"/>
      <c r="EM363" s="79"/>
      <c r="EN363" s="79"/>
      <c r="EO363" s="79"/>
      <c r="EP363" s="79"/>
      <c r="EQ363" s="79"/>
      <c r="ER363" s="79"/>
      <c r="ES363" s="79"/>
      <c r="ET363" s="79"/>
      <c r="EU363" s="79"/>
      <c r="EV363" s="79"/>
      <c r="EW363" s="79"/>
      <c r="EX363" s="79"/>
      <c r="EY363" s="79"/>
      <c r="EZ363" s="79"/>
      <c r="FA363" s="79"/>
      <c r="FB363" s="79"/>
      <c r="FC363" s="79"/>
      <c r="FD363" s="79"/>
      <c r="FE363" s="79"/>
      <c r="FF363" s="79"/>
      <c r="FG363" s="79"/>
      <c r="FH363" s="79"/>
      <c r="FI363" s="79"/>
      <c r="FJ363" s="79"/>
      <c r="FK363" s="79"/>
      <c r="FL363" s="79"/>
      <c r="FM363" s="79"/>
      <c r="FN363" s="79"/>
      <c r="FO363" s="79"/>
      <c r="FP363" s="79"/>
      <c r="FQ363" s="79"/>
      <c r="FR363" s="79"/>
      <c r="FS363" s="79"/>
      <c r="FT363" s="79"/>
      <c r="FU363" s="79"/>
      <c r="FV363" s="79"/>
      <c r="FW363" s="79"/>
      <c r="FX363" s="79">
        <v>0</v>
      </c>
      <c r="FY363" s="79">
        <v>16</v>
      </c>
      <c r="FZ363" s="79">
        <v>0</v>
      </c>
      <c r="GA363" s="52"/>
      <c r="GB363" s="34"/>
    </row>
    <row r="364" spans="1:184" x14ac:dyDescent="0.2">
      <c r="A364" t="s">
        <v>186</v>
      </c>
      <c r="B364" t="s">
        <v>236</v>
      </c>
      <c r="C364" t="s">
        <v>194</v>
      </c>
      <c r="D364" t="s">
        <v>202</v>
      </c>
      <c r="E364" t="s">
        <v>210</v>
      </c>
      <c r="F364" t="s">
        <v>185</v>
      </c>
      <c r="G364" t="s">
        <v>1</v>
      </c>
      <c r="H364" s="79">
        <v>54</v>
      </c>
      <c r="I364" s="79"/>
      <c r="J364" s="79"/>
      <c r="K364" s="79"/>
      <c r="L364" s="79"/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  <c r="Z364" s="79"/>
      <c r="AA364" s="79"/>
      <c r="AB364" s="79"/>
      <c r="AC364" s="79"/>
      <c r="AD364" s="79"/>
      <c r="AE364" s="79"/>
      <c r="AF364" s="79"/>
      <c r="AG364" s="79"/>
      <c r="AH364" s="79"/>
      <c r="AI364" s="79"/>
      <c r="AJ364" s="79"/>
      <c r="AK364" s="79"/>
      <c r="AL364" s="79"/>
      <c r="AM364" s="79"/>
      <c r="AN364" s="79"/>
      <c r="AO364" s="79"/>
      <c r="AP364" s="79"/>
      <c r="AQ364" s="79"/>
      <c r="AR364" s="79"/>
      <c r="AS364" s="79"/>
      <c r="AT364" s="79"/>
      <c r="AU364" s="79"/>
      <c r="AV364" s="79"/>
      <c r="AW364" s="79"/>
      <c r="AX364" s="79"/>
      <c r="AY364" s="79"/>
      <c r="AZ364" s="79"/>
      <c r="BA364" s="79"/>
      <c r="BB364" s="79"/>
      <c r="BC364" s="79"/>
      <c r="BD364" s="79"/>
      <c r="BE364" s="79"/>
      <c r="BF364" s="79"/>
      <c r="BG364" s="79"/>
      <c r="BH364" s="79"/>
      <c r="BI364" s="79"/>
      <c r="BJ364" s="79"/>
      <c r="BK364" s="79"/>
      <c r="BL364" s="79"/>
      <c r="BM364" s="79"/>
      <c r="BN364" s="79"/>
      <c r="BO364" s="79"/>
      <c r="BP364" s="79"/>
      <c r="BQ364" s="79"/>
      <c r="BR364" s="79"/>
      <c r="BS364" s="79"/>
      <c r="BT364" s="79"/>
      <c r="BU364" s="79"/>
      <c r="BV364" s="79"/>
      <c r="BW364" s="79"/>
      <c r="BX364" s="79"/>
      <c r="BY364" s="79"/>
      <c r="BZ364" s="79"/>
      <c r="CA364" s="79"/>
      <c r="CB364" s="79"/>
      <c r="CC364" s="79"/>
      <c r="CD364" s="79"/>
      <c r="CE364" s="79"/>
      <c r="CF364" s="79"/>
      <c r="CG364" s="79"/>
      <c r="CH364" s="79"/>
      <c r="CI364" s="79"/>
      <c r="CJ364" s="79"/>
      <c r="CK364" s="79"/>
      <c r="CL364" s="79"/>
      <c r="CM364" s="79"/>
      <c r="CN364" s="79"/>
      <c r="CO364" s="79"/>
      <c r="CP364" s="79"/>
      <c r="CQ364" s="79"/>
      <c r="CR364" s="79"/>
      <c r="CS364" s="79"/>
      <c r="CT364" s="79"/>
      <c r="CU364" s="79"/>
      <c r="CV364" s="79"/>
      <c r="CW364" s="79"/>
      <c r="CX364" s="79"/>
      <c r="CY364" s="79"/>
      <c r="CZ364" s="79"/>
      <c r="DA364" s="79"/>
      <c r="DB364" s="79"/>
      <c r="DC364" s="79"/>
      <c r="DD364" s="79"/>
      <c r="DE364" s="79"/>
      <c r="DF364" s="79"/>
      <c r="DG364" s="79"/>
      <c r="DH364" s="79"/>
      <c r="DI364" s="79"/>
      <c r="DJ364" s="79"/>
      <c r="DK364" s="79"/>
      <c r="DL364" s="79"/>
      <c r="DM364" s="79"/>
      <c r="DN364" s="79"/>
      <c r="DO364" s="79"/>
      <c r="DP364" s="79"/>
      <c r="DQ364" s="79"/>
      <c r="DR364" s="79"/>
      <c r="DS364" s="79"/>
      <c r="DT364" s="79"/>
      <c r="DU364" s="79"/>
      <c r="DV364" s="79"/>
      <c r="DW364" s="79"/>
      <c r="DX364" s="79"/>
      <c r="DY364" s="79"/>
      <c r="DZ364" s="79"/>
      <c r="EA364" s="79"/>
      <c r="EB364" s="79"/>
      <c r="EC364" s="79"/>
      <c r="ED364" s="79"/>
      <c r="EE364" s="79"/>
      <c r="EF364" s="79"/>
      <c r="EG364" s="79"/>
      <c r="EH364" s="79"/>
      <c r="EI364" s="79"/>
      <c r="EJ364" s="79"/>
      <c r="EK364" s="79"/>
      <c r="EL364" s="79"/>
      <c r="EM364" s="79"/>
      <c r="EN364" s="79"/>
      <c r="EO364" s="79"/>
      <c r="EP364" s="79"/>
      <c r="EQ364" s="79"/>
      <c r="ER364" s="79"/>
      <c r="ES364" s="79"/>
      <c r="ET364" s="79"/>
      <c r="EU364" s="79"/>
      <c r="EV364" s="79"/>
      <c r="EW364" s="79"/>
      <c r="EX364" s="79"/>
      <c r="EY364" s="79"/>
      <c r="EZ364" s="79"/>
      <c r="FA364" s="79"/>
      <c r="FB364" s="79"/>
      <c r="FC364" s="79"/>
      <c r="FD364" s="79"/>
      <c r="FE364" s="79"/>
      <c r="FF364" s="79"/>
      <c r="FG364" s="79"/>
      <c r="FH364" s="79"/>
      <c r="FI364" s="79"/>
      <c r="FJ364" s="79"/>
      <c r="FK364" s="79"/>
      <c r="FL364" s="79"/>
      <c r="FM364" s="79"/>
      <c r="FN364" s="79"/>
      <c r="FO364" s="79"/>
      <c r="FP364" s="79"/>
      <c r="FQ364" s="79"/>
      <c r="FR364" s="79"/>
      <c r="FS364" s="79"/>
      <c r="FT364" s="79"/>
      <c r="FU364" s="79"/>
      <c r="FV364" s="79"/>
      <c r="FW364" s="79"/>
      <c r="FX364" s="79">
        <v>0</v>
      </c>
      <c r="FY364" s="79">
        <v>4</v>
      </c>
      <c r="FZ364" s="79">
        <v>0</v>
      </c>
      <c r="GA364" s="52"/>
      <c r="GB364" s="34"/>
    </row>
    <row r="365" spans="1:184" x14ac:dyDescent="0.2">
      <c r="A365" t="s">
        <v>186</v>
      </c>
      <c r="B365" t="s">
        <v>236</v>
      </c>
      <c r="C365" t="s">
        <v>194</v>
      </c>
      <c r="D365" t="s">
        <v>202</v>
      </c>
      <c r="E365" t="s">
        <v>241</v>
      </c>
      <c r="F365" t="s">
        <v>1</v>
      </c>
      <c r="G365" t="s">
        <v>198</v>
      </c>
      <c r="H365" s="79">
        <v>1986</v>
      </c>
      <c r="I365" s="79"/>
      <c r="J365" s="79"/>
      <c r="K365" s="79"/>
      <c r="L365" s="79"/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  <c r="Z365" s="79"/>
      <c r="AA365" s="79"/>
      <c r="AB365" s="79"/>
      <c r="AC365" s="79"/>
      <c r="AD365" s="79"/>
      <c r="AE365" s="79"/>
      <c r="AF365" s="79"/>
      <c r="AG365" s="79"/>
      <c r="AH365" s="79"/>
      <c r="AI365" s="79"/>
      <c r="AJ365" s="79"/>
      <c r="AK365" s="79"/>
      <c r="AL365" s="79"/>
      <c r="AM365" s="79"/>
      <c r="AN365" s="79"/>
      <c r="AO365" s="79"/>
      <c r="AP365" s="79"/>
      <c r="AQ365" s="79"/>
      <c r="AR365" s="79"/>
      <c r="AS365" s="79"/>
      <c r="AT365" s="79"/>
      <c r="AU365" s="79"/>
      <c r="AV365" s="79"/>
      <c r="AW365" s="79"/>
      <c r="AX365" s="79"/>
      <c r="AY365" s="79"/>
      <c r="AZ365" s="79"/>
      <c r="BA365" s="79"/>
      <c r="BB365" s="79"/>
      <c r="BC365" s="79"/>
      <c r="BD365" s="79"/>
      <c r="BE365" s="79"/>
      <c r="BF365" s="79"/>
      <c r="BG365" s="79"/>
      <c r="BH365" s="79"/>
      <c r="BI365" s="79"/>
      <c r="BJ365" s="79"/>
      <c r="BK365" s="79"/>
      <c r="BL365" s="79"/>
      <c r="BM365" s="79"/>
      <c r="BN365" s="79"/>
      <c r="BO365" s="79"/>
      <c r="BP365" s="79"/>
      <c r="BQ365" s="79"/>
      <c r="BR365" s="79"/>
      <c r="BS365" s="79"/>
      <c r="BT365" s="79"/>
      <c r="BU365" s="79"/>
      <c r="BV365" s="79"/>
      <c r="BW365" s="79"/>
      <c r="BX365" s="79"/>
      <c r="BY365" s="79"/>
      <c r="BZ365" s="79"/>
      <c r="CA365" s="79"/>
      <c r="CB365" s="79"/>
      <c r="CC365" s="79"/>
      <c r="CD365" s="79"/>
      <c r="CE365" s="79"/>
      <c r="CF365" s="79"/>
      <c r="CG365" s="79"/>
      <c r="CH365" s="79"/>
      <c r="CI365" s="79"/>
      <c r="CJ365" s="79"/>
      <c r="CK365" s="79"/>
      <c r="CL365" s="79"/>
      <c r="CM365" s="79"/>
      <c r="CN365" s="79"/>
      <c r="CO365" s="79"/>
      <c r="CP365" s="79"/>
      <c r="CQ365" s="79"/>
      <c r="CR365" s="79"/>
      <c r="CS365" s="79"/>
      <c r="CT365" s="79"/>
      <c r="CU365" s="79"/>
      <c r="CV365" s="79"/>
      <c r="CW365" s="79"/>
      <c r="CX365" s="79"/>
      <c r="CY365" s="79"/>
      <c r="CZ365" s="79"/>
      <c r="DA365" s="79"/>
      <c r="DB365" s="79"/>
      <c r="DC365" s="79"/>
      <c r="DD365" s="79"/>
      <c r="DE365" s="79"/>
      <c r="DF365" s="79"/>
      <c r="DG365" s="79"/>
      <c r="DH365" s="79"/>
      <c r="DI365" s="79"/>
      <c r="DJ365" s="79"/>
      <c r="DK365" s="79"/>
      <c r="DL365" s="79"/>
      <c r="DM365" s="79"/>
      <c r="DN365" s="79"/>
      <c r="DO365" s="79"/>
      <c r="DP365" s="79"/>
      <c r="DQ365" s="79"/>
      <c r="DR365" s="79"/>
      <c r="DS365" s="79"/>
      <c r="DT365" s="79"/>
      <c r="DU365" s="79"/>
      <c r="DV365" s="79"/>
      <c r="DW365" s="79"/>
      <c r="DX365" s="79"/>
      <c r="DY365" s="79"/>
      <c r="DZ365" s="79"/>
      <c r="EA365" s="79"/>
      <c r="EB365" s="79"/>
      <c r="EC365" s="79"/>
      <c r="ED365" s="79"/>
      <c r="EE365" s="79"/>
      <c r="EF365" s="79"/>
      <c r="EG365" s="79"/>
      <c r="EH365" s="79"/>
      <c r="EI365" s="79"/>
      <c r="EJ365" s="79"/>
      <c r="EK365" s="79"/>
      <c r="EL365" s="79"/>
      <c r="EM365" s="79"/>
      <c r="EN365" s="79"/>
      <c r="EO365" s="79"/>
      <c r="EP365" s="79"/>
      <c r="EQ365" s="79"/>
      <c r="ER365" s="79"/>
      <c r="ES365" s="79"/>
      <c r="ET365" s="79"/>
      <c r="EU365" s="79"/>
      <c r="EV365" s="79"/>
      <c r="EW365" s="79"/>
      <c r="EX365" s="79"/>
      <c r="EY365" s="79"/>
      <c r="EZ365" s="79"/>
      <c r="FA365" s="79"/>
      <c r="FB365" s="79"/>
      <c r="FC365" s="79"/>
      <c r="FD365" s="79"/>
      <c r="FE365" s="79"/>
      <c r="FF365" s="79"/>
      <c r="FG365" s="79"/>
      <c r="FH365" s="79"/>
      <c r="FI365" s="79"/>
      <c r="FJ365" s="79"/>
      <c r="FK365" s="79"/>
      <c r="FL365" s="79"/>
      <c r="FM365" s="79"/>
      <c r="FN365" s="79"/>
      <c r="FO365" s="79"/>
      <c r="FP365" s="79"/>
      <c r="FQ365" s="79"/>
      <c r="FR365" s="79"/>
      <c r="FS365" s="79"/>
      <c r="FT365" s="79"/>
      <c r="FU365" s="79"/>
      <c r="FV365" s="79"/>
      <c r="FW365" s="79"/>
      <c r="FX365" s="79">
        <v>0</v>
      </c>
      <c r="FY365" s="79">
        <v>80.581016540527344</v>
      </c>
      <c r="FZ365" s="79">
        <v>0</v>
      </c>
      <c r="GA365" s="52"/>
      <c r="GB365" s="34"/>
    </row>
    <row r="366" spans="1:184" x14ac:dyDescent="0.2">
      <c r="A366" t="s">
        <v>186</v>
      </c>
      <c r="B366" t="s">
        <v>236</v>
      </c>
      <c r="C366" t="s">
        <v>194</v>
      </c>
      <c r="D366" t="s">
        <v>202</v>
      </c>
      <c r="E366" t="s">
        <v>241</v>
      </c>
      <c r="F366" t="s">
        <v>1</v>
      </c>
      <c r="G366" t="s">
        <v>200</v>
      </c>
      <c r="H366" s="79">
        <v>335</v>
      </c>
      <c r="I366" s="79"/>
      <c r="J366" s="79"/>
      <c r="K366" s="79"/>
      <c r="L366" s="79"/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  <c r="Z366" s="79"/>
      <c r="AA366" s="79"/>
      <c r="AB366" s="79"/>
      <c r="AC366" s="79"/>
      <c r="AD366" s="79"/>
      <c r="AE366" s="79"/>
      <c r="AF366" s="79"/>
      <c r="AG366" s="79"/>
      <c r="AH366" s="79"/>
      <c r="AI366" s="79"/>
      <c r="AJ366" s="79"/>
      <c r="AK366" s="79"/>
      <c r="AL366" s="79"/>
      <c r="AM366" s="79"/>
      <c r="AN366" s="79"/>
      <c r="AO366" s="79"/>
      <c r="AP366" s="79"/>
      <c r="AQ366" s="79"/>
      <c r="AR366" s="79"/>
      <c r="AS366" s="79"/>
      <c r="AT366" s="79"/>
      <c r="AU366" s="79"/>
      <c r="AV366" s="79"/>
      <c r="AW366" s="79"/>
      <c r="AX366" s="79"/>
      <c r="AY366" s="79"/>
      <c r="AZ366" s="79"/>
      <c r="BA366" s="79"/>
      <c r="BB366" s="79"/>
      <c r="BC366" s="79"/>
      <c r="BD366" s="79"/>
      <c r="BE366" s="79"/>
      <c r="BF366" s="79"/>
      <c r="BG366" s="79"/>
      <c r="BH366" s="79"/>
      <c r="BI366" s="79"/>
      <c r="BJ366" s="79"/>
      <c r="BK366" s="79"/>
      <c r="BL366" s="79"/>
      <c r="BM366" s="79"/>
      <c r="BN366" s="79"/>
      <c r="BO366" s="79"/>
      <c r="BP366" s="79"/>
      <c r="BQ366" s="79"/>
      <c r="BR366" s="79"/>
      <c r="BS366" s="79"/>
      <c r="BT366" s="79"/>
      <c r="BU366" s="79"/>
      <c r="BV366" s="79"/>
      <c r="BW366" s="79"/>
      <c r="BX366" s="79"/>
      <c r="BY366" s="79"/>
      <c r="BZ366" s="79"/>
      <c r="CA366" s="79"/>
      <c r="CB366" s="79"/>
      <c r="CC366" s="79"/>
      <c r="CD366" s="79"/>
      <c r="CE366" s="79"/>
      <c r="CF366" s="79"/>
      <c r="CG366" s="79"/>
      <c r="CH366" s="79"/>
      <c r="CI366" s="79"/>
      <c r="CJ366" s="79"/>
      <c r="CK366" s="79"/>
      <c r="CL366" s="79"/>
      <c r="CM366" s="79"/>
      <c r="CN366" s="79"/>
      <c r="CO366" s="79"/>
      <c r="CP366" s="79"/>
      <c r="CQ366" s="79"/>
      <c r="CR366" s="79"/>
      <c r="CS366" s="79"/>
      <c r="CT366" s="79"/>
      <c r="CU366" s="79"/>
      <c r="CV366" s="79"/>
      <c r="CW366" s="79"/>
      <c r="CX366" s="79"/>
      <c r="CY366" s="79"/>
      <c r="CZ366" s="79"/>
      <c r="DA366" s="79"/>
      <c r="DB366" s="79"/>
      <c r="DC366" s="79"/>
      <c r="DD366" s="79"/>
      <c r="DE366" s="79"/>
      <c r="DF366" s="79"/>
      <c r="DG366" s="79"/>
      <c r="DH366" s="79"/>
      <c r="DI366" s="79"/>
      <c r="DJ366" s="79"/>
      <c r="DK366" s="79"/>
      <c r="DL366" s="79"/>
      <c r="DM366" s="79"/>
      <c r="DN366" s="79"/>
      <c r="DO366" s="79"/>
      <c r="DP366" s="79"/>
      <c r="DQ366" s="79"/>
      <c r="DR366" s="79"/>
      <c r="DS366" s="79"/>
      <c r="DT366" s="79"/>
      <c r="DU366" s="79"/>
      <c r="DV366" s="79"/>
      <c r="DW366" s="79"/>
      <c r="DX366" s="79"/>
      <c r="DY366" s="79"/>
      <c r="DZ366" s="79"/>
      <c r="EA366" s="79"/>
      <c r="EB366" s="79"/>
      <c r="EC366" s="79"/>
      <c r="ED366" s="79"/>
      <c r="EE366" s="79"/>
      <c r="EF366" s="79"/>
      <c r="EG366" s="79"/>
      <c r="EH366" s="79"/>
      <c r="EI366" s="79"/>
      <c r="EJ366" s="79"/>
      <c r="EK366" s="79"/>
      <c r="EL366" s="79"/>
      <c r="EM366" s="79"/>
      <c r="EN366" s="79"/>
      <c r="EO366" s="79"/>
      <c r="EP366" s="79"/>
      <c r="EQ366" s="79"/>
      <c r="ER366" s="79"/>
      <c r="ES366" s="79"/>
      <c r="ET366" s="79"/>
      <c r="EU366" s="79"/>
      <c r="EV366" s="79"/>
      <c r="EW366" s="79"/>
      <c r="EX366" s="79"/>
      <c r="EY366" s="79"/>
      <c r="EZ366" s="79"/>
      <c r="FA366" s="79"/>
      <c r="FB366" s="79"/>
      <c r="FC366" s="79"/>
      <c r="FD366" s="79"/>
      <c r="FE366" s="79"/>
      <c r="FF366" s="79"/>
      <c r="FG366" s="79"/>
      <c r="FH366" s="79"/>
      <c r="FI366" s="79"/>
      <c r="FJ366" s="79"/>
      <c r="FK366" s="79"/>
      <c r="FL366" s="79"/>
      <c r="FM366" s="79"/>
      <c r="FN366" s="79"/>
      <c r="FO366" s="79"/>
      <c r="FP366" s="79"/>
      <c r="FQ366" s="79"/>
      <c r="FR366" s="79"/>
      <c r="FS366" s="79"/>
      <c r="FT366" s="79"/>
      <c r="FU366" s="79"/>
      <c r="FV366" s="79"/>
      <c r="FW366" s="79"/>
      <c r="FX366" s="79">
        <v>0</v>
      </c>
      <c r="FY366" s="79">
        <v>37.430259704589844</v>
      </c>
      <c r="FZ366" s="79">
        <v>0</v>
      </c>
      <c r="GA366" s="52"/>
      <c r="GB366" s="34"/>
    </row>
    <row r="367" spans="1:184" x14ac:dyDescent="0.2">
      <c r="A367" t="s">
        <v>186</v>
      </c>
      <c r="B367" t="s">
        <v>236</v>
      </c>
      <c r="C367" t="s">
        <v>194</v>
      </c>
      <c r="D367" t="s">
        <v>202</v>
      </c>
      <c r="E367" t="s">
        <v>241</v>
      </c>
      <c r="F367" t="s">
        <v>1</v>
      </c>
      <c r="G367" t="s">
        <v>1</v>
      </c>
      <c r="H367" s="79">
        <v>2321</v>
      </c>
      <c r="I367" s="79">
        <v>0.38711258769035339</v>
      </c>
      <c r="J367" s="79">
        <v>0.3505210280418396</v>
      </c>
      <c r="K367" s="79">
        <v>0.32923734188079834</v>
      </c>
      <c r="L367" s="79">
        <v>0.30253523588180542</v>
      </c>
      <c r="M367" s="79">
        <v>0.28906500339508057</v>
      </c>
      <c r="N367" s="79">
        <v>0.31723970174789429</v>
      </c>
      <c r="O367" s="79">
        <v>0.42286035418510437</v>
      </c>
      <c r="P367" s="79">
        <v>0.47830906510353088</v>
      </c>
      <c r="Q367" s="79">
        <v>0.43651601672172546</v>
      </c>
      <c r="R367" s="79">
        <v>0.4185350239276886</v>
      </c>
      <c r="S367" s="79">
        <v>0.40740680694580078</v>
      </c>
      <c r="T367" s="79">
        <v>0.3895719051361084</v>
      </c>
      <c r="U367" s="79">
        <v>0.38196894526481628</v>
      </c>
      <c r="V367" s="79">
        <v>0.35344436764717102</v>
      </c>
      <c r="W367" s="79">
        <v>0.34846010804176331</v>
      </c>
      <c r="X367" s="79">
        <v>0.35738936066627502</v>
      </c>
      <c r="Y367" s="79">
        <v>0.39918762445449829</v>
      </c>
      <c r="Z367" s="79">
        <v>0.48181897401809692</v>
      </c>
      <c r="AA367" s="79">
        <v>0.59885549545288086</v>
      </c>
      <c r="AB367" s="79">
        <v>0.67172098159790039</v>
      </c>
      <c r="AC367" s="79">
        <v>0.67967033386230469</v>
      </c>
      <c r="AD367" s="79">
        <v>0.65293437242507935</v>
      </c>
      <c r="AE367" s="79">
        <v>0.54337143898010254</v>
      </c>
      <c r="AF367" s="79">
        <v>0.45311024785041809</v>
      </c>
      <c r="AG367" s="79">
        <v>-3.6088582128286362E-2</v>
      </c>
      <c r="AH367" s="79">
        <v>-3.769853338599205E-2</v>
      </c>
      <c r="AI367" s="79">
        <v>-3.5289730876684189E-2</v>
      </c>
      <c r="AJ367" s="79">
        <v>-2.3590859025716782E-2</v>
      </c>
      <c r="AK367" s="79">
        <v>-2.5055648759007454E-2</v>
      </c>
      <c r="AL367" s="79">
        <v>-4.3529536575078964E-2</v>
      </c>
      <c r="AM367" s="79">
        <v>-3.0298342928290367E-2</v>
      </c>
      <c r="AN367" s="79">
        <v>-2.5882935151457787E-2</v>
      </c>
      <c r="AO367" s="79">
        <v>-1.3255428057163954E-3</v>
      </c>
      <c r="AP367" s="79">
        <v>3.9866804145276546E-3</v>
      </c>
      <c r="AQ367" s="79">
        <v>1.470290869474411E-2</v>
      </c>
      <c r="AR367" s="79">
        <v>1.5526044182479382E-2</v>
      </c>
      <c r="AS367" s="79">
        <v>9.8521178588271141E-3</v>
      </c>
      <c r="AT367" s="79">
        <v>-7.0859515108168125E-3</v>
      </c>
      <c r="AU367" s="79">
        <v>-1.8498299177736044E-3</v>
      </c>
      <c r="AV367" s="79">
        <v>1.3175114057958126E-2</v>
      </c>
      <c r="AW367" s="79">
        <v>1.6280056908726692E-2</v>
      </c>
      <c r="AX367" s="79">
        <v>2.0192772150039673E-2</v>
      </c>
      <c r="AY367" s="79">
        <v>1.2503761798143387E-2</v>
      </c>
      <c r="AZ367" s="79">
        <v>6.6741388291120529E-3</v>
      </c>
      <c r="BA367" s="79">
        <v>-1.8322296440601349E-2</v>
      </c>
      <c r="BB367" s="79">
        <v>-3.1899742782115936E-2</v>
      </c>
      <c r="BC367" s="79">
        <v>-2.329343743622303E-2</v>
      </c>
      <c r="BD367" s="79">
        <v>-2.2389531135559082E-2</v>
      </c>
      <c r="BE367" s="79">
        <v>-2.6458883658051491E-2</v>
      </c>
      <c r="BF367" s="79">
        <v>-2.7993964031338692E-2</v>
      </c>
      <c r="BG367" s="79">
        <v>-2.5786964222788811E-2</v>
      </c>
      <c r="BH367" s="79">
        <v>-1.392657682299614E-2</v>
      </c>
      <c r="BI367" s="79">
        <v>-1.471725944429636E-2</v>
      </c>
      <c r="BJ367" s="79">
        <v>-2.9078738763928413E-2</v>
      </c>
      <c r="BK367" s="79">
        <v>-1.8204029649496078E-2</v>
      </c>
      <c r="BL367" s="79">
        <v>-1.4566298574209213E-2</v>
      </c>
      <c r="BM367" s="79">
        <v>8.3566941320896149E-3</v>
      </c>
      <c r="BN367" s="79">
        <v>1.3599204830825329E-2</v>
      </c>
      <c r="BO367" s="79">
        <v>2.452973835170269E-2</v>
      </c>
      <c r="BP367" s="79">
        <v>2.5443108752369881E-2</v>
      </c>
      <c r="BQ367" s="79">
        <v>1.9412172958254814E-2</v>
      </c>
      <c r="BR367" s="79">
        <v>1.7017524223774672E-3</v>
      </c>
      <c r="BS367" s="79">
        <v>6.3331141136586666E-3</v>
      </c>
      <c r="BT367" s="79">
        <v>2.1595748141407967E-2</v>
      </c>
      <c r="BU367" s="79">
        <v>2.5889929383993149E-2</v>
      </c>
      <c r="BV367" s="79">
        <v>3.0472351238131523E-2</v>
      </c>
      <c r="BW367" s="79">
        <v>2.3627340793609619E-2</v>
      </c>
      <c r="BX367" s="79">
        <v>1.7606474459171295E-2</v>
      </c>
      <c r="BY367" s="79">
        <v>-6.9728894159197807E-3</v>
      </c>
      <c r="BZ367" s="79">
        <v>-1.9421318545937538E-2</v>
      </c>
      <c r="CA367" s="79">
        <v>-1.0936793871223927E-2</v>
      </c>
      <c r="CB367" s="79">
        <v>-1.1780046857893467E-2</v>
      </c>
      <c r="CC367" s="79">
        <v>-1.9789382815361023E-2</v>
      </c>
      <c r="CD367" s="79">
        <v>-2.1272607147693634E-2</v>
      </c>
      <c r="CE367" s="79">
        <v>-1.9205380231142044E-2</v>
      </c>
      <c r="CF367" s="79">
        <v>-7.2331237606704235E-3</v>
      </c>
      <c r="CG367" s="79">
        <v>-7.55692133679986E-3</v>
      </c>
      <c r="CH367" s="79">
        <v>-1.9070163369178772E-2</v>
      </c>
      <c r="CI367" s="79">
        <v>-9.8275458440184593E-3</v>
      </c>
      <c r="CJ367" s="79">
        <v>-6.7284312099218369E-3</v>
      </c>
      <c r="CK367" s="79">
        <v>1.5062580816447735E-2</v>
      </c>
      <c r="CL367" s="79">
        <v>2.0256811752915382E-2</v>
      </c>
      <c r="CM367" s="79">
        <v>3.1335771083831787E-2</v>
      </c>
      <c r="CN367" s="79">
        <v>3.2311636954545975E-2</v>
      </c>
      <c r="CO367" s="79">
        <v>2.6033438742160797E-2</v>
      </c>
      <c r="CP367" s="79">
        <v>7.788089569658041E-3</v>
      </c>
      <c r="CQ367" s="79">
        <v>1.2000596150755882E-2</v>
      </c>
      <c r="CR367" s="79">
        <v>2.7427854016423225E-2</v>
      </c>
      <c r="CS367" s="79">
        <v>3.2545696943998337E-2</v>
      </c>
      <c r="CT367" s="79">
        <v>3.7591956555843353E-2</v>
      </c>
      <c r="CU367" s="79">
        <v>3.1331498175859451E-2</v>
      </c>
      <c r="CV367" s="79">
        <v>2.5178179144859314E-2</v>
      </c>
      <c r="CW367" s="79">
        <v>8.8767538545653224E-4</v>
      </c>
      <c r="CX367" s="79">
        <v>-1.0778797790408134E-2</v>
      </c>
      <c r="CY367" s="79">
        <v>-2.3786195088177919E-3</v>
      </c>
      <c r="CZ367" s="79">
        <v>-4.4319489970803261E-3</v>
      </c>
      <c r="DA367" s="79">
        <v>-1.3119881972670555E-2</v>
      </c>
      <c r="DB367" s="79">
        <v>-1.4551252126693726E-2</v>
      </c>
      <c r="DC367" s="79">
        <v>-1.2623794376850128E-2</v>
      </c>
      <c r="DD367" s="79">
        <v>-5.3967087296769023E-4</v>
      </c>
      <c r="DE367" s="79">
        <v>-3.9658363675698638E-4</v>
      </c>
      <c r="DF367" s="79">
        <v>-9.0615851804614067E-3</v>
      </c>
      <c r="DG367" s="79">
        <v>-1.4510626206174493E-3</v>
      </c>
      <c r="DH367" s="79">
        <v>1.1094363871961832E-3</v>
      </c>
      <c r="DI367" s="79">
        <v>2.1768467500805855E-2</v>
      </c>
      <c r="DJ367" s="79">
        <v>2.6914415881037712E-2</v>
      </c>
      <c r="DK367" s="79">
        <v>3.8141801953315735E-2</v>
      </c>
      <c r="DL367" s="79">
        <v>3.9180167019367218E-2</v>
      </c>
      <c r="DM367" s="79">
        <v>3.2654706388711929E-2</v>
      </c>
      <c r="DN367" s="79">
        <v>1.3874425552785397E-2</v>
      </c>
      <c r="DO367" s="79">
        <v>1.7668077722191811E-2</v>
      </c>
      <c r="DP367" s="79">
        <v>3.3259958028793335E-2</v>
      </c>
      <c r="DQ367" s="79">
        <v>3.9201460778713226E-2</v>
      </c>
      <c r="DR367" s="79">
        <v>4.4711556285619736E-2</v>
      </c>
      <c r="DS367" s="79">
        <v>3.9035655558109283E-2</v>
      </c>
      <c r="DT367" s="79">
        <v>3.2749880105257034E-2</v>
      </c>
      <c r="DU367" s="79">
        <v>8.7482407689094543E-3</v>
      </c>
      <c r="DV367" s="79">
        <v>-2.1362763363867998E-3</v>
      </c>
      <c r="DW367" s="79">
        <v>6.1795548535883427E-3</v>
      </c>
      <c r="DX367" s="79">
        <v>2.9161476995795965E-3</v>
      </c>
      <c r="DY367" s="79">
        <v>-3.4901830367743969E-3</v>
      </c>
      <c r="DZ367" s="79">
        <v>-4.8466827720403671E-3</v>
      </c>
      <c r="EA367" s="79">
        <v>-3.1210305169224739E-3</v>
      </c>
      <c r="EB367" s="79">
        <v>9.1246124356985092E-3</v>
      </c>
      <c r="EC367" s="79">
        <v>9.9418070167303085E-3</v>
      </c>
      <c r="ED367" s="79">
        <v>5.3892121650278568E-3</v>
      </c>
      <c r="EE367" s="79">
        <v>1.0643249377608299E-2</v>
      </c>
      <c r="EF367" s="79">
        <v>1.2426072731614113E-2</v>
      </c>
      <c r="EG367" s="79">
        <v>3.1450703740119934E-2</v>
      </c>
      <c r="EH367" s="79">
        <v>3.6526940762996674E-2</v>
      </c>
      <c r="EI367" s="79">
        <v>4.7968633472919464E-2</v>
      </c>
      <c r="EJ367" s="79">
        <v>4.9097232520580292E-2</v>
      </c>
      <c r="EK367" s="79">
        <v>4.2214758694171906E-2</v>
      </c>
      <c r="EL367" s="79">
        <v>2.2662131115794182E-2</v>
      </c>
      <c r="EM367" s="79">
        <v>2.5851022452116013E-2</v>
      </c>
      <c r="EN367" s="79">
        <v>4.168059304356575E-2</v>
      </c>
      <c r="EO367" s="79">
        <v>4.8811331391334534E-2</v>
      </c>
      <c r="EP367" s="79">
        <v>5.4991133511066437E-2</v>
      </c>
      <c r="EQ367" s="79">
        <v>5.0159234553575516E-2</v>
      </c>
      <c r="ER367" s="79">
        <v>4.3682213872671127E-2</v>
      </c>
      <c r="ES367" s="79">
        <v>2.0097648724913597E-2</v>
      </c>
      <c r="ET367" s="79">
        <v>1.034215185791254E-2</v>
      </c>
      <c r="EU367" s="79">
        <v>1.8536198884248734E-2</v>
      </c>
      <c r="EV367" s="79">
        <v>1.3525632210075855E-2</v>
      </c>
      <c r="EW367" s="79">
        <v>57.452812194824219</v>
      </c>
      <c r="EX367" s="79">
        <v>56.544742584228516</v>
      </c>
      <c r="EY367" s="79">
        <v>55.38702392578125</v>
      </c>
      <c r="EZ367" s="79">
        <v>54.340053558349609</v>
      </c>
      <c r="FA367" s="79">
        <v>53.073589324951172</v>
      </c>
      <c r="FB367" s="79">
        <v>52.277633666992188</v>
      </c>
      <c r="FC367" s="79">
        <v>51.614032745361328</v>
      </c>
      <c r="FD367" s="79">
        <v>51.560703277587891</v>
      </c>
      <c r="FE367" s="79">
        <v>53.333465576171875</v>
      </c>
      <c r="FF367" s="79">
        <v>59.222621917724609</v>
      </c>
      <c r="FG367" s="79">
        <v>64.240592956542969</v>
      </c>
      <c r="FH367" s="79">
        <v>67.717781066894531</v>
      </c>
      <c r="FI367" s="79">
        <v>71.296501159667969</v>
      </c>
      <c r="FJ367" s="79">
        <v>73.793876647949219</v>
      </c>
      <c r="FK367" s="79">
        <v>75.530242919921875</v>
      </c>
      <c r="FL367" s="79">
        <v>76.660980224609375</v>
      </c>
      <c r="FM367" s="79">
        <v>76.7637939453125</v>
      </c>
      <c r="FN367" s="79">
        <v>74.702201843261719</v>
      </c>
      <c r="FO367" s="79">
        <v>70.064102172851563</v>
      </c>
      <c r="FP367" s="79">
        <v>66.268341064453125</v>
      </c>
      <c r="FQ367" s="79">
        <v>63.442352294921875</v>
      </c>
      <c r="FR367" s="79">
        <v>60.963615417480469</v>
      </c>
      <c r="FS367" s="79">
        <v>59.137866973876953</v>
      </c>
      <c r="FT367" s="79">
        <v>58.140060424804688</v>
      </c>
      <c r="FU367" s="79">
        <v>9.4335237517952919E-3</v>
      </c>
      <c r="FV367" s="79">
        <v>1.149366982281208E-2</v>
      </c>
      <c r="FW367" s="79">
        <v>9.5870913937687874E-3</v>
      </c>
      <c r="FX367" s="79">
        <v>0</v>
      </c>
      <c r="FY367" s="79">
        <v>118.01127624511719</v>
      </c>
      <c r="FZ367" s="79">
        <v>1</v>
      </c>
      <c r="GA367" s="52"/>
      <c r="GB367" s="34"/>
    </row>
    <row r="368" spans="1:184" x14ac:dyDescent="0.2">
      <c r="A368" t="s">
        <v>186</v>
      </c>
      <c r="B368" t="s">
        <v>236</v>
      </c>
      <c r="C368" t="s">
        <v>194</v>
      </c>
      <c r="D368" t="s">
        <v>202</v>
      </c>
      <c r="E368" t="s">
        <v>241</v>
      </c>
      <c r="F368" t="s">
        <v>178</v>
      </c>
      <c r="G368" t="s">
        <v>1</v>
      </c>
      <c r="H368" s="79">
        <v>1557</v>
      </c>
      <c r="I368" s="79"/>
      <c r="J368" s="79"/>
      <c r="K368" s="79"/>
      <c r="L368" s="79"/>
      <c r="M368" s="79"/>
      <c r="N368" s="79"/>
      <c r="O368" s="79"/>
      <c r="P368" s="79"/>
      <c r="Q368" s="79"/>
      <c r="R368" s="79"/>
      <c r="S368" s="79"/>
      <c r="T368" s="79"/>
      <c r="U368" s="79"/>
      <c r="V368" s="79"/>
      <c r="W368" s="79"/>
      <c r="X368" s="79"/>
      <c r="Y368" s="79"/>
      <c r="Z368" s="79"/>
      <c r="AA368" s="79"/>
      <c r="AB368" s="79"/>
      <c r="AC368" s="79"/>
      <c r="AD368" s="79"/>
      <c r="AE368" s="79"/>
      <c r="AF368" s="79"/>
      <c r="AG368" s="79"/>
      <c r="AH368" s="79"/>
      <c r="AI368" s="79"/>
      <c r="AJ368" s="79"/>
      <c r="AK368" s="79"/>
      <c r="AL368" s="79"/>
      <c r="AM368" s="79"/>
      <c r="AN368" s="79"/>
      <c r="AO368" s="79"/>
      <c r="AP368" s="79"/>
      <c r="AQ368" s="79"/>
      <c r="AR368" s="79"/>
      <c r="AS368" s="79"/>
      <c r="AT368" s="79"/>
      <c r="AU368" s="79"/>
      <c r="AV368" s="79"/>
      <c r="AW368" s="79"/>
      <c r="AX368" s="79"/>
      <c r="AY368" s="79"/>
      <c r="AZ368" s="79"/>
      <c r="BA368" s="79"/>
      <c r="BB368" s="79"/>
      <c r="BC368" s="79"/>
      <c r="BD368" s="79"/>
      <c r="BE368" s="79"/>
      <c r="BF368" s="79"/>
      <c r="BG368" s="79"/>
      <c r="BH368" s="79"/>
      <c r="BI368" s="79"/>
      <c r="BJ368" s="79"/>
      <c r="BK368" s="79"/>
      <c r="BL368" s="79"/>
      <c r="BM368" s="79"/>
      <c r="BN368" s="79"/>
      <c r="BO368" s="79"/>
      <c r="BP368" s="79"/>
      <c r="BQ368" s="79"/>
      <c r="BR368" s="79"/>
      <c r="BS368" s="79"/>
      <c r="BT368" s="79"/>
      <c r="BU368" s="79"/>
      <c r="BV368" s="79"/>
      <c r="BW368" s="79"/>
      <c r="BX368" s="79"/>
      <c r="BY368" s="79"/>
      <c r="BZ368" s="79"/>
      <c r="CA368" s="79"/>
      <c r="CB368" s="79"/>
      <c r="CC368" s="79"/>
      <c r="CD368" s="79"/>
      <c r="CE368" s="79"/>
      <c r="CF368" s="79"/>
      <c r="CG368" s="79"/>
      <c r="CH368" s="79"/>
      <c r="CI368" s="79"/>
      <c r="CJ368" s="79"/>
      <c r="CK368" s="79"/>
      <c r="CL368" s="79"/>
      <c r="CM368" s="79"/>
      <c r="CN368" s="79"/>
      <c r="CO368" s="79"/>
      <c r="CP368" s="79"/>
      <c r="CQ368" s="79"/>
      <c r="CR368" s="79"/>
      <c r="CS368" s="79"/>
      <c r="CT368" s="79"/>
      <c r="CU368" s="79"/>
      <c r="CV368" s="79"/>
      <c r="CW368" s="79"/>
      <c r="CX368" s="79"/>
      <c r="CY368" s="79"/>
      <c r="CZ368" s="79"/>
      <c r="DA368" s="79"/>
      <c r="DB368" s="79"/>
      <c r="DC368" s="79"/>
      <c r="DD368" s="79"/>
      <c r="DE368" s="79"/>
      <c r="DF368" s="79"/>
      <c r="DG368" s="79"/>
      <c r="DH368" s="79"/>
      <c r="DI368" s="79"/>
      <c r="DJ368" s="79"/>
      <c r="DK368" s="79"/>
      <c r="DL368" s="79"/>
      <c r="DM368" s="79"/>
      <c r="DN368" s="79"/>
      <c r="DO368" s="79"/>
      <c r="DP368" s="79"/>
      <c r="DQ368" s="79"/>
      <c r="DR368" s="79"/>
      <c r="DS368" s="79"/>
      <c r="DT368" s="79"/>
      <c r="DU368" s="79"/>
      <c r="DV368" s="79"/>
      <c r="DW368" s="79"/>
      <c r="DX368" s="79"/>
      <c r="DY368" s="79"/>
      <c r="DZ368" s="79"/>
      <c r="EA368" s="79"/>
      <c r="EB368" s="79"/>
      <c r="EC368" s="79"/>
      <c r="ED368" s="79"/>
      <c r="EE368" s="79"/>
      <c r="EF368" s="79"/>
      <c r="EG368" s="79"/>
      <c r="EH368" s="79"/>
      <c r="EI368" s="79"/>
      <c r="EJ368" s="79"/>
      <c r="EK368" s="79"/>
      <c r="EL368" s="79"/>
      <c r="EM368" s="79"/>
      <c r="EN368" s="79"/>
      <c r="EO368" s="79"/>
      <c r="EP368" s="79"/>
      <c r="EQ368" s="79"/>
      <c r="ER368" s="79"/>
      <c r="ES368" s="79"/>
      <c r="ET368" s="79"/>
      <c r="EU368" s="79"/>
      <c r="EV368" s="79"/>
      <c r="EW368" s="79"/>
      <c r="EX368" s="79"/>
      <c r="EY368" s="79"/>
      <c r="EZ368" s="79"/>
      <c r="FA368" s="79"/>
      <c r="FB368" s="79"/>
      <c r="FC368" s="79"/>
      <c r="FD368" s="79"/>
      <c r="FE368" s="79"/>
      <c r="FF368" s="79"/>
      <c r="FG368" s="79"/>
      <c r="FH368" s="79"/>
      <c r="FI368" s="79"/>
      <c r="FJ368" s="79"/>
      <c r="FK368" s="79"/>
      <c r="FL368" s="79"/>
      <c r="FM368" s="79"/>
      <c r="FN368" s="79"/>
      <c r="FO368" s="79"/>
      <c r="FP368" s="79"/>
      <c r="FQ368" s="79"/>
      <c r="FR368" s="79"/>
      <c r="FS368" s="79"/>
      <c r="FT368" s="79"/>
      <c r="FU368" s="79"/>
      <c r="FV368" s="79"/>
      <c r="FW368" s="79"/>
      <c r="FX368" s="79">
        <v>0</v>
      </c>
      <c r="FY368" s="79">
        <v>80.662055969238281</v>
      </c>
      <c r="FZ368" s="79">
        <v>0</v>
      </c>
      <c r="GA368" s="52"/>
      <c r="GB368" s="34"/>
    </row>
    <row r="369" spans="1:184" x14ac:dyDescent="0.2">
      <c r="A369" t="s">
        <v>186</v>
      </c>
      <c r="B369" t="s">
        <v>236</v>
      </c>
      <c r="C369" t="s">
        <v>194</v>
      </c>
      <c r="D369" t="s">
        <v>202</v>
      </c>
      <c r="E369" t="s">
        <v>241</v>
      </c>
      <c r="F369" t="s">
        <v>179</v>
      </c>
      <c r="G369" t="s">
        <v>1</v>
      </c>
      <c r="H369" s="79">
        <v>85</v>
      </c>
      <c r="I369" s="79"/>
      <c r="J369" s="79"/>
      <c r="K369" s="79"/>
      <c r="L369" s="79"/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  <c r="Z369" s="79"/>
      <c r="AA369" s="79"/>
      <c r="AB369" s="79"/>
      <c r="AC369" s="79"/>
      <c r="AD369" s="79"/>
      <c r="AE369" s="79"/>
      <c r="AF369" s="79"/>
      <c r="AG369" s="79"/>
      <c r="AH369" s="79"/>
      <c r="AI369" s="79"/>
      <c r="AJ369" s="79"/>
      <c r="AK369" s="79"/>
      <c r="AL369" s="79"/>
      <c r="AM369" s="79"/>
      <c r="AN369" s="79"/>
      <c r="AO369" s="79"/>
      <c r="AP369" s="79"/>
      <c r="AQ369" s="79"/>
      <c r="AR369" s="79"/>
      <c r="AS369" s="79"/>
      <c r="AT369" s="79"/>
      <c r="AU369" s="79"/>
      <c r="AV369" s="79"/>
      <c r="AW369" s="79"/>
      <c r="AX369" s="79"/>
      <c r="AY369" s="79"/>
      <c r="AZ369" s="79"/>
      <c r="BA369" s="79"/>
      <c r="BB369" s="79"/>
      <c r="BC369" s="79"/>
      <c r="BD369" s="79"/>
      <c r="BE369" s="79"/>
      <c r="BF369" s="79"/>
      <c r="BG369" s="79"/>
      <c r="BH369" s="79"/>
      <c r="BI369" s="79"/>
      <c r="BJ369" s="79"/>
      <c r="BK369" s="79"/>
      <c r="BL369" s="79"/>
      <c r="BM369" s="79"/>
      <c r="BN369" s="79"/>
      <c r="BO369" s="79"/>
      <c r="BP369" s="79"/>
      <c r="BQ369" s="79"/>
      <c r="BR369" s="79"/>
      <c r="BS369" s="79"/>
      <c r="BT369" s="79"/>
      <c r="BU369" s="79"/>
      <c r="BV369" s="79"/>
      <c r="BW369" s="79"/>
      <c r="BX369" s="79"/>
      <c r="BY369" s="79"/>
      <c r="BZ369" s="79"/>
      <c r="CA369" s="79"/>
      <c r="CB369" s="79"/>
      <c r="CC369" s="79"/>
      <c r="CD369" s="79"/>
      <c r="CE369" s="79"/>
      <c r="CF369" s="79"/>
      <c r="CG369" s="79"/>
      <c r="CH369" s="79"/>
      <c r="CI369" s="79"/>
      <c r="CJ369" s="79"/>
      <c r="CK369" s="79"/>
      <c r="CL369" s="79"/>
      <c r="CM369" s="79"/>
      <c r="CN369" s="79"/>
      <c r="CO369" s="79"/>
      <c r="CP369" s="79"/>
      <c r="CQ369" s="79"/>
      <c r="CR369" s="79"/>
      <c r="CS369" s="79"/>
      <c r="CT369" s="79"/>
      <c r="CU369" s="79"/>
      <c r="CV369" s="79"/>
      <c r="CW369" s="79"/>
      <c r="CX369" s="79"/>
      <c r="CY369" s="79"/>
      <c r="CZ369" s="79"/>
      <c r="DA369" s="79"/>
      <c r="DB369" s="79"/>
      <c r="DC369" s="79"/>
      <c r="DD369" s="79"/>
      <c r="DE369" s="79"/>
      <c r="DF369" s="79"/>
      <c r="DG369" s="79"/>
      <c r="DH369" s="79"/>
      <c r="DI369" s="79"/>
      <c r="DJ369" s="79"/>
      <c r="DK369" s="79"/>
      <c r="DL369" s="79"/>
      <c r="DM369" s="79"/>
      <c r="DN369" s="79"/>
      <c r="DO369" s="79"/>
      <c r="DP369" s="79"/>
      <c r="DQ369" s="79"/>
      <c r="DR369" s="79"/>
      <c r="DS369" s="79"/>
      <c r="DT369" s="79"/>
      <c r="DU369" s="79"/>
      <c r="DV369" s="79"/>
      <c r="DW369" s="79"/>
      <c r="DX369" s="79"/>
      <c r="DY369" s="79"/>
      <c r="DZ369" s="79"/>
      <c r="EA369" s="79"/>
      <c r="EB369" s="79"/>
      <c r="EC369" s="79"/>
      <c r="ED369" s="79"/>
      <c r="EE369" s="79"/>
      <c r="EF369" s="79"/>
      <c r="EG369" s="79"/>
      <c r="EH369" s="79"/>
      <c r="EI369" s="79"/>
      <c r="EJ369" s="79"/>
      <c r="EK369" s="79"/>
      <c r="EL369" s="79"/>
      <c r="EM369" s="79"/>
      <c r="EN369" s="79"/>
      <c r="EO369" s="79"/>
      <c r="EP369" s="79"/>
      <c r="EQ369" s="79"/>
      <c r="ER369" s="79"/>
      <c r="ES369" s="79"/>
      <c r="ET369" s="79"/>
      <c r="EU369" s="79"/>
      <c r="EV369" s="79"/>
      <c r="EW369" s="79"/>
      <c r="EX369" s="79"/>
      <c r="EY369" s="79"/>
      <c r="EZ369" s="79"/>
      <c r="FA369" s="79"/>
      <c r="FB369" s="79"/>
      <c r="FC369" s="79"/>
      <c r="FD369" s="79"/>
      <c r="FE369" s="79"/>
      <c r="FF369" s="79"/>
      <c r="FG369" s="79"/>
      <c r="FH369" s="79"/>
      <c r="FI369" s="79"/>
      <c r="FJ369" s="79"/>
      <c r="FK369" s="79"/>
      <c r="FL369" s="79"/>
      <c r="FM369" s="79"/>
      <c r="FN369" s="79"/>
      <c r="FO369" s="79"/>
      <c r="FP369" s="79"/>
      <c r="FQ369" s="79"/>
      <c r="FR369" s="79"/>
      <c r="FS369" s="79"/>
      <c r="FT369" s="79"/>
      <c r="FU369" s="79"/>
      <c r="FV369" s="79"/>
      <c r="FW369" s="79"/>
      <c r="FX369" s="79">
        <v>0</v>
      </c>
      <c r="FY369" s="79">
        <v>2.1739130020141602</v>
      </c>
      <c r="FZ369" s="79">
        <v>0</v>
      </c>
      <c r="GA369" s="52"/>
      <c r="GB369" s="34"/>
    </row>
    <row r="370" spans="1:184" x14ac:dyDescent="0.2">
      <c r="A370" t="s">
        <v>186</v>
      </c>
      <c r="B370" t="s">
        <v>236</v>
      </c>
      <c r="C370" t="s">
        <v>194</v>
      </c>
      <c r="D370" t="s">
        <v>202</v>
      </c>
      <c r="E370" t="s">
        <v>241</v>
      </c>
      <c r="F370" t="s">
        <v>180</v>
      </c>
      <c r="G370" t="s">
        <v>1</v>
      </c>
      <c r="H370" s="79">
        <v>19</v>
      </c>
      <c r="I370" s="79"/>
      <c r="J370" s="79"/>
      <c r="K370" s="79"/>
      <c r="L370" s="79"/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  <c r="Z370" s="79"/>
      <c r="AA370" s="79"/>
      <c r="AB370" s="79"/>
      <c r="AC370" s="79"/>
      <c r="AD370" s="79"/>
      <c r="AE370" s="79"/>
      <c r="AF370" s="79"/>
      <c r="AG370" s="79"/>
      <c r="AH370" s="79"/>
      <c r="AI370" s="79"/>
      <c r="AJ370" s="79"/>
      <c r="AK370" s="79"/>
      <c r="AL370" s="79"/>
      <c r="AM370" s="79"/>
      <c r="AN370" s="79"/>
      <c r="AO370" s="79"/>
      <c r="AP370" s="79"/>
      <c r="AQ370" s="79"/>
      <c r="AR370" s="79"/>
      <c r="AS370" s="79"/>
      <c r="AT370" s="79"/>
      <c r="AU370" s="79"/>
      <c r="AV370" s="79"/>
      <c r="AW370" s="79"/>
      <c r="AX370" s="79"/>
      <c r="AY370" s="79"/>
      <c r="AZ370" s="79"/>
      <c r="BA370" s="79"/>
      <c r="BB370" s="79"/>
      <c r="BC370" s="79"/>
      <c r="BD370" s="79"/>
      <c r="BE370" s="79"/>
      <c r="BF370" s="79"/>
      <c r="BG370" s="79"/>
      <c r="BH370" s="79"/>
      <c r="BI370" s="79"/>
      <c r="BJ370" s="79"/>
      <c r="BK370" s="79"/>
      <c r="BL370" s="79"/>
      <c r="BM370" s="79"/>
      <c r="BN370" s="79"/>
      <c r="BO370" s="79"/>
      <c r="BP370" s="79"/>
      <c r="BQ370" s="79"/>
      <c r="BR370" s="79"/>
      <c r="BS370" s="79"/>
      <c r="BT370" s="79"/>
      <c r="BU370" s="79"/>
      <c r="BV370" s="79"/>
      <c r="BW370" s="79"/>
      <c r="BX370" s="79"/>
      <c r="BY370" s="79"/>
      <c r="BZ370" s="79"/>
      <c r="CA370" s="79"/>
      <c r="CB370" s="79"/>
      <c r="CC370" s="79"/>
      <c r="CD370" s="79"/>
      <c r="CE370" s="79"/>
      <c r="CF370" s="79"/>
      <c r="CG370" s="79"/>
      <c r="CH370" s="79"/>
      <c r="CI370" s="79"/>
      <c r="CJ370" s="79"/>
      <c r="CK370" s="79"/>
      <c r="CL370" s="79"/>
      <c r="CM370" s="79"/>
      <c r="CN370" s="79"/>
      <c r="CO370" s="79"/>
      <c r="CP370" s="79"/>
      <c r="CQ370" s="79"/>
      <c r="CR370" s="79"/>
      <c r="CS370" s="79"/>
      <c r="CT370" s="79"/>
      <c r="CU370" s="79"/>
      <c r="CV370" s="79"/>
      <c r="CW370" s="79"/>
      <c r="CX370" s="79"/>
      <c r="CY370" s="79"/>
      <c r="CZ370" s="79"/>
      <c r="DA370" s="79"/>
      <c r="DB370" s="79"/>
      <c r="DC370" s="79"/>
      <c r="DD370" s="79"/>
      <c r="DE370" s="79"/>
      <c r="DF370" s="79"/>
      <c r="DG370" s="79"/>
      <c r="DH370" s="79"/>
      <c r="DI370" s="79"/>
      <c r="DJ370" s="79"/>
      <c r="DK370" s="79"/>
      <c r="DL370" s="79"/>
      <c r="DM370" s="79"/>
      <c r="DN370" s="79"/>
      <c r="DO370" s="79"/>
      <c r="DP370" s="79"/>
      <c r="DQ370" s="79"/>
      <c r="DR370" s="79"/>
      <c r="DS370" s="79"/>
      <c r="DT370" s="79"/>
      <c r="DU370" s="79"/>
      <c r="DV370" s="79"/>
      <c r="DW370" s="79"/>
      <c r="DX370" s="79"/>
      <c r="DY370" s="79"/>
      <c r="DZ370" s="79"/>
      <c r="EA370" s="79"/>
      <c r="EB370" s="79"/>
      <c r="EC370" s="79"/>
      <c r="ED370" s="79"/>
      <c r="EE370" s="79"/>
      <c r="EF370" s="79"/>
      <c r="EG370" s="79"/>
      <c r="EH370" s="79"/>
      <c r="EI370" s="79"/>
      <c r="EJ370" s="79"/>
      <c r="EK370" s="79"/>
      <c r="EL370" s="79"/>
      <c r="EM370" s="79"/>
      <c r="EN370" s="79"/>
      <c r="EO370" s="79"/>
      <c r="EP370" s="79"/>
      <c r="EQ370" s="79"/>
      <c r="ER370" s="79"/>
      <c r="ES370" s="79"/>
      <c r="ET370" s="79"/>
      <c r="EU370" s="79"/>
      <c r="EV370" s="79"/>
      <c r="EW370" s="79"/>
      <c r="EX370" s="79"/>
      <c r="EY370" s="79"/>
      <c r="EZ370" s="79"/>
      <c r="FA370" s="79"/>
      <c r="FB370" s="79"/>
      <c r="FC370" s="79"/>
      <c r="FD370" s="79"/>
      <c r="FE370" s="79"/>
      <c r="FF370" s="79"/>
      <c r="FG370" s="79"/>
      <c r="FH370" s="79"/>
      <c r="FI370" s="79"/>
      <c r="FJ370" s="79"/>
      <c r="FK370" s="79"/>
      <c r="FL370" s="79"/>
      <c r="FM370" s="79"/>
      <c r="FN370" s="79"/>
      <c r="FO370" s="79"/>
      <c r="FP370" s="79"/>
      <c r="FQ370" s="79"/>
      <c r="FR370" s="79"/>
      <c r="FS370" s="79"/>
      <c r="FT370" s="79"/>
      <c r="FU370" s="79"/>
      <c r="FV370" s="79"/>
      <c r="FW370" s="79"/>
      <c r="FX370" s="79">
        <v>0</v>
      </c>
      <c r="FY370" s="79">
        <v>1.25</v>
      </c>
      <c r="FZ370" s="79">
        <v>0</v>
      </c>
      <c r="GA370" s="52"/>
      <c r="GB370" s="34"/>
    </row>
    <row r="371" spans="1:184" x14ac:dyDescent="0.2">
      <c r="A371" t="s">
        <v>186</v>
      </c>
      <c r="B371" t="s">
        <v>236</v>
      </c>
      <c r="C371" t="s">
        <v>194</v>
      </c>
      <c r="D371" t="s">
        <v>202</v>
      </c>
      <c r="E371" t="s">
        <v>241</v>
      </c>
      <c r="F371" t="s">
        <v>181</v>
      </c>
      <c r="G371" t="s">
        <v>1</v>
      </c>
      <c r="H371" s="79">
        <v>29</v>
      </c>
      <c r="I371" s="79"/>
      <c r="J371" s="79"/>
      <c r="K371" s="79"/>
      <c r="L371" s="79"/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  <c r="Z371" s="79"/>
      <c r="AA371" s="79"/>
      <c r="AB371" s="79"/>
      <c r="AC371" s="79"/>
      <c r="AD371" s="79"/>
      <c r="AE371" s="79"/>
      <c r="AF371" s="79"/>
      <c r="AG371" s="79"/>
      <c r="AH371" s="79"/>
      <c r="AI371" s="79"/>
      <c r="AJ371" s="79"/>
      <c r="AK371" s="79"/>
      <c r="AL371" s="79"/>
      <c r="AM371" s="79"/>
      <c r="AN371" s="79"/>
      <c r="AO371" s="79"/>
      <c r="AP371" s="79"/>
      <c r="AQ371" s="79"/>
      <c r="AR371" s="79"/>
      <c r="AS371" s="79"/>
      <c r="AT371" s="79"/>
      <c r="AU371" s="79"/>
      <c r="AV371" s="79"/>
      <c r="AW371" s="79"/>
      <c r="AX371" s="79"/>
      <c r="AY371" s="79"/>
      <c r="AZ371" s="79"/>
      <c r="BA371" s="79"/>
      <c r="BB371" s="79"/>
      <c r="BC371" s="79"/>
      <c r="BD371" s="79"/>
      <c r="BE371" s="79"/>
      <c r="BF371" s="79"/>
      <c r="BG371" s="79"/>
      <c r="BH371" s="79"/>
      <c r="BI371" s="79"/>
      <c r="BJ371" s="79"/>
      <c r="BK371" s="79"/>
      <c r="BL371" s="79"/>
      <c r="BM371" s="79"/>
      <c r="BN371" s="79"/>
      <c r="BO371" s="79"/>
      <c r="BP371" s="79"/>
      <c r="BQ371" s="79"/>
      <c r="BR371" s="79"/>
      <c r="BS371" s="79"/>
      <c r="BT371" s="79"/>
      <c r="BU371" s="79"/>
      <c r="BV371" s="79"/>
      <c r="BW371" s="79"/>
      <c r="BX371" s="79"/>
      <c r="BY371" s="79"/>
      <c r="BZ371" s="79"/>
      <c r="CA371" s="79"/>
      <c r="CB371" s="79"/>
      <c r="CC371" s="79"/>
      <c r="CD371" s="79"/>
      <c r="CE371" s="79"/>
      <c r="CF371" s="79"/>
      <c r="CG371" s="79"/>
      <c r="CH371" s="79"/>
      <c r="CI371" s="79"/>
      <c r="CJ371" s="79"/>
      <c r="CK371" s="79"/>
      <c r="CL371" s="79"/>
      <c r="CM371" s="79"/>
      <c r="CN371" s="79"/>
      <c r="CO371" s="79"/>
      <c r="CP371" s="79"/>
      <c r="CQ371" s="79"/>
      <c r="CR371" s="79"/>
      <c r="CS371" s="79"/>
      <c r="CT371" s="79"/>
      <c r="CU371" s="79"/>
      <c r="CV371" s="79"/>
      <c r="CW371" s="79"/>
      <c r="CX371" s="79"/>
      <c r="CY371" s="79"/>
      <c r="CZ371" s="79"/>
      <c r="DA371" s="79"/>
      <c r="DB371" s="79"/>
      <c r="DC371" s="79"/>
      <c r="DD371" s="79"/>
      <c r="DE371" s="79"/>
      <c r="DF371" s="79"/>
      <c r="DG371" s="79"/>
      <c r="DH371" s="79"/>
      <c r="DI371" s="79"/>
      <c r="DJ371" s="79"/>
      <c r="DK371" s="79"/>
      <c r="DL371" s="79"/>
      <c r="DM371" s="79"/>
      <c r="DN371" s="79"/>
      <c r="DO371" s="79"/>
      <c r="DP371" s="79"/>
      <c r="DQ371" s="79"/>
      <c r="DR371" s="79"/>
      <c r="DS371" s="79"/>
      <c r="DT371" s="79"/>
      <c r="DU371" s="79"/>
      <c r="DV371" s="79"/>
      <c r="DW371" s="79"/>
      <c r="DX371" s="79"/>
      <c r="DY371" s="79"/>
      <c r="DZ371" s="79"/>
      <c r="EA371" s="79"/>
      <c r="EB371" s="79"/>
      <c r="EC371" s="79"/>
      <c r="ED371" s="79"/>
      <c r="EE371" s="79"/>
      <c r="EF371" s="79"/>
      <c r="EG371" s="79"/>
      <c r="EH371" s="79"/>
      <c r="EI371" s="79"/>
      <c r="EJ371" s="79"/>
      <c r="EK371" s="79"/>
      <c r="EL371" s="79"/>
      <c r="EM371" s="79"/>
      <c r="EN371" s="79"/>
      <c r="EO371" s="79"/>
      <c r="EP371" s="79"/>
      <c r="EQ371" s="79"/>
      <c r="ER371" s="79"/>
      <c r="ES371" s="79"/>
      <c r="ET371" s="79"/>
      <c r="EU371" s="79"/>
      <c r="EV371" s="79"/>
      <c r="EW371" s="79"/>
      <c r="EX371" s="79"/>
      <c r="EY371" s="79"/>
      <c r="EZ371" s="79"/>
      <c r="FA371" s="79"/>
      <c r="FB371" s="79"/>
      <c r="FC371" s="79"/>
      <c r="FD371" s="79"/>
      <c r="FE371" s="79"/>
      <c r="FF371" s="79"/>
      <c r="FG371" s="79"/>
      <c r="FH371" s="79"/>
      <c r="FI371" s="79"/>
      <c r="FJ371" s="79"/>
      <c r="FK371" s="79"/>
      <c r="FL371" s="79"/>
      <c r="FM371" s="79"/>
      <c r="FN371" s="79"/>
      <c r="FO371" s="79"/>
      <c r="FP371" s="79"/>
      <c r="FQ371" s="79"/>
      <c r="FR371" s="79"/>
      <c r="FS371" s="79"/>
      <c r="FT371" s="79"/>
      <c r="FU371" s="79"/>
      <c r="FV371" s="79"/>
      <c r="FW371" s="79"/>
      <c r="FX371" s="79">
        <v>0</v>
      </c>
      <c r="FY371" s="79">
        <v>1.6842105388641357</v>
      </c>
      <c r="FZ371" s="79">
        <v>0</v>
      </c>
      <c r="GA371" s="52"/>
      <c r="GB371" s="34"/>
    </row>
    <row r="372" spans="1:184" x14ac:dyDescent="0.2">
      <c r="A372" t="s">
        <v>186</v>
      </c>
      <c r="B372" t="s">
        <v>236</v>
      </c>
      <c r="C372" t="s">
        <v>194</v>
      </c>
      <c r="D372" t="s">
        <v>202</v>
      </c>
      <c r="E372" t="s">
        <v>241</v>
      </c>
      <c r="F372" t="s">
        <v>182</v>
      </c>
      <c r="G372" t="s">
        <v>1</v>
      </c>
      <c r="H372" s="79">
        <v>167</v>
      </c>
      <c r="I372" s="79"/>
      <c r="J372" s="79"/>
      <c r="K372" s="79"/>
      <c r="L372" s="79"/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  <c r="Z372" s="79"/>
      <c r="AA372" s="79"/>
      <c r="AB372" s="79"/>
      <c r="AC372" s="79"/>
      <c r="AD372" s="79"/>
      <c r="AE372" s="79"/>
      <c r="AF372" s="79"/>
      <c r="AG372" s="79"/>
      <c r="AH372" s="79"/>
      <c r="AI372" s="79"/>
      <c r="AJ372" s="79"/>
      <c r="AK372" s="79"/>
      <c r="AL372" s="79"/>
      <c r="AM372" s="79"/>
      <c r="AN372" s="79"/>
      <c r="AO372" s="79"/>
      <c r="AP372" s="79"/>
      <c r="AQ372" s="79"/>
      <c r="AR372" s="79"/>
      <c r="AS372" s="79"/>
      <c r="AT372" s="79"/>
      <c r="AU372" s="79"/>
      <c r="AV372" s="79"/>
      <c r="AW372" s="79"/>
      <c r="AX372" s="79"/>
      <c r="AY372" s="79"/>
      <c r="AZ372" s="79"/>
      <c r="BA372" s="79"/>
      <c r="BB372" s="79"/>
      <c r="BC372" s="79"/>
      <c r="BD372" s="79"/>
      <c r="BE372" s="79"/>
      <c r="BF372" s="79"/>
      <c r="BG372" s="79"/>
      <c r="BH372" s="79"/>
      <c r="BI372" s="79"/>
      <c r="BJ372" s="79"/>
      <c r="BK372" s="79"/>
      <c r="BL372" s="79"/>
      <c r="BM372" s="79"/>
      <c r="BN372" s="79"/>
      <c r="BO372" s="79"/>
      <c r="BP372" s="79"/>
      <c r="BQ372" s="79"/>
      <c r="BR372" s="79"/>
      <c r="BS372" s="79"/>
      <c r="BT372" s="79"/>
      <c r="BU372" s="79"/>
      <c r="BV372" s="79"/>
      <c r="BW372" s="79"/>
      <c r="BX372" s="79"/>
      <c r="BY372" s="79"/>
      <c r="BZ372" s="79"/>
      <c r="CA372" s="79"/>
      <c r="CB372" s="79"/>
      <c r="CC372" s="79"/>
      <c r="CD372" s="79"/>
      <c r="CE372" s="79"/>
      <c r="CF372" s="79"/>
      <c r="CG372" s="79"/>
      <c r="CH372" s="79"/>
      <c r="CI372" s="79"/>
      <c r="CJ372" s="79"/>
      <c r="CK372" s="79"/>
      <c r="CL372" s="79"/>
      <c r="CM372" s="79"/>
      <c r="CN372" s="79"/>
      <c r="CO372" s="79"/>
      <c r="CP372" s="79"/>
      <c r="CQ372" s="79"/>
      <c r="CR372" s="79"/>
      <c r="CS372" s="79"/>
      <c r="CT372" s="79"/>
      <c r="CU372" s="79"/>
      <c r="CV372" s="79"/>
      <c r="CW372" s="79"/>
      <c r="CX372" s="79"/>
      <c r="CY372" s="79"/>
      <c r="CZ372" s="79"/>
      <c r="DA372" s="79"/>
      <c r="DB372" s="79"/>
      <c r="DC372" s="79"/>
      <c r="DD372" s="79"/>
      <c r="DE372" s="79"/>
      <c r="DF372" s="79"/>
      <c r="DG372" s="79"/>
      <c r="DH372" s="79"/>
      <c r="DI372" s="79"/>
      <c r="DJ372" s="79"/>
      <c r="DK372" s="79"/>
      <c r="DL372" s="79"/>
      <c r="DM372" s="79"/>
      <c r="DN372" s="79"/>
      <c r="DO372" s="79"/>
      <c r="DP372" s="79"/>
      <c r="DQ372" s="79"/>
      <c r="DR372" s="79"/>
      <c r="DS372" s="79"/>
      <c r="DT372" s="79"/>
      <c r="DU372" s="79"/>
      <c r="DV372" s="79"/>
      <c r="DW372" s="79"/>
      <c r="DX372" s="79"/>
      <c r="DY372" s="79"/>
      <c r="DZ372" s="79"/>
      <c r="EA372" s="79"/>
      <c r="EB372" s="79"/>
      <c r="EC372" s="79"/>
      <c r="ED372" s="79"/>
      <c r="EE372" s="79"/>
      <c r="EF372" s="79"/>
      <c r="EG372" s="79"/>
      <c r="EH372" s="79"/>
      <c r="EI372" s="79"/>
      <c r="EJ372" s="79"/>
      <c r="EK372" s="79"/>
      <c r="EL372" s="79"/>
      <c r="EM372" s="79"/>
      <c r="EN372" s="79"/>
      <c r="EO372" s="79"/>
      <c r="EP372" s="79"/>
      <c r="EQ372" s="79"/>
      <c r="ER372" s="79"/>
      <c r="ES372" s="79"/>
      <c r="ET372" s="79"/>
      <c r="EU372" s="79"/>
      <c r="EV372" s="79"/>
      <c r="EW372" s="79"/>
      <c r="EX372" s="79"/>
      <c r="EY372" s="79"/>
      <c r="EZ372" s="79"/>
      <c r="FA372" s="79"/>
      <c r="FB372" s="79"/>
      <c r="FC372" s="79"/>
      <c r="FD372" s="79"/>
      <c r="FE372" s="79"/>
      <c r="FF372" s="79"/>
      <c r="FG372" s="79"/>
      <c r="FH372" s="79"/>
      <c r="FI372" s="79"/>
      <c r="FJ372" s="79"/>
      <c r="FK372" s="79"/>
      <c r="FL372" s="79"/>
      <c r="FM372" s="79"/>
      <c r="FN372" s="79"/>
      <c r="FO372" s="79"/>
      <c r="FP372" s="79"/>
      <c r="FQ372" s="79"/>
      <c r="FR372" s="79"/>
      <c r="FS372" s="79"/>
      <c r="FT372" s="79"/>
      <c r="FU372" s="79"/>
      <c r="FV372" s="79"/>
      <c r="FW372" s="79"/>
      <c r="FX372" s="79">
        <v>0</v>
      </c>
      <c r="FY372" s="79">
        <v>8.3043479919433594</v>
      </c>
      <c r="FZ372" s="79">
        <v>0</v>
      </c>
      <c r="GA372" s="52"/>
      <c r="GB372" s="34"/>
    </row>
    <row r="373" spans="1:184" x14ac:dyDescent="0.2">
      <c r="A373" t="s">
        <v>186</v>
      </c>
      <c r="B373" t="s">
        <v>236</v>
      </c>
      <c r="C373" t="s">
        <v>194</v>
      </c>
      <c r="D373" t="s">
        <v>202</v>
      </c>
      <c r="E373" t="s">
        <v>241</v>
      </c>
      <c r="F373" t="s">
        <v>183</v>
      </c>
      <c r="G373" t="s">
        <v>1</v>
      </c>
      <c r="H373" s="79">
        <v>302</v>
      </c>
      <c r="I373" s="79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  <c r="AA373" s="79"/>
      <c r="AB373" s="79"/>
      <c r="AC373" s="79"/>
      <c r="AD373" s="79"/>
      <c r="AE373" s="79"/>
      <c r="AF373" s="79"/>
      <c r="AG373" s="79"/>
      <c r="AH373" s="79"/>
      <c r="AI373" s="79"/>
      <c r="AJ373" s="79"/>
      <c r="AK373" s="79"/>
      <c r="AL373" s="79"/>
      <c r="AM373" s="79"/>
      <c r="AN373" s="79"/>
      <c r="AO373" s="79"/>
      <c r="AP373" s="79"/>
      <c r="AQ373" s="79"/>
      <c r="AR373" s="79"/>
      <c r="AS373" s="79"/>
      <c r="AT373" s="79"/>
      <c r="AU373" s="79"/>
      <c r="AV373" s="79"/>
      <c r="AW373" s="79"/>
      <c r="AX373" s="79"/>
      <c r="AY373" s="79"/>
      <c r="AZ373" s="79"/>
      <c r="BA373" s="79"/>
      <c r="BB373" s="79"/>
      <c r="BC373" s="79"/>
      <c r="BD373" s="79"/>
      <c r="BE373" s="79"/>
      <c r="BF373" s="79"/>
      <c r="BG373" s="79"/>
      <c r="BH373" s="79"/>
      <c r="BI373" s="79"/>
      <c r="BJ373" s="79"/>
      <c r="BK373" s="79"/>
      <c r="BL373" s="79"/>
      <c r="BM373" s="79"/>
      <c r="BN373" s="79"/>
      <c r="BO373" s="79"/>
      <c r="BP373" s="79"/>
      <c r="BQ373" s="79"/>
      <c r="BR373" s="79"/>
      <c r="BS373" s="79"/>
      <c r="BT373" s="79"/>
      <c r="BU373" s="79"/>
      <c r="BV373" s="79"/>
      <c r="BW373" s="79"/>
      <c r="BX373" s="79"/>
      <c r="BY373" s="79"/>
      <c r="BZ373" s="79"/>
      <c r="CA373" s="79"/>
      <c r="CB373" s="79"/>
      <c r="CC373" s="79"/>
      <c r="CD373" s="79"/>
      <c r="CE373" s="79"/>
      <c r="CF373" s="79"/>
      <c r="CG373" s="79"/>
      <c r="CH373" s="79"/>
      <c r="CI373" s="79"/>
      <c r="CJ373" s="79"/>
      <c r="CK373" s="79"/>
      <c r="CL373" s="79"/>
      <c r="CM373" s="79"/>
      <c r="CN373" s="79"/>
      <c r="CO373" s="79"/>
      <c r="CP373" s="79"/>
      <c r="CQ373" s="79"/>
      <c r="CR373" s="79"/>
      <c r="CS373" s="79"/>
      <c r="CT373" s="79"/>
      <c r="CU373" s="79"/>
      <c r="CV373" s="79"/>
      <c r="CW373" s="79"/>
      <c r="CX373" s="79"/>
      <c r="CY373" s="79"/>
      <c r="CZ373" s="79"/>
      <c r="DA373" s="79"/>
      <c r="DB373" s="79"/>
      <c r="DC373" s="79"/>
      <c r="DD373" s="79"/>
      <c r="DE373" s="79"/>
      <c r="DF373" s="79"/>
      <c r="DG373" s="79"/>
      <c r="DH373" s="79"/>
      <c r="DI373" s="79"/>
      <c r="DJ373" s="79"/>
      <c r="DK373" s="79"/>
      <c r="DL373" s="79"/>
      <c r="DM373" s="79"/>
      <c r="DN373" s="79"/>
      <c r="DO373" s="79"/>
      <c r="DP373" s="79"/>
      <c r="DQ373" s="79"/>
      <c r="DR373" s="79"/>
      <c r="DS373" s="79"/>
      <c r="DT373" s="79"/>
      <c r="DU373" s="79"/>
      <c r="DV373" s="79"/>
      <c r="DW373" s="79"/>
      <c r="DX373" s="79"/>
      <c r="DY373" s="79"/>
      <c r="DZ373" s="79"/>
      <c r="EA373" s="79"/>
      <c r="EB373" s="79"/>
      <c r="EC373" s="79"/>
      <c r="ED373" s="79"/>
      <c r="EE373" s="79"/>
      <c r="EF373" s="79"/>
      <c r="EG373" s="79"/>
      <c r="EH373" s="79"/>
      <c r="EI373" s="79"/>
      <c r="EJ373" s="79"/>
      <c r="EK373" s="79"/>
      <c r="EL373" s="79"/>
      <c r="EM373" s="79"/>
      <c r="EN373" s="79"/>
      <c r="EO373" s="79"/>
      <c r="EP373" s="79"/>
      <c r="EQ373" s="79"/>
      <c r="ER373" s="79"/>
      <c r="ES373" s="79"/>
      <c r="ET373" s="79"/>
      <c r="EU373" s="79"/>
      <c r="EV373" s="79"/>
      <c r="EW373" s="79"/>
      <c r="EX373" s="79"/>
      <c r="EY373" s="79"/>
      <c r="EZ373" s="79"/>
      <c r="FA373" s="79"/>
      <c r="FB373" s="79"/>
      <c r="FC373" s="79"/>
      <c r="FD373" s="79"/>
      <c r="FE373" s="79"/>
      <c r="FF373" s="79"/>
      <c r="FG373" s="79"/>
      <c r="FH373" s="79"/>
      <c r="FI373" s="79"/>
      <c r="FJ373" s="79"/>
      <c r="FK373" s="79"/>
      <c r="FL373" s="79"/>
      <c r="FM373" s="79"/>
      <c r="FN373" s="79"/>
      <c r="FO373" s="79"/>
      <c r="FP373" s="79"/>
      <c r="FQ373" s="79"/>
      <c r="FR373" s="79"/>
      <c r="FS373" s="79"/>
      <c r="FT373" s="79"/>
      <c r="FU373" s="79"/>
      <c r="FV373" s="79"/>
      <c r="FW373" s="79"/>
      <c r="FX373" s="79">
        <v>0</v>
      </c>
      <c r="FY373" s="79">
        <v>12.219461441040039</v>
      </c>
      <c r="FZ373" s="79">
        <v>0</v>
      </c>
      <c r="GA373" s="52"/>
      <c r="GB373" s="34"/>
    </row>
    <row r="374" spans="1:184" x14ac:dyDescent="0.2">
      <c r="A374" t="s">
        <v>186</v>
      </c>
      <c r="B374" t="s">
        <v>236</v>
      </c>
      <c r="C374" t="s">
        <v>194</v>
      </c>
      <c r="D374" t="s">
        <v>202</v>
      </c>
      <c r="E374" t="s">
        <v>241</v>
      </c>
      <c r="F374" t="s">
        <v>184</v>
      </c>
      <c r="G374" t="s">
        <v>1</v>
      </c>
      <c r="H374" s="79">
        <v>128</v>
      </c>
      <c r="I374" s="79"/>
      <c r="J374" s="79"/>
      <c r="K374" s="79"/>
      <c r="L374" s="79"/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  <c r="Z374" s="79"/>
      <c r="AA374" s="79"/>
      <c r="AB374" s="79"/>
      <c r="AC374" s="79"/>
      <c r="AD374" s="79"/>
      <c r="AE374" s="79"/>
      <c r="AF374" s="79"/>
      <c r="AG374" s="79"/>
      <c r="AH374" s="79"/>
      <c r="AI374" s="79"/>
      <c r="AJ374" s="79"/>
      <c r="AK374" s="79"/>
      <c r="AL374" s="79"/>
      <c r="AM374" s="79"/>
      <c r="AN374" s="79"/>
      <c r="AO374" s="79"/>
      <c r="AP374" s="79"/>
      <c r="AQ374" s="79"/>
      <c r="AR374" s="79"/>
      <c r="AS374" s="79"/>
      <c r="AT374" s="79"/>
      <c r="AU374" s="79"/>
      <c r="AV374" s="79"/>
      <c r="AW374" s="79"/>
      <c r="AX374" s="79"/>
      <c r="AY374" s="79"/>
      <c r="AZ374" s="79"/>
      <c r="BA374" s="79"/>
      <c r="BB374" s="79"/>
      <c r="BC374" s="79"/>
      <c r="BD374" s="79"/>
      <c r="BE374" s="79"/>
      <c r="BF374" s="79"/>
      <c r="BG374" s="79"/>
      <c r="BH374" s="79"/>
      <c r="BI374" s="79"/>
      <c r="BJ374" s="79"/>
      <c r="BK374" s="79"/>
      <c r="BL374" s="79"/>
      <c r="BM374" s="79"/>
      <c r="BN374" s="79"/>
      <c r="BO374" s="79"/>
      <c r="BP374" s="79"/>
      <c r="BQ374" s="79"/>
      <c r="BR374" s="79"/>
      <c r="BS374" s="79"/>
      <c r="BT374" s="79"/>
      <c r="BU374" s="79"/>
      <c r="BV374" s="79"/>
      <c r="BW374" s="79"/>
      <c r="BX374" s="79"/>
      <c r="BY374" s="79"/>
      <c r="BZ374" s="79"/>
      <c r="CA374" s="79"/>
      <c r="CB374" s="79"/>
      <c r="CC374" s="79"/>
      <c r="CD374" s="79"/>
      <c r="CE374" s="79"/>
      <c r="CF374" s="79"/>
      <c r="CG374" s="79"/>
      <c r="CH374" s="79"/>
      <c r="CI374" s="79"/>
      <c r="CJ374" s="79"/>
      <c r="CK374" s="79"/>
      <c r="CL374" s="79"/>
      <c r="CM374" s="79"/>
      <c r="CN374" s="79"/>
      <c r="CO374" s="79"/>
      <c r="CP374" s="79"/>
      <c r="CQ374" s="79"/>
      <c r="CR374" s="79"/>
      <c r="CS374" s="79"/>
      <c r="CT374" s="79"/>
      <c r="CU374" s="79"/>
      <c r="CV374" s="79"/>
      <c r="CW374" s="79"/>
      <c r="CX374" s="79"/>
      <c r="CY374" s="79"/>
      <c r="CZ374" s="79"/>
      <c r="DA374" s="79"/>
      <c r="DB374" s="79"/>
      <c r="DC374" s="79"/>
      <c r="DD374" s="79"/>
      <c r="DE374" s="79"/>
      <c r="DF374" s="79"/>
      <c r="DG374" s="79"/>
      <c r="DH374" s="79"/>
      <c r="DI374" s="79"/>
      <c r="DJ374" s="79"/>
      <c r="DK374" s="79"/>
      <c r="DL374" s="79"/>
      <c r="DM374" s="79"/>
      <c r="DN374" s="79"/>
      <c r="DO374" s="79"/>
      <c r="DP374" s="79"/>
      <c r="DQ374" s="79"/>
      <c r="DR374" s="79"/>
      <c r="DS374" s="79"/>
      <c r="DT374" s="79"/>
      <c r="DU374" s="79"/>
      <c r="DV374" s="79"/>
      <c r="DW374" s="79"/>
      <c r="DX374" s="79"/>
      <c r="DY374" s="79"/>
      <c r="DZ374" s="79"/>
      <c r="EA374" s="79"/>
      <c r="EB374" s="79"/>
      <c r="EC374" s="79"/>
      <c r="ED374" s="79"/>
      <c r="EE374" s="79"/>
      <c r="EF374" s="79"/>
      <c r="EG374" s="79"/>
      <c r="EH374" s="79"/>
      <c r="EI374" s="79"/>
      <c r="EJ374" s="79"/>
      <c r="EK374" s="79"/>
      <c r="EL374" s="79"/>
      <c r="EM374" s="79"/>
      <c r="EN374" s="79"/>
      <c r="EO374" s="79"/>
      <c r="EP374" s="79"/>
      <c r="EQ374" s="79"/>
      <c r="ER374" s="79"/>
      <c r="ES374" s="79"/>
      <c r="ET374" s="79"/>
      <c r="EU374" s="79"/>
      <c r="EV374" s="79"/>
      <c r="EW374" s="79"/>
      <c r="EX374" s="79"/>
      <c r="EY374" s="79"/>
      <c r="EZ374" s="79"/>
      <c r="FA374" s="79"/>
      <c r="FB374" s="79"/>
      <c r="FC374" s="79"/>
      <c r="FD374" s="79"/>
      <c r="FE374" s="79"/>
      <c r="FF374" s="79"/>
      <c r="FG374" s="79"/>
      <c r="FH374" s="79"/>
      <c r="FI374" s="79"/>
      <c r="FJ374" s="79"/>
      <c r="FK374" s="79"/>
      <c r="FL374" s="79"/>
      <c r="FM374" s="79"/>
      <c r="FN374" s="79"/>
      <c r="FO374" s="79"/>
      <c r="FP374" s="79"/>
      <c r="FQ374" s="79"/>
      <c r="FR374" s="79"/>
      <c r="FS374" s="79"/>
      <c r="FT374" s="79"/>
      <c r="FU374" s="79"/>
      <c r="FV374" s="79"/>
      <c r="FW374" s="79"/>
      <c r="FX374" s="79">
        <v>0</v>
      </c>
      <c r="FY374" s="79">
        <v>7.9209485054016113</v>
      </c>
      <c r="FZ374" s="79">
        <v>0</v>
      </c>
      <c r="GA374" s="52"/>
      <c r="GB374" s="34"/>
    </row>
    <row r="375" spans="1:184" x14ac:dyDescent="0.2">
      <c r="A375" t="s">
        <v>186</v>
      </c>
      <c r="B375" t="s">
        <v>236</v>
      </c>
      <c r="C375" t="s">
        <v>194</v>
      </c>
      <c r="D375" t="s">
        <v>202</v>
      </c>
      <c r="E375" t="s">
        <v>241</v>
      </c>
      <c r="F375" t="s">
        <v>185</v>
      </c>
      <c r="G375" t="s">
        <v>1</v>
      </c>
      <c r="H375" s="79">
        <v>34</v>
      </c>
      <c r="I375" s="79"/>
      <c r="J375" s="79"/>
      <c r="K375" s="79"/>
      <c r="L375" s="79"/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  <c r="Z375" s="79"/>
      <c r="AA375" s="79"/>
      <c r="AB375" s="79"/>
      <c r="AC375" s="79"/>
      <c r="AD375" s="79"/>
      <c r="AE375" s="79"/>
      <c r="AF375" s="79"/>
      <c r="AG375" s="79"/>
      <c r="AH375" s="79"/>
      <c r="AI375" s="79"/>
      <c r="AJ375" s="79"/>
      <c r="AK375" s="79"/>
      <c r="AL375" s="79"/>
      <c r="AM375" s="79"/>
      <c r="AN375" s="79"/>
      <c r="AO375" s="79"/>
      <c r="AP375" s="79"/>
      <c r="AQ375" s="79"/>
      <c r="AR375" s="79"/>
      <c r="AS375" s="79"/>
      <c r="AT375" s="79"/>
      <c r="AU375" s="79"/>
      <c r="AV375" s="79"/>
      <c r="AW375" s="79"/>
      <c r="AX375" s="79"/>
      <c r="AY375" s="79"/>
      <c r="AZ375" s="79"/>
      <c r="BA375" s="79"/>
      <c r="BB375" s="79"/>
      <c r="BC375" s="79"/>
      <c r="BD375" s="79"/>
      <c r="BE375" s="79"/>
      <c r="BF375" s="79"/>
      <c r="BG375" s="79"/>
      <c r="BH375" s="79"/>
      <c r="BI375" s="79"/>
      <c r="BJ375" s="79"/>
      <c r="BK375" s="79"/>
      <c r="BL375" s="79"/>
      <c r="BM375" s="79"/>
      <c r="BN375" s="79"/>
      <c r="BO375" s="79"/>
      <c r="BP375" s="79"/>
      <c r="BQ375" s="79"/>
      <c r="BR375" s="79"/>
      <c r="BS375" s="79"/>
      <c r="BT375" s="79"/>
      <c r="BU375" s="79"/>
      <c r="BV375" s="79"/>
      <c r="BW375" s="79"/>
      <c r="BX375" s="79"/>
      <c r="BY375" s="79"/>
      <c r="BZ375" s="79"/>
      <c r="CA375" s="79"/>
      <c r="CB375" s="79"/>
      <c r="CC375" s="79"/>
      <c r="CD375" s="79"/>
      <c r="CE375" s="79"/>
      <c r="CF375" s="79"/>
      <c r="CG375" s="79"/>
      <c r="CH375" s="79"/>
      <c r="CI375" s="79"/>
      <c r="CJ375" s="79"/>
      <c r="CK375" s="79"/>
      <c r="CL375" s="79"/>
      <c r="CM375" s="79"/>
      <c r="CN375" s="79"/>
      <c r="CO375" s="79"/>
      <c r="CP375" s="79"/>
      <c r="CQ375" s="79"/>
      <c r="CR375" s="79"/>
      <c r="CS375" s="79"/>
      <c r="CT375" s="79"/>
      <c r="CU375" s="79"/>
      <c r="CV375" s="79"/>
      <c r="CW375" s="79"/>
      <c r="CX375" s="79"/>
      <c r="CY375" s="79"/>
      <c r="CZ375" s="79"/>
      <c r="DA375" s="79"/>
      <c r="DB375" s="79"/>
      <c r="DC375" s="79"/>
      <c r="DD375" s="79"/>
      <c r="DE375" s="79"/>
      <c r="DF375" s="79"/>
      <c r="DG375" s="79"/>
      <c r="DH375" s="79"/>
      <c r="DI375" s="79"/>
      <c r="DJ375" s="79"/>
      <c r="DK375" s="79"/>
      <c r="DL375" s="79"/>
      <c r="DM375" s="79"/>
      <c r="DN375" s="79"/>
      <c r="DO375" s="79"/>
      <c r="DP375" s="79"/>
      <c r="DQ375" s="79"/>
      <c r="DR375" s="79"/>
      <c r="DS375" s="79"/>
      <c r="DT375" s="79"/>
      <c r="DU375" s="79"/>
      <c r="DV375" s="79"/>
      <c r="DW375" s="79"/>
      <c r="DX375" s="79"/>
      <c r="DY375" s="79"/>
      <c r="DZ375" s="79"/>
      <c r="EA375" s="79"/>
      <c r="EB375" s="79"/>
      <c r="EC375" s="79"/>
      <c r="ED375" s="79"/>
      <c r="EE375" s="79"/>
      <c r="EF375" s="79"/>
      <c r="EG375" s="79"/>
      <c r="EH375" s="79"/>
      <c r="EI375" s="79"/>
      <c r="EJ375" s="79"/>
      <c r="EK375" s="79"/>
      <c r="EL375" s="79"/>
      <c r="EM375" s="79"/>
      <c r="EN375" s="79"/>
      <c r="EO375" s="79"/>
      <c r="EP375" s="79"/>
      <c r="EQ375" s="79"/>
      <c r="ER375" s="79"/>
      <c r="ES375" s="79"/>
      <c r="ET375" s="79"/>
      <c r="EU375" s="79"/>
      <c r="EV375" s="79"/>
      <c r="EW375" s="79"/>
      <c r="EX375" s="79"/>
      <c r="EY375" s="79"/>
      <c r="EZ375" s="79"/>
      <c r="FA375" s="79"/>
      <c r="FB375" s="79"/>
      <c r="FC375" s="79"/>
      <c r="FD375" s="79"/>
      <c r="FE375" s="79"/>
      <c r="FF375" s="79"/>
      <c r="FG375" s="79"/>
      <c r="FH375" s="79"/>
      <c r="FI375" s="79"/>
      <c r="FJ375" s="79"/>
      <c r="FK375" s="79"/>
      <c r="FL375" s="79"/>
      <c r="FM375" s="79"/>
      <c r="FN375" s="79"/>
      <c r="FO375" s="79"/>
      <c r="FP375" s="79"/>
      <c r="FQ375" s="79"/>
      <c r="FR375" s="79"/>
      <c r="FS375" s="79"/>
      <c r="FT375" s="79"/>
      <c r="FU375" s="79"/>
      <c r="FV375" s="79"/>
      <c r="FW375" s="79"/>
      <c r="FX375" s="79">
        <v>0</v>
      </c>
      <c r="FY375" s="79">
        <v>3.7963385581970215</v>
      </c>
      <c r="FZ375" s="79">
        <v>0</v>
      </c>
      <c r="GA375" s="52"/>
      <c r="GB375" s="34"/>
    </row>
    <row r="376" spans="1:184" x14ac:dyDescent="0.2">
      <c r="A376" t="s">
        <v>186</v>
      </c>
      <c r="B376" t="s">
        <v>236</v>
      </c>
      <c r="C376" t="s">
        <v>194</v>
      </c>
      <c r="D376" t="s">
        <v>202</v>
      </c>
      <c r="E376" t="s">
        <v>242</v>
      </c>
      <c r="F376" t="s">
        <v>1</v>
      </c>
      <c r="G376" t="s">
        <v>198</v>
      </c>
      <c r="H376" s="79">
        <v>2308</v>
      </c>
      <c r="I376" s="79">
        <v>0.39093181490898132</v>
      </c>
      <c r="J376" s="79">
        <v>0.34680467844009399</v>
      </c>
      <c r="K376" s="79">
        <v>0.32832780480384827</v>
      </c>
      <c r="L376" s="79">
        <v>0.32578900456428528</v>
      </c>
      <c r="M376" s="79">
        <v>0.33859306573867798</v>
      </c>
      <c r="N376" s="79">
        <v>0.37226006388664246</v>
      </c>
      <c r="O376" s="79">
        <v>0.45634430646896362</v>
      </c>
      <c r="P376" s="79">
        <v>0.52049696445465088</v>
      </c>
      <c r="Q376" s="79">
        <v>0.48539790511131287</v>
      </c>
      <c r="R376" s="79">
        <v>0.46361732482910156</v>
      </c>
      <c r="S376" s="79">
        <v>0.46255025267601013</v>
      </c>
      <c r="T376" s="79">
        <v>0.45364135503768921</v>
      </c>
      <c r="U376" s="79">
        <v>0.43384933471679688</v>
      </c>
      <c r="V376" s="79">
        <v>0.39761170744895935</v>
      </c>
      <c r="W376" s="79">
        <v>0.38699275255203247</v>
      </c>
      <c r="X376" s="79">
        <v>0.40759691596031189</v>
      </c>
      <c r="Y376" s="79">
        <v>0.48095414042472839</v>
      </c>
      <c r="Z376" s="79">
        <v>0.59773898124694824</v>
      </c>
      <c r="AA376" s="79">
        <v>0.65521883964538574</v>
      </c>
      <c r="AB376" s="79">
        <v>0.67833888530731201</v>
      </c>
      <c r="AC376" s="79">
        <v>0.68126237392425537</v>
      </c>
      <c r="AD376" s="79">
        <v>0.64260017871856689</v>
      </c>
      <c r="AE376" s="79">
        <v>0.56815886497497559</v>
      </c>
      <c r="AF376" s="79">
        <v>0.46857216954231262</v>
      </c>
      <c r="AG376" s="79">
        <v>-4.6640541404485703E-2</v>
      </c>
      <c r="AH376" s="79">
        <v>-4.7120809555053711E-2</v>
      </c>
      <c r="AI376" s="79">
        <v>-4.4707376509904861E-2</v>
      </c>
      <c r="AJ376" s="79">
        <v>-3.0426625162363052E-2</v>
      </c>
      <c r="AK376" s="79">
        <v>-3.0945600941777229E-2</v>
      </c>
      <c r="AL376" s="79">
        <v>-4.5381367206573486E-2</v>
      </c>
      <c r="AM376" s="79">
        <v>-2.8579019010066986E-2</v>
      </c>
      <c r="AN376" s="79">
        <v>-2.6139628142118454E-2</v>
      </c>
      <c r="AO376" s="79">
        <v>2.5661403924459592E-5</v>
      </c>
      <c r="AP376" s="79">
        <v>5.0744833424687386E-3</v>
      </c>
      <c r="AQ376" s="79">
        <v>2.5438280776143074E-2</v>
      </c>
      <c r="AR376" s="79">
        <v>2.489575557410717E-2</v>
      </c>
      <c r="AS376" s="79">
        <v>1.5132228843867779E-2</v>
      </c>
      <c r="AT376" s="79">
        <v>-2.5099383201450109E-3</v>
      </c>
      <c r="AU376" s="79">
        <v>3.9016008377075195E-3</v>
      </c>
      <c r="AV376" s="79">
        <v>2.0316177979111671E-2</v>
      </c>
      <c r="AW376" s="79">
        <v>2.2729668766260147E-2</v>
      </c>
      <c r="AX376" s="79">
        <v>2.7598386630415916E-2</v>
      </c>
      <c r="AY376" s="79">
        <v>1.8448606133460999E-2</v>
      </c>
      <c r="AZ376" s="79">
        <v>8.8918032124638557E-3</v>
      </c>
      <c r="BA376" s="79">
        <v>-1.9053064286708832E-2</v>
      </c>
      <c r="BB376" s="79">
        <v>-3.5465024411678314E-2</v>
      </c>
      <c r="BC376" s="79">
        <v>-3.0153267085552216E-2</v>
      </c>
      <c r="BD376" s="79">
        <v>-2.7366990223526955E-2</v>
      </c>
      <c r="BE376" s="79">
        <v>-3.5794544965028763E-2</v>
      </c>
      <c r="BF376" s="79">
        <v>-3.5962168127298355E-2</v>
      </c>
      <c r="BG376" s="79">
        <v>-3.3707618713378906E-2</v>
      </c>
      <c r="BH376" s="79">
        <v>-1.927809976041317E-2</v>
      </c>
      <c r="BI376" s="79">
        <v>-1.9268263131380081E-2</v>
      </c>
      <c r="BJ376" s="79">
        <v>-3.0688831582665443E-2</v>
      </c>
      <c r="BK376" s="79">
        <v>-1.565171405673027E-2</v>
      </c>
      <c r="BL376" s="79">
        <v>-1.404817309230566E-2</v>
      </c>
      <c r="BM376" s="79">
        <v>1.0457639582455158E-2</v>
      </c>
      <c r="BN376" s="79">
        <v>1.5394214540719986E-2</v>
      </c>
      <c r="BO376" s="79">
        <v>3.6101855337619781E-2</v>
      </c>
      <c r="BP376" s="79">
        <v>3.5802796483039856E-2</v>
      </c>
      <c r="BQ376" s="79">
        <v>2.5623921304941177E-2</v>
      </c>
      <c r="BR376" s="79">
        <v>7.030789740383625E-3</v>
      </c>
      <c r="BS376" s="79">
        <v>1.282916683703661E-2</v>
      </c>
      <c r="BT376" s="79">
        <v>2.9683409258723259E-2</v>
      </c>
      <c r="BU376" s="79">
        <v>3.352031484246254E-2</v>
      </c>
      <c r="BV376" s="79">
        <v>3.8651324808597565E-2</v>
      </c>
      <c r="BW376" s="79">
        <v>3.0402913689613342E-2</v>
      </c>
      <c r="BX376" s="79">
        <v>2.109326608479023E-2</v>
      </c>
      <c r="BY376" s="79">
        <v>-6.3549699261784554E-3</v>
      </c>
      <c r="BZ376" s="79">
        <v>-2.1446177735924721E-2</v>
      </c>
      <c r="CA376" s="79">
        <v>-1.6212908551096916E-2</v>
      </c>
      <c r="CB376" s="79">
        <v>-1.5403361991047859E-2</v>
      </c>
      <c r="CC376" s="79">
        <v>-2.8282640501856804E-2</v>
      </c>
      <c r="CD376" s="79">
        <v>-2.8233733028173447E-2</v>
      </c>
      <c r="CE376" s="79">
        <v>-2.6089224964380264E-2</v>
      </c>
      <c r="CF376" s="79">
        <v>-1.1556666344404221E-2</v>
      </c>
      <c r="CG376" s="79">
        <v>-1.1180575005710125E-2</v>
      </c>
      <c r="CH376" s="79">
        <v>-2.0512824878096581E-2</v>
      </c>
      <c r="CI376" s="79">
        <v>-6.6983001306653023E-3</v>
      </c>
      <c r="CJ376" s="79">
        <v>-5.6736655533313751E-3</v>
      </c>
      <c r="CK376" s="79">
        <v>1.7682796344161034E-2</v>
      </c>
      <c r="CL376" s="79">
        <v>2.2541629150509834E-2</v>
      </c>
      <c r="CM376" s="79">
        <v>4.3487407267093658E-2</v>
      </c>
      <c r="CN376" s="79">
        <v>4.335697740316391E-2</v>
      </c>
      <c r="CO376" s="79">
        <v>3.2890435308218002E-2</v>
      </c>
      <c r="CP376" s="79">
        <v>1.3638668693602085E-2</v>
      </c>
      <c r="CQ376" s="79">
        <v>1.9012371078133583E-2</v>
      </c>
      <c r="CR376" s="79">
        <v>3.6171123385429382E-2</v>
      </c>
      <c r="CS376" s="79">
        <v>4.0993884205818176E-2</v>
      </c>
      <c r="CT376" s="79">
        <v>4.63065505027771E-2</v>
      </c>
      <c r="CU376" s="79">
        <v>3.8682430982589722E-2</v>
      </c>
      <c r="CV376" s="79">
        <v>2.9543964192271233E-2</v>
      </c>
      <c r="CW376" s="79">
        <v>2.4396921508014202E-3</v>
      </c>
      <c r="CX376" s="79">
        <v>-1.1736767366528511E-2</v>
      </c>
      <c r="CY376" s="79">
        <v>-6.5578571520745754E-3</v>
      </c>
      <c r="CZ376" s="79">
        <v>-7.1173892356455326E-3</v>
      </c>
      <c r="DA376" s="79">
        <v>-2.0770736038684845E-2</v>
      </c>
      <c r="DB376" s="79">
        <v>-2.050529420375824E-2</v>
      </c>
      <c r="DC376" s="79">
        <v>-1.8470827490091324E-2</v>
      </c>
      <c r="DD376" s="79">
        <v>-3.8352326955646276E-3</v>
      </c>
      <c r="DE376" s="79">
        <v>-3.0928868800401688E-3</v>
      </c>
      <c r="DF376" s="79">
        <v>-1.0336819104850292E-2</v>
      </c>
      <c r="DG376" s="79">
        <v>2.2551128640770912E-3</v>
      </c>
      <c r="DH376" s="79">
        <v>2.7008403558284044E-3</v>
      </c>
      <c r="DI376" s="79">
        <v>2.4907952174544334E-2</v>
      </c>
      <c r="DJ376" s="79">
        <v>2.9689043760299683E-2</v>
      </c>
      <c r="DK376" s="79">
        <v>5.0872962921857834E-2</v>
      </c>
      <c r="DL376" s="79">
        <v>5.0911158323287964E-2</v>
      </c>
      <c r="DM376" s="79">
        <v>4.0156953036785126E-2</v>
      </c>
      <c r="DN376" s="79">
        <v>2.0246546715497971E-2</v>
      </c>
      <c r="DO376" s="79">
        <v>2.519557811319828E-2</v>
      </c>
      <c r="DP376" s="79">
        <v>4.2658843100070953E-2</v>
      </c>
      <c r="DQ376" s="79">
        <v>4.8467449843883514E-2</v>
      </c>
      <c r="DR376" s="79">
        <v>5.3961783647537231E-2</v>
      </c>
      <c r="DS376" s="79">
        <v>4.69619520008564E-2</v>
      </c>
      <c r="DT376" s="79">
        <v>3.7994656711816788E-2</v>
      </c>
      <c r="DU376" s="79">
        <v>1.1234354227781296E-2</v>
      </c>
      <c r="DV376" s="79">
        <v>-2.0273576956242323E-3</v>
      </c>
      <c r="DW376" s="79">
        <v>3.097194479778409E-3</v>
      </c>
      <c r="DX376" s="79">
        <v>1.1685832869261503E-3</v>
      </c>
      <c r="DY376" s="79">
        <v>-9.924737736582756E-3</v>
      </c>
      <c r="DZ376" s="79">
        <v>-9.3466565012931824E-3</v>
      </c>
      <c r="EA376" s="79">
        <v>-7.4710738845169544E-3</v>
      </c>
      <c r="EB376" s="79">
        <v>7.313290610909462E-3</v>
      </c>
      <c r="EC376" s="79">
        <v>8.5844509303569794E-3</v>
      </c>
      <c r="ED376" s="79">
        <v>4.3557165190577507E-3</v>
      </c>
      <c r="EE376" s="79">
        <v>1.5182418748736382E-2</v>
      </c>
      <c r="EF376" s="79">
        <v>1.4792297966778278E-2</v>
      </c>
      <c r="EG376" s="79">
        <v>3.5339929163455963E-2</v>
      </c>
      <c r="EH376" s="79">
        <v>4.0008772164583206E-2</v>
      </c>
      <c r="EI376" s="79">
        <v>6.1536535620689392E-2</v>
      </c>
      <c r="EJ376" s="79">
        <v>6.1818201094865799E-2</v>
      </c>
      <c r="EK376" s="79">
        <v>5.064864456653595E-2</v>
      </c>
      <c r="EL376" s="79">
        <v>2.9787275940179825E-2</v>
      </c>
      <c r="EM376" s="79">
        <v>3.4123145043849945E-2</v>
      </c>
      <c r="EN376" s="79">
        <v>5.2026074379682541E-2</v>
      </c>
      <c r="EO376" s="79">
        <v>5.9258095920085907E-2</v>
      </c>
      <c r="EP376" s="79">
        <v>6.5014712512493134E-2</v>
      </c>
      <c r="EQ376" s="79">
        <v>5.8916259557008743E-2</v>
      </c>
      <c r="ER376" s="79">
        <v>5.0196122378110886E-2</v>
      </c>
      <c r="ES376" s="79">
        <v>2.3932449519634247E-2</v>
      </c>
      <c r="ET376" s="79">
        <v>1.1991488747298717E-2</v>
      </c>
      <c r="EU376" s="79">
        <v>1.7037555575370789E-2</v>
      </c>
      <c r="EV376" s="79">
        <v>1.3132210820913315E-2</v>
      </c>
      <c r="EW376" s="79">
        <v>50.573783874511719</v>
      </c>
      <c r="EX376" s="79">
        <v>49.778675079345703</v>
      </c>
      <c r="EY376" s="79">
        <v>48.980918884277344</v>
      </c>
      <c r="EZ376" s="79">
        <v>48.533901214599609</v>
      </c>
      <c r="FA376" s="79">
        <v>47.949863433837891</v>
      </c>
      <c r="FB376" s="79">
        <v>47.692848205566406</v>
      </c>
      <c r="FC376" s="79">
        <v>47.460239410400391</v>
      </c>
      <c r="FD376" s="79">
        <v>47.747280120849609</v>
      </c>
      <c r="FE376" s="79">
        <v>50.676548004150391</v>
      </c>
      <c r="FF376" s="79">
        <v>54.565120697021484</v>
      </c>
      <c r="FG376" s="79">
        <v>57.721721649169922</v>
      </c>
      <c r="FH376" s="79">
        <v>60.480331420898438</v>
      </c>
      <c r="FI376" s="79">
        <v>62.186958312988281</v>
      </c>
      <c r="FJ376" s="79">
        <v>62.795501708984375</v>
      </c>
      <c r="FK376" s="79">
        <v>63.261898040771484</v>
      </c>
      <c r="FL376" s="79">
        <v>62.031276702880859</v>
      </c>
      <c r="FM376" s="79">
        <v>60.230480194091797</v>
      </c>
      <c r="FN376" s="79">
        <v>57.527557373046875</v>
      </c>
      <c r="FO376" s="79">
        <v>55.7314453125</v>
      </c>
      <c r="FP376" s="79">
        <v>54.193477630615234</v>
      </c>
      <c r="FQ376" s="79">
        <v>53.133869171142578</v>
      </c>
      <c r="FR376" s="79">
        <v>52.279285430908203</v>
      </c>
      <c r="FS376" s="79">
        <v>51.258438110351563</v>
      </c>
      <c r="FT376" s="79">
        <v>50.645992279052734</v>
      </c>
      <c r="FU376" s="79">
        <v>1.0496789589524269E-2</v>
      </c>
      <c r="FV376" s="79">
        <v>1.2695345096290112E-2</v>
      </c>
      <c r="FW376" s="79">
        <v>1.0709733702242374E-2</v>
      </c>
      <c r="FX376" s="79">
        <v>0</v>
      </c>
      <c r="FY376" s="79">
        <v>202.63157653808594</v>
      </c>
      <c r="FZ376" s="79">
        <v>1</v>
      </c>
      <c r="GA376" s="52"/>
      <c r="GB376" s="34"/>
    </row>
    <row r="377" spans="1:184" x14ac:dyDescent="0.2">
      <c r="A377" t="s">
        <v>186</v>
      </c>
      <c r="B377" t="s">
        <v>236</v>
      </c>
      <c r="C377" t="s">
        <v>194</v>
      </c>
      <c r="D377" t="s">
        <v>202</v>
      </c>
      <c r="E377" t="s">
        <v>242</v>
      </c>
      <c r="F377" t="s">
        <v>1</v>
      </c>
      <c r="G377" t="s">
        <v>200</v>
      </c>
      <c r="H377" s="79">
        <v>389</v>
      </c>
      <c r="I377" s="79"/>
      <c r="J377" s="79"/>
      <c r="K377" s="79"/>
      <c r="L377" s="79"/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  <c r="Z377" s="79"/>
      <c r="AA377" s="79"/>
      <c r="AB377" s="79"/>
      <c r="AC377" s="79"/>
      <c r="AD377" s="79"/>
      <c r="AE377" s="79"/>
      <c r="AF377" s="79"/>
      <c r="AG377" s="79"/>
      <c r="AH377" s="79"/>
      <c r="AI377" s="79"/>
      <c r="AJ377" s="79"/>
      <c r="AK377" s="79"/>
      <c r="AL377" s="79"/>
      <c r="AM377" s="79"/>
      <c r="AN377" s="79"/>
      <c r="AO377" s="79"/>
      <c r="AP377" s="79"/>
      <c r="AQ377" s="79"/>
      <c r="AR377" s="79"/>
      <c r="AS377" s="79"/>
      <c r="AT377" s="79"/>
      <c r="AU377" s="79"/>
      <c r="AV377" s="79"/>
      <c r="AW377" s="79"/>
      <c r="AX377" s="79"/>
      <c r="AY377" s="79"/>
      <c r="AZ377" s="79"/>
      <c r="BA377" s="79"/>
      <c r="BB377" s="79"/>
      <c r="BC377" s="79"/>
      <c r="BD377" s="79"/>
      <c r="BE377" s="79"/>
      <c r="BF377" s="79"/>
      <c r="BG377" s="79"/>
      <c r="BH377" s="79"/>
      <c r="BI377" s="79"/>
      <c r="BJ377" s="79"/>
      <c r="BK377" s="79"/>
      <c r="BL377" s="79"/>
      <c r="BM377" s="79"/>
      <c r="BN377" s="79"/>
      <c r="BO377" s="79"/>
      <c r="BP377" s="79"/>
      <c r="BQ377" s="79"/>
      <c r="BR377" s="79"/>
      <c r="BS377" s="79"/>
      <c r="BT377" s="79"/>
      <c r="BU377" s="79"/>
      <c r="BV377" s="79"/>
      <c r="BW377" s="79"/>
      <c r="BX377" s="79"/>
      <c r="BY377" s="79"/>
      <c r="BZ377" s="79"/>
      <c r="CA377" s="79"/>
      <c r="CB377" s="79"/>
      <c r="CC377" s="79"/>
      <c r="CD377" s="79"/>
      <c r="CE377" s="79"/>
      <c r="CF377" s="79"/>
      <c r="CG377" s="79"/>
      <c r="CH377" s="79"/>
      <c r="CI377" s="79"/>
      <c r="CJ377" s="79"/>
      <c r="CK377" s="79"/>
      <c r="CL377" s="79"/>
      <c r="CM377" s="79"/>
      <c r="CN377" s="79"/>
      <c r="CO377" s="79"/>
      <c r="CP377" s="79"/>
      <c r="CQ377" s="79"/>
      <c r="CR377" s="79"/>
      <c r="CS377" s="79"/>
      <c r="CT377" s="79"/>
      <c r="CU377" s="79"/>
      <c r="CV377" s="79"/>
      <c r="CW377" s="79"/>
      <c r="CX377" s="79"/>
      <c r="CY377" s="79"/>
      <c r="CZ377" s="79"/>
      <c r="DA377" s="79"/>
      <c r="DB377" s="79"/>
      <c r="DC377" s="79"/>
      <c r="DD377" s="79"/>
      <c r="DE377" s="79"/>
      <c r="DF377" s="79"/>
      <c r="DG377" s="79"/>
      <c r="DH377" s="79"/>
      <c r="DI377" s="79"/>
      <c r="DJ377" s="79"/>
      <c r="DK377" s="79"/>
      <c r="DL377" s="79"/>
      <c r="DM377" s="79"/>
      <c r="DN377" s="79"/>
      <c r="DO377" s="79"/>
      <c r="DP377" s="79"/>
      <c r="DQ377" s="79"/>
      <c r="DR377" s="79"/>
      <c r="DS377" s="79"/>
      <c r="DT377" s="79"/>
      <c r="DU377" s="79"/>
      <c r="DV377" s="79"/>
      <c r="DW377" s="79"/>
      <c r="DX377" s="79"/>
      <c r="DY377" s="79"/>
      <c r="DZ377" s="79"/>
      <c r="EA377" s="79"/>
      <c r="EB377" s="79"/>
      <c r="EC377" s="79"/>
      <c r="ED377" s="79"/>
      <c r="EE377" s="79"/>
      <c r="EF377" s="79"/>
      <c r="EG377" s="79"/>
      <c r="EH377" s="79"/>
      <c r="EI377" s="79"/>
      <c r="EJ377" s="79"/>
      <c r="EK377" s="79"/>
      <c r="EL377" s="79"/>
      <c r="EM377" s="79"/>
      <c r="EN377" s="79"/>
      <c r="EO377" s="79"/>
      <c r="EP377" s="79"/>
      <c r="EQ377" s="79"/>
      <c r="ER377" s="79"/>
      <c r="ES377" s="79"/>
      <c r="ET377" s="79"/>
      <c r="EU377" s="79"/>
      <c r="EV377" s="79"/>
      <c r="EW377" s="79"/>
      <c r="EX377" s="79"/>
      <c r="EY377" s="79"/>
      <c r="EZ377" s="79"/>
      <c r="FA377" s="79"/>
      <c r="FB377" s="79"/>
      <c r="FC377" s="79"/>
      <c r="FD377" s="79"/>
      <c r="FE377" s="79"/>
      <c r="FF377" s="79"/>
      <c r="FG377" s="79"/>
      <c r="FH377" s="79"/>
      <c r="FI377" s="79"/>
      <c r="FJ377" s="79"/>
      <c r="FK377" s="79"/>
      <c r="FL377" s="79"/>
      <c r="FM377" s="79"/>
      <c r="FN377" s="79"/>
      <c r="FO377" s="79"/>
      <c r="FP377" s="79"/>
      <c r="FQ377" s="79"/>
      <c r="FR377" s="79"/>
      <c r="FS377" s="79"/>
      <c r="FT377" s="79"/>
      <c r="FU377" s="79"/>
      <c r="FV377" s="79"/>
      <c r="FW377" s="79"/>
      <c r="FX377" s="79">
        <v>0</v>
      </c>
      <c r="FY377" s="79">
        <v>90.368423461914063</v>
      </c>
      <c r="FZ377" s="79">
        <v>0</v>
      </c>
      <c r="GA377" s="52"/>
      <c r="GB377" s="34"/>
    </row>
    <row r="378" spans="1:184" x14ac:dyDescent="0.2">
      <c r="A378" t="s">
        <v>186</v>
      </c>
      <c r="B378" t="s">
        <v>236</v>
      </c>
      <c r="C378" t="s">
        <v>194</v>
      </c>
      <c r="D378" t="s">
        <v>202</v>
      </c>
      <c r="E378" t="s">
        <v>242</v>
      </c>
      <c r="F378" t="s">
        <v>1</v>
      </c>
      <c r="G378" t="s">
        <v>1</v>
      </c>
      <c r="H378" s="79">
        <v>2697</v>
      </c>
      <c r="I378" s="79">
        <v>0.40946909785270691</v>
      </c>
      <c r="J378" s="79">
        <v>0.3641979992389679</v>
      </c>
      <c r="K378" s="79">
        <v>0.34412980079650879</v>
      </c>
      <c r="L378" s="79">
        <v>0.34141808748245239</v>
      </c>
      <c r="M378" s="79">
        <v>0.35568696260452271</v>
      </c>
      <c r="N378" s="79">
        <v>0.39373311400413513</v>
      </c>
      <c r="O378" s="79">
        <v>0.47924888134002686</v>
      </c>
      <c r="P378" s="79">
        <v>0.54134559631347656</v>
      </c>
      <c r="Q378" s="79">
        <v>0.50715416669845581</v>
      </c>
      <c r="R378" s="79">
        <v>0.48464193940162659</v>
      </c>
      <c r="S378" s="79">
        <v>0.47446367144584656</v>
      </c>
      <c r="T378" s="79">
        <v>0.46519970893859863</v>
      </c>
      <c r="U378" s="79">
        <v>0.4459632933139801</v>
      </c>
      <c r="V378" s="79">
        <v>0.41468411684036255</v>
      </c>
      <c r="W378" s="79">
        <v>0.40283665060997009</v>
      </c>
      <c r="X378" s="79">
        <v>0.42274868488311768</v>
      </c>
      <c r="Y378" s="79">
        <v>0.49525994062423706</v>
      </c>
      <c r="Z378" s="79">
        <v>0.61680161952972412</v>
      </c>
      <c r="AA378" s="79">
        <v>0.67502009868621826</v>
      </c>
      <c r="AB378" s="79">
        <v>0.69319778680801392</v>
      </c>
      <c r="AC378" s="79">
        <v>0.6936182975769043</v>
      </c>
      <c r="AD378" s="79">
        <v>0.65165853500366211</v>
      </c>
      <c r="AE378" s="79">
        <v>0.58270400762557983</v>
      </c>
      <c r="AF378" s="79">
        <v>0.48385834693908691</v>
      </c>
      <c r="AG378" s="79">
        <v>-3.8891017436981201E-2</v>
      </c>
      <c r="AH378" s="79">
        <v>-3.9186269044876099E-2</v>
      </c>
      <c r="AI378" s="79">
        <v>-3.7110269069671631E-2</v>
      </c>
      <c r="AJ378" s="79">
        <v>-2.4506466463208199E-2</v>
      </c>
      <c r="AK378" s="79">
        <v>-2.5260323658585548E-2</v>
      </c>
      <c r="AL378" s="79">
        <v>-3.8374047726392746E-2</v>
      </c>
      <c r="AM378" s="79">
        <v>-2.6620643213391304E-2</v>
      </c>
      <c r="AN378" s="79">
        <v>-2.3861927911639214E-2</v>
      </c>
      <c r="AO378" s="79">
        <v>-1.6015043947845697E-3</v>
      </c>
      <c r="AP378" s="79">
        <v>2.6955700013786554E-3</v>
      </c>
      <c r="AQ378" s="79">
        <v>1.446954719722271E-2</v>
      </c>
      <c r="AR378" s="79">
        <v>1.497635617852211E-2</v>
      </c>
      <c r="AS378" s="79">
        <v>9.1270850971341133E-3</v>
      </c>
      <c r="AT378" s="79">
        <v>-7.5961397960782051E-3</v>
      </c>
      <c r="AU378" s="79">
        <v>-1.8649947596713901E-3</v>
      </c>
      <c r="AV378" s="79">
        <v>1.216997392475605E-2</v>
      </c>
      <c r="AW378" s="79">
        <v>1.6009107232093811E-2</v>
      </c>
      <c r="AX378" s="79">
        <v>2.0680036395788193E-2</v>
      </c>
      <c r="AY378" s="79">
        <v>1.3181211426854134E-2</v>
      </c>
      <c r="AZ378" s="79">
        <v>6.1619961634278297E-3</v>
      </c>
      <c r="BA378" s="79">
        <v>-1.9991293549537659E-2</v>
      </c>
      <c r="BB378" s="79">
        <v>-3.399261087179184E-2</v>
      </c>
      <c r="BC378" s="79">
        <v>-2.5039670988917351E-2</v>
      </c>
      <c r="BD378" s="79">
        <v>-2.4606635794043541E-2</v>
      </c>
      <c r="BE378" s="79">
        <v>-2.9218371957540512E-2</v>
      </c>
      <c r="BF378" s="79">
        <v>-2.9307518154382706E-2</v>
      </c>
      <c r="BG378" s="79">
        <v>-2.7378201484680176E-2</v>
      </c>
      <c r="BH378" s="79">
        <v>-1.4650015160441399E-2</v>
      </c>
      <c r="BI378" s="79">
        <v>-1.4956566505134106E-2</v>
      </c>
      <c r="BJ378" s="79">
        <v>-2.5492748245596886E-2</v>
      </c>
      <c r="BK378" s="79">
        <v>-1.5185480937361717E-2</v>
      </c>
      <c r="BL378" s="79">
        <v>-1.3177426531910896E-2</v>
      </c>
      <c r="BM378" s="79">
        <v>7.7359173446893692E-3</v>
      </c>
      <c r="BN378" s="79">
        <v>1.2040982954204082E-2</v>
      </c>
      <c r="BO378" s="79">
        <v>2.4033902212977409E-2</v>
      </c>
      <c r="BP378" s="79">
        <v>2.46613509953022E-2</v>
      </c>
      <c r="BQ378" s="79">
        <v>1.8472976982593536E-2</v>
      </c>
      <c r="BR378" s="79">
        <v>9.0143049601465464E-4</v>
      </c>
      <c r="BS378" s="79">
        <v>6.1027035117149353E-3</v>
      </c>
      <c r="BT378" s="79">
        <v>2.0468601956963539E-2</v>
      </c>
      <c r="BU378" s="79">
        <v>2.5552494451403618E-2</v>
      </c>
      <c r="BV378" s="79">
        <v>3.0641466379165649E-2</v>
      </c>
      <c r="BW378" s="79">
        <v>2.3842327296733856E-2</v>
      </c>
      <c r="BX378" s="79">
        <v>1.6973620280623436E-2</v>
      </c>
      <c r="BY378" s="79">
        <v>-8.7037989869713783E-3</v>
      </c>
      <c r="BZ378" s="79">
        <v>-2.1567307412624359E-2</v>
      </c>
      <c r="CA378" s="79">
        <v>-1.2713403441011906E-2</v>
      </c>
      <c r="CB378" s="79">
        <v>-1.3979880139231682E-2</v>
      </c>
      <c r="CC378" s="79">
        <v>-2.2519130259752274E-2</v>
      </c>
      <c r="CD378" s="79">
        <v>-2.2465521469712257E-2</v>
      </c>
      <c r="CE378" s="79">
        <v>-2.0637804642319679E-2</v>
      </c>
      <c r="CF378" s="79">
        <v>-7.8234700486063957E-3</v>
      </c>
      <c r="CG378" s="79">
        <v>-7.8202160075306892E-3</v>
      </c>
      <c r="CH378" s="79">
        <v>-1.6571197658777237E-2</v>
      </c>
      <c r="CI378" s="79">
        <v>-7.2655226103961468E-3</v>
      </c>
      <c r="CJ378" s="79">
        <v>-5.7773729786276817E-3</v>
      </c>
      <c r="CK378" s="79">
        <v>1.4202986843883991E-2</v>
      </c>
      <c r="CL378" s="79">
        <v>1.8513588234782219E-2</v>
      </c>
      <c r="CM378" s="79">
        <v>3.0658146366477013E-2</v>
      </c>
      <c r="CN378" s="79">
        <v>3.1369145959615707E-2</v>
      </c>
      <c r="CO378" s="79">
        <v>2.4945912882685661E-2</v>
      </c>
      <c r="CP378" s="79">
        <v>6.7868214100599289E-3</v>
      </c>
      <c r="CQ378" s="79">
        <v>1.1621107347309589E-2</v>
      </c>
      <c r="CR378" s="79">
        <v>2.6216207072138786E-2</v>
      </c>
      <c r="CS378" s="79">
        <v>3.2162215560674667E-2</v>
      </c>
      <c r="CT378" s="79">
        <v>3.7540726363658905E-2</v>
      </c>
      <c r="CU378" s="79">
        <v>3.1226184219121933E-2</v>
      </c>
      <c r="CV378" s="79">
        <v>2.4461716413497925E-2</v>
      </c>
      <c r="CW378" s="79">
        <v>-8.861144888214767E-4</v>
      </c>
      <c r="CX378" s="79">
        <v>-1.2961581349372864E-2</v>
      </c>
      <c r="CY378" s="79">
        <v>-4.1762678883969784E-3</v>
      </c>
      <c r="CZ378" s="79">
        <v>-6.619822233915329E-3</v>
      </c>
      <c r="DA378" s="79">
        <v>-1.5819886699318886E-2</v>
      </c>
      <c r="DB378" s="79">
        <v>-1.5623525716364384E-2</v>
      </c>
      <c r="DC378" s="79">
        <v>-1.3897406868636608E-2</v>
      </c>
      <c r="DD378" s="79">
        <v>-9.9692330695688725E-4</v>
      </c>
      <c r="DE378" s="79">
        <v>-6.8386388011276722E-4</v>
      </c>
      <c r="DF378" s="79">
        <v>-7.6496470719575882E-3</v>
      </c>
      <c r="DG378" s="79">
        <v>6.5443612402305007E-4</v>
      </c>
      <c r="DH378" s="79">
        <v>1.6226801089942455E-3</v>
      </c>
      <c r="DI378" s="79">
        <v>2.0670054480433464E-2</v>
      </c>
      <c r="DJ378" s="79">
        <v>2.498619444668293E-2</v>
      </c>
      <c r="DK378" s="79">
        <v>3.7282388657331467E-2</v>
      </c>
      <c r="DL378" s="79">
        <v>3.8076940923929214E-2</v>
      </c>
      <c r="DM378" s="79">
        <v>3.1418852508068085E-2</v>
      </c>
      <c r="DN378" s="79">
        <v>1.2672212906181812E-2</v>
      </c>
      <c r="DO378" s="79">
        <v>1.7139511182904243E-2</v>
      </c>
      <c r="DP378" s="79">
        <v>3.1963814049959183E-2</v>
      </c>
      <c r="DQ378" s="79">
        <v>3.8771934807300568E-2</v>
      </c>
      <c r="DR378" s="79">
        <v>4.4439982622861862E-2</v>
      </c>
      <c r="DS378" s="79">
        <v>3.861004114151001E-2</v>
      </c>
      <c r="DT378" s="79">
        <v>3.1949818134307861E-2</v>
      </c>
      <c r="DU378" s="79">
        <v>6.9315708242356777E-3</v>
      </c>
      <c r="DV378" s="79">
        <v>-4.3558529578149319E-3</v>
      </c>
      <c r="DW378" s="79">
        <v>4.3608685955405235E-3</v>
      </c>
      <c r="DX378" s="79">
        <v>7.4023602064698935E-4</v>
      </c>
      <c r="DY378" s="79">
        <v>-6.1472454108297825E-3</v>
      </c>
      <c r="DZ378" s="79">
        <v>-5.7447701692581177E-3</v>
      </c>
      <c r="EA378" s="79">
        <v>-4.1653430089354515E-3</v>
      </c>
      <c r="EB378" s="79">
        <v>8.8595254346728325E-3</v>
      </c>
      <c r="EC378" s="79">
        <v>9.6198935061693192E-3</v>
      </c>
      <c r="ED378" s="79">
        <v>5.2316542714834213E-3</v>
      </c>
      <c r="EE378" s="79">
        <v>1.208959799259901E-2</v>
      </c>
      <c r="EF378" s="79">
        <v>1.2307181023061275E-2</v>
      </c>
      <c r="EG378" s="79">
        <v>3.0007477849721909E-2</v>
      </c>
      <c r="EH378" s="79">
        <v>3.4331608563661575E-2</v>
      </c>
      <c r="EI378" s="79">
        <v>4.6846739947795868E-2</v>
      </c>
      <c r="EJ378" s="79">
        <v>4.7761935740709305E-2</v>
      </c>
      <c r="EK378" s="79">
        <v>4.0764741599559784E-2</v>
      </c>
      <c r="EL378" s="79">
        <v>2.1169781684875488E-2</v>
      </c>
      <c r="EM378" s="79">
        <v>2.5107210502028465E-2</v>
      </c>
      <c r="EN378" s="79">
        <v>4.0262438356876373E-2</v>
      </c>
      <c r="EO378" s="79">
        <v>4.8315323889255524E-2</v>
      </c>
      <c r="EP378" s="79">
        <v>5.4401412606239319E-2</v>
      </c>
      <c r="EQ378" s="79">
        <v>4.9271155148744583E-2</v>
      </c>
      <c r="ER378" s="79">
        <v>4.2761437594890594E-2</v>
      </c>
      <c r="ES378" s="79">
        <v>1.8219064921140671E-2</v>
      </c>
      <c r="ET378" s="79">
        <v>8.0694509670138359E-3</v>
      </c>
      <c r="EU378" s="79">
        <v>1.6687136143445969E-2</v>
      </c>
      <c r="EV378" s="79">
        <v>1.1366991326212883E-2</v>
      </c>
      <c r="EW378" s="79">
        <v>50.407783508300781</v>
      </c>
      <c r="EX378" s="79">
        <v>49.65972900390625</v>
      </c>
      <c r="EY378" s="79">
        <v>48.888847351074219</v>
      </c>
      <c r="EZ378" s="79">
        <v>48.396884918212891</v>
      </c>
      <c r="FA378" s="79">
        <v>47.836143493652344</v>
      </c>
      <c r="FB378" s="79">
        <v>47.528629302978516</v>
      </c>
      <c r="FC378" s="79">
        <v>47.334136962890625</v>
      </c>
      <c r="FD378" s="79">
        <v>47.626289367675781</v>
      </c>
      <c r="FE378" s="79">
        <v>50.581214904785156</v>
      </c>
      <c r="FF378" s="79">
        <v>54.489986419677734</v>
      </c>
      <c r="FG378" s="79">
        <v>57.731056213378906</v>
      </c>
      <c r="FH378" s="79">
        <v>60.429908752441406</v>
      </c>
      <c r="FI378" s="79">
        <v>62.254798889160156</v>
      </c>
      <c r="FJ378" s="79">
        <v>62.967124938964844</v>
      </c>
      <c r="FK378" s="79">
        <v>63.345905303955078</v>
      </c>
      <c r="FL378" s="79">
        <v>62.230945587158203</v>
      </c>
      <c r="FM378" s="79">
        <v>60.398464202880859</v>
      </c>
      <c r="FN378" s="79">
        <v>57.735836029052734</v>
      </c>
      <c r="FO378" s="79">
        <v>55.891689300537109</v>
      </c>
      <c r="FP378" s="79">
        <v>54.259048461914063</v>
      </c>
      <c r="FQ378" s="79">
        <v>53.131668090820313</v>
      </c>
      <c r="FR378" s="79">
        <v>52.218498229980469</v>
      </c>
      <c r="FS378" s="79">
        <v>51.213253021240234</v>
      </c>
      <c r="FT378" s="79">
        <v>50.547016143798828</v>
      </c>
      <c r="FU378" s="79">
        <v>9.3909315764904022E-3</v>
      </c>
      <c r="FV378" s="79">
        <v>1.1297629214823246E-2</v>
      </c>
      <c r="FW378" s="79">
        <v>9.5788389444351196E-3</v>
      </c>
      <c r="FX378" s="79">
        <v>0</v>
      </c>
      <c r="FY378" s="79">
        <v>293</v>
      </c>
      <c r="FZ378" s="79">
        <v>1</v>
      </c>
      <c r="GA378" s="52"/>
      <c r="GB378" s="34"/>
    </row>
    <row r="379" spans="1:184" x14ac:dyDescent="0.2">
      <c r="A379" t="s">
        <v>186</v>
      </c>
      <c r="B379" t="s">
        <v>236</v>
      </c>
      <c r="C379" t="s">
        <v>194</v>
      </c>
      <c r="D379" t="s">
        <v>202</v>
      </c>
      <c r="E379" t="s">
        <v>242</v>
      </c>
      <c r="F379" t="s">
        <v>178</v>
      </c>
      <c r="G379" t="s">
        <v>1</v>
      </c>
      <c r="H379" s="79">
        <v>1825</v>
      </c>
      <c r="I379" s="79">
        <v>0.36767172813415527</v>
      </c>
      <c r="J379" s="79">
        <v>0.32215461134910583</v>
      </c>
      <c r="K379" s="79">
        <v>0.29500460624694824</v>
      </c>
      <c r="L379" s="79">
        <v>0.28417325019836426</v>
      </c>
      <c r="M379" s="79">
        <v>0.29680916666984558</v>
      </c>
      <c r="N379" s="79">
        <v>0.33109813928604126</v>
      </c>
      <c r="O379" s="79">
        <v>0.40921825170516968</v>
      </c>
      <c r="P379" s="79">
        <v>0.4701445996761322</v>
      </c>
      <c r="Q379" s="79">
        <v>0.41838017106056213</v>
      </c>
      <c r="R379" s="79">
        <v>0.40979164838790894</v>
      </c>
      <c r="S379" s="79">
        <v>0.39788472652435303</v>
      </c>
      <c r="T379" s="79">
        <v>0.40093421936035156</v>
      </c>
      <c r="U379" s="79">
        <v>0.38916414976119995</v>
      </c>
      <c r="V379" s="79">
        <v>0.36737871170043945</v>
      </c>
      <c r="W379" s="79">
        <v>0.36544135212898254</v>
      </c>
      <c r="X379" s="79">
        <v>0.38537642359733582</v>
      </c>
      <c r="Y379" s="79">
        <v>0.44338220357894897</v>
      </c>
      <c r="Z379" s="79">
        <v>0.53830516338348389</v>
      </c>
      <c r="AA379" s="79">
        <v>0.60219168663024902</v>
      </c>
      <c r="AB379" s="79">
        <v>0.61912804841995239</v>
      </c>
      <c r="AC379" s="79">
        <v>0.62401396036148071</v>
      </c>
      <c r="AD379" s="79">
        <v>0.60269743204116821</v>
      </c>
      <c r="AE379" s="79">
        <v>0.54449045658111572</v>
      </c>
      <c r="AF379" s="79">
        <v>0.45372870564460754</v>
      </c>
      <c r="AG379" s="79">
        <v>-3.9672385901212692E-2</v>
      </c>
      <c r="AH379" s="79">
        <v>-3.4802034497261047E-2</v>
      </c>
      <c r="AI379" s="79">
        <v>-3.2735824584960938E-2</v>
      </c>
      <c r="AJ379" s="79">
        <v>-3.1859017908573151E-2</v>
      </c>
      <c r="AK379" s="79">
        <v>-3.4840229898691177E-2</v>
      </c>
      <c r="AL379" s="79">
        <v>-3.6621544510126114E-2</v>
      </c>
      <c r="AM379" s="79">
        <v>-1.8442826345562935E-2</v>
      </c>
      <c r="AN379" s="79">
        <v>-2.5967128574848175E-2</v>
      </c>
      <c r="AO379" s="79">
        <v>-1.2246225029230118E-2</v>
      </c>
      <c r="AP379" s="79">
        <v>-1.0572470724582672E-2</v>
      </c>
      <c r="AQ379" s="79">
        <v>4.4059194624423981E-3</v>
      </c>
      <c r="AR379" s="79">
        <v>8.5054961964488029E-3</v>
      </c>
      <c r="AS379" s="79">
        <v>-2.5495565496385098E-3</v>
      </c>
      <c r="AT379" s="79">
        <v>-1.680377870798111E-2</v>
      </c>
      <c r="AU379" s="79">
        <v>-1.1485980357974768E-3</v>
      </c>
      <c r="AV379" s="79">
        <v>1.4493199065327644E-2</v>
      </c>
      <c r="AW379" s="79">
        <v>1.681230403482914E-2</v>
      </c>
      <c r="AX379" s="79">
        <v>2.138386107981205E-2</v>
      </c>
      <c r="AY379" s="79">
        <v>1.9006777554750443E-2</v>
      </c>
      <c r="AZ379" s="79">
        <v>6.9029452279210091E-3</v>
      </c>
      <c r="BA379" s="79">
        <v>-3.1199749559164047E-2</v>
      </c>
      <c r="BB379" s="79">
        <v>-4.0900234133005142E-2</v>
      </c>
      <c r="BC379" s="79">
        <v>-3.5854365676641464E-2</v>
      </c>
      <c r="BD379" s="79">
        <v>-3.3471230417490005E-2</v>
      </c>
      <c r="BE379" s="79">
        <v>-2.8617853298783302E-2</v>
      </c>
      <c r="BF379" s="79">
        <v>-2.4485722184181213E-2</v>
      </c>
      <c r="BG379" s="79">
        <v>-2.3310981690883636E-2</v>
      </c>
      <c r="BH379" s="79">
        <v>-2.1633582189679146E-2</v>
      </c>
      <c r="BI379" s="79">
        <v>-2.4184552952647209E-2</v>
      </c>
      <c r="BJ379" s="79">
        <v>-2.5535082444548607E-2</v>
      </c>
      <c r="BK379" s="79">
        <v>-7.0442217402160168E-3</v>
      </c>
      <c r="BL379" s="79">
        <v>-1.4087168499827385E-2</v>
      </c>
      <c r="BM379" s="79">
        <v>-1.2874491512775421E-3</v>
      </c>
      <c r="BN379" s="79">
        <v>-3.4860288724303246E-4</v>
      </c>
      <c r="BO379" s="79">
        <v>1.4063517563045025E-2</v>
      </c>
      <c r="BP379" s="79">
        <v>1.8153373152017593E-2</v>
      </c>
      <c r="BQ379" s="79">
        <v>6.7766704596579075E-3</v>
      </c>
      <c r="BR379" s="79">
        <v>-7.5193289667367935E-3</v>
      </c>
      <c r="BS379" s="79">
        <v>7.3641948401927948E-3</v>
      </c>
      <c r="BT379" s="79">
        <v>2.3029515519738197E-2</v>
      </c>
      <c r="BU379" s="79">
        <v>2.680717408657074E-2</v>
      </c>
      <c r="BV379" s="79">
        <v>3.295748308300972E-2</v>
      </c>
      <c r="BW379" s="79">
        <v>3.1853783875703812E-2</v>
      </c>
      <c r="BX379" s="79">
        <v>1.951928436756134E-2</v>
      </c>
      <c r="BY379" s="79">
        <v>-1.8329206854104996E-2</v>
      </c>
      <c r="BZ379" s="79">
        <v>-2.6929877698421478E-2</v>
      </c>
      <c r="CA379" s="79">
        <v>-2.2237516939640045E-2</v>
      </c>
      <c r="CB379" s="79">
        <v>-2.2107711061835289E-2</v>
      </c>
      <c r="CC379" s="79">
        <v>-2.0961517468094826E-2</v>
      </c>
      <c r="CD379" s="79">
        <v>-1.7340678721666336E-2</v>
      </c>
      <c r="CE379" s="79">
        <v>-1.6783364117145538E-2</v>
      </c>
      <c r="CF379" s="79">
        <v>-1.4551478438079357E-2</v>
      </c>
      <c r="CG379" s="79">
        <v>-1.6804466024041176E-2</v>
      </c>
      <c r="CH379" s="79">
        <v>-1.785663329064846E-2</v>
      </c>
      <c r="CI379" s="79">
        <v>8.5041712736710906E-4</v>
      </c>
      <c r="CJ379" s="79">
        <v>-5.8591435663402081E-3</v>
      </c>
      <c r="CK379" s="79">
        <v>6.302565336227417E-3</v>
      </c>
      <c r="CL379" s="79">
        <v>6.7324172705411911E-3</v>
      </c>
      <c r="CM379" s="79">
        <v>2.075234055519104E-2</v>
      </c>
      <c r="CN379" s="79">
        <v>2.4835461750626564E-2</v>
      </c>
      <c r="CO379" s="79">
        <v>1.3235987164080143E-2</v>
      </c>
      <c r="CP379" s="79">
        <v>-1.0889475233852863E-3</v>
      </c>
      <c r="CQ379" s="79">
        <v>1.32601298391819E-2</v>
      </c>
      <c r="CR379" s="79">
        <v>2.8941743075847626E-2</v>
      </c>
      <c r="CS379" s="79">
        <v>3.3729590475559235E-2</v>
      </c>
      <c r="CT379" s="79">
        <v>4.0973339229822159E-2</v>
      </c>
      <c r="CU379" s="79">
        <v>4.075157642364502E-2</v>
      </c>
      <c r="CV379" s="79">
        <v>2.8257323428988457E-2</v>
      </c>
      <c r="CW379" s="79">
        <v>-9.41510871052742E-3</v>
      </c>
      <c r="CX379" s="79">
        <v>-1.7254052683711052E-2</v>
      </c>
      <c r="CY379" s="79">
        <v>-1.2806530110538006E-2</v>
      </c>
      <c r="CZ379" s="79">
        <v>-1.4237374998629093E-2</v>
      </c>
      <c r="DA379" s="79">
        <v>-1.3305180706083775E-2</v>
      </c>
      <c r="DB379" s="79">
        <v>-1.0195634327828884E-2</v>
      </c>
      <c r="DC379" s="79">
        <v>-1.0255745612084866E-2</v>
      </c>
      <c r="DD379" s="79">
        <v>-7.4693742208182812E-3</v>
      </c>
      <c r="DE379" s="79">
        <v>-9.4243800267577171E-3</v>
      </c>
      <c r="DF379" s="79">
        <v>-1.0178183205425739E-2</v>
      </c>
      <c r="DG379" s="79">
        <v>8.7450556457042694E-3</v>
      </c>
      <c r="DH379" s="79">
        <v>2.3688813671469688E-3</v>
      </c>
      <c r="DI379" s="79">
        <v>1.3892579823732376E-2</v>
      </c>
      <c r="DJ379" s="79">
        <v>1.3813436031341553E-2</v>
      </c>
      <c r="DK379" s="79">
        <v>2.7441162616014481E-2</v>
      </c>
      <c r="DL379" s="79">
        <v>3.1517550349235535E-2</v>
      </c>
      <c r="DM379" s="79">
        <v>1.9695304334163666E-2</v>
      </c>
      <c r="DN379" s="79">
        <v>5.3414343856275082E-3</v>
      </c>
      <c r="DO379" s="79">
        <v>1.9156064838171005E-2</v>
      </c>
      <c r="DP379" s="79">
        <v>3.4853972494602203E-2</v>
      </c>
      <c r="DQ379" s="79">
        <v>4.0652006864547729E-2</v>
      </c>
      <c r="DR379" s="79">
        <v>4.8989199101924896E-2</v>
      </c>
      <c r="DS379" s="79">
        <v>4.9649372696876526E-2</v>
      </c>
      <c r="DT379" s="79">
        <v>3.6995362490415573E-2</v>
      </c>
      <c r="DU379" s="79">
        <v>-5.0101097440347075E-4</v>
      </c>
      <c r="DV379" s="79">
        <v>-7.5782272033393383E-3</v>
      </c>
      <c r="DW379" s="79">
        <v>-3.3755432814359665E-3</v>
      </c>
      <c r="DX379" s="79">
        <v>-6.3670361414551735E-3</v>
      </c>
      <c r="DY379" s="79">
        <v>-2.25064717233181E-3</v>
      </c>
      <c r="DZ379" s="79">
        <v>1.2067469651810825E-4</v>
      </c>
      <c r="EA379" s="79">
        <v>-8.3090085536241531E-4</v>
      </c>
      <c r="EB379" s="79">
        <v>2.7560598682612181E-3</v>
      </c>
      <c r="EC379" s="79">
        <v>1.2312943581491709E-3</v>
      </c>
      <c r="ED379" s="79">
        <v>9.0827816165983677E-4</v>
      </c>
      <c r="EE379" s="79">
        <v>2.0143661648035049E-2</v>
      </c>
      <c r="EF379" s="79">
        <v>1.4248842373490334E-2</v>
      </c>
      <c r="EG379" s="79">
        <v>2.4851357564330101E-2</v>
      </c>
      <c r="EH379" s="79">
        <v>2.4037307128310204E-2</v>
      </c>
      <c r="EI379" s="79">
        <v>3.709876537322998E-2</v>
      </c>
      <c r="EJ379" s="79">
        <v>4.116542637348175E-2</v>
      </c>
      <c r="EK379" s="79">
        <v>2.9021529480814934E-2</v>
      </c>
      <c r="EL379" s="79">
        <v>1.4625883661210537E-2</v>
      </c>
      <c r="EM379" s="79">
        <v>2.7668856084346771E-2</v>
      </c>
      <c r="EN379" s="79">
        <v>4.3390285223722458E-2</v>
      </c>
      <c r="EO379" s="79">
        <v>5.064687505364418E-2</v>
      </c>
      <c r="EP379" s="79">
        <v>6.0562819242477417E-2</v>
      </c>
      <c r="EQ379" s="79">
        <v>6.2496379017829895E-2</v>
      </c>
      <c r="ER379" s="79">
        <v>4.9611702561378479E-2</v>
      </c>
      <c r="ES379" s="79">
        <v>1.2369531206786633E-2</v>
      </c>
      <c r="ET379" s="79">
        <v>6.3921273685991764E-3</v>
      </c>
      <c r="EU379" s="79">
        <v>1.0241305455565453E-2</v>
      </c>
      <c r="EV379" s="79">
        <v>4.9964813515543938E-3</v>
      </c>
      <c r="EW379" s="79">
        <v>51.863018035888672</v>
      </c>
      <c r="EX379" s="79">
        <v>51.177604675292969</v>
      </c>
      <c r="EY379" s="79">
        <v>50.461921691894531</v>
      </c>
      <c r="EZ379" s="79">
        <v>50.105712890625</v>
      </c>
      <c r="FA379" s="79">
        <v>49.397621154785156</v>
      </c>
      <c r="FB379" s="79">
        <v>49.116008758544922</v>
      </c>
      <c r="FC379" s="79">
        <v>48.937755584716797</v>
      </c>
      <c r="FD379" s="79">
        <v>49.040782928466797</v>
      </c>
      <c r="FE379" s="79">
        <v>51.782630920410156</v>
      </c>
      <c r="FF379" s="79">
        <v>55.205333709716797</v>
      </c>
      <c r="FG379" s="79">
        <v>58.257572174072266</v>
      </c>
      <c r="FH379" s="79">
        <v>60.610073089599609</v>
      </c>
      <c r="FI379" s="79">
        <v>62.140914916992188</v>
      </c>
      <c r="FJ379" s="79">
        <v>62.790908813476563</v>
      </c>
      <c r="FK379" s="79">
        <v>62.873699188232422</v>
      </c>
      <c r="FL379" s="79">
        <v>61.620853424072266</v>
      </c>
      <c r="FM379" s="79">
        <v>60.158973693847656</v>
      </c>
      <c r="FN379" s="79">
        <v>57.812656402587891</v>
      </c>
      <c r="FO379" s="79">
        <v>56.378890991210938</v>
      </c>
      <c r="FP379" s="79">
        <v>55.09271240234375</v>
      </c>
      <c r="FQ379" s="79">
        <v>54.076969146728516</v>
      </c>
      <c r="FR379" s="79">
        <v>53.144512176513672</v>
      </c>
      <c r="FS379" s="79">
        <v>52.174751281738281</v>
      </c>
      <c r="FT379" s="79">
        <v>51.600673675537109</v>
      </c>
      <c r="FU379" s="79">
        <v>1.0553710162639618E-2</v>
      </c>
      <c r="FV379" s="79">
        <v>1.3141483999788761E-2</v>
      </c>
      <c r="FW379" s="79">
        <v>1.0614645667374134E-2</v>
      </c>
      <c r="FX379" s="79">
        <v>0</v>
      </c>
      <c r="FY379" s="79">
        <v>211.26315307617188</v>
      </c>
      <c r="FZ379" s="79">
        <v>1</v>
      </c>
      <c r="GA379" s="52"/>
      <c r="GB379" s="34"/>
    </row>
    <row r="380" spans="1:184" x14ac:dyDescent="0.2">
      <c r="A380" t="s">
        <v>186</v>
      </c>
      <c r="B380" t="s">
        <v>236</v>
      </c>
      <c r="C380" t="s">
        <v>194</v>
      </c>
      <c r="D380" t="s">
        <v>202</v>
      </c>
      <c r="E380" t="s">
        <v>242</v>
      </c>
      <c r="F380" t="s">
        <v>179</v>
      </c>
      <c r="G380" t="s">
        <v>1</v>
      </c>
      <c r="H380" s="79">
        <v>109</v>
      </c>
      <c r="I380" s="79"/>
      <c r="J380" s="79"/>
      <c r="K380" s="79"/>
      <c r="L380" s="79"/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  <c r="Z380" s="79"/>
      <c r="AA380" s="79"/>
      <c r="AB380" s="79"/>
      <c r="AC380" s="79"/>
      <c r="AD380" s="79"/>
      <c r="AE380" s="79"/>
      <c r="AF380" s="79"/>
      <c r="AG380" s="79"/>
      <c r="AH380" s="79"/>
      <c r="AI380" s="79"/>
      <c r="AJ380" s="79"/>
      <c r="AK380" s="79"/>
      <c r="AL380" s="79"/>
      <c r="AM380" s="79"/>
      <c r="AN380" s="79"/>
      <c r="AO380" s="79"/>
      <c r="AP380" s="79"/>
      <c r="AQ380" s="79"/>
      <c r="AR380" s="79"/>
      <c r="AS380" s="79"/>
      <c r="AT380" s="79"/>
      <c r="AU380" s="79"/>
      <c r="AV380" s="79"/>
      <c r="AW380" s="79"/>
      <c r="AX380" s="79"/>
      <c r="AY380" s="79"/>
      <c r="AZ380" s="79"/>
      <c r="BA380" s="79"/>
      <c r="BB380" s="79"/>
      <c r="BC380" s="79"/>
      <c r="BD380" s="79"/>
      <c r="BE380" s="79"/>
      <c r="BF380" s="79"/>
      <c r="BG380" s="79"/>
      <c r="BH380" s="79"/>
      <c r="BI380" s="79"/>
      <c r="BJ380" s="79"/>
      <c r="BK380" s="79"/>
      <c r="BL380" s="79"/>
      <c r="BM380" s="79"/>
      <c r="BN380" s="79"/>
      <c r="BO380" s="79"/>
      <c r="BP380" s="79"/>
      <c r="BQ380" s="79"/>
      <c r="BR380" s="79"/>
      <c r="BS380" s="79"/>
      <c r="BT380" s="79"/>
      <c r="BU380" s="79"/>
      <c r="BV380" s="79"/>
      <c r="BW380" s="79"/>
      <c r="BX380" s="79"/>
      <c r="BY380" s="79"/>
      <c r="BZ380" s="79"/>
      <c r="CA380" s="79"/>
      <c r="CB380" s="79"/>
      <c r="CC380" s="79"/>
      <c r="CD380" s="79"/>
      <c r="CE380" s="79"/>
      <c r="CF380" s="79"/>
      <c r="CG380" s="79"/>
      <c r="CH380" s="79"/>
      <c r="CI380" s="79"/>
      <c r="CJ380" s="79"/>
      <c r="CK380" s="79"/>
      <c r="CL380" s="79"/>
      <c r="CM380" s="79"/>
      <c r="CN380" s="79"/>
      <c r="CO380" s="79"/>
      <c r="CP380" s="79"/>
      <c r="CQ380" s="79"/>
      <c r="CR380" s="79"/>
      <c r="CS380" s="79"/>
      <c r="CT380" s="79"/>
      <c r="CU380" s="79"/>
      <c r="CV380" s="79"/>
      <c r="CW380" s="79"/>
      <c r="CX380" s="79"/>
      <c r="CY380" s="79"/>
      <c r="CZ380" s="79"/>
      <c r="DA380" s="79"/>
      <c r="DB380" s="79"/>
      <c r="DC380" s="79"/>
      <c r="DD380" s="79"/>
      <c r="DE380" s="79"/>
      <c r="DF380" s="79"/>
      <c r="DG380" s="79"/>
      <c r="DH380" s="79"/>
      <c r="DI380" s="79"/>
      <c r="DJ380" s="79"/>
      <c r="DK380" s="79"/>
      <c r="DL380" s="79"/>
      <c r="DM380" s="79"/>
      <c r="DN380" s="79"/>
      <c r="DO380" s="79"/>
      <c r="DP380" s="79"/>
      <c r="DQ380" s="79"/>
      <c r="DR380" s="79"/>
      <c r="DS380" s="79"/>
      <c r="DT380" s="79"/>
      <c r="DU380" s="79"/>
      <c r="DV380" s="79"/>
      <c r="DW380" s="79"/>
      <c r="DX380" s="79"/>
      <c r="DY380" s="79"/>
      <c r="DZ380" s="79"/>
      <c r="EA380" s="79"/>
      <c r="EB380" s="79"/>
      <c r="EC380" s="79"/>
      <c r="ED380" s="79"/>
      <c r="EE380" s="79"/>
      <c r="EF380" s="79"/>
      <c r="EG380" s="79"/>
      <c r="EH380" s="79"/>
      <c r="EI380" s="79"/>
      <c r="EJ380" s="79"/>
      <c r="EK380" s="79"/>
      <c r="EL380" s="79"/>
      <c r="EM380" s="79"/>
      <c r="EN380" s="79"/>
      <c r="EO380" s="79"/>
      <c r="EP380" s="79"/>
      <c r="EQ380" s="79"/>
      <c r="ER380" s="79"/>
      <c r="ES380" s="79"/>
      <c r="ET380" s="79"/>
      <c r="EU380" s="79"/>
      <c r="EV380" s="79"/>
      <c r="EW380" s="79"/>
      <c r="EX380" s="79"/>
      <c r="EY380" s="79"/>
      <c r="EZ380" s="79"/>
      <c r="FA380" s="79"/>
      <c r="FB380" s="79"/>
      <c r="FC380" s="79"/>
      <c r="FD380" s="79"/>
      <c r="FE380" s="79"/>
      <c r="FF380" s="79"/>
      <c r="FG380" s="79"/>
      <c r="FH380" s="79"/>
      <c r="FI380" s="79"/>
      <c r="FJ380" s="79"/>
      <c r="FK380" s="79"/>
      <c r="FL380" s="79"/>
      <c r="FM380" s="79"/>
      <c r="FN380" s="79"/>
      <c r="FO380" s="79"/>
      <c r="FP380" s="79"/>
      <c r="FQ380" s="79"/>
      <c r="FR380" s="79"/>
      <c r="FS380" s="79"/>
      <c r="FT380" s="79"/>
      <c r="FU380" s="79"/>
      <c r="FV380" s="79"/>
      <c r="FW380" s="79"/>
      <c r="FX380" s="79">
        <v>0</v>
      </c>
      <c r="FY380" s="79">
        <v>3.8947367668151855</v>
      </c>
      <c r="FZ380" s="79">
        <v>0</v>
      </c>
      <c r="GA380" s="52"/>
      <c r="GB380" s="34"/>
    </row>
    <row r="381" spans="1:184" x14ac:dyDescent="0.2">
      <c r="A381" t="s">
        <v>186</v>
      </c>
      <c r="B381" t="s">
        <v>236</v>
      </c>
      <c r="C381" t="s">
        <v>194</v>
      </c>
      <c r="D381" t="s">
        <v>202</v>
      </c>
      <c r="E381" t="s">
        <v>242</v>
      </c>
      <c r="F381" t="s">
        <v>180</v>
      </c>
      <c r="G381" t="s">
        <v>1</v>
      </c>
      <c r="H381" s="79">
        <v>33</v>
      </c>
      <c r="I381" s="79"/>
      <c r="J381" s="79"/>
      <c r="K381" s="79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  <c r="Z381" s="79"/>
      <c r="AA381" s="79"/>
      <c r="AB381" s="79"/>
      <c r="AC381" s="79"/>
      <c r="AD381" s="79"/>
      <c r="AE381" s="79"/>
      <c r="AF381" s="79"/>
      <c r="AG381" s="79"/>
      <c r="AH381" s="79"/>
      <c r="AI381" s="79"/>
      <c r="AJ381" s="79"/>
      <c r="AK381" s="79"/>
      <c r="AL381" s="79"/>
      <c r="AM381" s="79"/>
      <c r="AN381" s="79"/>
      <c r="AO381" s="79"/>
      <c r="AP381" s="79"/>
      <c r="AQ381" s="79"/>
      <c r="AR381" s="79"/>
      <c r="AS381" s="79"/>
      <c r="AT381" s="79"/>
      <c r="AU381" s="79"/>
      <c r="AV381" s="79"/>
      <c r="AW381" s="79"/>
      <c r="AX381" s="79"/>
      <c r="AY381" s="79"/>
      <c r="AZ381" s="79"/>
      <c r="BA381" s="79"/>
      <c r="BB381" s="79"/>
      <c r="BC381" s="79"/>
      <c r="BD381" s="79"/>
      <c r="BE381" s="79"/>
      <c r="BF381" s="79"/>
      <c r="BG381" s="79"/>
      <c r="BH381" s="79"/>
      <c r="BI381" s="79"/>
      <c r="BJ381" s="79"/>
      <c r="BK381" s="79"/>
      <c r="BL381" s="79"/>
      <c r="BM381" s="79"/>
      <c r="BN381" s="79"/>
      <c r="BO381" s="79"/>
      <c r="BP381" s="79"/>
      <c r="BQ381" s="79"/>
      <c r="BR381" s="79"/>
      <c r="BS381" s="79"/>
      <c r="BT381" s="79"/>
      <c r="BU381" s="79"/>
      <c r="BV381" s="79"/>
      <c r="BW381" s="79"/>
      <c r="BX381" s="79"/>
      <c r="BY381" s="79"/>
      <c r="BZ381" s="79"/>
      <c r="CA381" s="79"/>
      <c r="CB381" s="79"/>
      <c r="CC381" s="79"/>
      <c r="CD381" s="79"/>
      <c r="CE381" s="79"/>
      <c r="CF381" s="79"/>
      <c r="CG381" s="79"/>
      <c r="CH381" s="79"/>
      <c r="CI381" s="79"/>
      <c r="CJ381" s="79"/>
      <c r="CK381" s="79"/>
      <c r="CL381" s="79"/>
      <c r="CM381" s="79"/>
      <c r="CN381" s="79"/>
      <c r="CO381" s="79"/>
      <c r="CP381" s="79"/>
      <c r="CQ381" s="79"/>
      <c r="CR381" s="79"/>
      <c r="CS381" s="79"/>
      <c r="CT381" s="79"/>
      <c r="CU381" s="79"/>
      <c r="CV381" s="79"/>
      <c r="CW381" s="79"/>
      <c r="CX381" s="79"/>
      <c r="CY381" s="79"/>
      <c r="CZ381" s="79"/>
      <c r="DA381" s="79"/>
      <c r="DB381" s="79"/>
      <c r="DC381" s="79"/>
      <c r="DD381" s="79"/>
      <c r="DE381" s="79"/>
      <c r="DF381" s="79"/>
      <c r="DG381" s="79"/>
      <c r="DH381" s="79"/>
      <c r="DI381" s="79"/>
      <c r="DJ381" s="79"/>
      <c r="DK381" s="79"/>
      <c r="DL381" s="79"/>
      <c r="DM381" s="79"/>
      <c r="DN381" s="79"/>
      <c r="DO381" s="79"/>
      <c r="DP381" s="79"/>
      <c r="DQ381" s="79"/>
      <c r="DR381" s="79"/>
      <c r="DS381" s="79"/>
      <c r="DT381" s="79"/>
      <c r="DU381" s="79"/>
      <c r="DV381" s="79"/>
      <c r="DW381" s="79"/>
      <c r="DX381" s="79"/>
      <c r="DY381" s="79"/>
      <c r="DZ381" s="79"/>
      <c r="EA381" s="79"/>
      <c r="EB381" s="79"/>
      <c r="EC381" s="79"/>
      <c r="ED381" s="79"/>
      <c r="EE381" s="79"/>
      <c r="EF381" s="79"/>
      <c r="EG381" s="79"/>
      <c r="EH381" s="79"/>
      <c r="EI381" s="79"/>
      <c r="EJ381" s="79"/>
      <c r="EK381" s="79"/>
      <c r="EL381" s="79"/>
      <c r="EM381" s="79"/>
      <c r="EN381" s="79"/>
      <c r="EO381" s="79"/>
      <c r="EP381" s="79"/>
      <c r="EQ381" s="79"/>
      <c r="ER381" s="79"/>
      <c r="ES381" s="79"/>
      <c r="ET381" s="79"/>
      <c r="EU381" s="79"/>
      <c r="EV381" s="79"/>
      <c r="EW381" s="79"/>
      <c r="EX381" s="79"/>
      <c r="EY381" s="79"/>
      <c r="EZ381" s="79"/>
      <c r="FA381" s="79"/>
      <c r="FB381" s="79"/>
      <c r="FC381" s="79"/>
      <c r="FD381" s="79"/>
      <c r="FE381" s="79"/>
      <c r="FF381" s="79"/>
      <c r="FG381" s="79"/>
      <c r="FH381" s="79"/>
      <c r="FI381" s="79"/>
      <c r="FJ381" s="79"/>
      <c r="FK381" s="79"/>
      <c r="FL381" s="79"/>
      <c r="FM381" s="79"/>
      <c r="FN381" s="79"/>
      <c r="FO381" s="79"/>
      <c r="FP381" s="79"/>
      <c r="FQ381" s="79"/>
      <c r="FR381" s="79"/>
      <c r="FS381" s="79"/>
      <c r="FT381" s="79"/>
      <c r="FU381" s="79"/>
      <c r="FV381" s="79"/>
      <c r="FW381" s="79"/>
      <c r="FX381" s="79">
        <v>0</v>
      </c>
      <c r="FY381" s="79">
        <v>2.6842105388641357</v>
      </c>
      <c r="FZ381" s="79">
        <v>0</v>
      </c>
      <c r="GA381" s="52"/>
      <c r="GB381" s="34"/>
    </row>
    <row r="382" spans="1:184" x14ac:dyDescent="0.2">
      <c r="A382" t="s">
        <v>186</v>
      </c>
      <c r="B382" t="s">
        <v>236</v>
      </c>
      <c r="C382" t="s">
        <v>194</v>
      </c>
      <c r="D382" t="s">
        <v>202</v>
      </c>
      <c r="E382" t="s">
        <v>242</v>
      </c>
      <c r="F382" t="s">
        <v>181</v>
      </c>
      <c r="G382" t="s">
        <v>1</v>
      </c>
      <c r="H382" s="79">
        <v>31</v>
      </c>
      <c r="I382" s="79"/>
      <c r="J382" s="79"/>
      <c r="K382" s="79"/>
      <c r="L382" s="79"/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  <c r="Z382" s="79"/>
      <c r="AA382" s="79"/>
      <c r="AB382" s="79"/>
      <c r="AC382" s="79"/>
      <c r="AD382" s="79"/>
      <c r="AE382" s="79"/>
      <c r="AF382" s="79"/>
      <c r="AG382" s="79"/>
      <c r="AH382" s="79"/>
      <c r="AI382" s="79"/>
      <c r="AJ382" s="79"/>
      <c r="AK382" s="79"/>
      <c r="AL382" s="79"/>
      <c r="AM382" s="79"/>
      <c r="AN382" s="79"/>
      <c r="AO382" s="79"/>
      <c r="AP382" s="79"/>
      <c r="AQ382" s="79"/>
      <c r="AR382" s="79"/>
      <c r="AS382" s="79"/>
      <c r="AT382" s="79"/>
      <c r="AU382" s="79"/>
      <c r="AV382" s="79"/>
      <c r="AW382" s="79"/>
      <c r="AX382" s="79"/>
      <c r="AY382" s="79"/>
      <c r="AZ382" s="79"/>
      <c r="BA382" s="79"/>
      <c r="BB382" s="79"/>
      <c r="BC382" s="79"/>
      <c r="BD382" s="79"/>
      <c r="BE382" s="79"/>
      <c r="BF382" s="79"/>
      <c r="BG382" s="79"/>
      <c r="BH382" s="79"/>
      <c r="BI382" s="79"/>
      <c r="BJ382" s="79"/>
      <c r="BK382" s="79"/>
      <c r="BL382" s="79"/>
      <c r="BM382" s="79"/>
      <c r="BN382" s="79"/>
      <c r="BO382" s="79"/>
      <c r="BP382" s="79"/>
      <c r="BQ382" s="79"/>
      <c r="BR382" s="79"/>
      <c r="BS382" s="79"/>
      <c r="BT382" s="79"/>
      <c r="BU382" s="79"/>
      <c r="BV382" s="79"/>
      <c r="BW382" s="79"/>
      <c r="BX382" s="79"/>
      <c r="BY382" s="79"/>
      <c r="BZ382" s="79"/>
      <c r="CA382" s="79"/>
      <c r="CB382" s="79"/>
      <c r="CC382" s="79"/>
      <c r="CD382" s="79"/>
      <c r="CE382" s="79"/>
      <c r="CF382" s="79"/>
      <c r="CG382" s="79"/>
      <c r="CH382" s="79"/>
      <c r="CI382" s="79"/>
      <c r="CJ382" s="79"/>
      <c r="CK382" s="79"/>
      <c r="CL382" s="79"/>
      <c r="CM382" s="79"/>
      <c r="CN382" s="79"/>
      <c r="CO382" s="79"/>
      <c r="CP382" s="79"/>
      <c r="CQ382" s="79"/>
      <c r="CR382" s="79"/>
      <c r="CS382" s="79"/>
      <c r="CT382" s="79"/>
      <c r="CU382" s="79"/>
      <c r="CV382" s="79"/>
      <c r="CW382" s="79"/>
      <c r="CX382" s="79"/>
      <c r="CY382" s="79"/>
      <c r="CZ382" s="79"/>
      <c r="DA382" s="79"/>
      <c r="DB382" s="79"/>
      <c r="DC382" s="79"/>
      <c r="DD382" s="79"/>
      <c r="DE382" s="79"/>
      <c r="DF382" s="79"/>
      <c r="DG382" s="79"/>
      <c r="DH382" s="79"/>
      <c r="DI382" s="79"/>
      <c r="DJ382" s="79"/>
      <c r="DK382" s="79"/>
      <c r="DL382" s="79"/>
      <c r="DM382" s="79"/>
      <c r="DN382" s="79"/>
      <c r="DO382" s="79"/>
      <c r="DP382" s="79"/>
      <c r="DQ382" s="79"/>
      <c r="DR382" s="79"/>
      <c r="DS382" s="79"/>
      <c r="DT382" s="79"/>
      <c r="DU382" s="79"/>
      <c r="DV382" s="79"/>
      <c r="DW382" s="79"/>
      <c r="DX382" s="79"/>
      <c r="DY382" s="79"/>
      <c r="DZ382" s="79"/>
      <c r="EA382" s="79"/>
      <c r="EB382" s="79"/>
      <c r="EC382" s="79"/>
      <c r="ED382" s="79"/>
      <c r="EE382" s="79"/>
      <c r="EF382" s="79"/>
      <c r="EG382" s="79"/>
      <c r="EH382" s="79"/>
      <c r="EI382" s="79"/>
      <c r="EJ382" s="79"/>
      <c r="EK382" s="79"/>
      <c r="EL382" s="79"/>
      <c r="EM382" s="79"/>
      <c r="EN382" s="79"/>
      <c r="EO382" s="79"/>
      <c r="EP382" s="79"/>
      <c r="EQ382" s="79"/>
      <c r="ER382" s="79"/>
      <c r="ES382" s="79"/>
      <c r="ET382" s="79"/>
      <c r="EU382" s="79"/>
      <c r="EV382" s="79"/>
      <c r="EW382" s="79"/>
      <c r="EX382" s="79"/>
      <c r="EY382" s="79"/>
      <c r="EZ382" s="79"/>
      <c r="FA382" s="79"/>
      <c r="FB382" s="79"/>
      <c r="FC382" s="79"/>
      <c r="FD382" s="79"/>
      <c r="FE382" s="79"/>
      <c r="FF382" s="79"/>
      <c r="FG382" s="79"/>
      <c r="FH382" s="79"/>
      <c r="FI382" s="79"/>
      <c r="FJ382" s="79"/>
      <c r="FK382" s="79"/>
      <c r="FL382" s="79"/>
      <c r="FM382" s="79"/>
      <c r="FN382" s="79"/>
      <c r="FO382" s="79"/>
      <c r="FP382" s="79"/>
      <c r="FQ382" s="79"/>
      <c r="FR382" s="79"/>
      <c r="FS382" s="79"/>
      <c r="FT382" s="79"/>
      <c r="FU382" s="79"/>
      <c r="FV382" s="79"/>
      <c r="FW382" s="79"/>
      <c r="FX382" s="79">
        <v>0</v>
      </c>
      <c r="FY382" s="79">
        <v>3.3684210777282715</v>
      </c>
      <c r="FZ382" s="79">
        <v>0</v>
      </c>
      <c r="GA382" s="52"/>
      <c r="GB382" s="34"/>
    </row>
    <row r="383" spans="1:184" x14ac:dyDescent="0.2">
      <c r="A383" t="s">
        <v>186</v>
      </c>
      <c r="B383" t="s">
        <v>236</v>
      </c>
      <c r="C383" t="s">
        <v>194</v>
      </c>
      <c r="D383" t="s">
        <v>202</v>
      </c>
      <c r="E383" t="s">
        <v>242</v>
      </c>
      <c r="F383" t="s">
        <v>182</v>
      </c>
      <c r="G383" t="s">
        <v>1</v>
      </c>
      <c r="H383" s="79">
        <v>192</v>
      </c>
      <c r="I383" s="79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  <c r="AA383" s="79"/>
      <c r="AB383" s="79"/>
      <c r="AC383" s="79"/>
      <c r="AD383" s="79"/>
      <c r="AE383" s="79"/>
      <c r="AF383" s="79"/>
      <c r="AG383" s="79"/>
      <c r="AH383" s="79"/>
      <c r="AI383" s="79"/>
      <c r="AJ383" s="79"/>
      <c r="AK383" s="79"/>
      <c r="AL383" s="79"/>
      <c r="AM383" s="79"/>
      <c r="AN383" s="79"/>
      <c r="AO383" s="79"/>
      <c r="AP383" s="79"/>
      <c r="AQ383" s="79"/>
      <c r="AR383" s="79"/>
      <c r="AS383" s="79"/>
      <c r="AT383" s="79"/>
      <c r="AU383" s="79"/>
      <c r="AV383" s="79"/>
      <c r="AW383" s="79"/>
      <c r="AX383" s="79"/>
      <c r="AY383" s="79"/>
      <c r="AZ383" s="79"/>
      <c r="BA383" s="79"/>
      <c r="BB383" s="79"/>
      <c r="BC383" s="79"/>
      <c r="BD383" s="79"/>
      <c r="BE383" s="79"/>
      <c r="BF383" s="79"/>
      <c r="BG383" s="79"/>
      <c r="BH383" s="79"/>
      <c r="BI383" s="79"/>
      <c r="BJ383" s="79"/>
      <c r="BK383" s="79"/>
      <c r="BL383" s="79"/>
      <c r="BM383" s="79"/>
      <c r="BN383" s="79"/>
      <c r="BO383" s="79"/>
      <c r="BP383" s="79"/>
      <c r="BQ383" s="79"/>
      <c r="BR383" s="79"/>
      <c r="BS383" s="79"/>
      <c r="BT383" s="79"/>
      <c r="BU383" s="79"/>
      <c r="BV383" s="79"/>
      <c r="BW383" s="79"/>
      <c r="BX383" s="79"/>
      <c r="BY383" s="79"/>
      <c r="BZ383" s="79"/>
      <c r="CA383" s="79"/>
      <c r="CB383" s="79"/>
      <c r="CC383" s="79"/>
      <c r="CD383" s="79"/>
      <c r="CE383" s="79"/>
      <c r="CF383" s="79"/>
      <c r="CG383" s="79"/>
      <c r="CH383" s="79"/>
      <c r="CI383" s="79"/>
      <c r="CJ383" s="79"/>
      <c r="CK383" s="79"/>
      <c r="CL383" s="79"/>
      <c r="CM383" s="79"/>
      <c r="CN383" s="79"/>
      <c r="CO383" s="79"/>
      <c r="CP383" s="79"/>
      <c r="CQ383" s="79"/>
      <c r="CR383" s="79"/>
      <c r="CS383" s="79"/>
      <c r="CT383" s="79"/>
      <c r="CU383" s="79"/>
      <c r="CV383" s="79"/>
      <c r="CW383" s="79"/>
      <c r="CX383" s="79"/>
      <c r="CY383" s="79"/>
      <c r="CZ383" s="79"/>
      <c r="DA383" s="79"/>
      <c r="DB383" s="79"/>
      <c r="DC383" s="79"/>
      <c r="DD383" s="79"/>
      <c r="DE383" s="79"/>
      <c r="DF383" s="79"/>
      <c r="DG383" s="79"/>
      <c r="DH383" s="79"/>
      <c r="DI383" s="79"/>
      <c r="DJ383" s="79"/>
      <c r="DK383" s="79"/>
      <c r="DL383" s="79"/>
      <c r="DM383" s="79"/>
      <c r="DN383" s="79"/>
      <c r="DO383" s="79"/>
      <c r="DP383" s="79"/>
      <c r="DQ383" s="79"/>
      <c r="DR383" s="79"/>
      <c r="DS383" s="79"/>
      <c r="DT383" s="79"/>
      <c r="DU383" s="79"/>
      <c r="DV383" s="79"/>
      <c r="DW383" s="79"/>
      <c r="DX383" s="79"/>
      <c r="DY383" s="79"/>
      <c r="DZ383" s="79"/>
      <c r="EA383" s="79"/>
      <c r="EB383" s="79"/>
      <c r="EC383" s="79"/>
      <c r="ED383" s="79"/>
      <c r="EE383" s="79"/>
      <c r="EF383" s="79"/>
      <c r="EG383" s="79"/>
      <c r="EH383" s="79"/>
      <c r="EI383" s="79"/>
      <c r="EJ383" s="79"/>
      <c r="EK383" s="79"/>
      <c r="EL383" s="79"/>
      <c r="EM383" s="79"/>
      <c r="EN383" s="79"/>
      <c r="EO383" s="79"/>
      <c r="EP383" s="79"/>
      <c r="EQ383" s="79"/>
      <c r="ER383" s="79"/>
      <c r="ES383" s="79"/>
      <c r="ET383" s="79"/>
      <c r="EU383" s="79"/>
      <c r="EV383" s="79"/>
      <c r="EW383" s="79"/>
      <c r="EX383" s="79"/>
      <c r="EY383" s="79"/>
      <c r="EZ383" s="79"/>
      <c r="FA383" s="79"/>
      <c r="FB383" s="79"/>
      <c r="FC383" s="79"/>
      <c r="FD383" s="79"/>
      <c r="FE383" s="79"/>
      <c r="FF383" s="79"/>
      <c r="FG383" s="79"/>
      <c r="FH383" s="79"/>
      <c r="FI383" s="79"/>
      <c r="FJ383" s="79"/>
      <c r="FK383" s="79"/>
      <c r="FL383" s="79"/>
      <c r="FM383" s="79"/>
      <c r="FN383" s="79"/>
      <c r="FO383" s="79"/>
      <c r="FP383" s="79"/>
      <c r="FQ383" s="79"/>
      <c r="FR383" s="79"/>
      <c r="FS383" s="79"/>
      <c r="FT383" s="79"/>
      <c r="FU383" s="79"/>
      <c r="FV383" s="79"/>
      <c r="FW383" s="79"/>
      <c r="FX383" s="79">
        <v>0</v>
      </c>
      <c r="FY383" s="79">
        <v>20.157894134521484</v>
      </c>
      <c r="FZ383" s="79">
        <v>0</v>
      </c>
      <c r="GA383" s="52"/>
      <c r="GB383" s="34"/>
    </row>
    <row r="384" spans="1:184" x14ac:dyDescent="0.2">
      <c r="A384" t="s">
        <v>186</v>
      </c>
      <c r="B384" t="s">
        <v>236</v>
      </c>
      <c r="C384" t="s">
        <v>194</v>
      </c>
      <c r="D384" t="s">
        <v>202</v>
      </c>
      <c r="E384" t="s">
        <v>242</v>
      </c>
      <c r="F384" t="s">
        <v>183</v>
      </c>
      <c r="G384" t="s">
        <v>1</v>
      </c>
      <c r="H384" s="79">
        <v>348</v>
      </c>
      <c r="I384" s="79"/>
      <c r="J384" s="79"/>
      <c r="K384" s="79"/>
      <c r="L384" s="79"/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  <c r="Z384" s="79"/>
      <c r="AA384" s="79"/>
      <c r="AB384" s="79"/>
      <c r="AC384" s="79"/>
      <c r="AD384" s="79"/>
      <c r="AE384" s="79"/>
      <c r="AF384" s="79"/>
      <c r="AG384" s="79"/>
      <c r="AH384" s="79"/>
      <c r="AI384" s="79"/>
      <c r="AJ384" s="79"/>
      <c r="AK384" s="79"/>
      <c r="AL384" s="79"/>
      <c r="AM384" s="79"/>
      <c r="AN384" s="79"/>
      <c r="AO384" s="79"/>
      <c r="AP384" s="79"/>
      <c r="AQ384" s="79"/>
      <c r="AR384" s="79"/>
      <c r="AS384" s="79"/>
      <c r="AT384" s="79"/>
      <c r="AU384" s="79"/>
      <c r="AV384" s="79"/>
      <c r="AW384" s="79"/>
      <c r="AX384" s="79"/>
      <c r="AY384" s="79"/>
      <c r="AZ384" s="79"/>
      <c r="BA384" s="79"/>
      <c r="BB384" s="79"/>
      <c r="BC384" s="79"/>
      <c r="BD384" s="79"/>
      <c r="BE384" s="79"/>
      <c r="BF384" s="79"/>
      <c r="BG384" s="79"/>
      <c r="BH384" s="79"/>
      <c r="BI384" s="79"/>
      <c r="BJ384" s="79"/>
      <c r="BK384" s="79"/>
      <c r="BL384" s="79"/>
      <c r="BM384" s="79"/>
      <c r="BN384" s="79"/>
      <c r="BO384" s="79"/>
      <c r="BP384" s="79"/>
      <c r="BQ384" s="79"/>
      <c r="BR384" s="79"/>
      <c r="BS384" s="79"/>
      <c r="BT384" s="79"/>
      <c r="BU384" s="79"/>
      <c r="BV384" s="79"/>
      <c r="BW384" s="79"/>
      <c r="BX384" s="79"/>
      <c r="BY384" s="79"/>
      <c r="BZ384" s="79"/>
      <c r="CA384" s="79"/>
      <c r="CB384" s="79"/>
      <c r="CC384" s="79"/>
      <c r="CD384" s="79"/>
      <c r="CE384" s="79"/>
      <c r="CF384" s="79"/>
      <c r="CG384" s="79"/>
      <c r="CH384" s="79"/>
      <c r="CI384" s="79"/>
      <c r="CJ384" s="79"/>
      <c r="CK384" s="79"/>
      <c r="CL384" s="79"/>
      <c r="CM384" s="79"/>
      <c r="CN384" s="79"/>
      <c r="CO384" s="79"/>
      <c r="CP384" s="79"/>
      <c r="CQ384" s="79"/>
      <c r="CR384" s="79"/>
      <c r="CS384" s="79"/>
      <c r="CT384" s="79"/>
      <c r="CU384" s="79"/>
      <c r="CV384" s="79"/>
      <c r="CW384" s="79"/>
      <c r="CX384" s="79"/>
      <c r="CY384" s="79"/>
      <c r="CZ384" s="79"/>
      <c r="DA384" s="79"/>
      <c r="DB384" s="79"/>
      <c r="DC384" s="79"/>
      <c r="DD384" s="79"/>
      <c r="DE384" s="79"/>
      <c r="DF384" s="79"/>
      <c r="DG384" s="79"/>
      <c r="DH384" s="79"/>
      <c r="DI384" s="79"/>
      <c r="DJ384" s="79"/>
      <c r="DK384" s="79"/>
      <c r="DL384" s="79"/>
      <c r="DM384" s="79"/>
      <c r="DN384" s="79"/>
      <c r="DO384" s="79"/>
      <c r="DP384" s="79"/>
      <c r="DQ384" s="79"/>
      <c r="DR384" s="79"/>
      <c r="DS384" s="79"/>
      <c r="DT384" s="79"/>
      <c r="DU384" s="79"/>
      <c r="DV384" s="79"/>
      <c r="DW384" s="79"/>
      <c r="DX384" s="79"/>
      <c r="DY384" s="79"/>
      <c r="DZ384" s="79"/>
      <c r="EA384" s="79"/>
      <c r="EB384" s="79"/>
      <c r="EC384" s="79"/>
      <c r="ED384" s="79"/>
      <c r="EE384" s="79"/>
      <c r="EF384" s="79"/>
      <c r="EG384" s="79"/>
      <c r="EH384" s="79"/>
      <c r="EI384" s="79"/>
      <c r="EJ384" s="79"/>
      <c r="EK384" s="79"/>
      <c r="EL384" s="79"/>
      <c r="EM384" s="79"/>
      <c r="EN384" s="79"/>
      <c r="EO384" s="79"/>
      <c r="EP384" s="79"/>
      <c r="EQ384" s="79"/>
      <c r="ER384" s="79"/>
      <c r="ES384" s="79"/>
      <c r="ET384" s="79"/>
      <c r="EU384" s="79"/>
      <c r="EV384" s="79"/>
      <c r="EW384" s="79"/>
      <c r="EX384" s="79"/>
      <c r="EY384" s="79"/>
      <c r="EZ384" s="79"/>
      <c r="FA384" s="79"/>
      <c r="FB384" s="79"/>
      <c r="FC384" s="79"/>
      <c r="FD384" s="79"/>
      <c r="FE384" s="79"/>
      <c r="FF384" s="79"/>
      <c r="FG384" s="79"/>
      <c r="FH384" s="79"/>
      <c r="FI384" s="79"/>
      <c r="FJ384" s="79"/>
      <c r="FK384" s="79"/>
      <c r="FL384" s="79"/>
      <c r="FM384" s="79"/>
      <c r="FN384" s="79"/>
      <c r="FO384" s="79"/>
      <c r="FP384" s="79"/>
      <c r="FQ384" s="79"/>
      <c r="FR384" s="79"/>
      <c r="FS384" s="79"/>
      <c r="FT384" s="79"/>
      <c r="FU384" s="79"/>
      <c r="FV384" s="79"/>
      <c r="FW384" s="79"/>
      <c r="FX384" s="79">
        <v>0</v>
      </c>
      <c r="FY384" s="79">
        <v>28.421052932739258</v>
      </c>
      <c r="FZ384" s="79">
        <v>0</v>
      </c>
      <c r="GA384" s="52"/>
      <c r="GB384" s="34"/>
    </row>
    <row r="385" spans="1:184" x14ac:dyDescent="0.2">
      <c r="A385" t="s">
        <v>186</v>
      </c>
      <c r="B385" t="s">
        <v>236</v>
      </c>
      <c r="C385" t="s">
        <v>194</v>
      </c>
      <c r="D385" t="s">
        <v>202</v>
      </c>
      <c r="E385" t="s">
        <v>242</v>
      </c>
      <c r="F385" t="s">
        <v>184</v>
      </c>
      <c r="G385" t="s">
        <v>1</v>
      </c>
      <c r="H385" s="79">
        <v>125</v>
      </c>
      <c r="I385" s="79"/>
      <c r="J385" s="79"/>
      <c r="K385" s="79"/>
      <c r="L385" s="79"/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  <c r="Z385" s="79"/>
      <c r="AA385" s="79"/>
      <c r="AB385" s="79"/>
      <c r="AC385" s="79"/>
      <c r="AD385" s="79"/>
      <c r="AE385" s="79"/>
      <c r="AF385" s="79"/>
      <c r="AG385" s="79"/>
      <c r="AH385" s="79"/>
      <c r="AI385" s="79"/>
      <c r="AJ385" s="79"/>
      <c r="AK385" s="79"/>
      <c r="AL385" s="79"/>
      <c r="AM385" s="79"/>
      <c r="AN385" s="79"/>
      <c r="AO385" s="79"/>
      <c r="AP385" s="79"/>
      <c r="AQ385" s="79"/>
      <c r="AR385" s="79"/>
      <c r="AS385" s="79"/>
      <c r="AT385" s="79"/>
      <c r="AU385" s="79"/>
      <c r="AV385" s="79"/>
      <c r="AW385" s="79"/>
      <c r="AX385" s="79"/>
      <c r="AY385" s="79"/>
      <c r="AZ385" s="79"/>
      <c r="BA385" s="79"/>
      <c r="BB385" s="79"/>
      <c r="BC385" s="79"/>
      <c r="BD385" s="79"/>
      <c r="BE385" s="79"/>
      <c r="BF385" s="79"/>
      <c r="BG385" s="79"/>
      <c r="BH385" s="79"/>
      <c r="BI385" s="79"/>
      <c r="BJ385" s="79"/>
      <c r="BK385" s="79"/>
      <c r="BL385" s="79"/>
      <c r="BM385" s="79"/>
      <c r="BN385" s="79"/>
      <c r="BO385" s="79"/>
      <c r="BP385" s="79"/>
      <c r="BQ385" s="79"/>
      <c r="BR385" s="79"/>
      <c r="BS385" s="79"/>
      <c r="BT385" s="79"/>
      <c r="BU385" s="79"/>
      <c r="BV385" s="79"/>
      <c r="BW385" s="79"/>
      <c r="BX385" s="79"/>
      <c r="BY385" s="79"/>
      <c r="BZ385" s="79"/>
      <c r="CA385" s="79"/>
      <c r="CB385" s="79"/>
      <c r="CC385" s="79"/>
      <c r="CD385" s="79"/>
      <c r="CE385" s="79"/>
      <c r="CF385" s="79"/>
      <c r="CG385" s="79"/>
      <c r="CH385" s="79"/>
      <c r="CI385" s="79"/>
      <c r="CJ385" s="79"/>
      <c r="CK385" s="79"/>
      <c r="CL385" s="79"/>
      <c r="CM385" s="79"/>
      <c r="CN385" s="79"/>
      <c r="CO385" s="79"/>
      <c r="CP385" s="79"/>
      <c r="CQ385" s="79"/>
      <c r="CR385" s="79"/>
      <c r="CS385" s="79"/>
      <c r="CT385" s="79"/>
      <c r="CU385" s="79"/>
      <c r="CV385" s="79"/>
      <c r="CW385" s="79"/>
      <c r="CX385" s="79"/>
      <c r="CY385" s="79"/>
      <c r="CZ385" s="79"/>
      <c r="DA385" s="79"/>
      <c r="DB385" s="79"/>
      <c r="DC385" s="79"/>
      <c r="DD385" s="79"/>
      <c r="DE385" s="79"/>
      <c r="DF385" s="79"/>
      <c r="DG385" s="79"/>
      <c r="DH385" s="79"/>
      <c r="DI385" s="79"/>
      <c r="DJ385" s="79"/>
      <c r="DK385" s="79"/>
      <c r="DL385" s="79"/>
      <c r="DM385" s="79"/>
      <c r="DN385" s="79"/>
      <c r="DO385" s="79"/>
      <c r="DP385" s="79"/>
      <c r="DQ385" s="79"/>
      <c r="DR385" s="79"/>
      <c r="DS385" s="79"/>
      <c r="DT385" s="79"/>
      <c r="DU385" s="79"/>
      <c r="DV385" s="79"/>
      <c r="DW385" s="79"/>
      <c r="DX385" s="79"/>
      <c r="DY385" s="79"/>
      <c r="DZ385" s="79"/>
      <c r="EA385" s="79"/>
      <c r="EB385" s="79"/>
      <c r="EC385" s="79"/>
      <c r="ED385" s="79"/>
      <c r="EE385" s="79"/>
      <c r="EF385" s="79"/>
      <c r="EG385" s="79"/>
      <c r="EH385" s="79"/>
      <c r="EI385" s="79"/>
      <c r="EJ385" s="79"/>
      <c r="EK385" s="79"/>
      <c r="EL385" s="79"/>
      <c r="EM385" s="79"/>
      <c r="EN385" s="79"/>
      <c r="EO385" s="79"/>
      <c r="EP385" s="79"/>
      <c r="EQ385" s="79"/>
      <c r="ER385" s="79"/>
      <c r="ES385" s="79"/>
      <c r="ET385" s="79"/>
      <c r="EU385" s="79"/>
      <c r="EV385" s="79"/>
      <c r="EW385" s="79"/>
      <c r="EX385" s="79"/>
      <c r="EY385" s="79"/>
      <c r="EZ385" s="79"/>
      <c r="FA385" s="79"/>
      <c r="FB385" s="79"/>
      <c r="FC385" s="79"/>
      <c r="FD385" s="79"/>
      <c r="FE385" s="79"/>
      <c r="FF385" s="79"/>
      <c r="FG385" s="79"/>
      <c r="FH385" s="79"/>
      <c r="FI385" s="79"/>
      <c r="FJ385" s="79"/>
      <c r="FK385" s="79"/>
      <c r="FL385" s="79"/>
      <c r="FM385" s="79"/>
      <c r="FN385" s="79"/>
      <c r="FO385" s="79"/>
      <c r="FP385" s="79"/>
      <c r="FQ385" s="79"/>
      <c r="FR385" s="79"/>
      <c r="FS385" s="79"/>
      <c r="FT385" s="79"/>
      <c r="FU385" s="79"/>
      <c r="FV385" s="79"/>
      <c r="FW385" s="79"/>
      <c r="FX385" s="79">
        <v>0</v>
      </c>
      <c r="FY385" s="79">
        <v>16.36842155456543</v>
      </c>
      <c r="FZ385" s="79">
        <v>0</v>
      </c>
      <c r="GA385" s="52"/>
      <c r="GB385" s="34"/>
    </row>
    <row r="386" spans="1:184" x14ac:dyDescent="0.2">
      <c r="A386" t="s">
        <v>186</v>
      </c>
      <c r="B386" t="s">
        <v>236</v>
      </c>
      <c r="C386" t="s">
        <v>194</v>
      </c>
      <c r="D386" t="s">
        <v>202</v>
      </c>
      <c r="E386" t="s">
        <v>242</v>
      </c>
      <c r="F386" t="s">
        <v>185</v>
      </c>
      <c r="G386" t="s">
        <v>1</v>
      </c>
      <c r="H386" s="79">
        <v>34</v>
      </c>
      <c r="I386" s="79"/>
      <c r="J386" s="79"/>
      <c r="K386" s="79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  <c r="AA386" s="79"/>
      <c r="AB386" s="79"/>
      <c r="AC386" s="79"/>
      <c r="AD386" s="79"/>
      <c r="AE386" s="79"/>
      <c r="AF386" s="79"/>
      <c r="AG386" s="79"/>
      <c r="AH386" s="79"/>
      <c r="AI386" s="79"/>
      <c r="AJ386" s="79"/>
      <c r="AK386" s="79"/>
      <c r="AL386" s="79"/>
      <c r="AM386" s="79"/>
      <c r="AN386" s="79"/>
      <c r="AO386" s="79"/>
      <c r="AP386" s="79"/>
      <c r="AQ386" s="79"/>
      <c r="AR386" s="79"/>
      <c r="AS386" s="79"/>
      <c r="AT386" s="79"/>
      <c r="AU386" s="79"/>
      <c r="AV386" s="79"/>
      <c r="AW386" s="79"/>
      <c r="AX386" s="79"/>
      <c r="AY386" s="79"/>
      <c r="AZ386" s="79"/>
      <c r="BA386" s="79"/>
      <c r="BB386" s="79"/>
      <c r="BC386" s="79"/>
      <c r="BD386" s="79"/>
      <c r="BE386" s="79"/>
      <c r="BF386" s="79"/>
      <c r="BG386" s="79"/>
      <c r="BH386" s="79"/>
      <c r="BI386" s="79"/>
      <c r="BJ386" s="79"/>
      <c r="BK386" s="79"/>
      <c r="BL386" s="79"/>
      <c r="BM386" s="79"/>
      <c r="BN386" s="79"/>
      <c r="BO386" s="79"/>
      <c r="BP386" s="79"/>
      <c r="BQ386" s="79"/>
      <c r="BR386" s="79"/>
      <c r="BS386" s="79"/>
      <c r="BT386" s="79"/>
      <c r="BU386" s="79"/>
      <c r="BV386" s="79"/>
      <c r="BW386" s="79"/>
      <c r="BX386" s="79"/>
      <c r="BY386" s="79"/>
      <c r="BZ386" s="79"/>
      <c r="CA386" s="79"/>
      <c r="CB386" s="79"/>
      <c r="CC386" s="79"/>
      <c r="CD386" s="79"/>
      <c r="CE386" s="79"/>
      <c r="CF386" s="79"/>
      <c r="CG386" s="79"/>
      <c r="CH386" s="79"/>
      <c r="CI386" s="79"/>
      <c r="CJ386" s="79"/>
      <c r="CK386" s="79"/>
      <c r="CL386" s="79"/>
      <c r="CM386" s="79"/>
      <c r="CN386" s="79"/>
      <c r="CO386" s="79"/>
      <c r="CP386" s="79"/>
      <c r="CQ386" s="79"/>
      <c r="CR386" s="79"/>
      <c r="CS386" s="79"/>
      <c r="CT386" s="79"/>
      <c r="CU386" s="79"/>
      <c r="CV386" s="79"/>
      <c r="CW386" s="79"/>
      <c r="CX386" s="79"/>
      <c r="CY386" s="79"/>
      <c r="CZ386" s="79"/>
      <c r="DA386" s="79"/>
      <c r="DB386" s="79"/>
      <c r="DC386" s="79"/>
      <c r="DD386" s="79"/>
      <c r="DE386" s="79"/>
      <c r="DF386" s="79"/>
      <c r="DG386" s="79"/>
      <c r="DH386" s="79"/>
      <c r="DI386" s="79"/>
      <c r="DJ386" s="79"/>
      <c r="DK386" s="79"/>
      <c r="DL386" s="79"/>
      <c r="DM386" s="79"/>
      <c r="DN386" s="79"/>
      <c r="DO386" s="79"/>
      <c r="DP386" s="79"/>
      <c r="DQ386" s="79"/>
      <c r="DR386" s="79"/>
      <c r="DS386" s="79"/>
      <c r="DT386" s="79"/>
      <c r="DU386" s="79"/>
      <c r="DV386" s="79"/>
      <c r="DW386" s="79"/>
      <c r="DX386" s="79"/>
      <c r="DY386" s="79"/>
      <c r="DZ386" s="79"/>
      <c r="EA386" s="79"/>
      <c r="EB386" s="79"/>
      <c r="EC386" s="79"/>
      <c r="ED386" s="79"/>
      <c r="EE386" s="79"/>
      <c r="EF386" s="79"/>
      <c r="EG386" s="79"/>
      <c r="EH386" s="79"/>
      <c r="EI386" s="79"/>
      <c r="EJ386" s="79"/>
      <c r="EK386" s="79"/>
      <c r="EL386" s="79"/>
      <c r="EM386" s="79"/>
      <c r="EN386" s="79"/>
      <c r="EO386" s="79"/>
      <c r="EP386" s="79"/>
      <c r="EQ386" s="79"/>
      <c r="ER386" s="79"/>
      <c r="ES386" s="79"/>
      <c r="ET386" s="79"/>
      <c r="EU386" s="79"/>
      <c r="EV386" s="79"/>
      <c r="EW386" s="79"/>
      <c r="EX386" s="79"/>
      <c r="EY386" s="79"/>
      <c r="EZ386" s="79"/>
      <c r="FA386" s="79"/>
      <c r="FB386" s="79"/>
      <c r="FC386" s="79"/>
      <c r="FD386" s="79"/>
      <c r="FE386" s="79"/>
      <c r="FF386" s="79"/>
      <c r="FG386" s="79"/>
      <c r="FH386" s="79"/>
      <c r="FI386" s="79"/>
      <c r="FJ386" s="79"/>
      <c r="FK386" s="79"/>
      <c r="FL386" s="79"/>
      <c r="FM386" s="79"/>
      <c r="FN386" s="79"/>
      <c r="FO386" s="79"/>
      <c r="FP386" s="79"/>
      <c r="FQ386" s="79"/>
      <c r="FR386" s="79"/>
      <c r="FS386" s="79"/>
      <c r="FT386" s="79"/>
      <c r="FU386" s="79"/>
      <c r="FV386" s="79"/>
      <c r="FW386" s="79"/>
      <c r="FX386" s="79">
        <v>0</v>
      </c>
      <c r="FY386" s="79">
        <v>6.8421053886413574</v>
      </c>
      <c r="FZ386" s="79">
        <v>0</v>
      </c>
      <c r="GA386" s="52"/>
      <c r="GB386" s="34"/>
    </row>
    <row r="387" spans="1:184" x14ac:dyDescent="0.2">
      <c r="A387" t="s">
        <v>186</v>
      </c>
      <c r="B387" t="s">
        <v>236</v>
      </c>
      <c r="C387" t="s">
        <v>194</v>
      </c>
      <c r="D387" t="s">
        <v>202</v>
      </c>
      <c r="E387" t="s">
        <v>243</v>
      </c>
      <c r="F387" t="s">
        <v>1</v>
      </c>
      <c r="G387" t="s">
        <v>198</v>
      </c>
      <c r="H387" s="79">
        <v>3751</v>
      </c>
      <c r="I387" s="79">
        <v>0.50420057773590088</v>
      </c>
      <c r="J387" s="79">
        <v>0.4458332359790802</v>
      </c>
      <c r="K387" s="79">
        <v>0.4110075831413269</v>
      </c>
      <c r="L387" s="79">
        <v>0.38801795244216919</v>
      </c>
      <c r="M387" s="79">
        <v>0.39330896735191345</v>
      </c>
      <c r="N387" s="79">
        <v>0.43970575928688049</v>
      </c>
      <c r="O387" s="79">
        <v>0.53878235816955566</v>
      </c>
      <c r="P387" s="79">
        <v>0.59020471572875977</v>
      </c>
      <c r="Q387" s="79">
        <v>0.55639708042144775</v>
      </c>
      <c r="R387" s="79">
        <v>0.54155647754669189</v>
      </c>
      <c r="S387" s="79">
        <v>0.52233529090881348</v>
      </c>
      <c r="T387" s="79">
        <v>0.51294553279876709</v>
      </c>
      <c r="U387" s="79">
        <v>0.49891933798789978</v>
      </c>
      <c r="V387" s="79">
        <v>0.46507275104522705</v>
      </c>
      <c r="W387" s="79">
        <v>0.47333252429962158</v>
      </c>
      <c r="X387" s="79">
        <v>0.49461266398429871</v>
      </c>
      <c r="Y387" s="79">
        <v>0.57094484567642212</v>
      </c>
      <c r="Z387" s="79">
        <v>0.7199174165725708</v>
      </c>
      <c r="AA387" s="79">
        <v>0.77120137214660645</v>
      </c>
      <c r="AB387" s="79">
        <v>0.77053838968276978</v>
      </c>
      <c r="AC387" s="79">
        <v>0.75829309225082397</v>
      </c>
      <c r="AD387" s="79">
        <v>0.72327578067779541</v>
      </c>
      <c r="AE387" s="79">
        <v>0.64276260137557983</v>
      </c>
      <c r="AF387" s="79">
        <v>0.53243172168731689</v>
      </c>
      <c r="AG387" s="79">
        <v>-6.0904599726200104E-2</v>
      </c>
      <c r="AH387" s="79">
        <v>-6.3664995133876801E-2</v>
      </c>
      <c r="AI387" s="79">
        <v>-6.2285035848617554E-2</v>
      </c>
      <c r="AJ387" s="79">
        <v>-4.8589680343866348E-2</v>
      </c>
      <c r="AK387" s="79">
        <v>-4.9105193465948105E-2</v>
      </c>
      <c r="AL387" s="79">
        <v>-6.0848530381917953E-2</v>
      </c>
      <c r="AM387" s="79">
        <v>-4.9766797572374344E-2</v>
      </c>
      <c r="AN387" s="79">
        <v>-3.3212564885616302E-2</v>
      </c>
      <c r="AO387" s="79">
        <v>-1.1295054107904434E-2</v>
      </c>
      <c r="AP387" s="79">
        <v>-6.6420570947229862E-3</v>
      </c>
      <c r="AQ387" s="79">
        <v>1.1372440494596958E-2</v>
      </c>
      <c r="AR387" s="79">
        <v>1.0748948901891708E-2</v>
      </c>
      <c r="AS387" s="79">
        <v>1.2220463249832392E-3</v>
      </c>
      <c r="AT387" s="79">
        <v>-1.5367007814347744E-2</v>
      </c>
      <c r="AU387" s="79">
        <v>5.422515794634819E-3</v>
      </c>
      <c r="AV387" s="79">
        <v>2.8386490419507027E-2</v>
      </c>
      <c r="AW387" s="79">
        <v>3.5391267389059067E-2</v>
      </c>
      <c r="AX387" s="79">
        <v>4.7548688948154449E-2</v>
      </c>
      <c r="AY387" s="79">
        <v>3.9034038782119751E-2</v>
      </c>
      <c r="AZ387" s="79">
        <v>3.3920109272003174E-2</v>
      </c>
      <c r="BA387" s="79">
        <v>-2.0025968551635742E-2</v>
      </c>
      <c r="BB387" s="79">
        <v>-4.3182164430618286E-2</v>
      </c>
      <c r="BC387" s="79">
        <v>-3.9484042674303055E-2</v>
      </c>
      <c r="BD387" s="79">
        <v>-3.8469374179840088E-2</v>
      </c>
      <c r="BE387" s="79">
        <v>-4.659150168299675E-2</v>
      </c>
      <c r="BF387" s="79">
        <v>-4.8974860459566116E-2</v>
      </c>
      <c r="BG387" s="79">
        <v>-4.7622118145227432E-2</v>
      </c>
      <c r="BH387" s="79">
        <v>-3.3860854804515839E-2</v>
      </c>
      <c r="BI387" s="79">
        <v>-3.3813107758760452E-2</v>
      </c>
      <c r="BJ387" s="79">
        <v>-4.2189732193946838E-2</v>
      </c>
      <c r="BK387" s="79">
        <v>-3.319912776350975E-2</v>
      </c>
      <c r="BL387" s="79">
        <v>-1.8646340817213058E-2</v>
      </c>
      <c r="BM387" s="79">
        <v>1.6548463609069586E-3</v>
      </c>
      <c r="BN387" s="79">
        <v>6.1139888130128384E-3</v>
      </c>
      <c r="BO387" s="79">
        <v>2.4346550926566124E-2</v>
      </c>
      <c r="BP387" s="79">
        <v>2.4032996967434883E-2</v>
      </c>
      <c r="BQ387" s="79">
        <v>1.4314772561192513E-2</v>
      </c>
      <c r="BR387" s="79">
        <v>-2.8826275374740362E-3</v>
      </c>
      <c r="BS387" s="79">
        <v>1.49356285110116E-2</v>
      </c>
      <c r="BT387" s="79">
        <v>3.8242172449827194E-2</v>
      </c>
      <c r="BU387" s="79">
        <v>4.6424701809883118E-2</v>
      </c>
      <c r="BV387" s="79">
        <v>5.9044286608695984E-2</v>
      </c>
      <c r="BW387" s="79">
        <v>5.1676642149686813E-2</v>
      </c>
      <c r="BX387" s="79">
        <v>4.6636030077934265E-2</v>
      </c>
      <c r="BY387" s="79">
        <v>-3.8298575673252344E-3</v>
      </c>
      <c r="BZ387" s="79">
        <v>-2.5992712005972862E-2</v>
      </c>
      <c r="CA387" s="79">
        <v>-2.2778654471039772E-2</v>
      </c>
      <c r="CB387" s="79">
        <v>-2.3408811539411545E-2</v>
      </c>
      <c r="CC387" s="79">
        <v>-3.6678291857242584E-2</v>
      </c>
      <c r="CD387" s="79">
        <v>-3.8800518959760666E-2</v>
      </c>
      <c r="CE387" s="79">
        <v>-3.7466622889041901E-2</v>
      </c>
      <c r="CF387" s="79">
        <v>-2.3659719154238701E-2</v>
      </c>
      <c r="CG387" s="79">
        <v>-2.3221855983138084E-2</v>
      </c>
      <c r="CH387" s="79">
        <v>-2.9266703873872757E-2</v>
      </c>
      <c r="CI387" s="79">
        <v>-2.1724412217736244E-2</v>
      </c>
      <c r="CJ387" s="79">
        <v>-8.5578169673681259E-3</v>
      </c>
      <c r="CK387" s="79">
        <v>1.0623907670378685E-2</v>
      </c>
      <c r="CL387" s="79">
        <v>1.4948788098990917E-2</v>
      </c>
      <c r="CM387" s="79">
        <v>3.3332381397485733E-2</v>
      </c>
      <c r="CN387" s="79">
        <v>3.3233489841222763E-2</v>
      </c>
      <c r="CO387" s="79">
        <v>2.3382754996418953E-2</v>
      </c>
      <c r="CP387" s="79">
        <v>5.7640159502625465E-3</v>
      </c>
      <c r="CQ387" s="79">
        <v>2.1524380892515182E-2</v>
      </c>
      <c r="CR387" s="79">
        <v>4.5068185776472092E-2</v>
      </c>
      <c r="CS387" s="79">
        <v>5.4066423326730728E-2</v>
      </c>
      <c r="CT387" s="79">
        <v>6.7006103694438934E-2</v>
      </c>
      <c r="CU387" s="79">
        <v>6.0432877391576767E-2</v>
      </c>
      <c r="CV387" s="79">
        <v>5.5443037301301956E-2</v>
      </c>
      <c r="CW387" s="79">
        <v>7.3875198140740395E-3</v>
      </c>
      <c r="CX387" s="79">
        <v>-1.4087352901697159E-2</v>
      </c>
      <c r="CY387" s="79">
        <v>-1.1208557523787022E-2</v>
      </c>
      <c r="CZ387" s="79">
        <v>-1.2977906502783298E-2</v>
      </c>
      <c r="DA387" s="79">
        <v>-2.6765083894133568E-2</v>
      </c>
      <c r="DB387" s="79">
        <v>-2.8626175597310066E-2</v>
      </c>
      <c r="DC387" s="79">
        <v>-2.7311131358146667E-2</v>
      </c>
      <c r="DD387" s="79">
        <v>-1.345857884734869E-2</v>
      </c>
      <c r="DE387" s="79">
        <v>-1.2630602344870567E-2</v>
      </c>
      <c r="DF387" s="79">
        <v>-1.6343675553798676E-2</v>
      </c>
      <c r="DG387" s="79">
        <v>-1.0249697603285313E-2</v>
      </c>
      <c r="DH387" s="79">
        <v>1.5307057183235884E-3</v>
      </c>
      <c r="DI387" s="79">
        <v>1.9592968747019768E-2</v>
      </c>
      <c r="DJ387" s="79">
        <v>2.3783586919307709E-2</v>
      </c>
      <c r="DK387" s="79">
        <v>4.2318210005760193E-2</v>
      </c>
      <c r="DL387" s="79">
        <v>4.2433977127075195E-2</v>
      </c>
      <c r="DM387" s="79">
        <v>3.2450739294290543E-2</v>
      </c>
      <c r="DN387" s="79">
        <v>1.4410659670829773E-2</v>
      </c>
      <c r="DO387" s="79">
        <v>2.8113134205341339E-2</v>
      </c>
      <c r="DP387" s="79">
        <v>5.1894202828407288E-2</v>
      </c>
      <c r="DQ387" s="79">
        <v>6.1708144843578339E-2</v>
      </c>
      <c r="DR387" s="79">
        <v>7.4967928230762482E-2</v>
      </c>
      <c r="DS387" s="79">
        <v>6.9189101457595825E-2</v>
      </c>
      <c r="DT387" s="79">
        <v>6.4250044524669647E-2</v>
      </c>
      <c r="DU387" s="79">
        <v>1.8604898825287819E-2</v>
      </c>
      <c r="DV387" s="79">
        <v>-2.1819926332682371E-3</v>
      </c>
      <c r="DW387" s="79">
        <v>3.6154061672277749E-4</v>
      </c>
      <c r="DX387" s="79">
        <v>-2.5470028631389141E-3</v>
      </c>
      <c r="DY387" s="79">
        <v>-1.2451985850930214E-2</v>
      </c>
      <c r="DZ387" s="79">
        <v>-1.3936041854321957E-2</v>
      </c>
      <c r="EA387" s="79">
        <v>-1.2648213654756546E-2</v>
      </c>
      <c r="EB387" s="79">
        <v>1.2702462263405323E-3</v>
      </c>
      <c r="EC387" s="79">
        <v>2.6614838279783726E-3</v>
      </c>
      <c r="ED387" s="79">
        <v>2.3151221685111523E-3</v>
      </c>
      <c r="EE387" s="79">
        <v>6.3179689459502697E-3</v>
      </c>
      <c r="EF387" s="79">
        <v>1.6096930950880051E-2</v>
      </c>
      <c r="EG387" s="79">
        <v>3.2542865723371506E-2</v>
      </c>
      <c r="EH387" s="79">
        <v>3.6539632827043533E-2</v>
      </c>
      <c r="EI387" s="79">
        <v>5.5292319506406784E-2</v>
      </c>
      <c r="EJ387" s="79">
        <v>5.5718027055263519E-2</v>
      </c>
      <c r="EK387" s="79">
        <v>4.554346576333046E-2</v>
      </c>
      <c r="EL387" s="79">
        <v>2.6895038783550262E-2</v>
      </c>
      <c r="EM387" s="79">
        <v>3.7626247853040695E-2</v>
      </c>
      <c r="EN387" s="79">
        <v>6.1749879270792007E-2</v>
      </c>
      <c r="EO387" s="79">
        <v>7.2741575539112091E-2</v>
      </c>
      <c r="EP387" s="79">
        <v>8.6463525891304016E-2</v>
      </c>
      <c r="EQ387" s="79">
        <v>8.183172345161438E-2</v>
      </c>
      <c r="ER387" s="79">
        <v>7.6965957880020142E-2</v>
      </c>
      <c r="ES387" s="79">
        <v>3.4801006317138672E-2</v>
      </c>
      <c r="ET387" s="79">
        <v>1.5007455833256245E-2</v>
      </c>
      <c r="EU387" s="79">
        <v>1.7066923901438713E-2</v>
      </c>
      <c r="EV387" s="79">
        <v>1.2513564899563789E-2</v>
      </c>
      <c r="EW387" s="79">
        <v>49.111507415771484</v>
      </c>
      <c r="EX387" s="79">
        <v>48.621505737304688</v>
      </c>
      <c r="EY387" s="79">
        <v>48.124500274658203</v>
      </c>
      <c r="EZ387" s="79">
        <v>47.823207855224609</v>
      </c>
      <c r="FA387" s="79">
        <v>47.441635131835938</v>
      </c>
      <c r="FB387" s="79">
        <v>47.173095703125</v>
      </c>
      <c r="FC387" s="79">
        <v>46.966659545898438</v>
      </c>
      <c r="FD387" s="79">
        <v>46.580963134765625</v>
      </c>
      <c r="FE387" s="79">
        <v>47.474224090576172</v>
      </c>
      <c r="FF387" s="79">
        <v>50.333518981933594</v>
      </c>
      <c r="FG387" s="79">
        <v>53.111118316650391</v>
      </c>
      <c r="FH387" s="79">
        <v>55.270957946777344</v>
      </c>
      <c r="FI387" s="79">
        <v>56.714344024658203</v>
      </c>
      <c r="FJ387" s="79">
        <v>57.642471313476563</v>
      </c>
      <c r="FK387" s="79">
        <v>58.159999847412109</v>
      </c>
      <c r="FL387" s="79">
        <v>57.92218017578125</v>
      </c>
      <c r="FM387" s="79">
        <v>56.714588165283203</v>
      </c>
      <c r="FN387" s="79">
        <v>54.590293884277344</v>
      </c>
      <c r="FO387" s="79">
        <v>53.217521667480469</v>
      </c>
      <c r="FP387" s="79">
        <v>52.273090362548828</v>
      </c>
      <c r="FQ387" s="79">
        <v>51.545333862304688</v>
      </c>
      <c r="FR387" s="79">
        <v>51.100135803222656</v>
      </c>
      <c r="FS387" s="79">
        <v>50.747123718261719</v>
      </c>
      <c r="FT387" s="79">
        <v>50.174732208251953</v>
      </c>
      <c r="FU387" s="79">
        <v>1.3110769912600517E-2</v>
      </c>
      <c r="FV387" s="79">
        <v>1.3127509504556656E-2</v>
      </c>
      <c r="FW387" s="79">
        <v>1.4123547822237015E-2</v>
      </c>
      <c r="FX387" s="79">
        <v>0</v>
      </c>
      <c r="FY387" s="79">
        <v>267.4761962890625</v>
      </c>
      <c r="FZ387" s="79">
        <v>1</v>
      </c>
      <c r="GA387" s="52"/>
      <c r="GB387" s="34"/>
    </row>
    <row r="388" spans="1:184" x14ac:dyDescent="0.2">
      <c r="A388" t="s">
        <v>186</v>
      </c>
      <c r="B388" t="s">
        <v>236</v>
      </c>
      <c r="C388" t="s">
        <v>194</v>
      </c>
      <c r="D388" t="s">
        <v>202</v>
      </c>
      <c r="E388" t="s">
        <v>243</v>
      </c>
      <c r="F388" t="s">
        <v>1</v>
      </c>
      <c r="G388" t="s">
        <v>200</v>
      </c>
      <c r="H388" s="79">
        <v>669</v>
      </c>
      <c r="I388" s="79">
        <v>0.60537344217300415</v>
      </c>
      <c r="J388" s="79">
        <v>0.54991745948791504</v>
      </c>
      <c r="K388" s="79">
        <v>0.52416980266571045</v>
      </c>
      <c r="L388" s="79">
        <v>0.50225359201431274</v>
      </c>
      <c r="M388" s="79">
        <v>0.50374418497085571</v>
      </c>
      <c r="N388" s="79">
        <v>0.55908042192459106</v>
      </c>
      <c r="O388" s="79">
        <v>0.65958583354949951</v>
      </c>
      <c r="P388" s="79">
        <v>0.71062064170837402</v>
      </c>
      <c r="Q388" s="79">
        <v>0.68541586399078369</v>
      </c>
      <c r="R388" s="79">
        <v>0.69319957494735718</v>
      </c>
      <c r="S388" s="79">
        <v>0.63764911890029907</v>
      </c>
      <c r="T388" s="79">
        <v>0.62467467784881592</v>
      </c>
      <c r="U388" s="79">
        <v>0.60436064004898071</v>
      </c>
      <c r="V388" s="79">
        <v>0.60656648874282837</v>
      </c>
      <c r="W388" s="79">
        <v>0.58051127195358276</v>
      </c>
      <c r="X388" s="79">
        <v>0.57545328140258789</v>
      </c>
      <c r="Y388" s="79">
        <v>0.64021283388137817</v>
      </c>
      <c r="Z388" s="79">
        <v>0.7938268780708313</v>
      </c>
      <c r="AA388" s="79">
        <v>0.85711711645126343</v>
      </c>
      <c r="AB388" s="79">
        <v>0.89568823575973511</v>
      </c>
      <c r="AC388" s="79">
        <v>0.8687242865562439</v>
      </c>
      <c r="AD388" s="79">
        <v>0.82739812135696411</v>
      </c>
      <c r="AE388" s="79">
        <v>0.75948059558868408</v>
      </c>
      <c r="AF388" s="79">
        <v>0.6665499210357666</v>
      </c>
      <c r="AG388" s="79">
        <v>-1.9378397613763809E-2</v>
      </c>
      <c r="AH388" s="79">
        <v>-1.765022985637188E-2</v>
      </c>
      <c r="AI388" s="79">
        <v>-1.6896143555641174E-2</v>
      </c>
      <c r="AJ388" s="79">
        <v>-1.4783512800931931E-2</v>
      </c>
      <c r="AK388" s="79">
        <v>-1.7883030697703362E-2</v>
      </c>
      <c r="AL388" s="79">
        <v>-2.631780318915844E-2</v>
      </c>
      <c r="AM388" s="79">
        <v>-4.3756444007158279E-2</v>
      </c>
      <c r="AN388" s="79">
        <v>-3.4432686865329742E-2</v>
      </c>
      <c r="AO388" s="79">
        <v>-4.0264900773763657E-2</v>
      </c>
      <c r="AP388" s="79">
        <v>-4.5332856476306915E-2</v>
      </c>
      <c r="AQ388" s="79">
        <v>-8.3213277161121368E-2</v>
      </c>
      <c r="AR388" s="79">
        <v>-7.1739494800567627E-2</v>
      </c>
      <c r="AS388" s="79">
        <v>-5.2778925746679306E-2</v>
      </c>
      <c r="AT388" s="79">
        <v>-6.1499070376157761E-2</v>
      </c>
      <c r="AU388" s="79">
        <v>-5.8554451912641525E-2</v>
      </c>
      <c r="AV388" s="79">
        <v>-5.8159127831459045E-2</v>
      </c>
      <c r="AW388" s="79">
        <v>-4.829581081867218E-2</v>
      </c>
      <c r="AX388" s="79">
        <v>-5.1009684801101685E-2</v>
      </c>
      <c r="AY388" s="79">
        <v>-4.6221058815717697E-2</v>
      </c>
      <c r="AZ388" s="79">
        <v>-4.0096335113048553E-2</v>
      </c>
      <c r="BA388" s="79">
        <v>-5.5340979248285294E-2</v>
      </c>
      <c r="BB388" s="79">
        <v>-5.5728726089000702E-2</v>
      </c>
      <c r="BC388" s="79">
        <v>-2.4862529709935188E-2</v>
      </c>
      <c r="BD388" s="79">
        <v>-3.802083432674408E-2</v>
      </c>
      <c r="BE388" s="79">
        <v>-1.2858118861913681E-4</v>
      </c>
      <c r="BF388" s="79">
        <v>1.4992113574407995E-4</v>
      </c>
      <c r="BG388" s="79">
        <v>4.5033948845230043E-4</v>
      </c>
      <c r="BH388" s="79">
        <v>2.5866935029625893E-3</v>
      </c>
      <c r="BI388" s="79">
        <v>-7.7867247455287725E-5</v>
      </c>
      <c r="BJ388" s="79">
        <v>-6.7649693228304386E-3</v>
      </c>
      <c r="BK388" s="79">
        <v>-2.3482115939259529E-2</v>
      </c>
      <c r="BL388" s="79">
        <v>-1.5710368752479553E-2</v>
      </c>
      <c r="BM388" s="79">
        <v>-2.0880755037069321E-2</v>
      </c>
      <c r="BN388" s="79">
        <v>-2.3745767772197723E-2</v>
      </c>
      <c r="BO388" s="79">
        <v>-6.3241541385650635E-2</v>
      </c>
      <c r="BP388" s="79">
        <v>-5.4088667035102844E-2</v>
      </c>
      <c r="BQ388" s="79">
        <v>-3.5010155290365219E-2</v>
      </c>
      <c r="BR388" s="79">
        <v>-4.5107442885637283E-2</v>
      </c>
      <c r="BS388" s="79">
        <v>-4.2653903365135193E-2</v>
      </c>
      <c r="BT388" s="79">
        <v>-4.3179761618375778E-2</v>
      </c>
      <c r="BU388" s="79">
        <v>-3.1602628529071808E-2</v>
      </c>
      <c r="BV388" s="79">
        <v>-2.9584797099232674E-2</v>
      </c>
      <c r="BW388" s="79">
        <v>-2.5594668462872505E-2</v>
      </c>
      <c r="BX388" s="79">
        <v>-2.035224437713623E-2</v>
      </c>
      <c r="BY388" s="79">
        <v>-3.3696271479129791E-2</v>
      </c>
      <c r="BZ388" s="79">
        <v>-3.2874155789613724E-2</v>
      </c>
      <c r="CA388" s="79">
        <v>-2.4575702846050262E-3</v>
      </c>
      <c r="CB388" s="79">
        <v>-1.7613939940929413E-2</v>
      </c>
      <c r="CC388" s="79">
        <v>1.3203782960772514E-2</v>
      </c>
      <c r="CD388" s="79">
        <v>1.247825101017952E-2</v>
      </c>
      <c r="CE388" s="79">
        <v>1.2464460916817188E-2</v>
      </c>
      <c r="CF388" s="79">
        <v>1.4617245644330978E-2</v>
      </c>
      <c r="CG388" s="79">
        <v>1.2253934517502785E-2</v>
      </c>
      <c r="CH388" s="79">
        <v>6.7772641777992249E-3</v>
      </c>
      <c r="CI388" s="79">
        <v>-9.4401771202683449E-3</v>
      </c>
      <c r="CJ388" s="79">
        <v>-2.7433482464402914E-3</v>
      </c>
      <c r="CK388" s="79">
        <v>-7.4553526937961578E-3</v>
      </c>
      <c r="CL388" s="79">
        <v>-8.7946187704801559E-3</v>
      </c>
      <c r="CM388" s="79">
        <v>-4.9409173429012299E-2</v>
      </c>
      <c r="CN388" s="79">
        <v>-4.1863761842250824E-2</v>
      </c>
      <c r="CO388" s="79">
        <v>-2.270355261862278E-2</v>
      </c>
      <c r="CP388" s="79">
        <v>-3.3754646778106689E-2</v>
      </c>
      <c r="CQ388" s="79">
        <v>-3.1641233712434769E-2</v>
      </c>
      <c r="CR388" s="79">
        <v>-3.2805096358060837E-2</v>
      </c>
      <c r="CS388" s="79">
        <v>-2.0040981471538544E-2</v>
      </c>
      <c r="CT388" s="79">
        <v>-1.4745984226465225E-2</v>
      </c>
      <c r="CU388" s="79">
        <v>-1.1308892630040646E-2</v>
      </c>
      <c r="CV388" s="79">
        <v>-6.6775474697351456E-3</v>
      </c>
      <c r="CW388" s="79">
        <v>-1.8705213442444801E-2</v>
      </c>
      <c r="CX388" s="79">
        <v>-1.7045145854353905E-2</v>
      </c>
      <c r="CY388" s="79">
        <v>1.3060035184025764E-2</v>
      </c>
      <c r="CZ388" s="79">
        <v>-3.480186453089118E-3</v>
      </c>
      <c r="DA388" s="79">
        <v>2.6536146178841591E-2</v>
      </c>
      <c r="DB388" s="79">
        <v>2.4806581437587738E-2</v>
      </c>
      <c r="DC388" s="79">
        <v>2.4478582665324211E-2</v>
      </c>
      <c r="DD388" s="79">
        <v>2.6647798717021942E-2</v>
      </c>
      <c r="DE388" s="79">
        <v>2.458573505282402E-2</v>
      </c>
      <c r="DF388" s="79">
        <v>2.0319497212767601E-2</v>
      </c>
      <c r="DG388" s="79">
        <v>4.6017603017389774E-3</v>
      </c>
      <c r="DH388" s="79">
        <v>1.0223673656582832E-2</v>
      </c>
      <c r="DI388" s="79">
        <v>5.9700482524931431E-3</v>
      </c>
      <c r="DJ388" s="79">
        <v>6.1565316282212734E-3</v>
      </c>
      <c r="DK388" s="79">
        <v>-3.5576805472373962E-2</v>
      </c>
      <c r="DL388" s="79">
        <v>-2.9638849198818207E-2</v>
      </c>
      <c r="DM388" s="79">
        <v>-1.039695180952549E-2</v>
      </c>
      <c r="DN388" s="79">
        <v>-2.2401856258511543E-2</v>
      </c>
      <c r="DO388" s="79">
        <v>-2.0628560334444046E-2</v>
      </c>
      <c r="DP388" s="79">
        <v>-2.2430431097745895E-2</v>
      </c>
      <c r="DQ388" s="79">
        <v>-8.4793344140052795E-3</v>
      </c>
      <c r="DR388" s="79">
        <v>9.282762766815722E-5</v>
      </c>
      <c r="DS388" s="79">
        <v>2.976883202791214E-3</v>
      </c>
      <c r="DT388" s="79">
        <v>6.9971503689885139E-3</v>
      </c>
      <c r="DU388" s="79">
        <v>-3.714156337082386E-3</v>
      </c>
      <c r="DV388" s="79">
        <v>-1.2161358026787639E-3</v>
      </c>
      <c r="DW388" s="79">
        <v>2.8577640652656555E-2</v>
      </c>
      <c r="DX388" s="79">
        <v>1.065356656908989E-2</v>
      </c>
      <c r="DY388" s="79">
        <v>4.5785963535308838E-2</v>
      </c>
      <c r="DZ388" s="79">
        <v>4.260673001408577E-2</v>
      </c>
      <c r="EA388" s="79">
        <v>4.1825063526630402E-2</v>
      </c>
      <c r="EB388" s="79">
        <v>4.4018004089593887E-2</v>
      </c>
      <c r="EC388" s="79">
        <v>4.239090159535408E-2</v>
      </c>
      <c r="ED388" s="79">
        <v>3.9872333407402039E-2</v>
      </c>
      <c r="EE388" s="79">
        <v>2.487608790397644E-2</v>
      </c>
      <c r="EF388" s="79">
        <v>2.8945993632078171E-2</v>
      </c>
      <c r="EG388" s="79">
        <v>2.5354195386171341E-2</v>
      </c>
      <c r="EH388" s="79">
        <v>2.7743617072701454E-2</v>
      </c>
      <c r="EI388" s="79">
        <v>-1.560506597161293E-2</v>
      </c>
      <c r="EJ388" s="79">
        <v>-1.1988023295998573E-2</v>
      </c>
      <c r="EK388" s="79">
        <v>7.3718233034014702E-3</v>
      </c>
      <c r="EL388" s="79">
        <v>-6.0102283023297787E-3</v>
      </c>
      <c r="EM388" s="79">
        <v>-4.7280113212764263E-3</v>
      </c>
      <c r="EN388" s="79">
        <v>-7.4510634876787663E-3</v>
      </c>
      <c r="EO388" s="79">
        <v>8.2138488069176674E-3</v>
      </c>
      <c r="EP388" s="79">
        <v>2.1517714485526085E-2</v>
      </c>
      <c r="EQ388" s="79">
        <v>2.3603275418281555E-2</v>
      </c>
      <c r="ER388" s="79">
        <v>2.6741242036223412E-2</v>
      </c>
      <c r="ES388" s="79">
        <v>1.7930552363395691E-2</v>
      </c>
      <c r="ET388" s="79">
        <v>2.163843996822834E-2</v>
      </c>
      <c r="EU388" s="79">
        <v>5.0982598215341568E-2</v>
      </c>
      <c r="EV388" s="79">
        <v>3.1060459092259407E-2</v>
      </c>
      <c r="EW388" s="79">
        <v>47.392784118652344</v>
      </c>
      <c r="EX388" s="79">
        <v>46.968700408935547</v>
      </c>
      <c r="EY388" s="79">
        <v>46.592571258544922</v>
      </c>
      <c r="EZ388" s="79">
        <v>46.182575225830078</v>
      </c>
      <c r="FA388" s="79">
        <v>45.857952117919922</v>
      </c>
      <c r="FB388" s="79">
        <v>45.8349609375</v>
      </c>
      <c r="FC388" s="79">
        <v>45.752353668212891</v>
      </c>
      <c r="FD388" s="79">
        <v>45.591365814208984</v>
      </c>
      <c r="FE388" s="79">
        <v>46.540641784667969</v>
      </c>
      <c r="FF388" s="79">
        <v>49.158023834228516</v>
      </c>
      <c r="FG388" s="79">
        <v>51.886589050292969</v>
      </c>
      <c r="FH388" s="79">
        <v>54.237491607666016</v>
      </c>
      <c r="FI388" s="79">
        <v>55.970329284667969</v>
      </c>
      <c r="FJ388" s="79">
        <v>56.892230987548828</v>
      </c>
      <c r="FK388" s="79">
        <v>57.664249420166016</v>
      </c>
      <c r="FL388" s="79">
        <v>57.632846832275391</v>
      </c>
      <c r="FM388" s="79">
        <v>56.490135192871094</v>
      </c>
      <c r="FN388" s="79">
        <v>54.477382659912109</v>
      </c>
      <c r="FO388" s="79">
        <v>52.989795684814453</v>
      </c>
      <c r="FP388" s="79">
        <v>51.674198150634766</v>
      </c>
      <c r="FQ388" s="79">
        <v>50.7440185546875</v>
      </c>
      <c r="FR388" s="79">
        <v>49.872089385986328</v>
      </c>
      <c r="FS388" s="79">
        <v>49.043350219726563</v>
      </c>
      <c r="FT388" s="79">
        <v>48.247203826904297</v>
      </c>
      <c r="FU388" s="79">
        <v>1.91457848995924E-2</v>
      </c>
      <c r="FV388" s="79">
        <v>2.1340612322092056E-2</v>
      </c>
      <c r="FW388" s="79">
        <v>1.9506052136421204E-2</v>
      </c>
      <c r="FX388" s="79">
        <v>0</v>
      </c>
      <c r="FY388" s="79">
        <v>132</v>
      </c>
      <c r="FZ388" s="79">
        <v>1</v>
      </c>
      <c r="GA388" s="52"/>
      <c r="GB388" s="34"/>
    </row>
    <row r="389" spans="1:184" x14ac:dyDescent="0.2">
      <c r="A389" t="s">
        <v>186</v>
      </c>
      <c r="B389" t="s">
        <v>236</v>
      </c>
      <c r="C389" t="s">
        <v>194</v>
      </c>
      <c r="D389" t="s">
        <v>202</v>
      </c>
      <c r="E389" t="s">
        <v>243</v>
      </c>
      <c r="F389" t="s">
        <v>1</v>
      </c>
      <c r="G389" t="s">
        <v>1</v>
      </c>
      <c r="H389" s="79">
        <v>4420</v>
      </c>
      <c r="I389" s="79">
        <v>0.51951378583908081</v>
      </c>
      <c r="J389" s="79">
        <v>0.46158716082572937</v>
      </c>
      <c r="K389" s="79">
        <v>0.42813554406166077</v>
      </c>
      <c r="L389" s="79">
        <v>0.40530839562416077</v>
      </c>
      <c r="M389" s="79">
        <v>0.41002416610717773</v>
      </c>
      <c r="N389" s="79">
        <v>0.45777404308319092</v>
      </c>
      <c r="O389" s="79">
        <v>0.55706685781478882</v>
      </c>
      <c r="P389" s="79">
        <v>0.60843056440353394</v>
      </c>
      <c r="Q389" s="79">
        <v>0.57592505216598511</v>
      </c>
      <c r="R389" s="79">
        <v>0.56450879573822021</v>
      </c>
      <c r="S389" s="79">
        <v>0.53978884220123291</v>
      </c>
      <c r="T389" s="79">
        <v>0.52985656261444092</v>
      </c>
      <c r="U389" s="79">
        <v>0.51487863063812256</v>
      </c>
      <c r="V389" s="79">
        <v>0.48648887872695923</v>
      </c>
      <c r="W389" s="79">
        <v>0.48955482244491577</v>
      </c>
      <c r="X389" s="79">
        <v>0.50684851408004761</v>
      </c>
      <c r="Y389" s="79">
        <v>0.58142906427383423</v>
      </c>
      <c r="Z389" s="79">
        <v>0.73110419511795044</v>
      </c>
      <c r="AA389" s="79">
        <v>0.78420537710189819</v>
      </c>
      <c r="AB389" s="79">
        <v>0.78948080539703369</v>
      </c>
      <c r="AC389" s="79">
        <v>0.77500766515731812</v>
      </c>
      <c r="AD389" s="79">
        <v>0.73903542757034302</v>
      </c>
      <c r="AE389" s="79">
        <v>0.66042864322662354</v>
      </c>
      <c r="AF389" s="79">
        <v>0.55273145437240601</v>
      </c>
      <c r="AG389" s="79">
        <v>-5.0270929932594299E-2</v>
      </c>
      <c r="AH389" s="79">
        <v>-5.262727290391922E-2</v>
      </c>
      <c r="AI389" s="79">
        <v>-5.143485963344574E-2</v>
      </c>
      <c r="AJ389" s="79">
        <v>-3.9485782384872437E-2</v>
      </c>
      <c r="AK389" s="79">
        <v>-4.0286652743816376E-2</v>
      </c>
      <c r="AL389" s="79">
        <v>-5.1076948642730713E-2</v>
      </c>
      <c r="AM389" s="79">
        <v>-4.4223278760910034E-2</v>
      </c>
      <c r="AN389" s="79">
        <v>-2.9143549501895905E-2</v>
      </c>
      <c r="AO389" s="79">
        <v>-1.1365354992449284E-2</v>
      </c>
      <c r="AP389" s="79">
        <v>-7.7842758037149906E-3</v>
      </c>
      <c r="AQ389" s="79">
        <v>1.483087195083499E-3</v>
      </c>
      <c r="AR389" s="79">
        <v>2.2571359295397997E-3</v>
      </c>
      <c r="AS389" s="79">
        <v>-2.9423527885228395E-3</v>
      </c>
      <c r="AT389" s="79">
        <v>-1.8635233864188194E-2</v>
      </c>
      <c r="AU389" s="79">
        <v>-7.8160472912713885E-4</v>
      </c>
      <c r="AV389" s="79">
        <v>1.8613781780004501E-2</v>
      </c>
      <c r="AW389" s="79">
        <v>2.643432654440403E-2</v>
      </c>
      <c r="AX389" s="79">
        <v>3.7231579422950745E-2</v>
      </c>
      <c r="AY389" s="79">
        <v>3.0661074444651604E-2</v>
      </c>
      <c r="AZ389" s="79">
        <v>2.708791010081768E-2</v>
      </c>
      <c r="BA389" s="79">
        <v>-2.04777792096138E-2</v>
      </c>
      <c r="BB389" s="79">
        <v>-3.9910845458507538E-2</v>
      </c>
      <c r="BC389" s="79">
        <v>-3.2208051532506943E-2</v>
      </c>
      <c r="BD389" s="79">
        <v>-3.3796250820159912E-2</v>
      </c>
      <c r="BE389" s="79">
        <v>-3.7779670208692551E-2</v>
      </c>
      <c r="BF389" s="79">
        <v>-3.9872799068689346E-2</v>
      </c>
      <c r="BG389" s="79">
        <v>-3.8717318326234818E-2</v>
      </c>
      <c r="BH389" s="79">
        <v>-2.6712765917181969E-2</v>
      </c>
      <c r="BI389" s="79">
        <v>-2.7032274752855301E-2</v>
      </c>
      <c r="BJ389" s="79">
        <v>-3.4968115389347076E-2</v>
      </c>
      <c r="BK389" s="79">
        <v>-2.9832269996404648E-2</v>
      </c>
      <c r="BL389" s="79">
        <v>-1.6461383551359177E-2</v>
      </c>
      <c r="BM389" s="79">
        <v>9.3736034614266828E-6</v>
      </c>
      <c r="BN389" s="79">
        <v>3.5233907401561737E-3</v>
      </c>
      <c r="BO389" s="79">
        <v>1.2900891713798046E-2</v>
      </c>
      <c r="BP389" s="79">
        <v>1.3842778280377388E-2</v>
      </c>
      <c r="BQ389" s="79">
        <v>8.4895500913262367E-3</v>
      </c>
      <c r="BR389" s="79">
        <v>-7.7538453042507172E-3</v>
      </c>
      <c r="BS389" s="79">
        <v>7.642713375389576E-3</v>
      </c>
      <c r="BT389" s="79">
        <v>2.7279578149318695E-2</v>
      </c>
      <c r="BU389" s="79">
        <v>3.6132670938968658E-2</v>
      </c>
      <c r="BV389" s="79">
        <v>4.7512080520391464E-2</v>
      </c>
      <c r="BW389" s="79">
        <v>4.183511808514595E-2</v>
      </c>
      <c r="BX389" s="79">
        <v>3.8285329937934875E-2</v>
      </c>
      <c r="BY389" s="79">
        <v>-6.3480301760137081E-3</v>
      </c>
      <c r="BZ389" s="79">
        <v>-2.4918612092733383E-2</v>
      </c>
      <c r="CA389" s="79">
        <v>-1.7631204798817635E-2</v>
      </c>
      <c r="CB389" s="79">
        <v>-2.0647289231419563E-2</v>
      </c>
      <c r="CC389" s="79">
        <v>-2.9128266498446465E-2</v>
      </c>
      <c r="CD389" s="79">
        <v>-3.1039092689752579E-2</v>
      </c>
      <c r="CE389" s="79">
        <v>-2.9909182339906693E-2</v>
      </c>
      <c r="CF389" s="79">
        <v>-1.7866214737296104E-2</v>
      </c>
      <c r="CG389" s="79">
        <v>-1.7852328717708588E-2</v>
      </c>
      <c r="CH389" s="79">
        <v>-2.3811180144548416E-2</v>
      </c>
      <c r="CI389" s="79">
        <v>-1.9865101203322411E-2</v>
      </c>
      <c r="CJ389" s="79">
        <v>-7.6777534559369087E-3</v>
      </c>
      <c r="CK389" s="79">
        <v>7.8874761238694191E-3</v>
      </c>
      <c r="CL389" s="79">
        <v>1.1355046182870865E-2</v>
      </c>
      <c r="CM389" s="79">
        <v>2.0808827131986618E-2</v>
      </c>
      <c r="CN389" s="79">
        <v>2.186695858836174E-2</v>
      </c>
      <c r="CO389" s="79">
        <v>1.6407249495387077E-2</v>
      </c>
      <c r="CP389" s="79">
        <v>-2.1742912940680981E-4</v>
      </c>
      <c r="CQ389" s="79">
        <v>1.3477370142936707E-2</v>
      </c>
      <c r="CR389" s="79">
        <v>3.3281486481428146E-2</v>
      </c>
      <c r="CS389" s="79">
        <v>4.2849715799093246E-2</v>
      </c>
      <c r="CT389" s="79">
        <v>5.4632324725389481E-2</v>
      </c>
      <c r="CU389" s="79">
        <v>4.9574222415685654E-2</v>
      </c>
      <c r="CV389" s="79">
        <v>4.6040624380111694E-2</v>
      </c>
      <c r="CW389" s="79">
        <v>3.4381898585706949E-3</v>
      </c>
      <c r="CX389" s="79">
        <v>-1.453503780066967E-2</v>
      </c>
      <c r="CY389" s="79">
        <v>-7.5353248976171017E-3</v>
      </c>
      <c r="CZ389" s="79">
        <v>-1.154035609215498E-2</v>
      </c>
      <c r="DA389" s="79">
        <v>-2.0476860925555229E-2</v>
      </c>
      <c r="DB389" s="79">
        <v>-2.2205384448170662E-2</v>
      </c>
      <c r="DC389" s="79">
        <v>-2.1101050078868866E-2</v>
      </c>
      <c r="DD389" s="79">
        <v>-9.0196626260876656E-3</v>
      </c>
      <c r="DE389" s="79">
        <v>-8.6723854765295982E-3</v>
      </c>
      <c r="DF389" s="79">
        <v>-1.2654249556362629E-2</v>
      </c>
      <c r="DG389" s="79">
        <v>-9.8979342728853226E-3</v>
      </c>
      <c r="DH389" s="79">
        <v>1.1058761738240719E-3</v>
      </c>
      <c r="DI389" s="79">
        <v>1.5765577554702759E-2</v>
      </c>
      <c r="DJ389" s="79">
        <v>1.9186699762940407E-2</v>
      </c>
      <c r="DK389" s="79">
        <v>2.8716761618852615E-2</v>
      </c>
      <c r="DL389" s="79">
        <v>2.9891140758991241E-2</v>
      </c>
      <c r="DM389" s="79">
        <v>2.4324951693415642E-2</v>
      </c>
      <c r="DN389" s="79">
        <v>7.3189865797758102E-3</v>
      </c>
      <c r="DO389" s="79">
        <v>1.9312025979161263E-2</v>
      </c>
      <c r="DP389" s="79">
        <v>3.9283391088247299E-2</v>
      </c>
      <c r="DQ389" s="79">
        <v>4.9566760659217834E-2</v>
      </c>
      <c r="DR389" s="79">
        <v>6.1752572655677795E-2</v>
      </c>
      <c r="DS389" s="79">
        <v>5.7313334196805954E-2</v>
      </c>
      <c r="DT389" s="79">
        <v>5.3795918822288513E-2</v>
      </c>
      <c r="DU389" s="79">
        <v>1.3224410824477673E-2</v>
      </c>
      <c r="DV389" s="79">
        <v>-4.1514625772833824E-3</v>
      </c>
      <c r="DW389" s="79">
        <v>2.5605536065995693E-3</v>
      </c>
      <c r="DX389" s="79">
        <v>-2.4334241170436144E-3</v>
      </c>
      <c r="DY389" s="79">
        <v>-7.9856030642986298E-3</v>
      </c>
      <c r="DZ389" s="79">
        <v>-9.4509106129407883E-3</v>
      </c>
      <c r="EA389" s="79">
        <v>-8.3835059776902199E-3</v>
      </c>
      <c r="EB389" s="79">
        <v>3.7533524446189404E-3</v>
      </c>
      <c r="EC389" s="79">
        <v>4.5819953083992004E-3</v>
      </c>
      <c r="ED389" s="79">
        <v>3.4545871894806623E-3</v>
      </c>
      <c r="EE389" s="79">
        <v>4.4930730946362019E-3</v>
      </c>
      <c r="EF389" s="79">
        <v>1.3788041658699512E-2</v>
      </c>
      <c r="EG389" s="79">
        <v>2.7140308171510696E-2</v>
      </c>
      <c r="EH389" s="79">
        <v>3.0494365841150284E-2</v>
      </c>
      <c r="EI389" s="79">
        <v>4.0134567767381668E-2</v>
      </c>
      <c r="EJ389" s="79">
        <v>4.1476782411336899E-2</v>
      </c>
      <c r="EK389" s="79">
        <v>3.5756852477788925E-2</v>
      </c>
      <c r="EL389" s="79">
        <v>1.8200377002358437E-2</v>
      </c>
      <c r="EM389" s="79">
        <v>2.7736343443393707E-2</v>
      </c>
      <c r="EN389" s="79">
        <v>4.7949187457561493E-2</v>
      </c>
      <c r="EO389" s="79">
        <v>5.9265099465847015E-2</v>
      </c>
      <c r="EP389" s="79">
        <v>7.2033070027828217E-2</v>
      </c>
      <c r="EQ389" s="79">
        <v>6.8487375974655151E-2</v>
      </c>
      <c r="ER389" s="79">
        <v>6.4993336796760559E-2</v>
      </c>
      <c r="ES389" s="79">
        <v>2.7354156598448753E-2</v>
      </c>
      <c r="ET389" s="79">
        <v>1.0840769857168198E-2</v>
      </c>
      <c r="EU389" s="79">
        <v>1.7137398943305016E-2</v>
      </c>
      <c r="EV389" s="79">
        <v>1.0715539567172527E-2</v>
      </c>
      <c r="EW389" s="79">
        <v>48.830726623535156</v>
      </c>
      <c r="EX389" s="79">
        <v>48.348583221435547</v>
      </c>
      <c r="EY389" s="79">
        <v>47.865467071533203</v>
      </c>
      <c r="EZ389" s="79">
        <v>47.537059783935547</v>
      </c>
      <c r="FA389" s="79">
        <v>47.166294097900391</v>
      </c>
      <c r="FB389" s="79">
        <v>46.940814971923828</v>
      </c>
      <c r="FC389" s="79">
        <v>46.753528594970703</v>
      </c>
      <c r="FD389" s="79">
        <v>46.407535552978516</v>
      </c>
      <c r="FE389" s="79">
        <v>47.301864624023438</v>
      </c>
      <c r="FF389" s="79">
        <v>50.107723236083984</v>
      </c>
      <c r="FG389" s="79">
        <v>52.865753173828125</v>
      </c>
      <c r="FH389" s="79">
        <v>55.065711975097656</v>
      </c>
      <c r="FI389" s="79">
        <v>56.572681427001953</v>
      </c>
      <c r="FJ389" s="79">
        <v>57.493076324462891</v>
      </c>
      <c r="FK389" s="79">
        <v>58.063518524169922</v>
      </c>
      <c r="FL389" s="79">
        <v>57.865932464599609</v>
      </c>
      <c r="FM389" s="79">
        <v>56.672939300537109</v>
      </c>
      <c r="FN389" s="79">
        <v>54.569866180419922</v>
      </c>
      <c r="FO389" s="79">
        <v>53.176776885986328</v>
      </c>
      <c r="FP389" s="79">
        <v>52.163063049316406</v>
      </c>
      <c r="FQ389" s="79">
        <v>51.405834197998047</v>
      </c>
      <c r="FR389" s="79">
        <v>50.891849517822266</v>
      </c>
      <c r="FS389" s="79">
        <v>50.458953857421875</v>
      </c>
      <c r="FT389" s="79">
        <v>49.82830810546875</v>
      </c>
      <c r="FU389" s="79">
        <v>1.1497538536787033E-2</v>
      </c>
      <c r="FV389" s="79">
        <v>1.1599372141063213E-2</v>
      </c>
      <c r="FW389" s="79">
        <v>1.2344108894467354E-2</v>
      </c>
      <c r="FX389" s="79">
        <v>0</v>
      </c>
      <c r="FY389" s="79">
        <v>399.4761962890625</v>
      </c>
      <c r="FZ389" s="79">
        <v>1</v>
      </c>
      <c r="GA389" s="52"/>
      <c r="GB389" s="34"/>
    </row>
    <row r="390" spans="1:184" x14ac:dyDescent="0.2">
      <c r="A390" t="s">
        <v>186</v>
      </c>
      <c r="B390" t="s">
        <v>236</v>
      </c>
      <c r="C390" t="s">
        <v>194</v>
      </c>
      <c r="D390" t="s">
        <v>202</v>
      </c>
      <c r="E390" t="s">
        <v>243</v>
      </c>
      <c r="F390" t="s">
        <v>178</v>
      </c>
      <c r="G390" t="s">
        <v>1</v>
      </c>
      <c r="H390" s="79">
        <v>2936</v>
      </c>
      <c r="I390" s="79">
        <v>0.42793431878089905</v>
      </c>
      <c r="J390" s="79">
        <v>0.37461563944816589</v>
      </c>
      <c r="K390" s="79">
        <v>0.34679213166236877</v>
      </c>
      <c r="L390" s="79">
        <v>0.33416491746902466</v>
      </c>
      <c r="M390" s="79">
        <v>0.33887150883674622</v>
      </c>
      <c r="N390" s="79">
        <v>0.3747001588344574</v>
      </c>
      <c r="O390" s="79">
        <v>0.4575335681438446</v>
      </c>
      <c r="P390" s="79">
        <v>0.5189170241355896</v>
      </c>
      <c r="Q390" s="79">
        <v>0.50196033716201782</v>
      </c>
      <c r="R390" s="79">
        <v>0.48932653665542603</v>
      </c>
      <c r="S390" s="79">
        <v>0.47541689872741699</v>
      </c>
      <c r="T390" s="79">
        <v>0.47259464859962463</v>
      </c>
      <c r="U390" s="79">
        <v>0.45868104696273804</v>
      </c>
      <c r="V390" s="79">
        <v>0.4355524480342865</v>
      </c>
      <c r="W390" s="79">
        <v>0.43431779742240906</v>
      </c>
      <c r="X390" s="79">
        <v>0.44676369428634644</v>
      </c>
      <c r="Y390" s="79">
        <v>0.52010929584503174</v>
      </c>
      <c r="Z390" s="79">
        <v>0.64209467172622681</v>
      </c>
      <c r="AA390" s="79">
        <v>0.68895310163497925</v>
      </c>
      <c r="AB390" s="79">
        <v>0.7024797797203064</v>
      </c>
      <c r="AC390" s="79">
        <v>0.68599367141723633</v>
      </c>
      <c r="AD390" s="79">
        <v>0.68442034721374512</v>
      </c>
      <c r="AE390" s="79">
        <v>0.61765247583389282</v>
      </c>
      <c r="AF390" s="79">
        <v>0.506752610206604</v>
      </c>
      <c r="AG390" s="79">
        <v>-3.9669252932071686E-2</v>
      </c>
      <c r="AH390" s="79">
        <v>-3.4799251705408096E-2</v>
      </c>
      <c r="AI390" s="79">
        <v>-3.2733406871557236E-2</v>
      </c>
      <c r="AJ390" s="79">
        <v>-3.1855698674917221E-2</v>
      </c>
      <c r="AK390" s="79">
        <v>-3.4836225211620331E-2</v>
      </c>
      <c r="AL390" s="79">
        <v>-3.661811351776123E-2</v>
      </c>
      <c r="AM390" s="79">
        <v>-1.8443360924720764E-2</v>
      </c>
      <c r="AN390" s="79">
        <v>-2.5964617729187012E-2</v>
      </c>
      <c r="AO390" s="79">
        <v>-1.2247344478964806E-2</v>
      </c>
      <c r="AP390" s="79">
        <v>-1.0575504042208195E-2</v>
      </c>
      <c r="AQ390" s="79">
        <v>4.3991128914058208E-3</v>
      </c>
      <c r="AR390" s="79">
        <v>8.4976339712738991E-3</v>
      </c>
      <c r="AS390" s="79">
        <v>-2.5546366814523935E-3</v>
      </c>
      <c r="AT390" s="79">
        <v>-1.6805894672870636E-2</v>
      </c>
      <c r="AU390" s="79">
        <v>-1.1541229905560613E-3</v>
      </c>
      <c r="AV390" s="79">
        <v>1.4484550803899765E-2</v>
      </c>
      <c r="AW390" s="79">
        <v>1.6806112602353096E-2</v>
      </c>
      <c r="AX390" s="79">
        <v>2.1375099197030067E-2</v>
      </c>
      <c r="AY390" s="79">
        <v>1.8998198211193085E-2</v>
      </c>
      <c r="AZ390" s="79">
        <v>6.8965284153819084E-3</v>
      </c>
      <c r="BA390" s="79">
        <v>-3.1203245744109154E-2</v>
      </c>
      <c r="BB390" s="79">
        <v>-4.0901735424995422E-2</v>
      </c>
      <c r="BC390" s="79">
        <v>-3.5851571708917618E-2</v>
      </c>
      <c r="BD390" s="79">
        <v>-3.3469848334789276E-2</v>
      </c>
      <c r="BE390" s="79">
        <v>-2.8615636751055717E-2</v>
      </c>
      <c r="BF390" s="79">
        <v>-2.4483727291226387E-2</v>
      </c>
      <c r="BG390" s="79">
        <v>-2.330918051302433E-2</v>
      </c>
      <c r="BH390" s="79">
        <v>-2.1631067618727684E-2</v>
      </c>
      <c r="BI390" s="79">
        <v>-2.4181444197893143E-2</v>
      </c>
      <c r="BJ390" s="79">
        <v>-2.5532497093081474E-2</v>
      </c>
      <c r="BK390" s="79">
        <v>-7.0456876419484615E-3</v>
      </c>
      <c r="BL390" s="79">
        <v>-1.4085842296481133E-2</v>
      </c>
      <c r="BM390" s="79">
        <v>-1.2896464904770255E-3</v>
      </c>
      <c r="BN390" s="79">
        <v>-3.5259377909824252E-4</v>
      </c>
      <c r="BO390" s="79">
        <v>1.4055983163416386E-2</v>
      </c>
      <c r="BP390" s="79">
        <v>1.8144801259040833E-2</v>
      </c>
      <c r="BQ390" s="79">
        <v>6.7710573785007E-3</v>
      </c>
      <c r="BR390" s="79">
        <v>-7.5221788138151169E-3</v>
      </c>
      <c r="BS390" s="79">
        <v>7.3580034077167511E-3</v>
      </c>
      <c r="BT390" s="79">
        <v>2.3020129650831223E-2</v>
      </c>
      <c r="BU390" s="79">
        <v>2.6799974963068962E-2</v>
      </c>
      <c r="BV390" s="79">
        <v>3.2947603613138199E-2</v>
      </c>
      <c r="BW390" s="79">
        <v>3.1844045966863632E-2</v>
      </c>
      <c r="BX390" s="79">
        <v>1.9511649385094643E-2</v>
      </c>
      <c r="BY390" s="79">
        <v>-1.8333792686462402E-2</v>
      </c>
      <c r="BZ390" s="79">
        <v>-2.6932775974273682E-2</v>
      </c>
      <c r="CA390" s="79">
        <v>-2.2236142307519913E-2</v>
      </c>
      <c r="CB390" s="79">
        <v>-2.210729755461216E-2</v>
      </c>
      <c r="CC390" s="79">
        <v>-2.0959936082363129E-2</v>
      </c>
      <c r="CD390" s="79">
        <v>-1.7339227721095085E-2</v>
      </c>
      <c r="CE390" s="79">
        <v>-1.6781993210315704E-2</v>
      </c>
      <c r="CF390" s="79">
        <v>-1.4549520798027515E-2</v>
      </c>
      <c r="CG390" s="79">
        <v>-1.6801975667476654E-2</v>
      </c>
      <c r="CH390" s="79">
        <v>-1.7854634672403336E-2</v>
      </c>
      <c r="CI390" s="79">
        <v>8.4830663399770856E-4</v>
      </c>
      <c r="CJ390" s="79">
        <v>-5.8586369268596172E-3</v>
      </c>
      <c r="CK390" s="79">
        <v>6.2996218912303448E-3</v>
      </c>
      <c r="CL390" s="79">
        <v>6.7277634516358376E-3</v>
      </c>
      <c r="CM390" s="79">
        <v>2.0744303241372108E-2</v>
      </c>
      <c r="CN390" s="79">
        <v>2.4826398119330406E-2</v>
      </c>
      <c r="CO390" s="79">
        <v>1.3230005279183388E-2</v>
      </c>
      <c r="CP390" s="79">
        <v>-1.0923057561740279E-3</v>
      </c>
      <c r="CQ390" s="79">
        <v>1.3253476470708847E-2</v>
      </c>
      <c r="CR390" s="79">
        <v>2.8931844979524612E-2</v>
      </c>
      <c r="CS390" s="79">
        <v>3.3721692860126495E-2</v>
      </c>
      <c r="CT390" s="79">
        <v>4.0962684899568558E-2</v>
      </c>
      <c r="CU390" s="79">
        <v>4.0741045027971268E-2</v>
      </c>
      <c r="CV390" s="79">
        <v>2.8248844668269157E-2</v>
      </c>
      <c r="CW390" s="79">
        <v>-9.4204507768154144E-3</v>
      </c>
      <c r="CX390" s="79">
        <v>-1.7257915809750557E-2</v>
      </c>
      <c r="CY390" s="79">
        <v>-1.2806134298443794E-2</v>
      </c>
      <c r="CZ390" s="79">
        <v>-1.4237625524401665E-2</v>
      </c>
      <c r="DA390" s="79">
        <v>-1.3304237276315689E-2</v>
      </c>
      <c r="DB390" s="79">
        <v>-1.0194728150963783E-2</v>
      </c>
      <c r="DC390" s="79">
        <v>-1.0254804044961929E-2</v>
      </c>
      <c r="DD390" s="79">
        <v>-7.4679739773273468E-3</v>
      </c>
      <c r="DE390" s="79">
        <v>-9.42250806838274E-3</v>
      </c>
      <c r="DF390" s="79">
        <v>-1.0176773183047771E-2</v>
      </c>
      <c r="DG390" s="79">
        <v>8.7423007935285568E-3</v>
      </c>
      <c r="DH390" s="79">
        <v>2.3685679771006107E-3</v>
      </c>
      <c r="DI390" s="79">
        <v>1.3888890855014324E-2</v>
      </c>
      <c r="DJ390" s="79">
        <v>1.3808119110763073E-2</v>
      </c>
      <c r="DK390" s="79">
        <v>2.7432620525360107E-2</v>
      </c>
      <c r="DL390" s="79">
        <v>3.150799497961998E-2</v>
      </c>
      <c r="DM390" s="79">
        <v>1.9688954576849937E-2</v>
      </c>
      <c r="DN390" s="79">
        <v>5.3375670686364174E-3</v>
      </c>
      <c r="DO390" s="79">
        <v>1.9148949533700943E-2</v>
      </c>
      <c r="DP390" s="79">
        <v>3.4843560308218002E-2</v>
      </c>
      <c r="DQ390" s="79">
        <v>4.0643408894538879E-2</v>
      </c>
      <c r="DR390" s="79">
        <v>4.8977762460708618E-2</v>
      </c>
      <c r="DS390" s="79">
        <v>4.9638040363788605E-2</v>
      </c>
      <c r="DT390" s="79">
        <v>3.6986041814088821E-2</v>
      </c>
      <c r="DU390" s="79">
        <v>-5.0710875075310469E-4</v>
      </c>
      <c r="DV390" s="79">
        <v>-7.5830593705177307E-3</v>
      </c>
      <c r="DW390" s="79">
        <v>-3.3761279191821814E-3</v>
      </c>
      <c r="DX390" s="79">
        <v>-6.3679562881588936E-3</v>
      </c>
      <c r="DY390" s="79">
        <v>-2.250623656436801E-3</v>
      </c>
      <c r="DZ390" s="79">
        <v>1.2079560110578313E-4</v>
      </c>
      <c r="EA390" s="79">
        <v>-8.3057937445119023E-4</v>
      </c>
      <c r="EB390" s="79">
        <v>2.756655914708972E-3</v>
      </c>
      <c r="EC390" s="79">
        <v>1.2322737602517009E-3</v>
      </c>
      <c r="ED390" s="79">
        <v>9.0884242672473192E-4</v>
      </c>
      <c r="EE390" s="79">
        <v>2.0139973610639572E-2</v>
      </c>
      <c r="EF390" s="79">
        <v>1.4247344806790352E-2</v>
      </c>
      <c r="EG390" s="79">
        <v>2.484658919274807E-2</v>
      </c>
      <c r="EH390" s="79">
        <v>2.4031031876802444E-2</v>
      </c>
      <c r="EI390" s="79">
        <v>3.7089493125677109E-2</v>
      </c>
      <c r="EJ390" s="79">
        <v>4.1155163198709488E-2</v>
      </c>
      <c r="EK390" s="79">
        <v>2.9014647006988525E-2</v>
      </c>
      <c r="EL390" s="79">
        <v>1.4621281996369362E-2</v>
      </c>
      <c r="EM390" s="79">
        <v>2.7661075815558434E-2</v>
      </c>
      <c r="EN390" s="79">
        <v>4.337913915514946E-2</v>
      </c>
      <c r="EO390" s="79">
        <v>5.0637267529964447E-2</v>
      </c>
      <c r="EP390" s="79">
        <v>6.0550268739461899E-2</v>
      </c>
      <c r="EQ390" s="79">
        <v>6.2483888119459152E-2</v>
      </c>
      <c r="ER390" s="79">
        <v>4.960116371512413E-2</v>
      </c>
      <c r="ES390" s="79">
        <v>1.2362341396510601E-2</v>
      </c>
      <c r="ET390" s="79">
        <v>6.38590008020401E-3</v>
      </c>
      <c r="EU390" s="79">
        <v>1.0239303112030029E-2</v>
      </c>
      <c r="EV390" s="79">
        <v>4.9945968203246593E-3</v>
      </c>
      <c r="EW390" s="79">
        <v>50.104415893554688</v>
      </c>
      <c r="EX390" s="79">
        <v>49.633277893066406</v>
      </c>
      <c r="EY390" s="79">
        <v>49.021121978759766</v>
      </c>
      <c r="EZ390" s="79">
        <v>48.609714508056641</v>
      </c>
      <c r="FA390" s="79">
        <v>48.308006286621094</v>
      </c>
      <c r="FB390" s="79">
        <v>48.258281707763672</v>
      </c>
      <c r="FC390" s="79">
        <v>48.259326934814453</v>
      </c>
      <c r="FD390" s="79">
        <v>48.131591796875</v>
      </c>
      <c r="FE390" s="79">
        <v>48.872920989990234</v>
      </c>
      <c r="FF390" s="79">
        <v>51.761459350585938</v>
      </c>
      <c r="FG390" s="79">
        <v>54.213008880615234</v>
      </c>
      <c r="FH390" s="79">
        <v>56.15728759765625</v>
      </c>
      <c r="FI390" s="79">
        <v>57.323520660400391</v>
      </c>
      <c r="FJ390" s="79">
        <v>58.185623168945313</v>
      </c>
      <c r="FK390" s="79">
        <v>58.724063873291016</v>
      </c>
      <c r="FL390" s="79">
        <v>58.597614288330078</v>
      </c>
      <c r="FM390" s="79">
        <v>57.545661926269531</v>
      </c>
      <c r="FN390" s="79">
        <v>55.711475372314453</v>
      </c>
      <c r="FO390" s="79">
        <v>54.556877136230469</v>
      </c>
      <c r="FP390" s="79">
        <v>53.538387298583984</v>
      </c>
      <c r="FQ390" s="79">
        <v>52.751361846923828</v>
      </c>
      <c r="FR390" s="79">
        <v>52.230743408203125</v>
      </c>
      <c r="FS390" s="79">
        <v>51.715175628662109</v>
      </c>
      <c r="FT390" s="79">
        <v>51.121471405029297</v>
      </c>
      <c r="FU390" s="79">
        <v>1.055286917835474E-2</v>
      </c>
      <c r="FV390" s="79">
        <v>1.3140235096216202E-2</v>
      </c>
      <c r="FW390" s="79">
        <v>1.0613841935992241E-2</v>
      </c>
      <c r="FX390" s="79">
        <v>0</v>
      </c>
      <c r="FY390" s="79">
        <v>280.28570556640625</v>
      </c>
      <c r="FZ390" s="79">
        <v>1</v>
      </c>
      <c r="GA390" s="52"/>
      <c r="GB390" s="34"/>
    </row>
    <row r="391" spans="1:184" x14ac:dyDescent="0.2">
      <c r="A391" t="s">
        <v>186</v>
      </c>
      <c r="B391" t="s">
        <v>236</v>
      </c>
      <c r="C391" t="s">
        <v>194</v>
      </c>
      <c r="D391" t="s">
        <v>202</v>
      </c>
      <c r="E391" t="s">
        <v>243</v>
      </c>
      <c r="F391" t="s">
        <v>179</v>
      </c>
      <c r="G391" t="s">
        <v>1</v>
      </c>
      <c r="H391" s="79">
        <v>172</v>
      </c>
      <c r="I391" s="79"/>
      <c r="J391" s="79"/>
      <c r="K391" s="79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  <c r="AA391" s="79"/>
      <c r="AB391" s="79"/>
      <c r="AC391" s="79"/>
      <c r="AD391" s="79"/>
      <c r="AE391" s="79"/>
      <c r="AF391" s="79"/>
      <c r="AG391" s="79"/>
      <c r="AH391" s="79"/>
      <c r="AI391" s="79"/>
      <c r="AJ391" s="79"/>
      <c r="AK391" s="79"/>
      <c r="AL391" s="79"/>
      <c r="AM391" s="79"/>
      <c r="AN391" s="79"/>
      <c r="AO391" s="79"/>
      <c r="AP391" s="79"/>
      <c r="AQ391" s="79"/>
      <c r="AR391" s="79"/>
      <c r="AS391" s="79"/>
      <c r="AT391" s="79"/>
      <c r="AU391" s="79"/>
      <c r="AV391" s="79"/>
      <c r="AW391" s="79"/>
      <c r="AX391" s="79"/>
      <c r="AY391" s="79"/>
      <c r="AZ391" s="79"/>
      <c r="BA391" s="79"/>
      <c r="BB391" s="79"/>
      <c r="BC391" s="79"/>
      <c r="BD391" s="79"/>
      <c r="BE391" s="79"/>
      <c r="BF391" s="79"/>
      <c r="BG391" s="79"/>
      <c r="BH391" s="79"/>
      <c r="BI391" s="79"/>
      <c r="BJ391" s="79"/>
      <c r="BK391" s="79"/>
      <c r="BL391" s="79"/>
      <c r="BM391" s="79"/>
      <c r="BN391" s="79"/>
      <c r="BO391" s="79"/>
      <c r="BP391" s="79"/>
      <c r="BQ391" s="79"/>
      <c r="BR391" s="79"/>
      <c r="BS391" s="79"/>
      <c r="BT391" s="79"/>
      <c r="BU391" s="79"/>
      <c r="BV391" s="79"/>
      <c r="BW391" s="79"/>
      <c r="BX391" s="79"/>
      <c r="BY391" s="79"/>
      <c r="BZ391" s="79"/>
      <c r="CA391" s="79"/>
      <c r="CB391" s="79"/>
      <c r="CC391" s="79"/>
      <c r="CD391" s="79"/>
      <c r="CE391" s="79"/>
      <c r="CF391" s="79"/>
      <c r="CG391" s="79"/>
      <c r="CH391" s="79"/>
      <c r="CI391" s="79"/>
      <c r="CJ391" s="79"/>
      <c r="CK391" s="79"/>
      <c r="CL391" s="79"/>
      <c r="CM391" s="79"/>
      <c r="CN391" s="79"/>
      <c r="CO391" s="79"/>
      <c r="CP391" s="79"/>
      <c r="CQ391" s="79"/>
      <c r="CR391" s="79"/>
      <c r="CS391" s="79"/>
      <c r="CT391" s="79"/>
      <c r="CU391" s="79"/>
      <c r="CV391" s="79"/>
      <c r="CW391" s="79"/>
      <c r="CX391" s="79"/>
      <c r="CY391" s="79"/>
      <c r="CZ391" s="79"/>
      <c r="DA391" s="79"/>
      <c r="DB391" s="79"/>
      <c r="DC391" s="79"/>
      <c r="DD391" s="79"/>
      <c r="DE391" s="79"/>
      <c r="DF391" s="79"/>
      <c r="DG391" s="79"/>
      <c r="DH391" s="79"/>
      <c r="DI391" s="79"/>
      <c r="DJ391" s="79"/>
      <c r="DK391" s="79"/>
      <c r="DL391" s="79"/>
      <c r="DM391" s="79"/>
      <c r="DN391" s="79"/>
      <c r="DO391" s="79"/>
      <c r="DP391" s="79"/>
      <c r="DQ391" s="79"/>
      <c r="DR391" s="79"/>
      <c r="DS391" s="79"/>
      <c r="DT391" s="79"/>
      <c r="DU391" s="79"/>
      <c r="DV391" s="79"/>
      <c r="DW391" s="79"/>
      <c r="DX391" s="79"/>
      <c r="DY391" s="79"/>
      <c r="DZ391" s="79"/>
      <c r="EA391" s="79"/>
      <c r="EB391" s="79"/>
      <c r="EC391" s="79"/>
      <c r="ED391" s="79"/>
      <c r="EE391" s="79"/>
      <c r="EF391" s="79"/>
      <c r="EG391" s="79"/>
      <c r="EH391" s="79"/>
      <c r="EI391" s="79"/>
      <c r="EJ391" s="79"/>
      <c r="EK391" s="79"/>
      <c r="EL391" s="79"/>
      <c r="EM391" s="79"/>
      <c r="EN391" s="79"/>
      <c r="EO391" s="79"/>
      <c r="EP391" s="79"/>
      <c r="EQ391" s="79"/>
      <c r="ER391" s="79"/>
      <c r="ES391" s="79"/>
      <c r="ET391" s="79"/>
      <c r="EU391" s="79"/>
      <c r="EV391" s="79"/>
      <c r="EW391" s="79"/>
      <c r="EX391" s="79"/>
      <c r="EY391" s="79"/>
      <c r="EZ391" s="79"/>
      <c r="FA391" s="79"/>
      <c r="FB391" s="79"/>
      <c r="FC391" s="79"/>
      <c r="FD391" s="79"/>
      <c r="FE391" s="79"/>
      <c r="FF391" s="79"/>
      <c r="FG391" s="79"/>
      <c r="FH391" s="79"/>
      <c r="FI391" s="79"/>
      <c r="FJ391" s="79"/>
      <c r="FK391" s="79"/>
      <c r="FL391" s="79"/>
      <c r="FM391" s="79"/>
      <c r="FN391" s="79"/>
      <c r="FO391" s="79"/>
      <c r="FP391" s="79"/>
      <c r="FQ391" s="79"/>
      <c r="FR391" s="79"/>
      <c r="FS391" s="79"/>
      <c r="FT391" s="79"/>
      <c r="FU391" s="79"/>
      <c r="FV391" s="79"/>
      <c r="FW391" s="79"/>
      <c r="FX391" s="79">
        <v>0</v>
      </c>
      <c r="FY391" s="79">
        <v>8.4761905670166016</v>
      </c>
      <c r="FZ391" s="79">
        <v>0</v>
      </c>
      <c r="GA391" s="52"/>
      <c r="GB391" s="34"/>
    </row>
    <row r="392" spans="1:184" x14ac:dyDescent="0.2">
      <c r="A392" t="s">
        <v>186</v>
      </c>
      <c r="B392" t="s">
        <v>236</v>
      </c>
      <c r="C392" t="s">
        <v>194</v>
      </c>
      <c r="D392" t="s">
        <v>202</v>
      </c>
      <c r="E392" t="s">
        <v>243</v>
      </c>
      <c r="F392" t="s">
        <v>180</v>
      </c>
      <c r="G392" t="s">
        <v>1</v>
      </c>
      <c r="H392" s="79">
        <v>49</v>
      </c>
      <c r="I392" s="79"/>
      <c r="J392" s="79"/>
      <c r="K392" s="79"/>
      <c r="L392" s="79"/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  <c r="Z392" s="79"/>
      <c r="AA392" s="79"/>
      <c r="AB392" s="79"/>
      <c r="AC392" s="79"/>
      <c r="AD392" s="79"/>
      <c r="AE392" s="79"/>
      <c r="AF392" s="79"/>
      <c r="AG392" s="79"/>
      <c r="AH392" s="79"/>
      <c r="AI392" s="79"/>
      <c r="AJ392" s="79"/>
      <c r="AK392" s="79"/>
      <c r="AL392" s="79"/>
      <c r="AM392" s="79"/>
      <c r="AN392" s="79"/>
      <c r="AO392" s="79"/>
      <c r="AP392" s="79"/>
      <c r="AQ392" s="79"/>
      <c r="AR392" s="79"/>
      <c r="AS392" s="79"/>
      <c r="AT392" s="79"/>
      <c r="AU392" s="79"/>
      <c r="AV392" s="79"/>
      <c r="AW392" s="79"/>
      <c r="AX392" s="79"/>
      <c r="AY392" s="79"/>
      <c r="AZ392" s="79"/>
      <c r="BA392" s="79"/>
      <c r="BB392" s="79"/>
      <c r="BC392" s="79"/>
      <c r="BD392" s="79"/>
      <c r="BE392" s="79"/>
      <c r="BF392" s="79"/>
      <c r="BG392" s="79"/>
      <c r="BH392" s="79"/>
      <c r="BI392" s="79"/>
      <c r="BJ392" s="79"/>
      <c r="BK392" s="79"/>
      <c r="BL392" s="79"/>
      <c r="BM392" s="79"/>
      <c r="BN392" s="79"/>
      <c r="BO392" s="79"/>
      <c r="BP392" s="79"/>
      <c r="BQ392" s="79"/>
      <c r="BR392" s="79"/>
      <c r="BS392" s="79"/>
      <c r="BT392" s="79"/>
      <c r="BU392" s="79"/>
      <c r="BV392" s="79"/>
      <c r="BW392" s="79"/>
      <c r="BX392" s="79"/>
      <c r="BY392" s="79"/>
      <c r="BZ392" s="79"/>
      <c r="CA392" s="79"/>
      <c r="CB392" s="79"/>
      <c r="CC392" s="79"/>
      <c r="CD392" s="79"/>
      <c r="CE392" s="79"/>
      <c r="CF392" s="79"/>
      <c r="CG392" s="79"/>
      <c r="CH392" s="79"/>
      <c r="CI392" s="79"/>
      <c r="CJ392" s="79"/>
      <c r="CK392" s="79"/>
      <c r="CL392" s="79"/>
      <c r="CM392" s="79"/>
      <c r="CN392" s="79"/>
      <c r="CO392" s="79"/>
      <c r="CP392" s="79"/>
      <c r="CQ392" s="79"/>
      <c r="CR392" s="79"/>
      <c r="CS392" s="79"/>
      <c r="CT392" s="79"/>
      <c r="CU392" s="79"/>
      <c r="CV392" s="79"/>
      <c r="CW392" s="79"/>
      <c r="CX392" s="79"/>
      <c r="CY392" s="79"/>
      <c r="CZ392" s="79"/>
      <c r="DA392" s="79"/>
      <c r="DB392" s="79"/>
      <c r="DC392" s="79"/>
      <c r="DD392" s="79"/>
      <c r="DE392" s="79"/>
      <c r="DF392" s="79"/>
      <c r="DG392" s="79"/>
      <c r="DH392" s="79"/>
      <c r="DI392" s="79"/>
      <c r="DJ392" s="79"/>
      <c r="DK392" s="79"/>
      <c r="DL392" s="79"/>
      <c r="DM392" s="79"/>
      <c r="DN392" s="79"/>
      <c r="DO392" s="79"/>
      <c r="DP392" s="79"/>
      <c r="DQ392" s="79"/>
      <c r="DR392" s="79"/>
      <c r="DS392" s="79"/>
      <c r="DT392" s="79"/>
      <c r="DU392" s="79"/>
      <c r="DV392" s="79"/>
      <c r="DW392" s="79"/>
      <c r="DX392" s="79"/>
      <c r="DY392" s="79"/>
      <c r="DZ392" s="79"/>
      <c r="EA392" s="79"/>
      <c r="EB392" s="79"/>
      <c r="EC392" s="79"/>
      <c r="ED392" s="79"/>
      <c r="EE392" s="79"/>
      <c r="EF392" s="79"/>
      <c r="EG392" s="79"/>
      <c r="EH392" s="79"/>
      <c r="EI392" s="79"/>
      <c r="EJ392" s="79"/>
      <c r="EK392" s="79"/>
      <c r="EL392" s="79"/>
      <c r="EM392" s="79"/>
      <c r="EN392" s="79"/>
      <c r="EO392" s="79"/>
      <c r="EP392" s="79"/>
      <c r="EQ392" s="79"/>
      <c r="ER392" s="79"/>
      <c r="ES392" s="79"/>
      <c r="ET392" s="79"/>
      <c r="EU392" s="79"/>
      <c r="EV392" s="79"/>
      <c r="EW392" s="79"/>
      <c r="EX392" s="79"/>
      <c r="EY392" s="79"/>
      <c r="EZ392" s="79"/>
      <c r="FA392" s="79"/>
      <c r="FB392" s="79"/>
      <c r="FC392" s="79"/>
      <c r="FD392" s="79"/>
      <c r="FE392" s="79"/>
      <c r="FF392" s="79"/>
      <c r="FG392" s="79"/>
      <c r="FH392" s="79"/>
      <c r="FI392" s="79"/>
      <c r="FJ392" s="79"/>
      <c r="FK392" s="79"/>
      <c r="FL392" s="79"/>
      <c r="FM392" s="79"/>
      <c r="FN392" s="79"/>
      <c r="FO392" s="79"/>
      <c r="FP392" s="79"/>
      <c r="FQ392" s="79"/>
      <c r="FR392" s="79"/>
      <c r="FS392" s="79"/>
      <c r="FT392" s="79"/>
      <c r="FU392" s="79"/>
      <c r="FV392" s="79"/>
      <c r="FW392" s="79"/>
      <c r="FX392" s="79">
        <v>0</v>
      </c>
      <c r="FY392" s="79">
        <v>5.9523811340332031</v>
      </c>
      <c r="FZ392" s="79">
        <v>0</v>
      </c>
      <c r="GA392" s="52"/>
      <c r="GB392" s="34"/>
    </row>
    <row r="393" spans="1:184" x14ac:dyDescent="0.2">
      <c r="A393" t="s">
        <v>186</v>
      </c>
      <c r="B393" t="s">
        <v>236</v>
      </c>
      <c r="C393" t="s">
        <v>194</v>
      </c>
      <c r="D393" t="s">
        <v>202</v>
      </c>
      <c r="E393" t="s">
        <v>243</v>
      </c>
      <c r="F393" t="s">
        <v>181</v>
      </c>
      <c r="G393" t="s">
        <v>1</v>
      </c>
      <c r="H393" s="79">
        <v>64</v>
      </c>
      <c r="I393" s="79"/>
      <c r="J393" s="79"/>
      <c r="K393" s="79"/>
      <c r="L393" s="79"/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  <c r="Z393" s="79"/>
      <c r="AA393" s="79"/>
      <c r="AB393" s="79"/>
      <c r="AC393" s="79"/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79"/>
      <c r="BC393" s="79"/>
      <c r="BD393" s="79"/>
      <c r="BE393" s="79"/>
      <c r="BF393" s="79"/>
      <c r="BG393" s="79"/>
      <c r="BH393" s="79"/>
      <c r="BI393" s="79"/>
      <c r="BJ393" s="79"/>
      <c r="BK393" s="79"/>
      <c r="BL393" s="79"/>
      <c r="BM393" s="79"/>
      <c r="BN393" s="79"/>
      <c r="BO393" s="79"/>
      <c r="BP393" s="79"/>
      <c r="BQ393" s="79"/>
      <c r="BR393" s="79"/>
      <c r="BS393" s="79"/>
      <c r="BT393" s="79"/>
      <c r="BU393" s="79"/>
      <c r="BV393" s="79"/>
      <c r="BW393" s="79"/>
      <c r="BX393" s="79"/>
      <c r="BY393" s="79"/>
      <c r="BZ393" s="79"/>
      <c r="CA393" s="79"/>
      <c r="CB393" s="79"/>
      <c r="CC393" s="79"/>
      <c r="CD393" s="79"/>
      <c r="CE393" s="79"/>
      <c r="CF393" s="79"/>
      <c r="CG393" s="79"/>
      <c r="CH393" s="79"/>
      <c r="CI393" s="79"/>
      <c r="CJ393" s="79"/>
      <c r="CK393" s="79"/>
      <c r="CL393" s="79"/>
      <c r="CM393" s="79"/>
      <c r="CN393" s="79"/>
      <c r="CO393" s="79"/>
      <c r="CP393" s="79"/>
      <c r="CQ393" s="79"/>
      <c r="CR393" s="79"/>
      <c r="CS393" s="79"/>
      <c r="CT393" s="79"/>
      <c r="CU393" s="79"/>
      <c r="CV393" s="79"/>
      <c r="CW393" s="79"/>
      <c r="CX393" s="79"/>
      <c r="CY393" s="79"/>
      <c r="CZ393" s="79"/>
      <c r="DA393" s="79"/>
      <c r="DB393" s="79"/>
      <c r="DC393" s="79"/>
      <c r="DD393" s="79"/>
      <c r="DE393" s="79"/>
      <c r="DF393" s="79"/>
      <c r="DG393" s="79"/>
      <c r="DH393" s="79"/>
      <c r="DI393" s="79"/>
      <c r="DJ393" s="79"/>
      <c r="DK393" s="79"/>
      <c r="DL393" s="79"/>
      <c r="DM393" s="79"/>
      <c r="DN393" s="79"/>
      <c r="DO393" s="79"/>
      <c r="DP393" s="79"/>
      <c r="DQ393" s="79"/>
      <c r="DR393" s="79"/>
      <c r="DS393" s="79"/>
      <c r="DT393" s="79"/>
      <c r="DU393" s="79"/>
      <c r="DV393" s="79"/>
      <c r="DW393" s="79"/>
      <c r="DX393" s="79"/>
      <c r="DY393" s="79"/>
      <c r="DZ393" s="79"/>
      <c r="EA393" s="79"/>
      <c r="EB393" s="79"/>
      <c r="EC393" s="79"/>
      <c r="ED393" s="79"/>
      <c r="EE393" s="79"/>
      <c r="EF393" s="79"/>
      <c r="EG393" s="79"/>
      <c r="EH393" s="79"/>
      <c r="EI393" s="79"/>
      <c r="EJ393" s="79"/>
      <c r="EK393" s="79"/>
      <c r="EL393" s="79"/>
      <c r="EM393" s="79"/>
      <c r="EN393" s="79"/>
      <c r="EO393" s="79"/>
      <c r="EP393" s="79"/>
      <c r="EQ393" s="79"/>
      <c r="ER393" s="79"/>
      <c r="ES393" s="79"/>
      <c r="ET393" s="79"/>
      <c r="EU393" s="79"/>
      <c r="EV393" s="79"/>
      <c r="EW393" s="79"/>
      <c r="EX393" s="79"/>
      <c r="EY393" s="79"/>
      <c r="EZ393" s="79"/>
      <c r="FA393" s="79"/>
      <c r="FB393" s="79"/>
      <c r="FC393" s="79"/>
      <c r="FD393" s="79"/>
      <c r="FE393" s="79"/>
      <c r="FF393" s="79"/>
      <c r="FG393" s="79"/>
      <c r="FH393" s="79"/>
      <c r="FI393" s="79"/>
      <c r="FJ393" s="79"/>
      <c r="FK393" s="79"/>
      <c r="FL393" s="79"/>
      <c r="FM393" s="79"/>
      <c r="FN393" s="79"/>
      <c r="FO393" s="79"/>
      <c r="FP393" s="79"/>
      <c r="FQ393" s="79"/>
      <c r="FR393" s="79"/>
      <c r="FS393" s="79"/>
      <c r="FT393" s="79"/>
      <c r="FU393" s="79"/>
      <c r="FV393" s="79"/>
      <c r="FW393" s="79"/>
      <c r="FX393" s="79">
        <v>0</v>
      </c>
      <c r="FY393" s="79">
        <v>5.904761791229248</v>
      </c>
      <c r="FZ393" s="79">
        <v>0</v>
      </c>
      <c r="GA393" s="52"/>
      <c r="GB393" s="34"/>
    </row>
    <row r="394" spans="1:184" x14ac:dyDescent="0.2">
      <c r="A394" t="s">
        <v>186</v>
      </c>
      <c r="B394" t="s">
        <v>236</v>
      </c>
      <c r="C394" t="s">
        <v>194</v>
      </c>
      <c r="D394" t="s">
        <v>202</v>
      </c>
      <c r="E394" t="s">
        <v>243</v>
      </c>
      <c r="F394" t="s">
        <v>182</v>
      </c>
      <c r="G394" t="s">
        <v>1</v>
      </c>
      <c r="H394" s="79">
        <v>325</v>
      </c>
      <c r="I394" s="79"/>
      <c r="J394" s="79"/>
      <c r="K394" s="79"/>
      <c r="L394" s="79"/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  <c r="Z394" s="79"/>
      <c r="AA394" s="79"/>
      <c r="AB394" s="79"/>
      <c r="AC394" s="79"/>
      <c r="AD394" s="79"/>
      <c r="AE394" s="79"/>
      <c r="AF394" s="79"/>
      <c r="AG394" s="79"/>
      <c r="AH394" s="79"/>
      <c r="AI394" s="79"/>
      <c r="AJ394" s="79"/>
      <c r="AK394" s="79"/>
      <c r="AL394" s="79"/>
      <c r="AM394" s="79"/>
      <c r="AN394" s="79"/>
      <c r="AO394" s="79"/>
      <c r="AP394" s="79"/>
      <c r="AQ394" s="79"/>
      <c r="AR394" s="79"/>
      <c r="AS394" s="79"/>
      <c r="AT394" s="79"/>
      <c r="AU394" s="79"/>
      <c r="AV394" s="79"/>
      <c r="AW394" s="79"/>
      <c r="AX394" s="79"/>
      <c r="AY394" s="79"/>
      <c r="AZ394" s="79"/>
      <c r="BA394" s="79"/>
      <c r="BB394" s="79"/>
      <c r="BC394" s="79"/>
      <c r="BD394" s="79"/>
      <c r="BE394" s="79"/>
      <c r="BF394" s="79"/>
      <c r="BG394" s="79"/>
      <c r="BH394" s="79"/>
      <c r="BI394" s="79"/>
      <c r="BJ394" s="79"/>
      <c r="BK394" s="79"/>
      <c r="BL394" s="79"/>
      <c r="BM394" s="79"/>
      <c r="BN394" s="79"/>
      <c r="BO394" s="79"/>
      <c r="BP394" s="79"/>
      <c r="BQ394" s="79"/>
      <c r="BR394" s="79"/>
      <c r="BS394" s="79"/>
      <c r="BT394" s="79"/>
      <c r="BU394" s="79"/>
      <c r="BV394" s="79"/>
      <c r="BW394" s="79"/>
      <c r="BX394" s="79"/>
      <c r="BY394" s="79"/>
      <c r="BZ394" s="79"/>
      <c r="CA394" s="79"/>
      <c r="CB394" s="79"/>
      <c r="CC394" s="79"/>
      <c r="CD394" s="79"/>
      <c r="CE394" s="79"/>
      <c r="CF394" s="79"/>
      <c r="CG394" s="79"/>
      <c r="CH394" s="79"/>
      <c r="CI394" s="79"/>
      <c r="CJ394" s="79"/>
      <c r="CK394" s="79"/>
      <c r="CL394" s="79"/>
      <c r="CM394" s="79"/>
      <c r="CN394" s="79"/>
      <c r="CO394" s="79"/>
      <c r="CP394" s="79"/>
      <c r="CQ394" s="79"/>
      <c r="CR394" s="79"/>
      <c r="CS394" s="79"/>
      <c r="CT394" s="79"/>
      <c r="CU394" s="79"/>
      <c r="CV394" s="79"/>
      <c r="CW394" s="79"/>
      <c r="CX394" s="79"/>
      <c r="CY394" s="79"/>
      <c r="CZ394" s="79"/>
      <c r="DA394" s="79"/>
      <c r="DB394" s="79"/>
      <c r="DC394" s="79"/>
      <c r="DD394" s="79"/>
      <c r="DE394" s="79"/>
      <c r="DF394" s="79"/>
      <c r="DG394" s="79"/>
      <c r="DH394" s="79"/>
      <c r="DI394" s="79"/>
      <c r="DJ394" s="79"/>
      <c r="DK394" s="79"/>
      <c r="DL394" s="79"/>
      <c r="DM394" s="79"/>
      <c r="DN394" s="79"/>
      <c r="DO394" s="79"/>
      <c r="DP394" s="79"/>
      <c r="DQ394" s="79"/>
      <c r="DR394" s="79"/>
      <c r="DS394" s="79"/>
      <c r="DT394" s="79"/>
      <c r="DU394" s="79"/>
      <c r="DV394" s="79"/>
      <c r="DW394" s="79"/>
      <c r="DX394" s="79"/>
      <c r="DY394" s="79"/>
      <c r="DZ394" s="79"/>
      <c r="EA394" s="79"/>
      <c r="EB394" s="79"/>
      <c r="EC394" s="79"/>
      <c r="ED394" s="79"/>
      <c r="EE394" s="79"/>
      <c r="EF394" s="79"/>
      <c r="EG394" s="79"/>
      <c r="EH394" s="79"/>
      <c r="EI394" s="79"/>
      <c r="EJ394" s="79"/>
      <c r="EK394" s="79"/>
      <c r="EL394" s="79"/>
      <c r="EM394" s="79"/>
      <c r="EN394" s="79"/>
      <c r="EO394" s="79"/>
      <c r="EP394" s="79"/>
      <c r="EQ394" s="79"/>
      <c r="ER394" s="79"/>
      <c r="ES394" s="79"/>
      <c r="ET394" s="79"/>
      <c r="EU394" s="79"/>
      <c r="EV394" s="79"/>
      <c r="EW394" s="79"/>
      <c r="EX394" s="79"/>
      <c r="EY394" s="79"/>
      <c r="EZ394" s="79"/>
      <c r="FA394" s="79"/>
      <c r="FB394" s="79"/>
      <c r="FC394" s="79"/>
      <c r="FD394" s="79"/>
      <c r="FE394" s="79"/>
      <c r="FF394" s="79"/>
      <c r="FG394" s="79"/>
      <c r="FH394" s="79"/>
      <c r="FI394" s="79"/>
      <c r="FJ394" s="79"/>
      <c r="FK394" s="79"/>
      <c r="FL394" s="79"/>
      <c r="FM394" s="79"/>
      <c r="FN394" s="79"/>
      <c r="FO394" s="79"/>
      <c r="FP394" s="79"/>
      <c r="FQ394" s="79"/>
      <c r="FR394" s="79"/>
      <c r="FS394" s="79"/>
      <c r="FT394" s="79"/>
      <c r="FU394" s="79"/>
      <c r="FV394" s="79"/>
      <c r="FW394" s="79"/>
      <c r="FX394" s="79">
        <v>0</v>
      </c>
      <c r="FY394" s="79">
        <v>32.285713195800781</v>
      </c>
      <c r="FZ394" s="79">
        <v>0</v>
      </c>
      <c r="GA394" s="52"/>
      <c r="GB394" s="34"/>
    </row>
    <row r="395" spans="1:184" x14ac:dyDescent="0.2">
      <c r="A395" t="s">
        <v>186</v>
      </c>
      <c r="B395" t="s">
        <v>236</v>
      </c>
      <c r="C395" t="s">
        <v>194</v>
      </c>
      <c r="D395" t="s">
        <v>202</v>
      </c>
      <c r="E395" t="s">
        <v>243</v>
      </c>
      <c r="F395" t="s">
        <v>183</v>
      </c>
      <c r="G395" t="s">
        <v>1</v>
      </c>
      <c r="H395" s="79">
        <v>565</v>
      </c>
      <c r="I395" s="79"/>
      <c r="J395" s="79"/>
      <c r="K395" s="79"/>
      <c r="L395" s="79"/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  <c r="Z395" s="79"/>
      <c r="AA395" s="79"/>
      <c r="AB395" s="79"/>
      <c r="AC395" s="79"/>
      <c r="AD395" s="79"/>
      <c r="AE395" s="79"/>
      <c r="AF395" s="79"/>
      <c r="AG395" s="79"/>
      <c r="AH395" s="79"/>
      <c r="AI395" s="79"/>
      <c r="AJ395" s="79"/>
      <c r="AK395" s="79"/>
      <c r="AL395" s="79"/>
      <c r="AM395" s="79"/>
      <c r="AN395" s="79"/>
      <c r="AO395" s="79"/>
      <c r="AP395" s="79"/>
      <c r="AQ395" s="79"/>
      <c r="AR395" s="79"/>
      <c r="AS395" s="79"/>
      <c r="AT395" s="79"/>
      <c r="AU395" s="79"/>
      <c r="AV395" s="79"/>
      <c r="AW395" s="79"/>
      <c r="AX395" s="79"/>
      <c r="AY395" s="79"/>
      <c r="AZ395" s="79"/>
      <c r="BA395" s="79"/>
      <c r="BB395" s="79"/>
      <c r="BC395" s="79"/>
      <c r="BD395" s="79"/>
      <c r="BE395" s="79"/>
      <c r="BF395" s="79"/>
      <c r="BG395" s="79"/>
      <c r="BH395" s="79"/>
      <c r="BI395" s="79"/>
      <c r="BJ395" s="79"/>
      <c r="BK395" s="79"/>
      <c r="BL395" s="79"/>
      <c r="BM395" s="79"/>
      <c r="BN395" s="79"/>
      <c r="BO395" s="79"/>
      <c r="BP395" s="79"/>
      <c r="BQ395" s="79"/>
      <c r="BR395" s="79"/>
      <c r="BS395" s="79"/>
      <c r="BT395" s="79"/>
      <c r="BU395" s="79"/>
      <c r="BV395" s="79"/>
      <c r="BW395" s="79"/>
      <c r="BX395" s="79"/>
      <c r="BY395" s="79"/>
      <c r="BZ395" s="79"/>
      <c r="CA395" s="79"/>
      <c r="CB395" s="79"/>
      <c r="CC395" s="79"/>
      <c r="CD395" s="79"/>
      <c r="CE395" s="79"/>
      <c r="CF395" s="79"/>
      <c r="CG395" s="79"/>
      <c r="CH395" s="79"/>
      <c r="CI395" s="79"/>
      <c r="CJ395" s="79"/>
      <c r="CK395" s="79"/>
      <c r="CL395" s="79"/>
      <c r="CM395" s="79"/>
      <c r="CN395" s="79"/>
      <c r="CO395" s="79"/>
      <c r="CP395" s="79"/>
      <c r="CQ395" s="79"/>
      <c r="CR395" s="79"/>
      <c r="CS395" s="79"/>
      <c r="CT395" s="79"/>
      <c r="CU395" s="79"/>
      <c r="CV395" s="79"/>
      <c r="CW395" s="79"/>
      <c r="CX395" s="79"/>
      <c r="CY395" s="79"/>
      <c r="CZ395" s="79"/>
      <c r="DA395" s="79"/>
      <c r="DB395" s="79"/>
      <c r="DC395" s="79"/>
      <c r="DD395" s="79"/>
      <c r="DE395" s="79"/>
      <c r="DF395" s="79"/>
      <c r="DG395" s="79"/>
      <c r="DH395" s="79"/>
      <c r="DI395" s="79"/>
      <c r="DJ395" s="79"/>
      <c r="DK395" s="79"/>
      <c r="DL395" s="79"/>
      <c r="DM395" s="79"/>
      <c r="DN395" s="79"/>
      <c r="DO395" s="79"/>
      <c r="DP395" s="79"/>
      <c r="DQ395" s="79"/>
      <c r="DR395" s="79"/>
      <c r="DS395" s="79"/>
      <c r="DT395" s="79"/>
      <c r="DU395" s="79"/>
      <c r="DV395" s="79"/>
      <c r="DW395" s="79"/>
      <c r="DX395" s="79"/>
      <c r="DY395" s="79"/>
      <c r="DZ395" s="79"/>
      <c r="EA395" s="79"/>
      <c r="EB395" s="79"/>
      <c r="EC395" s="79"/>
      <c r="ED395" s="79"/>
      <c r="EE395" s="79"/>
      <c r="EF395" s="79"/>
      <c r="EG395" s="79"/>
      <c r="EH395" s="79"/>
      <c r="EI395" s="79"/>
      <c r="EJ395" s="79"/>
      <c r="EK395" s="79"/>
      <c r="EL395" s="79"/>
      <c r="EM395" s="79"/>
      <c r="EN395" s="79"/>
      <c r="EO395" s="79"/>
      <c r="EP395" s="79"/>
      <c r="EQ395" s="79"/>
      <c r="ER395" s="79"/>
      <c r="ES395" s="79"/>
      <c r="ET395" s="79"/>
      <c r="EU395" s="79"/>
      <c r="EV395" s="79"/>
      <c r="EW395" s="79"/>
      <c r="EX395" s="79"/>
      <c r="EY395" s="79"/>
      <c r="EZ395" s="79"/>
      <c r="FA395" s="79"/>
      <c r="FB395" s="79"/>
      <c r="FC395" s="79"/>
      <c r="FD395" s="79"/>
      <c r="FE395" s="79"/>
      <c r="FF395" s="79"/>
      <c r="FG395" s="79"/>
      <c r="FH395" s="79"/>
      <c r="FI395" s="79"/>
      <c r="FJ395" s="79"/>
      <c r="FK395" s="79"/>
      <c r="FL395" s="79"/>
      <c r="FM395" s="79"/>
      <c r="FN395" s="79"/>
      <c r="FO395" s="79"/>
      <c r="FP395" s="79"/>
      <c r="FQ395" s="79"/>
      <c r="FR395" s="79"/>
      <c r="FS395" s="79"/>
      <c r="FT395" s="79"/>
      <c r="FU395" s="79"/>
      <c r="FV395" s="79"/>
      <c r="FW395" s="79"/>
      <c r="FX395" s="79">
        <v>0</v>
      </c>
      <c r="FY395" s="79">
        <v>38.190475463867188</v>
      </c>
      <c r="FZ395" s="79">
        <v>0</v>
      </c>
      <c r="GA395" s="52"/>
      <c r="GB395" s="34"/>
    </row>
    <row r="396" spans="1:184" x14ac:dyDescent="0.2">
      <c r="A396" t="s">
        <v>186</v>
      </c>
      <c r="B396" t="s">
        <v>236</v>
      </c>
      <c r="C396" t="s">
        <v>194</v>
      </c>
      <c r="D396" t="s">
        <v>202</v>
      </c>
      <c r="E396" t="s">
        <v>243</v>
      </c>
      <c r="F396" t="s">
        <v>184</v>
      </c>
      <c r="G396" t="s">
        <v>1</v>
      </c>
      <c r="H396" s="79">
        <v>240</v>
      </c>
      <c r="I396" s="79"/>
      <c r="J396" s="79"/>
      <c r="K396" s="79"/>
      <c r="L396" s="79"/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  <c r="Z396" s="79"/>
      <c r="AA396" s="79"/>
      <c r="AB396" s="79"/>
      <c r="AC396" s="79"/>
      <c r="AD396" s="79"/>
      <c r="AE396" s="79"/>
      <c r="AF396" s="79"/>
      <c r="AG396" s="79"/>
      <c r="AH396" s="79"/>
      <c r="AI396" s="79"/>
      <c r="AJ396" s="79"/>
      <c r="AK396" s="79"/>
      <c r="AL396" s="79"/>
      <c r="AM396" s="79"/>
      <c r="AN396" s="79"/>
      <c r="AO396" s="79"/>
      <c r="AP396" s="79"/>
      <c r="AQ396" s="79"/>
      <c r="AR396" s="79"/>
      <c r="AS396" s="79"/>
      <c r="AT396" s="79"/>
      <c r="AU396" s="79"/>
      <c r="AV396" s="79"/>
      <c r="AW396" s="79"/>
      <c r="AX396" s="79"/>
      <c r="AY396" s="79"/>
      <c r="AZ396" s="79"/>
      <c r="BA396" s="79"/>
      <c r="BB396" s="79"/>
      <c r="BC396" s="79"/>
      <c r="BD396" s="79"/>
      <c r="BE396" s="79"/>
      <c r="BF396" s="79"/>
      <c r="BG396" s="79"/>
      <c r="BH396" s="79"/>
      <c r="BI396" s="79"/>
      <c r="BJ396" s="79"/>
      <c r="BK396" s="79"/>
      <c r="BL396" s="79"/>
      <c r="BM396" s="79"/>
      <c r="BN396" s="79"/>
      <c r="BO396" s="79"/>
      <c r="BP396" s="79"/>
      <c r="BQ396" s="79"/>
      <c r="BR396" s="79"/>
      <c r="BS396" s="79"/>
      <c r="BT396" s="79"/>
      <c r="BU396" s="79"/>
      <c r="BV396" s="79"/>
      <c r="BW396" s="79"/>
      <c r="BX396" s="79"/>
      <c r="BY396" s="79"/>
      <c r="BZ396" s="79"/>
      <c r="CA396" s="79"/>
      <c r="CB396" s="79"/>
      <c r="CC396" s="79"/>
      <c r="CD396" s="79"/>
      <c r="CE396" s="79"/>
      <c r="CF396" s="79"/>
      <c r="CG396" s="79"/>
      <c r="CH396" s="79"/>
      <c r="CI396" s="79"/>
      <c r="CJ396" s="79"/>
      <c r="CK396" s="79"/>
      <c r="CL396" s="79"/>
      <c r="CM396" s="79"/>
      <c r="CN396" s="79"/>
      <c r="CO396" s="79"/>
      <c r="CP396" s="79"/>
      <c r="CQ396" s="79"/>
      <c r="CR396" s="79"/>
      <c r="CS396" s="79"/>
      <c r="CT396" s="79"/>
      <c r="CU396" s="79"/>
      <c r="CV396" s="79"/>
      <c r="CW396" s="79"/>
      <c r="CX396" s="79"/>
      <c r="CY396" s="79"/>
      <c r="CZ396" s="79"/>
      <c r="DA396" s="79"/>
      <c r="DB396" s="79"/>
      <c r="DC396" s="79"/>
      <c r="DD396" s="79"/>
      <c r="DE396" s="79"/>
      <c r="DF396" s="79"/>
      <c r="DG396" s="79"/>
      <c r="DH396" s="79"/>
      <c r="DI396" s="79"/>
      <c r="DJ396" s="79"/>
      <c r="DK396" s="79"/>
      <c r="DL396" s="79"/>
      <c r="DM396" s="79"/>
      <c r="DN396" s="79"/>
      <c r="DO396" s="79"/>
      <c r="DP396" s="79"/>
      <c r="DQ396" s="79"/>
      <c r="DR396" s="79"/>
      <c r="DS396" s="79"/>
      <c r="DT396" s="79"/>
      <c r="DU396" s="79"/>
      <c r="DV396" s="79"/>
      <c r="DW396" s="79"/>
      <c r="DX396" s="79"/>
      <c r="DY396" s="79"/>
      <c r="DZ396" s="79"/>
      <c r="EA396" s="79"/>
      <c r="EB396" s="79"/>
      <c r="EC396" s="79"/>
      <c r="ED396" s="79"/>
      <c r="EE396" s="79"/>
      <c r="EF396" s="79"/>
      <c r="EG396" s="79"/>
      <c r="EH396" s="79"/>
      <c r="EI396" s="79"/>
      <c r="EJ396" s="79"/>
      <c r="EK396" s="79"/>
      <c r="EL396" s="79"/>
      <c r="EM396" s="79"/>
      <c r="EN396" s="79"/>
      <c r="EO396" s="79"/>
      <c r="EP396" s="79"/>
      <c r="EQ396" s="79"/>
      <c r="ER396" s="79"/>
      <c r="ES396" s="79"/>
      <c r="ET396" s="79"/>
      <c r="EU396" s="79"/>
      <c r="EV396" s="79"/>
      <c r="EW396" s="79"/>
      <c r="EX396" s="79"/>
      <c r="EY396" s="79"/>
      <c r="EZ396" s="79"/>
      <c r="FA396" s="79"/>
      <c r="FB396" s="79"/>
      <c r="FC396" s="79"/>
      <c r="FD396" s="79"/>
      <c r="FE396" s="79"/>
      <c r="FF396" s="79"/>
      <c r="FG396" s="79"/>
      <c r="FH396" s="79"/>
      <c r="FI396" s="79"/>
      <c r="FJ396" s="79"/>
      <c r="FK396" s="79"/>
      <c r="FL396" s="79"/>
      <c r="FM396" s="79"/>
      <c r="FN396" s="79"/>
      <c r="FO396" s="79"/>
      <c r="FP396" s="79"/>
      <c r="FQ396" s="79"/>
      <c r="FR396" s="79"/>
      <c r="FS396" s="79"/>
      <c r="FT396" s="79"/>
      <c r="FU396" s="79"/>
      <c r="FV396" s="79"/>
      <c r="FW396" s="79"/>
      <c r="FX396" s="79">
        <v>0</v>
      </c>
      <c r="FY396" s="79">
        <v>20.428571701049805</v>
      </c>
      <c r="FZ396" s="79">
        <v>0</v>
      </c>
      <c r="GA396" s="52"/>
      <c r="GB396" s="34"/>
    </row>
    <row r="397" spans="1:184" x14ac:dyDescent="0.2">
      <c r="A397" t="s">
        <v>186</v>
      </c>
      <c r="B397" t="s">
        <v>236</v>
      </c>
      <c r="C397" t="s">
        <v>194</v>
      </c>
      <c r="D397" t="s">
        <v>202</v>
      </c>
      <c r="E397" t="s">
        <v>243</v>
      </c>
      <c r="F397" t="s">
        <v>185</v>
      </c>
      <c r="G397" t="s">
        <v>1</v>
      </c>
      <c r="H397" s="79">
        <v>69</v>
      </c>
      <c r="I397" s="79"/>
      <c r="J397" s="79"/>
      <c r="K397" s="79"/>
      <c r="L397" s="79"/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  <c r="Z397" s="79"/>
      <c r="AA397" s="79"/>
      <c r="AB397" s="79"/>
      <c r="AC397" s="79"/>
      <c r="AD397" s="79"/>
      <c r="AE397" s="79"/>
      <c r="AF397" s="79"/>
      <c r="AG397" s="79"/>
      <c r="AH397" s="79"/>
      <c r="AI397" s="79"/>
      <c r="AJ397" s="79"/>
      <c r="AK397" s="79"/>
      <c r="AL397" s="79"/>
      <c r="AM397" s="79"/>
      <c r="AN397" s="79"/>
      <c r="AO397" s="79"/>
      <c r="AP397" s="79"/>
      <c r="AQ397" s="79"/>
      <c r="AR397" s="79"/>
      <c r="AS397" s="79"/>
      <c r="AT397" s="79"/>
      <c r="AU397" s="79"/>
      <c r="AV397" s="79"/>
      <c r="AW397" s="79"/>
      <c r="AX397" s="79"/>
      <c r="AY397" s="79"/>
      <c r="AZ397" s="79"/>
      <c r="BA397" s="79"/>
      <c r="BB397" s="79"/>
      <c r="BC397" s="79"/>
      <c r="BD397" s="79"/>
      <c r="BE397" s="79"/>
      <c r="BF397" s="79"/>
      <c r="BG397" s="79"/>
      <c r="BH397" s="79"/>
      <c r="BI397" s="79"/>
      <c r="BJ397" s="79"/>
      <c r="BK397" s="79"/>
      <c r="BL397" s="79"/>
      <c r="BM397" s="79"/>
      <c r="BN397" s="79"/>
      <c r="BO397" s="79"/>
      <c r="BP397" s="79"/>
      <c r="BQ397" s="79"/>
      <c r="BR397" s="79"/>
      <c r="BS397" s="79"/>
      <c r="BT397" s="79"/>
      <c r="BU397" s="79"/>
      <c r="BV397" s="79"/>
      <c r="BW397" s="79"/>
      <c r="BX397" s="79"/>
      <c r="BY397" s="79"/>
      <c r="BZ397" s="79"/>
      <c r="CA397" s="79"/>
      <c r="CB397" s="79"/>
      <c r="CC397" s="79"/>
      <c r="CD397" s="79"/>
      <c r="CE397" s="79"/>
      <c r="CF397" s="79"/>
      <c r="CG397" s="79"/>
      <c r="CH397" s="79"/>
      <c r="CI397" s="79"/>
      <c r="CJ397" s="79"/>
      <c r="CK397" s="79"/>
      <c r="CL397" s="79"/>
      <c r="CM397" s="79"/>
      <c r="CN397" s="79"/>
      <c r="CO397" s="79"/>
      <c r="CP397" s="79"/>
      <c r="CQ397" s="79"/>
      <c r="CR397" s="79"/>
      <c r="CS397" s="79"/>
      <c r="CT397" s="79"/>
      <c r="CU397" s="79"/>
      <c r="CV397" s="79"/>
      <c r="CW397" s="79"/>
      <c r="CX397" s="79"/>
      <c r="CY397" s="79"/>
      <c r="CZ397" s="79"/>
      <c r="DA397" s="79"/>
      <c r="DB397" s="79"/>
      <c r="DC397" s="79"/>
      <c r="DD397" s="79"/>
      <c r="DE397" s="79"/>
      <c r="DF397" s="79"/>
      <c r="DG397" s="79"/>
      <c r="DH397" s="79"/>
      <c r="DI397" s="79"/>
      <c r="DJ397" s="79"/>
      <c r="DK397" s="79"/>
      <c r="DL397" s="79"/>
      <c r="DM397" s="79"/>
      <c r="DN397" s="79"/>
      <c r="DO397" s="79"/>
      <c r="DP397" s="79"/>
      <c r="DQ397" s="79"/>
      <c r="DR397" s="79"/>
      <c r="DS397" s="79"/>
      <c r="DT397" s="79"/>
      <c r="DU397" s="79"/>
      <c r="DV397" s="79"/>
      <c r="DW397" s="79"/>
      <c r="DX397" s="79"/>
      <c r="DY397" s="79"/>
      <c r="DZ397" s="79"/>
      <c r="EA397" s="79"/>
      <c r="EB397" s="79"/>
      <c r="EC397" s="79"/>
      <c r="ED397" s="79"/>
      <c r="EE397" s="79"/>
      <c r="EF397" s="79"/>
      <c r="EG397" s="79"/>
      <c r="EH397" s="79"/>
      <c r="EI397" s="79"/>
      <c r="EJ397" s="79"/>
      <c r="EK397" s="79"/>
      <c r="EL397" s="79"/>
      <c r="EM397" s="79"/>
      <c r="EN397" s="79"/>
      <c r="EO397" s="79"/>
      <c r="EP397" s="79"/>
      <c r="EQ397" s="79"/>
      <c r="ER397" s="79"/>
      <c r="ES397" s="79"/>
      <c r="ET397" s="79"/>
      <c r="EU397" s="79"/>
      <c r="EV397" s="79"/>
      <c r="EW397" s="79"/>
      <c r="EX397" s="79"/>
      <c r="EY397" s="79"/>
      <c r="EZ397" s="79"/>
      <c r="FA397" s="79"/>
      <c r="FB397" s="79"/>
      <c r="FC397" s="79"/>
      <c r="FD397" s="79"/>
      <c r="FE397" s="79"/>
      <c r="FF397" s="79"/>
      <c r="FG397" s="79"/>
      <c r="FH397" s="79"/>
      <c r="FI397" s="79"/>
      <c r="FJ397" s="79"/>
      <c r="FK397" s="79"/>
      <c r="FL397" s="79"/>
      <c r="FM397" s="79"/>
      <c r="FN397" s="79"/>
      <c r="FO397" s="79"/>
      <c r="FP397" s="79"/>
      <c r="FQ397" s="79"/>
      <c r="FR397" s="79"/>
      <c r="FS397" s="79"/>
      <c r="FT397" s="79"/>
      <c r="FU397" s="79"/>
      <c r="FV397" s="79"/>
      <c r="FW397" s="79"/>
      <c r="FX397" s="79">
        <v>0</v>
      </c>
      <c r="FY397" s="79">
        <v>7.9523811340332031</v>
      </c>
      <c r="FZ397" s="79">
        <v>0</v>
      </c>
      <c r="GA397" s="52"/>
      <c r="GB397" s="34"/>
    </row>
    <row r="398" spans="1:184" x14ac:dyDescent="0.2">
      <c r="A398" t="s">
        <v>186</v>
      </c>
      <c r="B398" t="s">
        <v>236</v>
      </c>
      <c r="C398" t="s">
        <v>194</v>
      </c>
      <c r="D398" t="s">
        <v>203</v>
      </c>
      <c r="E398" t="s">
        <v>239</v>
      </c>
      <c r="F398" t="s">
        <v>1</v>
      </c>
      <c r="G398" t="s">
        <v>198</v>
      </c>
      <c r="H398" s="79">
        <v>4438</v>
      </c>
      <c r="I398" s="79">
        <v>0.54659795761108398</v>
      </c>
      <c r="J398" s="79">
        <v>0.50682824850082397</v>
      </c>
      <c r="K398" s="79">
        <v>0.47983816266059875</v>
      </c>
      <c r="L398" s="79">
        <v>0.49077171087265015</v>
      </c>
      <c r="M398" s="79">
        <v>0.44031789898872375</v>
      </c>
      <c r="N398" s="79">
        <v>0.46146479249000549</v>
      </c>
      <c r="O398" s="79">
        <v>0.51872318983078003</v>
      </c>
      <c r="P398" s="79">
        <v>0.64305132627487183</v>
      </c>
      <c r="Q398" s="79">
        <v>0.60778558254241943</v>
      </c>
      <c r="R398" s="79">
        <v>0.58190798759460449</v>
      </c>
      <c r="S398" s="79">
        <v>0.57756727933883667</v>
      </c>
      <c r="T398" s="79">
        <v>0.5642971396446228</v>
      </c>
      <c r="U398" s="79">
        <v>0.59205061197280884</v>
      </c>
      <c r="V398" s="79">
        <v>0.55240660905838013</v>
      </c>
      <c r="W398" s="79">
        <v>0.56758648157119751</v>
      </c>
      <c r="X398" s="79">
        <v>0.55737125873565674</v>
      </c>
      <c r="Y398" s="79">
        <v>0.64941328763961792</v>
      </c>
      <c r="Z398" s="79">
        <v>0.83203792572021484</v>
      </c>
      <c r="AA398" s="79">
        <v>0.9304383397102356</v>
      </c>
      <c r="AB398" s="79">
        <v>0.96038496494293213</v>
      </c>
      <c r="AC398" s="79">
        <v>0.91285669803619385</v>
      </c>
      <c r="AD398" s="79">
        <v>0.80785989761352539</v>
      </c>
      <c r="AE398" s="79">
        <v>0.70491623878479004</v>
      </c>
      <c r="AF398" s="79">
        <v>0.60778617858886719</v>
      </c>
      <c r="AG398" s="79">
        <v>-0.10660852491855621</v>
      </c>
      <c r="AH398" s="79">
        <v>-0.10293238610029221</v>
      </c>
      <c r="AI398" s="79">
        <v>-0.10991105437278748</v>
      </c>
      <c r="AJ398" s="79">
        <v>-6.9069430232048035E-2</v>
      </c>
      <c r="AK398" s="79">
        <v>-8.4131836891174316E-2</v>
      </c>
      <c r="AL398" s="79">
        <v>-8.8881686329841614E-2</v>
      </c>
      <c r="AM398" s="79">
        <v>-9.2196151614189148E-2</v>
      </c>
      <c r="AN398" s="79">
        <v>-7.2532907128334045E-2</v>
      </c>
      <c r="AO398" s="79">
        <v>-4.6267807483673096E-2</v>
      </c>
      <c r="AP398" s="79">
        <v>-3.4366879612207413E-2</v>
      </c>
      <c r="AQ398" s="79">
        <v>1.4893267303705215E-2</v>
      </c>
      <c r="AR398" s="79">
        <v>1.1100094765424728E-2</v>
      </c>
      <c r="AS398" s="79">
        <v>-1.2950295582413673E-2</v>
      </c>
      <c r="AT398" s="79">
        <v>-9.9713671952486038E-3</v>
      </c>
      <c r="AU398" s="79">
        <v>3.5239722579717636E-2</v>
      </c>
      <c r="AV398" s="79">
        <v>3.378760814666748E-2</v>
      </c>
      <c r="AW398" s="79">
        <v>2.5204982608556747E-2</v>
      </c>
      <c r="AX398" s="79">
        <v>3.4887351095676422E-2</v>
      </c>
      <c r="AY398" s="79">
        <v>9.8308920860290527E-3</v>
      </c>
      <c r="AZ398" s="79">
        <v>-1.2237449176609516E-2</v>
      </c>
      <c r="BA398" s="79">
        <v>-9.3576103448867798E-2</v>
      </c>
      <c r="BB398" s="79">
        <v>-0.12148404121398926</v>
      </c>
      <c r="BC398" s="79">
        <v>-8.7957382202148438E-2</v>
      </c>
      <c r="BD398" s="79">
        <v>-7.68628790974617E-2</v>
      </c>
      <c r="BE398" s="79">
        <v>-8.0624796450138092E-2</v>
      </c>
      <c r="BF398" s="79">
        <v>-7.6491877436637878E-2</v>
      </c>
      <c r="BG398" s="79">
        <v>-8.4482811391353607E-2</v>
      </c>
      <c r="BH398" s="79">
        <v>-4.6478349715471268E-2</v>
      </c>
      <c r="BI398" s="79">
        <v>-5.7545404881238937E-2</v>
      </c>
      <c r="BJ398" s="79">
        <v>-6.3499324023723602E-2</v>
      </c>
      <c r="BK398" s="79">
        <v>-6.8251624703407288E-2</v>
      </c>
      <c r="BL398" s="79">
        <v>-4.5403897762298584E-2</v>
      </c>
      <c r="BM398" s="79">
        <v>-2.1566979587078094E-2</v>
      </c>
      <c r="BN398" s="79">
        <v>-1.0884903371334076E-2</v>
      </c>
      <c r="BO398" s="79">
        <v>4.0093511343002319E-2</v>
      </c>
      <c r="BP398" s="79">
        <v>3.5978265106678009E-2</v>
      </c>
      <c r="BQ398" s="79">
        <v>1.1544582433998585E-2</v>
      </c>
      <c r="BR398" s="79">
        <v>1.61579679697752E-2</v>
      </c>
      <c r="BS398" s="79">
        <v>5.8819543570280075E-2</v>
      </c>
      <c r="BT398" s="79">
        <v>5.8541581034660339E-2</v>
      </c>
      <c r="BU398" s="79">
        <v>5.2861865609884262E-2</v>
      </c>
      <c r="BV398" s="79">
        <v>6.3141673803329468E-2</v>
      </c>
      <c r="BW398" s="79">
        <v>4.1262436658143997E-2</v>
      </c>
      <c r="BX398" s="79">
        <v>1.8076078966259956E-2</v>
      </c>
      <c r="BY398" s="79">
        <v>-6.0992375016212463E-2</v>
      </c>
      <c r="BZ398" s="79">
        <v>-9.0639799833297729E-2</v>
      </c>
      <c r="CA398" s="79">
        <v>-5.9037923812866211E-2</v>
      </c>
      <c r="CB398" s="79">
        <v>-5.0215322524309158E-2</v>
      </c>
      <c r="CC398" s="79">
        <v>-6.262853741645813E-2</v>
      </c>
      <c r="CD398" s="79">
        <v>-5.8179263025522232E-2</v>
      </c>
      <c r="CE398" s="79">
        <v>-6.6871285438537598E-2</v>
      </c>
      <c r="CF398" s="79">
        <v>-3.0831830576062202E-2</v>
      </c>
      <c r="CG398" s="79">
        <v>-3.9131723344326019E-2</v>
      </c>
      <c r="CH398" s="79">
        <v>-4.5919578522443771E-2</v>
      </c>
      <c r="CI398" s="79">
        <v>-5.1667708903551102E-2</v>
      </c>
      <c r="CJ398" s="79">
        <v>-2.6614420115947723E-2</v>
      </c>
      <c r="CK398" s="79">
        <v>-4.4592604972422123E-3</v>
      </c>
      <c r="CL398" s="79">
        <v>5.3786416538059711E-3</v>
      </c>
      <c r="CM398" s="79">
        <v>5.754711851477623E-2</v>
      </c>
      <c r="CN398" s="79">
        <v>5.3208809345960617E-2</v>
      </c>
      <c r="CO398" s="79">
        <v>2.8509661555290222E-2</v>
      </c>
      <c r="CP398" s="79">
        <v>3.4255065023899078E-2</v>
      </c>
      <c r="CQ398" s="79">
        <v>7.5150854885578156E-2</v>
      </c>
      <c r="CR398" s="79">
        <v>7.5686097145080566E-2</v>
      </c>
      <c r="CS398" s="79">
        <v>7.201693207025528E-2</v>
      </c>
      <c r="CT398" s="79">
        <v>8.2710549235343933E-2</v>
      </c>
      <c r="CU398" s="79">
        <v>6.303182989358902E-2</v>
      </c>
      <c r="CV398" s="79">
        <v>3.9071135222911835E-2</v>
      </c>
      <c r="CW398" s="79">
        <v>-3.8424983620643616E-2</v>
      </c>
      <c r="CX398" s="79">
        <v>-6.9277159869670868E-2</v>
      </c>
      <c r="CY398" s="79">
        <v>-3.9008390158414841E-2</v>
      </c>
      <c r="CZ398" s="79">
        <v>-3.1759299337863922E-2</v>
      </c>
      <c r="DA398" s="79">
        <v>-4.4632285833358765E-2</v>
      </c>
      <c r="DB398" s="79">
        <v>-3.9866652339696884E-2</v>
      </c>
      <c r="DC398" s="79">
        <v>-4.9259763211011887E-2</v>
      </c>
      <c r="DD398" s="79">
        <v>-1.5185317024588585E-2</v>
      </c>
      <c r="DE398" s="79">
        <v>-2.0718038082122803E-2</v>
      </c>
      <c r="DF398" s="79">
        <v>-2.8339836746454239E-2</v>
      </c>
      <c r="DG398" s="79">
        <v>-3.5083800554275513E-2</v>
      </c>
      <c r="DH398" s="79">
        <v>-7.824944332242012E-3</v>
      </c>
      <c r="DI398" s="79">
        <v>1.2648457661271095E-2</v>
      </c>
      <c r="DJ398" s="79">
        <v>2.1642187610268593E-2</v>
      </c>
      <c r="DK398" s="79">
        <v>7.500072568655014E-2</v>
      </c>
      <c r="DL398" s="79">
        <v>7.0439353585243225E-2</v>
      </c>
      <c r="DM398" s="79">
        <v>4.5474741607904434E-2</v>
      </c>
      <c r="DN398" s="79">
        <v>5.2352163940668106E-2</v>
      </c>
      <c r="DO398" s="79">
        <v>9.1482162475585938E-2</v>
      </c>
      <c r="DP398" s="79">
        <v>9.283062070608139E-2</v>
      </c>
      <c r="DQ398" s="79">
        <v>9.1172002255916595E-2</v>
      </c>
      <c r="DR398" s="79">
        <v>0.1022794097661972</v>
      </c>
      <c r="DS398" s="79">
        <v>8.4801226854324341E-2</v>
      </c>
      <c r="DT398" s="79">
        <v>6.0066193342208862E-2</v>
      </c>
      <c r="DU398" s="79">
        <v>-1.5857592225074768E-2</v>
      </c>
      <c r="DV398" s="79">
        <v>-4.7914519906044006E-2</v>
      </c>
      <c r="DW398" s="79">
        <v>-1.8978862091898918E-2</v>
      </c>
      <c r="DX398" s="79">
        <v>-1.3303278014063835E-2</v>
      </c>
      <c r="DY398" s="79">
        <v>-1.8648548051714897E-2</v>
      </c>
      <c r="DZ398" s="79">
        <v>-1.3426151126623154E-2</v>
      </c>
      <c r="EA398" s="79">
        <v>-2.3831522092223167E-2</v>
      </c>
      <c r="EB398" s="79">
        <v>7.4057653546333313E-3</v>
      </c>
      <c r="EC398" s="79">
        <v>5.8683976531028748E-3</v>
      </c>
      <c r="ED398" s="79">
        <v>-2.957476070150733E-3</v>
      </c>
      <c r="EE398" s="79">
        <v>-1.1139268055558205E-2</v>
      </c>
      <c r="EF398" s="79">
        <v>1.9304074347019196E-2</v>
      </c>
      <c r="EG398" s="79">
        <v>3.7349283695220947E-2</v>
      </c>
      <c r="EH398" s="79">
        <v>4.5124165713787079E-2</v>
      </c>
      <c r="EI398" s="79">
        <v>0.10020096600055695</v>
      </c>
      <c r="EJ398" s="79">
        <v>9.5317527651786804E-2</v>
      </c>
      <c r="EK398" s="79">
        <v>6.9969624280929565E-2</v>
      </c>
      <c r="EL398" s="79">
        <v>7.8481495380401611E-2</v>
      </c>
      <c r="EM398" s="79">
        <v>0.11506198346614838</v>
      </c>
      <c r="EN398" s="79">
        <v>0.11758460104465485</v>
      </c>
      <c r="EO398" s="79">
        <v>0.11882887780666351</v>
      </c>
      <c r="EP398" s="79">
        <v>0.13053373992443085</v>
      </c>
      <c r="EQ398" s="79">
        <v>0.11623277515172958</v>
      </c>
      <c r="ER398" s="79">
        <v>9.0379729866981506E-2</v>
      </c>
      <c r="ES398" s="79">
        <v>1.6726130619645119E-2</v>
      </c>
      <c r="ET398" s="79">
        <v>-1.7070265486836433E-2</v>
      </c>
      <c r="EU398" s="79">
        <v>9.9405962973833084E-3</v>
      </c>
      <c r="EV398" s="79">
        <v>1.3344285078346729E-2</v>
      </c>
      <c r="EW398" s="79">
        <v>46.25299072265625</v>
      </c>
      <c r="EX398" s="79">
        <v>46.998199462890625</v>
      </c>
      <c r="EY398" s="79">
        <v>47.729576110839844</v>
      </c>
      <c r="EZ398" s="79">
        <v>48.454250335693359</v>
      </c>
      <c r="FA398" s="79">
        <v>48.577255249023438</v>
      </c>
      <c r="FB398" s="79">
        <v>48.664566040039063</v>
      </c>
      <c r="FC398" s="79">
        <v>48.401847839355469</v>
      </c>
      <c r="FD398" s="79">
        <v>48.225746154785156</v>
      </c>
      <c r="FE398" s="79">
        <v>48.402099609375</v>
      </c>
      <c r="FF398" s="79">
        <v>48.672542572021484</v>
      </c>
      <c r="FG398" s="79">
        <v>46.865100860595703</v>
      </c>
      <c r="FH398" s="79">
        <v>45.79107666015625</v>
      </c>
      <c r="FI398" s="79">
        <v>45.897243499755859</v>
      </c>
      <c r="FJ398" s="79">
        <v>45.945869445800781</v>
      </c>
      <c r="FK398" s="79">
        <v>46.835899353027344</v>
      </c>
      <c r="FL398" s="79">
        <v>47.46527099609375</v>
      </c>
      <c r="FM398" s="79">
        <v>47.677742004394531</v>
      </c>
      <c r="FN398" s="79">
        <v>46.791950225830078</v>
      </c>
      <c r="FO398" s="79">
        <v>45.537021636962891</v>
      </c>
      <c r="FP398" s="79">
        <v>44.804256439208984</v>
      </c>
      <c r="FQ398" s="79">
        <v>44.428085327148438</v>
      </c>
      <c r="FR398" s="79">
        <v>43.949577331542969</v>
      </c>
      <c r="FS398" s="79">
        <v>43.778133392333984</v>
      </c>
      <c r="FT398" s="79">
        <v>43.548004150390625</v>
      </c>
      <c r="FU398" s="79">
        <v>1.716144010424614E-2</v>
      </c>
      <c r="FV398" s="79">
        <v>2.6865588501095772E-2</v>
      </c>
      <c r="FW398" s="79">
        <v>1.7675349488854408E-2</v>
      </c>
      <c r="FX398" s="79">
        <v>0</v>
      </c>
      <c r="FY398" s="79">
        <v>328</v>
      </c>
      <c r="FZ398" s="79">
        <v>1</v>
      </c>
      <c r="GA398" s="52"/>
      <c r="GB398" s="34"/>
    </row>
    <row r="399" spans="1:184" x14ac:dyDescent="0.2">
      <c r="A399" t="s">
        <v>186</v>
      </c>
      <c r="B399" t="s">
        <v>236</v>
      </c>
      <c r="C399" t="s">
        <v>194</v>
      </c>
      <c r="D399" t="s">
        <v>203</v>
      </c>
      <c r="E399" t="s">
        <v>239</v>
      </c>
      <c r="F399" t="s">
        <v>1</v>
      </c>
      <c r="G399" t="s">
        <v>200</v>
      </c>
      <c r="H399" s="79">
        <v>775</v>
      </c>
      <c r="I399" s="79">
        <v>0.60556387901306152</v>
      </c>
      <c r="J399" s="79">
        <v>0.5469176173210144</v>
      </c>
      <c r="K399" s="79">
        <v>0.54083007574081421</v>
      </c>
      <c r="L399" s="79">
        <v>0.5114172101020813</v>
      </c>
      <c r="M399" s="79">
        <v>0.55536812543869019</v>
      </c>
      <c r="N399" s="79">
        <v>0.52104628086090088</v>
      </c>
      <c r="O399" s="79">
        <v>0.62775874137878418</v>
      </c>
      <c r="P399" s="79">
        <v>0.7067452073097229</v>
      </c>
      <c r="Q399" s="79">
        <v>0.68723756074905396</v>
      </c>
      <c r="R399" s="79">
        <v>0.65220272541046143</v>
      </c>
      <c r="S399" s="79">
        <v>0.63180577754974365</v>
      </c>
      <c r="T399" s="79">
        <v>0.63849472999572754</v>
      </c>
      <c r="U399" s="79">
        <v>0.73506176471710205</v>
      </c>
      <c r="V399" s="79">
        <v>0.76781439781188965</v>
      </c>
      <c r="W399" s="79">
        <v>0.73582655191421509</v>
      </c>
      <c r="X399" s="79">
        <v>0.76623058319091797</v>
      </c>
      <c r="Y399" s="79">
        <v>0.80429381132125854</v>
      </c>
      <c r="Z399" s="79">
        <v>0.91615915298461914</v>
      </c>
      <c r="AA399" s="79">
        <v>0.98136228322982788</v>
      </c>
      <c r="AB399" s="79">
        <v>0.99615728855133057</v>
      </c>
      <c r="AC399" s="79">
        <v>0.97996008396148682</v>
      </c>
      <c r="AD399" s="79">
        <v>0.89503175020217896</v>
      </c>
      <c r="AE399" s="79">
        <v>0.85355126857757568</v>
      </c>
      <c r="AF399" s="79">
        <v>0.66500347852706909</v>
      </c>
      <c r="AG399" s="79">
        <v>-9.8119594156742096E-2</v>
      </c>
      <c r="AH399" s="79">
        <v>-7.7535733580589294E-2</v>
      </c>
      <c r="AI399" s="79">
        <v>-5.602676048874855E-2</v>
      </c>
      <c r="AJ399" s="79">
        <v>-0.11932041496038437</v>
      </c>
      <c r="AK399" s="79">
        <v>-9.7078241407871246E-2</v>
      </c>
      <c r="AL399" s="79">
        <v>-0.12636455893516541</v>
      </c>
      <c r="AM399" s="79">
        <v>-0.11744163930416107</v>
      </c>
      <c r="AN399" s="79">
        <v>-0.12382172048091888</v>
      </c>
      <c r="AO399" s="79">
        <v>-8.5402987897396088E-2</v>
      </c>
      <c r="AP399" s="79">
        <v>-0.14450471103191376</v>
      </c>
      <c r="AQ399" s="79">
        <v>-0.15382461249828339</v>
      </c>
      <c r="AR399" s="79">
        <v>-0.18360421061515808</v>
      </c>
      <c r="AS399" s="79">
        <v>-4.7022800892591476E-2</v>
      </c>
      <c r="AT399" s="79">
        <v>-7.3336735367774963E-2</v>
      </c>
      <c r="AU399" s="79">
        <v>-7.5917229056358337E-2</v>
      </c>
      <c r="AV399" s="79">
        <v>-0.11139605194330215</v>
      </c>
      <c r="AW399" s="79">
        <v>-0.11332575976848602</v>
      </c>
      <c r="AX399" s="79">
        <v>-0.17476709187030792</v>
      </c>
      <c r="AY399" s="79">
        <v>-4.8427145928144455E-2</v>
      </c>
      <c r="AZ399" s="79">
        <v>-6.0510434210300446E-2</v>
      </c>
      <c r="BA399" s="79">
        <v>-8.8268771767616272E-2</v>
      </c>
      <c r="BB399" s="79">
        <v>-7.3444388806819916E-2</v>
      </c>
      <c r="BC399" s="79">
        <v>-2.2468969225883484E-2</v>
      </c>
      <c r="BD399" s="79">
        <v>-0.1172695979475975</v>
      </c>
      <c r="BE399" s="79">
        <v>-6.0100600123405457E-2</v>
      </c>
      <c r="BF399" s="79">
        <v>-4.7057148069143295E-2</v>
      </c>
      <c r="BG399" s="79">
        <v>-2.7427403256297112E-2</v>
      </c>
      <c r="BH399" s="79">
        <v>-8.3057723939418793E-2</v>
      </c>
      <c r="BI399" s="79">
        <v>-6.3633061945438385E-2</v>
      </c>
      <c r="BJ399" s="79">
        <v>-8.9708343148231506E-2</v>
      </c>
      <c r="BK399" s="79">
        <v>-7.647966593503952E-2</v>
      </c>
      <c r="BL399" s="79">
        <v>-8.2163840532302856E-2</v>
      </c>
      <c r="BM399" s="79">
        <v>-4.3228205293416977E-2</v>
      </c>
      <c r="BN399" s="79">
        <v>-9.7846880555152893E-2</v>
      </c>
      <c r="BO399" s="79">
        <v>-0.1165662407875061</v>
      </c>
      <c r="BP399" s="79">
        <v>-0.14168485999107361</v>
      </c>
      <c r="BQ399" s="79">
        <v>-8.4030237048864365E-3</v>
      </c>
      <c r="BR399" s="79">
        <v>-2.9562562704086304E-2</v>
      </c>
      <c r="BS399" s="79">
        <v>-2.7058303356170654E-2</v>
      </c>
      <c r="BT399" s="79">
        <v>-6.142127513885498E-2</v>
      </c>
      <c r="BU399" s="79">
        <v>-6.3069410622119904E-2</v>
      </c>
      <c r="BV399" s="79">
        <v>-0.12014375627040863</v>
      </c>
      <c r="BW399" s="79">
        <v>-3.1229488085955381E-3</v>
      </c>
      <c r="BX399" s="79">
        <v>-9.8922736942768097E-3</v>
      </c>
      <c r="BY399" s="79">
        <v>-3.2115519046783447E-2</v>
      </c>
      <c r="BZ399" s="79">
        <v>-2.6022380217909813E-2</v>
      </c>
      <c r="CA399" s="79">
        <v>2.2734928876161575E-2</v>
      </c>
      <c r="CB399" s="79">
        <v>-7.7068410813808441E-2</v>
      </c>
      <c r="CC399" s="79">
        <v>-3.3768758177757263E-2</v>
      </c>
      <c r="CD399" s="79">
        <v>-2.5947771966457367E-2</v>
      </c>
      <c r="CE399" s="79">
        <v>-7.6195718720555305E-3</v>
      </c>
      <c r="CF399" s="79">
        <v>-5.7942293584346771E-2</v>
      </c>
      <c r="CG399" s="79">
        <v>-4.0469028055667877E-2</v>
      </c>
      <c r="CH399" s="79">
        <v>-6.4320370554924011E-2</v>
      </c>
      <c r="CI399" s="79">
        <v>-4.8109535127878189E-2</v>
      </c>
      <c r="CJ399" s="79">
        <v>-5.3311713039875031E-2</v>
      </c>
      <c r="CK399" s="79">
        <v>-1.401808112859726E-2</v>
      </c>
      <c r="CL399" s="79">
        <v>-6.5531812608242035E-2</v>
      </c>
      <c r="CM399" s="79">
        <v>-9.0761184692382813E-2</v>
      </c>
      <c r="CN399" s="79">
        <v>-0.11265165358781815</v>
      </c>
      <c r="CO399" s="79">
        <v>1.8344918265938759E-2</v>
      </c>
      <c r="CP399" s="79">
        <v>7.5529725290834904E-4</v>
      </c>
      <c r="CQ399" s="79">
        <v>6.7812390625476837E-3</v>
      </c>
      <c r="CR399" s="79">
        <v>-2.6808900758624077E-2</v>
      </c>
      <c r="CS399" s="79">
        <v>-2.8262021020054817E-2</v>
      </c>
      <c r="CT399" s="79">
        <v>-8.2311801612377167E-2</v>
      </c>
      <c r="CU399" s="79">
        <v>2.8254600241780281E-2</v>
      </c>
      <c r="CV399" s="79">
        <v>2.5165710598230362E-2</v>
      </c>
      <c r="CW399" s="79">
        <v>6.7760543897747993E-3</v>
      </c>
      <c r="CX399" s="79">
        <v>6.8219560198485851E-3</v>
      </c>
      <c r="CY399" s="79">
        <v>5.4043009877204895E-2</v>
      </c>
      <c r="CZ399" s="79">
        <v>-4.9225203692913055E-2</v>
      </c>
      <c r="DA399" s="79">
        <v>-7.436925545334816E-3</v>
      </c>
      <c r="DB399" s="79">
        <v>-4.8383953981101513E-3</v>
      </c>
      <c r="DC399" s="79">
        <v>1.2188256718218327E-2</v>
      </c>
      <c r="DD399" s="79">
        <v>-3.2826859503984451E-2</v>
      </c>
      <c r="DE399" s="79">
        <v>-1.7305001616477966E-2</v>
      </c>
      <c r="DF399" s="79">
        <v>-3.8932386785745621E-2</v>
      </c>
      <c r="DG399" s="79">
        <v>-1.973939873278141E-2</v>
      </c>
      <c r="DH399" s="79">
        <v>-2.4459583684802055E-2</v>
      </c>
      <c r="DI399" s="79">
        <v>1.5192044898867607E-2</v>
      </c>
      <c r="DJ399" s="79">
        <v>-3.3216752111911774E-2</v>
      </c>
      <c r="DK399" s="79">
        <v>-6.4956143498420715E-2</v>
      </c>
      <c r="DL399" s="79">
        <v>-8.361845463514328E-2</v>
      </c>
      <c r="DM399" s="79">
        <v>4.5092858374118805E-2</v>
      </c>
      <c r="DN399" s="79">
        <v>3.1073158606886864E-2</v>
      </c>
      <c r="DO399" s="79">
        <v>4.0620781481266022E-2</v>
      </c>
      <c r="DP399" s="79">
        <v>7.8034764155745506E-3</v>
      </c>
      <c r="DQ399" s="79">
        <v>6.5453727729618549E-3</v>
      </c>
      <c r="DR399" s="79">
        <v>-4.4479846954345703E-2</v>
      </c>
      <c r="DS399" s="79">
        <v>5.9632148593664169E-2</v>
      </c>
      <c r="DT399" s="79">
        <v>6.0223698616027832E-2</v>
      </c>
      <c r="DU399" s="79">
        <v>4.5667629688978195E-2</v>
      </c>
      <c r="DV399" s="79">
        <v>3.9666291326284409E-2</v>
      </c>
      <c r="DW399" s="79">
        <v>8.5351094603538513E-2</v>
      </c>
      <c r="DX399" s="79">
        <v>-2.1381985396146774E-2</v>
      </c>
      <c r="DY399" s="79">
        <v>3.0582064762711525E-2</v>
      </c>
      <c r="DZ399" s="79">
        <v>2.564019151031971E-2</v>
      </c>
      <c r="EA399" s="79">
        <v>4.0787618607282639E-2</v>
      </c>
      <c r="EB399" s="79">
        <v>3.4358368720859289E-3</v>
      </c>
      <c r="EC399" s="79">
        <v>1.6140175983309746E-2</v>
      </c>
      <c r="ED399" s="79">
        <v>-2.2761756554245949E-3</v>
      </c>
      <c r="EE399" s="79">
        <v>2.1222569048404694E-2</v>
      </c>
      <c r="EF399" s="79">
        <v>1.7198307439684868E-2</v>
      </c>
      <c r="EG399" s="79">
        <v>5.7366825640201569E-2</v>
      </c>
      <c r="EH399" s="79">
        <v>1.344106812030077E-2</v>
      </c>
      <c r="EI399" s="79">
        <v>-2.7697747573256493E-2</v>
      </c>
      <c r="EJ399" s="79">
        <v>-4.1699111461639404E-2</v>
      </c>
      <c r="EK399" s="79">
        <v>8.3712637424468994E-2</v>
      </c>
      <c r="EL399" s="79">
        <v>7.4847333133220673E-2</v>
      </c>
      <c r="EM399" s="79">
        <v>8.9479707181453705E-2</v>
      </c>
      <c r="EN399" s="79">
        <v>5.7778250426054001E-2</v>
      </c>
      <c r="EO399" s="79">
        <v>5.6801721453666687E-2</v>
      </c>
      <c r="EP399" s="79">
        <v>1.0143489576876163E-2</v>
      </c>
      <c r="EQ399" s="79">
        <v>0.10493634641170502</v>
      </c>
      <c r="ER399" s="79">
        <v>0.11084185540676117</v>
      </c>
      <c r="ES399" s="79">
        <v>0.10182088613510132</v>
      </c>
      <c r="ET399" s="79">
        <v>8.7088301777839661E-2</v>
      </c>
      <c r="EU399" s="79">
        <v>0.13055497407913208</v>
      </c>
      <c r="EV399" s="79">
        <v>1.8819194287061691E-2</v>
      </c>
      <c r="EW399" s="79">
        <v>45.809211730957031</v>
      </c>
      <c r="EX399" s="79">
        <v>46.362438201904297</v>
      </c>
      <c r="EY399" s="79">
        <v>46.640213012695313</v>
      </c>
      <c r="EZ399" s="79">
        <v>47.259113311767578</v>
      </c>
      <c r="FA399" s="79">
        <v>47.124053955078125</v>
      </c>
      <c r="FB399" s="79">
        <v>47.738277435302734</v>
      </c>
      <c r="FC399" s="79">
        <v>47.189479827880859</v>
      </c>
      <c r="FD399" s="79">
        <v>46.738094329833984</v>
      </c>
      <c r="FE399" s="79">
        <v>46.922332763671875</v>
      </c>
      <c r="FF399" s="79">
        <v>47.432418823242188</v>
      </c>
      <c r="FG399" s="79">
        <v>47.2049560546875</v>
      </c>
      <c r="FH399" s="79">
        <v>46.860073089599609</v>
      </c>
      <c r="FI399" s="79">
        <v>46.797969818115234</v>
      </c>
      <c r="FJ399" s="79">
        <v>47.459842681884766</v>
      </c>
      <c r="FK399" s="79">
        <v>46.822990417480469</v>
      </c>
      <c r="FL399" s="79">
        <v>47.2823486328125</v>
      </c>
      <c r="FM399" s="79">
        <v>47.541839599609375</v>
      </c>
      <c r="FN399" s="79">
        <v>46.881870269775391</v>
      </c>
      <c r="FO399" s="79">
        <v>45.480079650878906</v>
      </c>
      <c r="FP399" s="79">
        <v>44.627960205078125</v>
      </c>
      <c r="FQ399" s="79">
        <v>44.463596343994141</v>
      </c>
      <c r="FR399" s="79">
        <v>43.765575408935547</v>
      </c>
      <c r="FS399" s="79">
        <v>43.539360046386719</v>
      </c>
      <c r="FT399" s="79">
        <v>43.160728454589844</v>
      </c>
      <c r="FU399" s="79">
        <v>3.3454075455665588E-2</v>
      </c>
      <c r="FV399" s="79">
        <v>4.8536289483308792E-2</v>
      </c>
      <c r="FW399" s="79">
        <v>3.2737579196691513E-2</v>
      </c>
      <c r="FX399" s="79">
        <v>0</v>
      </c>
      <c r="FY399" s="79">
        <v>187</v>
      </c>
      <c r="FZ399" s="79">
        <v>1</v>
      </c>
      <c r="GA399" s="52"/>
      <c r="GB399" s="34"/>
    </row>
    <row r="400" spans="1:184" x14ac:dyDescent="0.2">
      <c r="A400" t="s">
        <v>186</v>
      </c>
      <c r="B400" t="s">
        <v>236</v>
      </c>
      <c r="C400" t="s">
        <v>194</v>
      </c>
      <c r="D400" t="s">
        <v>203</v>
      </c>
      <c r="E400" t="s">
        <v>239</v>
      </c>
      <c r="F400" t="s">
        <v>1</v>
      </c>
      <c r="G400" t="s">
        <v>1</v>
      </c>
      <c r="H400" s="79">
        <v>5213</v>
      </c>
      <c r="I400" s="79">
        <v>0.55536425113677979</v>
      </c>
      <c r="J400" s="79">
        <v>0.51278817653656006</v>
      </c>
      <c r="K400" s="79">
        <v>0.4889056384563446</v>
      </c>
      <c r="L400" s="79">
        <v>0.4938410222530365</v>
      </c>
      <c r="M400" s="79">
        <v>0.45742207765579224</v>
      </c>
      <c r="N400" s="79">
        <v>0.47032260894775391</v>
      </c>
      <c r="O400" s="79">
        <v>0.53493314981460571</v>
      </c>
      <c r="P400" s="79">
        <v>0.65252047777175903</v>
      </c>
      <c r="Q400" s="79">
        <v>0.61959749460220337</v>
      </c>
      <c r="R400" s="79">
        <v>0.59235841035842896</v>
      </c>
      <c r="S400" s="79">
        <v>0.58563071489334106</v>
      </c>
      <c r="T400" s="79">
        <v>0.57532781362533569</v>
      </c>
      <c r="U400" s="79">
        <v>0.61331158876419067</v>
      </c>
      <c r="V400" s="79">
        <v>0.58443063497543335</v>
      </c>
      <c r="W400" s="79">
        <v>0.59259814023971558</v>
      </c>
      <c r="X400" s="79">
        <v>0.58842164278030396</v>
      </c>
      <c r="Y400" s="79">
        <v>0.6724388599395752</v>
      </c>
      <c r="Z400" s="79">
        <v>0.84454405307769775</v>
      </c>
      <c r="AA400" s="79">
        <v>0.93800902366638184</v>
      </c>
      <c r="AB400" s="79">
        <v>0.96570312976837158</v>
      </c>
      <c r="AC400" s="79">
        <v>0.92283272743225098</v>
      </c>
      <c r="AD400" s="79">
        <v>0.82081937789916992</v>
      </c>
      <c r="AE400" s="79">
        <v>0.72701328992843628</v>
      </c>
      <c r="AF400" s="79">
        <v>0.61629247665405273</v>
      </c>
      <c r="AG400" s="79">
        <v>-9.6982575953006744E-2</v>
      </c>
      <c r="AH400" s="79">
        <v>-9.2251569032669067E-2</v>
      </c>
      <c r="AI400" s="79">
        <v>-9.5403730869293213E-2</v>
      </c>
      <c r="AJ400" s="79">
        <v>-6.8669907748699188E-2</v>
      </c>
      <c r="AK400" s="79">
        <v>-7.8554131090641022E-2</v>
      </c>
      <c r="AL400" s="79">
        <v>-8.6375400424003601E-2</v>
      </c>
      <c r="AM400" s="79">
        <v>-8.7148644030094147E-2</v>
      </c>
      <c r="AN400" s="79">
        <v>-7.105640321969986E-2</v>
      </c>
      <c r="AO400" s="79">
        <v>-4.3021805584430695E-2</v>
      </c>
      <c r="AP400" s="79">
        <v>-4.0979079902172089E-2</v>
      </c>
      <c r="AQ400" s="79">
        <v>-2.0048241131007671E-3</v>
      </c>
      <c r="AR400" s="79">
        <v>-8.817366324365139E-3</v>
      </c>
      <c r="AS400" s="79">
        <v>-9.6111148595809937E-3</v>
      </c>
      <c r="AT400" s="79">
        <v>-9.9548324942588806E-3</v>
      </c>
      <c r="AU400" s="79">
        <v>2.8852958232164383E-2</v>
      </c>
      <c r="AV400" s="79">
        <v>2.262711338698864E-2</v>
      </c>
      <c r="AW400" s="79">
        <v>1.5297872014343739E-2</v>
      </c>
      <c r="AX400" s="79">
        <v>1.5206136740744114E-2</v>
      </c>
      <c r="AY400" s="79">
        <v>1.1157209984958172E-2</v>
      </c>
      <c r="AZ400" s="79">
        <v>-8.4960311651229858E-3</v>
      </c>
      <c r="BA400" s="79">
        <v>-8.0737173557281494E-2</v>
      </c>
      <c r="BB400" s="79">
        <v>-0.10398323833942413</v>
      </c>
      <c r="BC400" s="79">
        <v>-6.8371184170246124E-2</v>
      </c>
      <c r="BD400" s="79">
        <v>-7.4064239859580994E-2</v>
      </c>
      <c r="BE400" s="79">
        <v>-7.4151076376438141E-2</v>
      </c>
      <c r="BF400" s="79">
        <v>-6.9290362298488617E-2</v>
      </c>
      <c r="BG400" s="79">
        <v>-7.3342248797416687E-2</v>
      </c>
      <c r="BH400" s="79">
        <v>-4.8696074634790421E-2</v>
      </c>
      <c r="BI400" s="79">
        <v>-5.5380519479513168E-2</v>
      </c>
      <c r="BJ400" s="79">
        <v>-6.4089983701705933E-2</v>
      </c>
      <c r="BK400" s="79">
        <v>-6.5873689949512482E-2</v>
      </c>
      <c r="BL400" s="79">
        <v>-4.7144636511802673E-2</v>
      </c>
      <c r="BM400" s="79">
        <v>-2.1078327670693398E-2</v>
      </c>
      <c r="BN400" s="79">
        <v>-1.9818881526589394E-2</v>
      </c>
      <c r="BO400" s="79">
        <v>2.01525017619133E-2</v>
      </c>
      <c r="BP400" s="79">
        <v>1.3260086998343468E-2</v>
      </c>
      <c r="BQ400" s="79">
        <v>1.2018144130706787E-2</v>
      </c>
      <c r="BR400" s="79">
        <v>1.3222329318523407E-2</v>
      </c>
      <c r="BS400" s="79">
        <v>5.0200987607240677E-2</v>
      </c>
      <c r="BT400" s="79">
        <v>4.4972293078899384E-2</v>
      </c>
      <c r="BU400" s="79">
        <v>4.0000095963478088E-2</v>
      </c>
      <c r="BV400" s="79">
        <v>4.0593788027763367E-2</v>
      </c>
      <c r="BW400" s="79">
        <v>3.8750547915697098E-2</v>
      </c>
      <c r="BX400" s="79">
        <v>1.8385672941803932E-2</v>
      </c>
      <c r="BY400" s="79">
        <v>-5.176861584186554E-2</v>
      </c>
      <c r="BZ400" s="79">
        <v>-7.6794542372226715E-2</v>
      </c>
      <c r="CA400" s="79">
        <v>-4.2850378900766373E-2</v>
      </c>
      <c r="CB400" s="79">
        <v>-5.0604235380887985E-2</v>
      </c>
      <c r="CC400" s="79">
        <v>-5.8338049799203873E-2</v>
      </c>
      <c r="CD400" s="79">
        <v>-5.3387507796287537E-2</v>
      </c>
      <c r="CE400" s="79">
        <v>-5.8062519878149033E-2</v>
      </c>
      <c r="CF400" s="79">
        <v>-3.4862257540225983E-2</v>
      </c>
      <c r="CG400" s="79">
        <v>-3.9330534636974335E-2</v>
      </c>
      <c r="CH400" s="79">
        <v>-4.865516722202301E-2</v>
      </c>
      <c r="CI400" s="79">
        <v>-5.1138725131750107E-2</v>
      </c>
      <c r="CJ400" s="79">
        <v>-3.0583418905735016E-2</v>
      </c>
      <c r="CK400" s="79">
        <v>-5.880340002477169E-3</v>
      </c>
      <c r="CL400" s="79">
        <v>-5.1633887924253941E-3</v>
      </c>
      <c r="CM400" s="79">
        <v>3.5498596727848053E-2</v>
      </c>
      <c r="CN400" s="79">
        <v>2.855086512863636E-2</v>
      </c>
      <c r="CO400" s="79">
        <v>2.6998503133654594E-2</v>
      </c>
      <c r="CP400" s="79">
        <v>2.9274763539433479E-2</v>
      </c>
      <c r="CQ400" s="79">
        <v>6.4986564218997955E-2</v>
      </c>
      <c r="CR400" s="79">
        <v>6.0448497533798218E-2</v>
      </c>
      <c r="CS400" s="79">
        <v>5.7108782231807709E-2</v>
      </c>
      <c r="CT400" s="79">
        <v>5.8177202939987183E-2</v>
      </c>
      <c r="CU400" s="79">
        <v>5.7861611247062683E-2</v>
      </c>
      <c r="CV400" s="79">
        <v>3.7003856152296066E-2</v>
      </c>
      <c r="CW400" s="79">
        <v>-3.1705088913440704E-2</v>
      </c>
      <c r="CX400" s="79">
        <v>-5.7963743805885315E-2</v>
      </c>
      <c r="CY400" s="79">
        <v>-2.5174740701913834E-2</v>
      </c>
      <c r="CZ400" s="79">
        <v>-3.4355901181697845E-2</v>
      </c>
      <c r="DA400" s="79">
        <v>-4.2525023221969604E-2</v>
      </c>
      <c r="DB400" s="79">
        <v>-3.7484645843505859E-2</v>
      </c>
      <c r="DC400" s="79">
        <v>-4.2782802134752274E-2</v>
      </c>
      <c r="DD400" s="79">
        <v>-2.1028440445661545E-2</v>
      </c>
      <c r="DE400" s="79">
        <v>-2.3280555382370949E-2</v>
      </c>
      <c r="DF400" s="79">
        <v>-3.3220354467630386E-2</v>
      </c>
      <c r="DG400" s="79">
        <v>-3.640376403927803E-2</v>
      </c>
      <c r="DH400" s="79">
        <v>-1.4022203162312508E-2</v>
      </c>
      <c r="DI400" s="79">
        <v>9.3176467344164848E-3</v>
      </c>
      <c r="DJ400" s="79">
        <v>9.4921020790934563E-3</v>
      </c>
      <c r="DK400" s="79">
        <v>5.0844695419073105E-2</v>
      </c>
      <c r="DL400" s="79">
        <v>4.3841641396284103E-2</v>
      </c>
      <c r="DM400" s="79">
        <v>4.1978858411312103E-2</v>
      </c>
      <c r="DN400" s="79">
        <v>4.5327194035053253E-2</v>
      </c>
      <c r="DO400" s="79">
        <v>7.9772137105464935E-2</v>
      </c>
      <c r="DP400" s="79">
        <v>7.5924694538116455E-2</v>
      </c>
      <c r="DQ400" s="79">
        <v>7.4217475950717926E-2</v>
      </c>
      <c r="DR400" s="79">
        <v>7.5760610401630402E-2</v>
      </c>
      <c r="DS400" s="79">
        <v>7.6972678303718567E-2</v>
      </c>
      <c r="DT400" s="79">
        <v>5.5622048676013947E-2</v>
      </c>
      <c r="DU400" s="79">
        <v>-1.1641557328402996E-2</v>
      </c>
      <c r="DV400" s="79">
        <v>-3.9132937788963318E-2</v>
      </c>
      <c r="DW400" s="79">
        <v>-7.4991052970290184E-3</v>
      </c>
      <c r="DX400" s="79">
        <v>-1.8107568845152855E-2</v>
      </c>
      <c r="DY400" s="79">
        <v>-1.9693519920110703E-2</v>
      </c>
      <c r="DZ400" s="79">
        <v>-1.4523442834615707E-2</v>
      </c>
      <c r="EA400" s="79">
        <v>-2.0721307024359703E-2</v>
      </c>
      <c r="EB400" s="79">
        <v>-1.054606051184237E-3</v>
      </c>
      <c r="EC400" s="79">
        <v>-1.0693329386413097E-4</v>
      </c>
      <c r="ED400" s="79">
        <v>-1.0934936814010143E-2</v>
      </c>
      <c r="EE400" s="79">
        <v>-1.5128817409276962E-2</v>
      </c>
      <c r="EF400" s="79">
        <v>9.8895635455846786E-3</v>
      </c>
      <c r="EG400" s="79">
        <v>3.1261123716831207E-2</v>
      </c>
      <c r="EH400" s="79">
        <v>3.0652303248643875E-2</v>
      </c>
      <c r="EI400" s="79">
        <v>7.300201803445816E-2</v>
      </c>
      <c r="EJ400" s="79">
        <v>6.5919093787670135E-2</v>
      </c>
      <c r="EK400" s="79">
        <v>6.3608124852180481E-2</v>
      </c>
      <c r="EL400" s="79">
        <v>6.8504355847835541E-2</v>
      </c>
      <c r="EM400" s="79">
        <v>0.10112016648054123</v>
      </c>
      <c r="EN400" s="79">
        <v>9.8269879817962646E-2</v>
      </c>
      <c r="EO400" s="79">
        <v>9.8919697105884552E-2</v>
      </c>
      <c r="EP400" s="79">
        <v>0.10114827007055283</v>
      </c>
      <c r="EQ400" s="79">
        <v>0.10456601530313492</v>
      </c>
      <c r="ER400" s="79">
        <v>8.2503750920295715E-2</v>
      </c>
      <c r="ES400" s="79">
        <v>1.7326995730400085E-2</v>
      </c>
      <c r="ET400" s="79">
        <v>-1.1944249272346497E-2</v>
      </c>
      <c r="EU400" s="79">
        <v>1.8021704629063606E-2</v>
      </c>
      <c r="EV400" s="79">
        <v>5.3524426184594631E-3</v>
      </c>
      <c r="EW400" s="79">
        <v>46.184261322021484</v>
      </c>
      <c r="EX400" s="79">
        <v>46.902565002441406</v>
      </c>
      <c r="EY400" s="79">
        <v>47.567184448242188</v>
      </c>
      <c r="EZ400" s="79">
        <v>48.262908935546875</v>
      </c>
      <c r="FA400" s="79">
        <v>48.318119049072266</v>
      </c>
      <c r="FB400" s="79">
        <v>48.509243011474609</v>
      </c>
      <c r="FC400" s="79">
        <v>48.193992614746094</v>
      </c>
      <c r="FD400" s="79">
        <v>47.979667663574219</v>
      </c>
      <c r="FE400" s="79">
        <v>48.15545654296875</v>
      </c>
      <c r="FF400" s="79">
        <v>48.451084136962891</v>
      </c>
      <c r="FG400" s="79">
        <v>46.931465148925781</v>
      </c>
      <c r="FH400" s="79">
        <v>46.009403228759766</v>
      </c>
      <c r="FI400" s="79">
        <v>46.060932159423828</v>
      </c>
      <c r="FJ400" s="79">
        <v>46.256858825683594</v>
      </c>
      <c r="FK400" s="79">
        <v>46.833248138427734</v>
      </c>
      <c r="FL400" s="79">
        <v>47.424423217773438</v>
      </c>
      <c r="FM400" s="79">
        <v>47.650405883789063</v>
      </c>
      <c r="FN400" s="79">
        <v>46.808925628662109</v>
      </c>
      <c r="FO400" s="79">
        <v>45.527854919433594</v>
      </c>
      <c r="FP400" s="79">
        <v>44.77685546875</v>
      </c>
      <c r="FQ400" s="79">
        <v>44.433467864990234</v>
      </c>
      <c r="FR400" s="79">
        <v>43.921928405761719</v>
      </c>
      <c r="FS400" s="79">
        <v>43.740402221679688</v>
      </c>
      <c r="FT400" s="79">
        <v>43.48480224609375</v>
      </c>
      <c r="FU400" s="79">
        <v>1.5433436259627342E-2</v>
      </c>
      <c r="FV400" s="79">
        <v>2.3982815444469452E-2</v>
      </c>
      <c r="FW400" s="79">
        <v>1.5815125778317451E-2</v>
      </c>
      <c r="FX400" s="79">
        <v>0</v>
      </c>
      <c r="FY400" s="79">
        <v>515</v>
      </c>
      <c r="FZ400" s="79">
        <v>1</v>
      </c>
      <c r="GA400" s="52"/>
      <c r="GB400" s="34"/>
    </row>
    <row r="401" spans="1:184" x14ac:dyDescent="0.2">
      <c r="A401" t="s">
        <v>186</v>
      </c>
      <c r="B401" t="s">
        <v>236</v>
      </c>
      <c r="C401" t="s">
        <v>194</v>
      </c>
      <c r="D401" t="s">
        <v>203</v>
      </c>
      <c r="E401" t="s">
        <v>239</v>
      </c>
      <c r="F401" t="s">
        <v>178</v>
      </c>
      <c r="G401" t="s">
        <v>1</v>
      </c>
      <c r="H401" s="79">
        <v>3562</v>
      </c>
      <c r="I401" s="79">
        <v>0.50269681215286255</v>
      </c>
      <c r="J401" s="79">
        <v>0.44763469696044922</v>
      </c>
      <c r="K401" s="79">
        <v>0.42091870307922363</v>
      </c>
      <c r="L401" s="79">
        <v>0.42956912517547607</v>
      </c>
      <c r="M401" s="79">
        <v>0.42107695341110229</v>
      </c>
      <c r="N401" s="79">
        <v>0.43921005725860596</v>
      </c>
      <c r="O401" s="79">
        <v>0.5194733738899231</v>
      </c>
      <c r="P401" s="79">
        <v>0.60465317964553833</v>
      </c>
      <c r="Q401" s="79">
        <v>0.54722630977630615</v>
      </c>
      <c r="R401" s="79">
        <v>0.52774721384048462</v>
      </c>
      <c r="S401" s="79">
        <v>0.53683525323867798</v>
      </c>
      <c r="T401" s="79">
        <v>0.53405112028121948</v>
      </c>
      <c r="U401" s="79">
        <v>0.55619955062866211</v>
      </c>
      <c r="V401" s="79">
        <v>0.51582950353622437</v>
      </c>
      <c r="W401" s="79">
        <v>0.5231701135635376</v>
      </c>
      <c r="X401" s="79">
        <v>0.49747142195701599</v>
      </c>
      <c r="Y401" s="79">
        <v>0.57953870296478271</v>
      </c>
      <c r="Z401" s="79">
        <v>0.75085943937301636</v>
      </c>
      <c r="AA401" s="79">
        <v>0.85387599468231201</v>
      </c>
      <c r="AB401" s="79">
        <v>0.87631005048751831</v>
      </c>
      <c r="AC401" s="79">
        <v>0.89372676610946655</v>
      </c>
      <c r="AD401" s="79">
        <v>0.84856158494949341</v>
      </c>
      <c r="AE401" s="79">
        <v>0.75019443035125732</v>
      </c>
      <c r="AF401" s="79">
        <v>0.64632993936538696</v>
      </c>
      <c r="AG401" s="79">
        <v>-4.7725874930620193E-2</v>
      </c>
      <c r="AH401" s="79">
        <v>-4.8614613711833954E-2</v>
      </c>
      <c r="AI401" s="79">
        <v>-4.8341356217861176E-2</v>
      </c>
      <c r="AJ401" s="79">
        <v>-6.7125104367733002E-2</v>
      </c>
      <c r="AK401" s="79">
        <v>-7.8572869300842285E-2</v>
      </c>
      <c r="AL401" s="79">
        <v>-7.7000886201858521E-2</v>
      </c>
      <c r="AM401" s="79">
        <v>-4.6082701534032822E-2</v>
      </c>
      <c r="AN401" s="79">
        <v>-1.6712624579668045E-2</v>
      </c>
      <c r="AO401" s="79">
        <v>-3.9123985916376114E-2</v>
      </c>
      <c r="AP401" s="79">
        <v>-2.5319557636976242E-2</v>
      </c>
      <c r="AQ401" s="79">
        <v>1.884094625711441E-2</v>
      </c>
      <c r="AR401" s="79">
        <v>3.5457011312246323E-2</v>
      </c>
      <c r="AS401" s="79">
        <v>-1.3510806486010551E-2</v>
      </c>
      <c r="AT401" s="79">
        <v>-1.7633659765124321E-2</v>
      </c>
      <c r="AU401" s="79">
        <v>3.1988367438316345E-2</v>
      </c>
      <c r="AV401" s="79">
        <v>-9.0390434488654137E-3</v>
      </c>
      <c r="AW401" s="79">
        <v>-7.4736224487423897E-3</v>
      </c>
      <c r="AX401" s="79">
        <v>3.1073514837771654E-3</v>
      </c>
      <c r="AY401" s="79">
        <v>1.2948577059432864E-3</v>
      </c>
      <c r="AZ401" s="79">
        <v>-8.7861338397487998E-4</v>
      </c>
      <c r="BA401" s="79">
        <v>-6.773027777671814E-2</v>
      </c>
      <c r="BB401" s="79">
        <v>-7.9929143190383911E-2</v>
      </c>
      <c r="BC401" s="79">
        <v>-7.3391735553741455E-2</v>
      </c>
      <c r="BD401" s="79">
        <v>-6.4251206815242767E-2</v>
      </c>
      <c r="BE401" s="79">
        <v>-2.4944664910435677E-2</v>
      </c>
      <c r="BF401" s="79">
        <v>-2.6150258257985115E-2</v>
      </c>
      <c r="BG401" s="79">
        <v>-2.7496619150042534E-2</v>
      </c>
      <c r="BH401" s="79">
        <v>-4.3722454458475113E-2</v>
      </c>
      <c r="BI401" s="79">
        <v>-5.5861275643110275E-2</v>
      </c>
      <c r="BJ401" s="79">
        <v>-5.606488510966301E-2</v>
      </c>
      <c r="BK401" s="79">
        <v>-2.5481989607214928E-2</v>
      </c>
      <c r="BL401" s="79">
        <v>5.1731406711041927E-3</v>
      </c>
      <c r="BM401" s="79">
        <v>-1.6670349985361099E-2</v>
      </c>
      <c r="BN401" s="79">
        <v>-3.4596419427543879E-3</v>
      </c>
      <c r="BO401" s="79">
        <v>4.1649330407381058E-2</v>
      </c>
      <c r="BP401" s="79">
        <v>5.7231713086366653E-2</v>
      </c>
      <c r="BQ401" s="79">
        <v>9.798671118915081E-3</v>
      </c>
      <c r="BR401" s="79">
        <v>6.1475858092308044E-3</v>
      </c>
      <c r="BS401" s="79">
        <v>5.2103746682405472E-2</v>
      </c>
      <c r="BT401" s="79">
        <v>1.4308352023363113E-2</v>
      </c>
      <c r="BU401" s="79">
        <v>1.80317722260952E-2</v>
      </c>
      <c r="BV401" s="79">
        <v>3.030109778046608E-2</v>
      </c>
      <c r="BW401" s="79">
        <v>2.9354620724916458E-2</v>
      </c>
      <c r="BX401" s="79">
        <v>2.7712682262063026E-2</v>
      </c>
      <c r="BY401" s="79">
        <v>-3.8692548871040344E-2</v>
      </c>
      <c r="BZ401" s="79">
        <v>-5.1674146205186844E-2</v>
      </c>
      <c r="CA401" s="79">
        <v>-4.6831894665956497E-2</v>
      </c>
      <c r="CB401" s="79">
        <v>-3.9699725806713104E-2</v>
      </c>
      <c r="CC401" s="79">
        <v>-9.1664697974920273E-3</v>
      </c>
      <c r="CD401" s="79">
        <v>-1.0591517202556133E-2</v>
      </c>
      <c r="CE401" s="79">
        <v>-1.3059614226222038E-2</v>
      </c>
      <c r="CF401" s="79">
        <v>-2.7513852342963219E-2</v>
      </c>
      <c r="CG401" s="79">
        <v>-4.0131300687789917E-2</v>
      </c>
      <c r="CH401" s="79">
        <v>-4.1564673185348511E-2</v>
      </c>
      <c r="CI401" s="79">
        <v>-1.1213998310267925E-2</v>
      </c>
      <c r="CJ401" s="79">
        <v>2.0331155508756638E-2</v>
      </c>
      <c r="CK401" s="79">
        <v>-1.1190304066985846E-3</v>
      </c>
      <c r="CL401" s="79">
        <v>1.1680468916893005E-2</v>
      </c>
      <c r="CM401" s="79">
        <v>5.7446349412202835E-2</v>
      </c>
      <c r="CN401" s="79">
        <v>7.2312809526920319E-2</v>
      </c>
      <c r="CO401" s="79">
        <v>2.5942742824554443E-2</v>
      </c>
      <c r="CP401" s="79">
        <v>2.2618403658270836E-2</v>
      </c>
      <c r="CQ401" s="79">
        <v>6.6035591065883636E-2</v>
      </c>
      <c r="CR401" s="79">
        <v>3.0478687956929207E-2</v>
      </c>
      <c r="CS401" s="79">
        <v>3.5696733742952347E-2</v>
      </c>
      <c r="CT401" s="79">
        <v>4.9135409295558929E-2</v>
      </c>
      <c r="CU401" s="79">
        <v>4.8788726329803467E-2</v>
      </c>
      <c r="CV401" s="79">
        <v>4.7514922916889191E-2</v>
      </c>
      <c r="CW401" s="79">
        <v>-1.8581109121441841E-2</v>
      </c>
      <c r="CX401" s="79">
        <v>-3.2104816287755966E-2</v>
      </c>
      <c r="CY401" s="79">
        <v>-2.8436632826924324E-2</v>
      </c>
      <c r="CZ401" s="79">
        <v>-2.2695446386933327E-2</v>
      </c>
      <c r="DA401" s="79">
        <v>6.611725315451622E-3</v>
      </c>
      <c r="DB401" s="79">
        <v>4.9672252498567104E-3</v>
      </c>
      <c r="DC401" s="79">
        <v>1.3773888349533081E-3</v>
      </c>
      <c r="DD401" s="79">
        <v>-1.130524929612875E-2</v>
      </c>
      <c r="DE401" s="79">
        <v>-2.4401320144534111E-2</v>
      </c>
      <c r="DF401" s="79">
        <v>-2.7064461261034012E-2</v>
      </c>
      <c r="DG401" s="79">
        <v>3.0539920553565025E-3</v>
      </c>
      <c r="DH401" s="79">
        <v>3.5489171743392944E-2</v>
      </c>
      <c r="DI401" s="79">
        <v>1.4432290568947792E-2</v>
      </c>
      <c r="DJ401" s="79">
        <v>2.6820579543709755E-2</v>
      </c>
      <c r="DK401" s="79">
        <v>7.3243372142314911E-2</v>
      </c>
      <c r="DL401" s="79">
        <v>8.7393909692764282E-2</v>
      </c>
      <c r="DM401" s="79">
        <v>4.208681732416153E-2</v>
      </c>
      <c r="DN401" s="79">
        <v>3.9089225232601166E-2</v>
      </c>
      <c r="DO401" s="79">
        <v>7.9967446625232697E-2</v>
      </c>
      <c r="DP401" s="79">
        <v>4.66490238904953E-2</v>
      </c>
      <c r="DQ401" s="79">
        <v>5.3361691534519196E-2</v>
      </c>
      <c r="DR401" s="79">
        <v>6.7969709634780884E-2</v>
      </c>
      <c r="DS401" s="79">
        <v>6.8222835659980774E-2</v>
      </c>
      <c r="DT401" s="79">
        <v>6.7317165434360504E-2</v>
      </c>
      <c r="DU401" s="79">
        <v>1.5303324908018112E-3</v>
      </c>
      <c r="DV401" s="79">
        <v>-1.2535491026937962E-2</v>
      </c>
      <c r="DW401" s="79">
        <v>-1.0041368193924427E-2</v>
      </c>
      <c r="DX401" s="79">
        <v>-5.6911669671535492E-3</v>
      </c>
      <c r="DY401" s="79">
        <v>2.939293347299099E-2</v>
      </c>
      <c r="DZ401" s="79">
        <v>2.7431577444076538E-2</v>
      </c>
      <c r="EA401" s="79">
        <v>2.2222127765417099E-2</v>
      </c>
      <c r="EB401" s="79">
        <v>1.209739875048399E-2</v>
      </c>
      <c r="EC401" s="79">
        <v>-1.689731259830296E-3</v>
      </c>
      <c r="ED401" s="79">
        <v>-6.1284597031772137E-3</v>
      </c>
      <c r="EE401" s="79">
        <v>2.3654703050851822E-2</v>
      </c>
      <c r="EF401" s="79">
        <v>5.7374939322471619E-2</v>
      </c>
      <c r="EG401" s="79">
        <v>3.6885924637317657E-2</v>
      </c>
      <c r="EH401" s="79">
        <v>4.8680495470762253E-2</v>
      </c>
      <c r="EI401" s="79">
        <v>9.605175256729126E-2</v>
      </c>
      <c r="EJ401" s="79">
        <v>0.10916860401630402</v>
      </c>
      <c r="EK401" s="79">
        <v>6.5396293997764587E-2</v>
      </c>
      <c r="EL401" s="79">
        <v>6.287047266960144E-2</v>
      </c>
      <c r="EM401" s="79">
        <v>0.10008282959461212</v>
      </c>
      <c r="EN401" s="79">
        <v>6.9996416568756104E-2</v>
      </c>
      <c r="EO401" s="79">
        <v>7.886708527803421E-2</v>
      </c>
      <c r="EP401" s="79">
        <v>9.5163464546203613E-2</v>
      </c>
      <c r="EQ401" s="79">
        <v>9.6282593905925751E-2</v>
      </c>
      <c r="ER401" s="79">
        <v>9.5908463001251221E-2</v>
      </c>
      <c r="ES401" s="79">
        <v>3.0568063259124756E-2</v>
      </c>
      <c r="ET401" s="79">
        <v>1.571950875222683E-2</v>
      </c>
      <c r="EU401" s="79">
        <v>1.6518469899892807E-2</v>
      </c>
      <c r="EV401" s="79">
        <v>1.8860312178730965E-2</v>
      </c>
      <c r="EW401" s="79">
        <v>47.986026763916016</v>
      </c>
      <c r="EX401" s="79">
        <v>49.410415649414063</v>
      </c>
      <c r="EY401" s="79">
        <v>50.237644195556641</v>
      </c>
      <c r="EZ401" s="79">
        <v>50.697120666503906</v>
      </c>
      <c r="FA401" s="79">
        <v>50.555423736572266</v>
      </c>
      <c r="FB401" s="79">
        <v>50.757587432861328</v>
      </c>
      <c r="FC401" s="79">
        <v>50.259906768798828</v>
      </c>
      <c r="FD401" s="79">
        <v>50.128837585449219</v>
      </c>
      <c r="FE401" s="79">
        <v>50.131309509277344</v>
      </c>
      <c r="FF401" s="79">
        <v>49.924213409423828</v>
      </c>
      <c r="FG401" s="79">
        <v>46.91607666015625</v>
      </c>
      <c r="FH401" s="79">
        <v>45.831890106201172</v>
      </c>
      <c r="FI401" s="79">
        <v>45.47406005859375</v>
      </c>
      <c r="FJ401" s="79">
        <v>45.289684295654297</v>
      </c>
      <c r="FK401" s="79">
        <v>46.191928863525391</v>
      </c>
      <c r="FL401" s="79">
        <v>47.318416595458984</v>
      </c>
      <c r="FM401" s="79">
        <v>48.055778503417969</v>
      </c>
      <c r="FN401" s="79">
        <v>47.293224334716797</v>
      </c>
      <c r="FO401" s="79">
        <v>46.012760162353516</v>
      </c>
      <c r="FP401" s="79">
        <v>45.551364898681641</v>
      </c>
      <c r="FQ401" s="79">
        <v>45.24462890625</v>
      </c>
      <c r="FR401" s="79">
        <v>44.787075042724609</v>
      </c>
      <c r="FS401" s="79">
        <v>44.561023712158203</v>
      </c>
      <c r="FT401" s="79">
        <v>44.448413848876953</v>
      </c>
      <c r="FU401" s="79">
        <v>1.6049228608608246E-2</v>
      </c>
      <c r="FV401" s="79">
        <v>2.5750637054443359E-2</v>
      </c>
      <c r="FW401" s="79">
        <v>1.6137668862938881E-2</v>
      </c>
      <c r="FX401" s="79">
        <v>0</v>
      </c>
      <c r="FY401" s="79">
        <v>365</v>
      </c>
      <c r="FZ401" s="79">
        <v>1</v>
      </c>
      <c r="GA401" s="52"/>
      <c r="GB401" s="34"/>
    </row>
    <row r="402" spans="1:184" x14ac:dyDescent="0.2">
      <c r="A402" t="s">
        <v>186</v>
      </c>
      <c r="B402" t="s">
        <v>236</v>
      </c>
      <c r="C402" t="s">
        <v>194</v>
      </c>
      <c r="D402" t="s">
        <v>203</v>
      </c>
      <c r="E402" t="s">
        <v>239</v>
      </c>
      <c r="F402" t="s">
        <v>179</v>
      </c>
      <c r="G402" t="s">
        <v>1</v>
      </c>
      <c r="H402" s="79">
        <v>204</v>
      </c>
      <c r="I402" s="79"/>
      <c r="J402" s="79"/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  <c r="AG402" s="79"/>
      <c r="AH402" s="79"/>
      <c r="AI402" s="79"/>
      <c r="AJ402" s="79"/>
      <c r="AK402" s="79"/>
      <c r="AL402" s="79"/>
      <c r="AM402" s="79"/>
      <c r="AN402" s="79"/>
      <c r="AO402" s="79"/>
      <c r="AP402" s="79"/>
      <c r="AQ402" s="79"/>
      <c r="AR402" s="79"/>
      <c r="AS402" s="79"/>
      <c r="AT402" s="79"/>
      <c r="AU402" s="79"/>
      <c r="AV402" s="79"/>
      <c r="AW402" s="79"/>
      <c r="AX402" s="79"/>
      <c r="AY402" s="79"/>
      <c r="AZ402" s="79"/>
      <c r="BA402" s="79"/>
      <c r="BB402" s="79"/>
      <c r="BC402" s="79"/>
      <c r="BD402" s="79"/>
      <c r="BE402" s="79"/>
      <c r="BF402" s="79"/>
      <c r="BG402" s="79"/>
      <c r="BH402" s="79"/>
      <c r="BI402" s="79"/>
      <c r="BJ402" s="79"/>
      <c r="BK402" s="79"/>
      <c r="BL402" s="79"/>
      <c r="BM402" s="79"/>
      <c r="BN402" s="79"/>
      <c r="BO402" s="79"/>
      <c r="BP402" s="79"/>
      <c r="BQ402" s="79"/>
      <c r="BR402" s="79"/>
      <c r="BS402" s="79"/>
      <c r="BT402" s="79"/>
      <c r="BU402" s="79"/>
      <c r="BV402" s="79"/>
      <c r="BW402" s="79"/>
      <c r="BX402" s="79"/>
      <c r="BY402" s="79"/>
      <c r="BZ402" s="79"/>
      <c r="CA402" s="79"/>
      <c r="CB402" s="79"/>
      <c r="CC402" s="79"/>
      <c r="CD402" s="79"/>
      <c r="CE402" s="79"/>
      <c r="CF402" s="79"/>
      <c r="CG402" s="79"/>
      <c r="CH402" s="79"/>
      <c r="CI402" s="79"/>
      <c r="CJ402" s="79"/>
      <c r="CK402" s="79"/>
      <c r="CL402" s="79"/>
      <c r="CM402" s="79"/>
      <c r="CN402" s="79"/>
      <c r="CO402" s="79"/>
      <c r="CP402" s="79"/>
      <c r="CQ402" s="79"/>
      <c r="CR402" s="79"/>
      <c r="CS402" s="79"/>
      <c r="CT402" s="79"/>
      <c r="CU402" s="79"/>
      <c r="CV402" s="79"/>
      <c r="CW402" s="79"/>
      <c r="CX402" s="79"/>
      <c r="CY402" s="79"/>
      <c r="CZ402" s="79"/>
      <c r="DA402" s="79"/>
      <c r="DB402" s="79"/>
      <c r="DC402" s="79"/>
      <c r="DD402" s="79"/>
      <c r="DE402" s="79"/>
      <c r="DF402" s="79"/>
      <c r="DG402" s="79"/>
      <c r="DH402" s="79"/>
      <c r="DI402" s="79"/>
      <c r="DJ402" s="79"/>
      <c r="DK402" s="79"/>
      <c r="DL402" s="79"/>
      <c r="DM402" s="79"/>
      <c r="DN402" s="79"/>
      <c r="DO402" s="79"/>
      <c r="DP402" s="79"/>
      <c r="DQ402" s="79"/>
      <c r="DR402" s="79"/>
      <c r="DS402" s="79"/>
      <c r="DT402" s="79"/>
      <c r="DU402" s="79"/>
      <c r="DV402" s="79"/>
      <c r="DW402" s="79"/>
      <c r="DX402" s="79"/>
      <c r="DY402" s="79"/>
      <c r="DZ402" s="79"/>
      <c r="EA402" s="79"/>
      <c r="EB402" s="79"/>
      <c r="EC402" s="79"/>
      <c r="ED402" s="79"/>
      <c r="EE402" s="79"/>
      <c r="EF402" s="79"/>
      <c r="EG402" s="79"/>
      <c r="EH402" s="79"/>
      <c r="EI402" s="79"/>
      <c r="EJ402" s="79"/>
      <c r="EK402" s="79"/>
      <c r="EL402" s="79"/>
      <c r="EM402" s="79"/>
      <c r="EN402" s="79"/>
      <c r="EO402" s="79"/>
      <c r="EP402" s="79"/>
      <c r="EQ402" s="79"/>
      <c r="ER402" s="79"/>
      <c r="ES402" s="79"/>
      <c r="ET402" s="79"/>
      <c r="EU402" s="79"/>
      <c r="EV402" s="79"/>
      <c r="EW402" s="79"/>
      <c r="EX402" s="79"/>
      <c r="EY402" s="79"/>
      <c r="EZ402" s="79"/>
      <c r="FA402" s="79"/>
      <c r="FB402" s="79"/>
      <c r="FC402" s="79"/>
      <c r="FD402" s="79"/>
      <c r="FE402" s="79"/>
      <c r="FF402" s="79"/>
      <c r="FG402" s="79"/>
      <c r="FH402" s="79"/>
      <c r="FI402" s="79"/>
      <c r="FJ402" s="79"/>
      <c r="FK402" s="79"/>
      <c r="FL402" s="79"/>
      <c r="FM402" s="79"/>
      <c r="FN402" s="79"/>
      <c r="FO402" s="79"/>
      <c r="FP402" s="79"/>
      <c r="FQ402" s="79"/>
      <c r="FR402" s="79"/>
      <c r="FS402" s="79"/>
      <c r="FT402" s="79"/>
      <c r="FU402" s="79"/>
      <c r="FV402" s="79"/>
      <c r="FW402" s="79"/>
      <c r="FX402" s="79">
        <v>0</v>
      </c>
      <c r="FY402" s="79">
        <v>13</v>
      </c>
      <c r="FZ402" s="79">
        <v>0</v>
      </c>
      <c r="GA402" s="52"/>
      <c r="GB402" s="34"/>
    </row>
    <row r="403" spans="1:184" x14ac:dyDescent="0.2">
      <c r="A403" t="s">
        <v>186</v>
      </c>
      <c r="B403" t="s">
        <v>236</v>
      </c>
      <c r="C403" t="s">
        <v>194</v>
      </c>
      <c r="D403" t="s">
        <v>203</v>
      </c>
      <c r="E403" t="s">
        <v>239</v>
      </c>
      <c r="F403" t="s">
        <v>180</v>
      </c>
      <c r="G403" t="s">
        <v>1</v>
      </c>
      <c r="H403" s="79">
        <v>51</v>
      </c>
      <c r="I403" s="79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  <c r="AG403" s="79"/>
      <c r="AH403" s="79"/>
      <c r="AI403" s="79"/>
      <c r="AJ403" s="79"/>
      <c r="AK403" s="79"/>
      <c r="AL403" s="79"/>
      <c r="AM403" s="79"/>
      <c r="AN403" s="79"/>
      <c r="AO403" s="79"/>
      <c r="AP403" s="79"/>
      <c r="AQ403" s="79"/>
      <c r="AR403" s="79"/>
      <c r="AS403" s="79"/>
      <c r="AT403" s="79"/>
      <c r="AU403" s="79"/>
      <c r="AV403" s="79"/>
      <c r="AW403" s="79"/>
      <c r="AX403" s="79"/>
      <c r="AY403" s="79"/>
      <c r="AZ403" s="79"/>
      <c r="BA403" s="79"/>
      <c r="BB403" s="79"/>
      <c r="BC403" s="79"/>
      <c r="BD403" s="79"/>
      <c r="BE403" s="79"/>
      <c r="BF403" s="79"/>
      <c r="BG403" s="79"/>
      <c r="BH403" s="79"/>
      <c r="BI403" s="79"/>
      <c r="BJ403" s="79"/>
      <c r="BK403" s="79"/>
      <c r="BL403" s="79"/>
      <c r="BM403" s="79"/>
      <c r="BN403" s="79"/>
      <c r="BO403" s="79"/>
      <c r="BP403" s="79"/>
      <c r="BQ403" s="79"/>
      <c r="BR403" s="79"/>
      <c r="BS403" s="79"/>
      <c r="BT403" s="79"/>
      <c r="BU403" s="79"/>
      <c r="BV403" s="79"/>
      <c r="BW403" s="79"/>
      <c r="BX403" s="79"/>
      <c r="BY403" s="79"/>
      <c r="BZ403" s="79"/>
      <c r="CA403" s="79"/>
      <c r="CB403" s="79"/>
      <c r="CC403" s="79"/>
      <c r="CD403" s="79"/>
      <c r="CE403" s="79"/>
      <c r="CF403" s="79"/>
      <c r="CG403" s="79"/>
      <c r="CH403" s="79"/>
      <c r="CI403" s="79"/>
      <c r="CJ403" s="79"/>
      <c r="CK403" s="79"/>
      <c r="CL403" s="79"/>
      <c r="CM403" s="79"/>
      <c r="CN403" s="79"/>
      <c r="CO403" s="79"/>
      <c r="CP403" s="79"/>
      <c r="CQ403" s="79"/>
      <c r="CR403" s="79"/>
      <c r="CS403" s="79"/>
      <c r="CT403" s="79"/>
      <c r="CU403" s="79"/>
      <c r="CV403" s="79"/>
      <c r="CW403" s="79"/>
      <c r="CX403" s="79"/>
      <c r="CY403" s="79"/>
      <c r="CZ403" s="79"/>
      <c r="DA403" s="79"/>
      <c r="DB403" s="79"/>
      <c r="DC403" s="79"/>
      <c r="DD403" s="79"/>
      <c r="DE403" s="79"/>
      <c r="DF403" s="79"/>
      <c r="DG403" s="79"/>
      <c r="DH403" s="79"/>
      <c r="DI403" s="79"/>
      <c r="DJ403" s="79"/>
      <c r="DK403" s="79"/>
      <c r="DL403" s="79"/>
      <c r="DM403" s="79"/>
      <c r="DN403" s="79"/>
      <c r="DO403" s="79"/>
      <c r="DP403" s="79"/>
      <c r="DQ403" s="79"/>
      <c r="DR403" s="79"/>
      <c r="DS403" s="79"/>
      <c r="DT403" s="79"/>
      <c r="DU403" s="79"/>
      <c r="DV403" s="79"/>
      <c r="DW403" s="79"/>
      <c r="DX403" s="79"/>
      <c r="DY403" s="79"/>
      <c r="DZ403" s="79"/>
      <c r="EA403" s="79"/>
      <c r="EB403" s="79"/>
      <c r="EC403" s="79"/>
      <c r="ED403" s="79"/>
      <c r="EE403" s="79"/>
      <c r="EF403" s="79"/>
      <c r="EG403" s="79"/>
      <c r="EH403" s="79"/>
      <c r="EI403" s="79"/>
      <c r="EJ403" s="79"/>
      <c r="EK403" s="79"/>
      <c r="EL403" s="79"/>
      <c r="EM403" s="79"/>
      <c r="EN403" s="79"/>
      <c r="EO403" s="79"/>
      <c r="EP403" s="79"/>
      <c r="EQ403" s="79"/>
      <c r="ER403" s="79"/>
      <c r="ES403" s="79"/>
      <c r="ET403" s="79"/>
      <c r="EU403" s="79"/>
      <c r="EV403" s="79"/>
      <c r="EW403" s="79"/>
      <c r="EX403" s="79"/>
      <c r="EY403" s="79"/>
      <c r="EZ403" s="79"/>
      <c r="FA403" s="79"/>
      <c r="FB403" s="79"/>
      <c r="FC403" s="79"/>
      <c r="FD403" s="79"/>
      <c r="FE403" s="79"/>
      <c r="FF403" s="79"/>
      <c r="FG403" s="79"/>
      <c r="FH403" s="79"/>
      <c r="FI403" s="79"/>
      <c r="FJ403" s="79"/>
      <c r="FK403" s="79"/>
      <c r="FL403" s="79"/>
      <c r="FM403" s="79"/>
      <c r="FN403" s="79"/>
      <c r="FO403" s="79"/>
      <c r="FP403" s="79"/>
      <c r="FQ403" s="79"/>
      <c r="FR403" s="79"/>
      <c r="FS403" s="79"/>
      <c r="FT403" s="79"/>
      <c r="FU403" s="79"/>
      <c r="FV403" s="79"/>
      <c r="FW403" s="79"/>
      <c r="FX403" s="79">
        <v>0</v>
      </c>
      <c r="FY403" s="79">
        <v>9</v>
      </c>
      <c r="FZ403" s="79">
        <v>0</v>
      </c>
      <c r="GA403" s="52"/>
      <c r="GB403" s="34"/>
    </row>
    <row r="404" spans="1:184" x14ac:dyDescent="0.2">
      <c r="A404" t="s">
        <v>186</v>
      </c>
      <c r="B404" t="s">
        <v>236</v>
      </c>
      <c r="C404" t="s">
        <v>194</v>
      </c>
      <c r="D404" t="s">
        <v>203</v>
      </c>
      <c r="E404" t="s">
        <v>239</v>
      </c>
      <c r="F404" t="s">
        <v>181</v>
      </c>
      <c r="G404" t="s">
        <v>1</v>
      </c>
      <c r="H404" s="79">
        <v>68</v>
      </c>
      <c r="I404" s="79"/>
      <c r="J404" s="79"/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  <c r="AG404" s="79"/>
      <c r="AH404" s="79"/>
      <c r="AI404" s="79"/>
      <c r="AJ404" s="79"/>
      <c r="AK404" s="79"/>
      <c r="AL404" s="79"/>
      <c r="AM404" s="79"/>
      <c r="AN404" s="79"/>
      <c r="AO404" s="79"/>
      <c r="AP404" s="79"/>
      <c r="AQ404" s="79"/>
      <c r="AR404" s="79"/>
      <c r="AS404" s="79"/>
      <c r="AT404" s="79"/>
      <c r="AU404" s="79"/>
      <c r="AV404" s="79"/>
      <c r="AW404" s="79"/>
      <c r="AX404" s="79"/>
      <c r="AY404" s="79"/>
      <c r="AZ404" s="79"/>
      <c r="BA404" s="79"/>
      <c r="BB404" s="79"/>
      <c r="BC404" s="79"/>
      <c r="BD404" s="79"/>
      <c r="BE404" s="79"/>
      <c r="BF404" s="79"/>
      <c r="BG404" s="79"/>
      <c r="BH404" s="79"/>
      <c r="BI404" s="79"/>
      <c r="BJ404" s="79"/>
      <c r="BK404" s="79"/>
      <c r="BL404" s="79"/>
      <c r="BM404" s="79"/>
      <c r="BN404" s="79"/>
      <c r="BO404" s="79"/>
      <c r="BP404" s="79"/>
      <c r="BQ404" s="79"/>
      <c r="BR404" s="79"/>
      <c r="BS404" s="79"/>
      <c r="BT404" s="79"/>
      <c r="BU404" s="79"/>
      <c r="BV404" s="79"/>
      <c r="BW404" s="79"/>
      <c r="BX404" s="79"/>
      <c r="BY404" s="79"/>
      <c r="BZ404" s="79"/>
      <c r="CA404" s="79"/>
      <c r="CB404" s="79"/>
      <c r="CC404" s="79"/>
      <c r="CD404" s="79"/>
      <c r="CE404" s="79"/>
      <c r="CF404" s="79"/>
      <c r="CG404" s="79"/>
      <c r="CH404" s="79"/>
      <c r="CI404" s="79"/>
      <c r="CJ404" s="79"/>
      <c r="CK404" s="79"/>
      <c r="CL404" s="79"/>
      <c r="CM404" s="79"/>
      <c r="CN404" s="79"/>
      <c r="CO404" s="79"/>
      <c r="CP404" s="79"/>
      <c r="CQ404" s="79"/>
      <c r="CR404" s="79"/>
      <c r="CS404" s="79"/>
      <c r="CT404" s="79"/>
      <c r="CU404" s="79"/>
      <c r="CV404" s="79"/>
      <c r="CW404" s="79"/>
      <c r="CX404" s="79"/>
      <c r="CY404" s="79"/>
      <c r="CZ404" s="79"/>
      <c r="DA404" s="79"/>
      <c r="DB404" s="79"/>
      <c r="DC404" s="79"/>
      <c r="DD404" s="79"/>
      <c r="DE404" s="79"/>
      <c r="DF404" s="79"/>
      <c r="DG404" s="79"/>
      <c r="DH404" s="79"/>
      <c r="DI404" s="79"/>
      <c r="DJ404" s="79"/>
      <c r="DK404" s="79"/>
      <c r="DL404" s="79"/>
      <c r="DM404" s="79"/>
      <c r="DN404" s="79"/>
      <c r="DO404" s="79"/>
      <c r="DP404" s="79"/>
      <c r="DQ404" s="79"/>
      <c r="DR404" s="79"/>
      <c r="DS404" s="79"/>
      <c r="DT404" s="79"/>
      <c r="DU404" s="79"/>
      <c r="DV404" s="79"/>
      <c r="DW404" s="79"/>
      <c r="DX404" s="79"/>
      <c r="DY404" s="79"/>
      <c r="DZ404" s="79"/>
      <c r="EA404" s="79"/>
      <c r="EB404" s="79"/>
      <c r="EC404" s="79"/>
      <c r="ED404" s="79"/>
      <c r="EE404" s="79"/>
      <c r="EF404" s="79"/>
      <c r="EG404" s="79"/>
      <c r="EH404" s="79"/>
      <c r="EI404" s="79"/>
      <c r="EJ404" s="79"/>
      <c r="EK404" s="79"/>
      <c r="EL404" s="79"/>
      <c r="EM404" s="79"/>
      <c r="EN404" s="79"/>
      <c r="EO404" s="79"/>
      <c r="EP404" s="79"/>
      <c r="EQ404" s="79"/>
      <c r="ER404" s="79"/>
      <c r="ES404" s="79"/>
      <c r="ET404" s="79"/>
      <c r="EU404" s="79"/>
      <c r="EV404" s="79"/>
      <c r="EW404" s="79"/>
      <c r="EX404" s="79"/>
      <c r="EY404" s="79"/>
      <c r="EZ404" s="79"/>
      <c r="FA404" s="79"/>
      <c r="FB404" s="79"/>
      <c r="FC404" s="79"/>
      <c r="FD404" s="79"/>
      <c r="FE404" s="79"/>
      <c r="FF404" s="79"/>
      <c r="FG404" s="79"/>
      <c r="FH404" s="79"/>
      <c r="FI404" s="79"/>
      <c r="FJ404" s="79"/>
      <c r="FK404" s="79"/>
      <c r="FL404" s="79"/>
      <c r="FM404" s="79"/>
      <c r="FN404" s="79"/>
      <c r="FO404" s="79"/>
      <c r="FP404" s="79"/>
      <c r="FQ404" s="79"/>
      <c r="FR404" s="79"/>
      <c r="FS404" s="79"/>
      <c r="FT404" s="79"/>
      <c r="FU404" s="79"/>
      <c r="FV404" s="79"/>
      <c r="FW404" s="79"/>
      <c r="FX404" s="79">
        <v>0</v>
      </c>
      <c r="FY404" s="79">
        <v>6</v>
      </c>
      <c r="FZ404" s="79">
        <v>0</v>
      </c>
      <c r="GA404" s="52"/>
      <c r="GB404" s="34"/>
    </row>
    <row r="405" spans="1:184" x14ac:dyDescent="0.2">
      <c r="A405" t="s">
        <v>186</v>
      </c>
      <c r="B405" t="s">
        <v>236</v>
      </c>
      <c r="C405" t="s">
        <v>194</v>
      </c>
      <c r="D405" t="s">
        <v>203</v>
      </c>
      <c r="E405" t="s">
        <v>239</v>
      </c>
      <c r="F405" t="s">
        <v>182</v>
      </c>
      <c r="G405" t="s">
        <v>1</v>
      </c>
      <c r="H405" s="79">
        <v>369</v>
      </c>
      <c r="I405" s="79"/>
      <c r="J405" s="79"/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  <c r="AG405" s="79"/>
      <c r="AH405" s="79"/>
      <c r="AI405" s="79"/>
      <c r="AJ405" s="79"/>
      <c r="AK405" s="79"/>
      <c r="AL405" s="79"/>
      <c r="AM405" s="79"/>
      <c r="AN405" s="79"/>
      <c r="AO405" s="79"/>
      <c r="AP405" s="79"/>
      <c r="AQ405" s="79"/>
      <c r="AR405" s="79"/>
      <c r="AS405" s="79"/>
      <c r="AT405" s="79"/>
      <c r="AU405" s="79"/>
      <c r="AV405" s="79"/>
      <c r="AW405" s="79"/>
      <c r="AX405" s="79"/>
      <c r="AY405" s="79"/>
      <c r="AZ405" s="79"/>
      <c r="BA405" s="79"/>
      <c r="BB405" s="79"/>
      <c r="BC405" s="79"/>
      <c r="BD405" s="79"/>
      <c r="BE405" s="79"/>
      <c r="BF405" s="79"/>
      <c r="BG405" s="79"/>
      <c r="BH405" s="79"/>
      <c r="BI405" s="79"/>
      <c r="BJ405" s="79"/>
      <c r="BK405" s="79"/>
      <c r="BL405" s="79"/>
      <c r="BM405" s="79"/>
      <c r="BN405" s="79"/>
      <c r="BO405" s="79"/>
      <c r="BP405" s="79"/>
      <c r="BQ405" s="79"/>
      <c r="BR405" s="79"/>
      <c r="BS405" s="79"/>
      <c r="BT405" s="79"/>
      <c r="BU405" s="79"/>
      <c r="BV405" s="79"/>
      <c r="BW405" s="79"/>
      <c r="BX405" s="79"/>
      <c r="BY405" s="79"/>
      <c r="BZ405" s="79"/>
      <c r="CA405" s="79"/>
      <c r="CB405" s="79"/>
      <c r="CC405" s="79"/>
      <c r="CD405" s="79"/>
      <c r="CE405" s="79"/>
      <c r="CF405" s="79"/>
      <c r="CG405" s="79"/>
      <c r="CH405" s="79"/>
      <c r="CI405" s="79"/>
      <c r="CJ405" s="79"/>
      <c r="CK405" s="79"/>
      <c r="CL405" s="79"/>
      <c r="CM405" s="79"/>
      <c r="CN405" s="79"/>
      <c r="CO405" s="79"/>
      <c r="CP405" s="79"/>
      <c r="CQ405" s="79"/>
      <c r="CR405" s="79"/>
      <c r="CS405" s="79"/>
      <c r="CT405" s="79"/>
      <c r="CU405" s="79"/>
      <c r="CV405" s="79"/>
      <c r="CW405" s="79"/>
      <c r="CX405" s="79"/>
      <c r="CY405" s="79"/>
      <c r="CZ405" s="79"/>
      <c r="DA405" s="79"/>
      <c r="DB405" s="79"/>
      <c r="DC405" s="79"/>
      <c r="DD405" s="79"/>
      <c r="DE405" s="79"/>
      <c r="DF405" s="79"/>
      <c r="DG405" s="79"/>
      <c r="DH405" s="79"/>
      <c r="DI405" s="79"/>
      <c r="DJ405" s="79"/>
      <c r="DK405" s="79"/>
      <c r="DL405" s="79"/>
      <c r="DM405" s="79"/>
      <c r="DN405" s="79"/>
      <c r="DO405" s="79"/>
      <c r="DP405" s="79"/>
      <c r="DQ405" s="79"/>
      <c r="DR405" s="79"/>
      <c r="DS405" s="79"/>
      <c r="DT405" s="79"/>
      <c r="DU405" s="79"/>
      <c r="DV405" s="79"/>
      <c r="DW405" s="79"/>
      <c r="DX405" s="79"/>
      <c r="DY405" s="79"/>
      <c r="DZ405" s="79"/>
      <c r="EA405" s="79"/>
      <c r="EB405" s="79"/>
      <c r="EC405" s="79"/>
      <c r="ED405" s="79"/>
      <c r="EE405" s="79"/>
      <c r="EF405" s="79"/>
      <c r="EG405" s="79"/>
      <c r="EH405" s="79"/>
      <c r="EI405" s="79"/>
      <c r="EJ405" s="79"/>
      <c r="EK405" s="79"/>
      <c r="EL405" s="79"/>
      <c r="EM405" s="79"/>
      <c r="EN405" s="79"/>
      <c r="EO405" s="79"/>
      <c r="EP405" s="79"/>
      <c r="EQ405" s="79"/>
      <c r="ER405" s="79"/>
      <c r="ES405" s="79"/>
      <c r="ET405" s="79"/>
      <c r="EU405" s="79"/>
      <c r="EV405" s="79"/>
      <c r="EW405" s="79"/>
      <c r="EX405" s="79"/>
      <c r="EY405" s="79"/>
      <c r="EZ405" s="79"/>
      <c r="FA405" s="79"/>
      <c r="FB405" s="79"/>
      <c r="FC405" s="79"/>
      <c r="FD405" s="79"/>
      <c r="FE405" s="79"/>
      <c r="FF405" s="79"/>
      <c r="FG405" s="79"/>
      <c r="FH405" s="79"/>
      <c r="FI405" s="79"/>
      <c r="FJ405" s="79"/>
      <c r="FK405" s="79"/>
      <c r="FL405" s="79"/>
      <c r="FM405" s="79"/>
      <c r="FN405" s="79"/>
      <c r="FO405" s="79"/>
      <c r="FP405" s="79"/>
      <c r="FQ405" s="79"/>
      <c r="FR405" s="79"/>
      <c r="FS405" s="79"/>
      <c r="FT405" s="79"/>
      <c r="FU405" s="79"/>
      <c r="FV405" s="79"/>
      <c r="FW405" s="79"/>
      <c r="FX405" s="79">
        <v>0</v>
      </c>
      <c r="FY405" s="79">
        <v>41</v>
      </c>
      <c r="FZ405" s="79">
        <v>0</v>
      </c>
      <c r="GA405" s="52"/>
      <c r="GB405" s="34"/>
    </row>
    <row r="406" spans="1:184" x14ac:dyDescent="0.2">
      <c r="A406" t="s">
        <v>186</v>
      </c>
      <c r="B406" t="s">
        <v>236</v>
      </c>
      <c r="C406" t="s">
        <v>194</v>
      </c>
      <c r="D406" t="s">
        <v>203</v>
      </c>
      <c r="E406" t="s">
        <v>239</v>
      </c>
      <c r="F406" t="s">
        <v>183</v>
      </c>
      <c r="G406" t="s">
        <v>1</v>
      </c>
      <c r="H406" s="79">
        <v>621</v>
      </c>
      <c r="I406" s="79"/>
      <c r="J406" s="79"/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  <c r="AG406" s="79"/>
      <c r="AH406" s="79"/>
      <c r="AI406" s="79"/>
      <c r="AJ406" s="79"/>
      <c r="AK406" s="79"/>
      <c r="AL406" s="79"/>
      <c r="AM406" s="79"/>
      <c r="AN406" s="79"/>
      <c r="AO406" s="79"/>
      <c r="AP406" s="79"/>
      <c r="AQ406" s="79"/>
      <c r="AR406" s="79"/>
      <c r="AS406" s="79"/>
      <c r="AT406" s="79"/>
      <c r="AU406" s="79"/>
      <c r="AV406" s="79"/>
      <c r="AW406" s="79"/>
      <c r="AX406" s="79"/>
      <c r="AY406" s="79"/>
      <c r="AZ406" s="79"/>
      <c r="BA406" s="79"/>
      <c r="BB406" s="79"/>
      <c r="BC406" s="79"/>
      <c r="BD406" s="79"/>
      <c r="BE406" s="79"/>
      <c r="BF406" s="79"/>
      <c r="BG406" s="79"/>
      <c r="BH406" s="79"/>
      <c r="BI406" s="79"/>
      <c r="BJ406" s="79"/>
      <c r="BK406" s="79"/>
      <c r="BL406" s="79"/>
      <c r="BM406" s="79"/>
      <c r="BN406" s="79"/>
      <c r="BO406" s="79"/>
      <c r="BP406" s="79"/>
      <c r="BQ406" s="79"/>
      <c r="BR406" s="79"/>
      <c r="BS406" s="79"/>
      <c r="BT406" s="79"/>
      <c r="BU406" s="79"/>
      <c r="BV406" s="79"/>
      <c r="BW406" s="79"/>
      <c r="BX406" s="79"/>
      <c r="BY406" s="79"/>
      <c r="BZ406" s="79"/>
      <c r="CA406" s="79"/>
      <c r="CB406" s="79"/>
      <c r="CC406" s="79"/>
      <c r="CD406" s="79"/>
      <c r="CE406" s="79"/>
      <c r="CF406" s="79"/>
      <c r="CG406" s="79"/>
      <c r="CH406" s="79"/>
      <c r="CI406" s="79"/>
      <c r="CJ406" s="79"/>
      <c r="CK406" s="79"/>
      <c r="CL406" s="79"/>
      <c r="CM406" s="79"/>
      <c r="CN406" s="79"/>
      <c r="CO406" s="79"/>
      <c r="CP406" s="79"/>
      <c r="CQ406" s="79"/>
      <c r="CR406" s="79"/>
      <c r="CS406" s="79"/>
      <c r="CT406" s="79"/>
      <c r="CU406" s="79"/>
      <c r="CV406" s="79"/>
      <c r="CW406" s="79"/>
      <c r="CX406" s="79"/>
      <c r="CY406" s="79"/>
      <c r="CZ406" s="79"/>
      <c r="DA406" s="79"/>
      <c r="DB406" s="79"/>
      <c r="DC406" s="79"/>
      <c r="DD406" s="79"/>
      <c r="DE406" s="79"/>
      <c r="DF406" s="79"/>
      <c r="DG406" s="79"/>
      <c r="DH406" s="79"/>
      <c r="DI406" s="79"/>
      <c r="DJ406" s="79"/>
      <c r="DK406" s="79"/>
      <c r="DL406" s="79"/>
      <c r="DM406" s="79"/>
      <c r="DN406" s="79"/>
      <c r="DO406" s="79"/>
      <c r="DP406" s="79"/>
      <c r="DQ406" s="79"/>
      <c r="DR406" s="79"/>
      <c r="DS406" s="79"/>
      <c r="DT406" s="79"/>
      <c r="DU406" s="79"/>
      <c r="DV406" s="79"/>
      <c r="DW406" s="79"/>
      <c r="DX406" s="79"/>
      <c r="DY406" s="79"/>
      <c r="DZ406" s="79"/>
      <c r="EA406" s="79"/>
      <c r="EB406" s="79"/>
      <c r="EC406" s="79"/>
      <c r="ED406" s="79"/>
      <c r="EE406" s="79"/>
      <c r="EF406" s="79"/>
      <c r="EG406" s="79"/>
      <c r="EH406" s="79"/>
      <c r="EI406" s="79"/>
      <c r="EJ406" s="79"/>
      <c r="EK406" s="79"/>
      <c r="EL406" s="79"/>
      <c r="EM406" s="79"/>
      <c r="EN406" s="79"/>
      <c r="EO406" s="79"/>
      <c r="EP406" s="79"/>
      <c r="EQ406" s="79"/>
      <c r="ER406" s="79"/>
      <c r="ES406" s="79"/>
      <c r="ET406" s="79"/>
      <c r="EU406" s="79"/>
      <c r="EV406" s="79"/>
      <c r="EW406" s="79"/>
      <c r="EX406" s="79"/>
      <c r="EY406" s="79"/>
      <c r="EZ406" s="79"/>
      <c r="FA406" s="79"/>
      <c r="FB406" s="79"/>
      <c r="FC406" s="79"/>
      <c r="FD406" s="79"/>
      <c r="FE406" s="79"/>
      <c r="FF406" s="79"/>
      <c r="FG406" s="79"/>
      <c r="FH406" s="79"/>
      <c r="FI406" s="79"/>
      <c r="FJ406" s="79"/>
      <c r="FK406" s="79"/>
      <c r="FL406" s="79"/>
      <c r="FM406" s="79"/>
      <c r="FN406" s="79"/>
      <c r="FO406" s="79"/>
      <c r="FP406" s="79"/>
      <c r="FQ406" s="79"/>
      <c r="FR406" s="79"/>
      <c r="FS406" s="79"/>
      <c r="FT406" s="79"/>
      <c r="FU406" s="79"/>
      <c r="FV406" s="79"/>
      <c r="FW406" s="79"/>
      <c r="FX406" s="79">
        <v>0</v>
      </c>
      <c r="FY406" s="79">
        <v>50</v>
      </c>
      <c r="FZ406" s="79">
        <v>0</v>
      </c>
      <c r="GA406" s="52"/>
      <c r="GB406" s="34"/>
    </row>
    <row r="407" spans="1:184" x14ac:dyDescent="0.2">
      <c r="A407" t="s">
        <v>186</v>
      </c>
      <c r="B407" t="s">
        <v>236</v>
      </c>
      <c r="C407" t="s">
        <v>194</v>
      </c>
      <c r="D407" t="s">
        <v>203</v>
      </c>
      <c r="E407" t="s">
        <v>239</v>
      </c>
      <c r="F407" t="s">
        <v>184</v>
      </c>
      <c r="G407" t="s">
        <v>1</v>
      </c>
      <c r="H407" s="79">
        <v>258</v>
      </c>
      <c r="I407" s="79"/>
      <c r="J407" s="79"/>
      <c r="K407" s="79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  <c r="AE407" s="79"/>
      <c r="AF407" s="79"/>
      <c r="AG407" s="79"/>
      <c r="AH407" s="79"/>
      <c r="AI407" s="79"/>
      <c r="AJ407" s="79"/>
      <c r="AK407" s="79"/>
      <c r="AL407" s="79"/>
      <c r="AM407" s="79"/>
      <c r="AN407" s="79"/>
      <c r="AO407" s="79"/>
      <c r="AP407" s="79"/>
      <c r="AQ407" s="79"/>
      <c r="AR407" s="79"/>
      <c r="AS407" s="79"/>
      <c r="AT407" s="79"/>
      <c r="AU407" s="79"/>
      <c r="AV407" s="79"/>
      <c r="AW407" s="79"/>
      <c r="AX407" s="79"/>
      <c r="AY407" s="79"/>
      <c r="AZ407" s="79"/>
      <c r="BA407" s="79"/>
      <c r="BB407" s="79"/>
      <c r="BC407" s="79"/>
      <c r="BD407" s="79"/>
      <c r="BE407" s="79"/>
      <c r="BF407" s="79"/>
      <c r="BG407" s="79"/>
      <c r="BH407" s="79"/>
      <c r="BI407" s="79"/>
      <c r="BJ407" s="79"/>
      <c r="BK407" s="79"/>
      <c r="BL407" s="79"/>
      <c r="BM407" s="79"/>
      <c r="BN407" s="79"/>
      <c r="BO407" s="79"/>
      <c r="BP407" s="79"/>
      <c r="BQ407" s="79"/>
      <c r="BR407" s="79"/>
      <c r="BS407" s="79"/>
      <c r="BT407" s="79"/>
      <c r="BU407" s="79"/>
      <c r="BV407" s="79"/>
      <c r="BW407" s="79"/>
      <c r="BX407" s="79"/>
      <c r="BY407" s="79"/>
      <c r="BZ407" s="79"/>
      <c r="CA407" s="79"/>
      <c r="CB407" s="79"/>
      <c r="CC407" s="79"/>
      <c r="CD407" s="79"/>
      <c r="CE407" s="79"/>
      <c r="CF407" s="79"/>
      <c r="CG407" s="79"/>
      <c r="CH407" s="79"/>
      <c r="CI407" s="79"/>
      <c r="CJ407" s="79"/>
      <c r="CK407" s="79"/>
      <c r="CL407" s="79"/>
      <c r="CM407" s="79"/>
      <c r="CN407" s="79"/>
      <c r="CO407" s="79"/>
      <c r="CP407" s="79"/>
      <c r="CQ407" s="79"/>
      <c r="CR407" s="79"/>
      <c r="CS407" s="79"/>
      <c r="CT407" s="79"/>
      <c r="CU407" s="79"/>
      <c r="CV407" s="79"/>
      <c r="CW407" s="79"/>
      <c r="CX407" s="79"/>
      <c r="CY407" s="79"/>
      <c r="CZ407" s="79"/>
      <c r="DA407" s="79"/>
      <c r="DB407" s="79"/>
      <c r="DC407" s="79"/>
      <c r="DD407" s="79"/>
      <c r="DE407" s="79"/>
      <c r="DF407" s="79"/>
      <c r="DG407" s="79"/>
      <c r="DH407" s="79"/>
      <c r="DI407" s="79"/>
      <c r="DJ407" s="79"/>
      <c r="DK407" s="79"/>
      <c r="DL407" s="79"/>
      <c r="DM407" s="79"/>
      <c r="DN407" s="79"/>
      <c r="DO407" s="79"/>
      <c r="DP407" s="79"/>
      <c r="DQ407" s="79"/>
      <c r="DR407" s="79"/>
      <c r="DS407" s="79"/>
      <c r="DT407" s="79"/>
      <c r="DU407" s="79"/>
      <c r="DV407" s="79"/>
      <c r="DW407" s="79"/>
      <c r="DX407" s="79"/>
      <c r="DY407" s="79"/>
      <c r="DZ407" s="79"/>
      <c r="EA407" s="79"/>
      <c r="EB407" s="79"/>
      <c r="EC407" s="79"/>
      <c r="ED407" s="79"/>
      <c r="EE407" s="79"/>
      <c r="EF407" s="79"/>
      <c r="EG407" s="79"/>
      <c r="EH407" s="79"/>
      <c r="EI407" s="79"/>
      <c r="EJ407" s="79"/>
      <c r="EK407" s="79"/>
      <c r="EL407" s="79"/>
      <c r="EM407" s="79"/>
      <c r="EN407" s="79"/>
      <c r="EO407" s="79"/>
      <c r="EP407" s="79"/>
      <c r="EQ407" s="79"/>
      <c r="ER407" s="79"/>
      <c r="ES407" s="79"/>
      <c r="ET407" s="79"/>
      <c r="EU407" s="79"/>
      <c r="EV407" s="79"/>
      <c r="EW407" s="79"/>
      <c r="EX407" s="79"/>
      <c r="EY407" s="79"/>
      <c r="EZ407" s="79"/>
      <c r="FA407" s="79"/>
      <c r="FB407" s="79"/>
      <c r="FC407" s="79"/>
      <c r="FD407" s="79"/>
      <c r="FE407" s="79"/>
      <c r="FF407" s="79"/>
      <c r="FG407" s="79"/>
      <c r="FH407" s="79"/>
      <c r="FI407" s="79"/>
      <c r="FJ407" s="79"/>
      <c r="FK407" s="79"/>
      <c r="FL407" s="79"/>
      <c r="FM407" s="79"/>
      <c r="FN407" s="79"/>
      <c r="FO407" s="79"/>
      <c r="FP407" s="79"/>
      <c r="FQ407" s="79"/>
      <c r="FR407" s="79"/>
      <c r="FS407" s="79"/>
      <c r="FT407" s="79"/>
      <c r="FU407" s="79"/>
      <c r="FV407" s="79"/>
      <c r="FW407" s="79"/>
      <c r="FX407" s="79">
        <v>0</v>
      </c>
      <c r="FY407" s="79">
        <v>24</v>
      </c>
      <c r="FZ407" s="79">
        <v>0</v>
      </c>
      <c r="GA407" s="52"/>
      <c r="GB407" s="34"/>
    </row>
    <row r="408" spans="1:184" x14ac:dyDescent="0.2">
      <c r="A408" t="s">
        <v>186</v>
      </c>
      <c r="B408" t="s">
        <v>236</v>
      </c>
      <c r="C408" t="s">
        <v>194</v>
      </c>
      <c r="D408" t="s">
        <v>203</v>
      </c>
      <c r="E408" t="s">
        <v>239</v>
      </c>
      <c r="F408" t="s">
        <v>185</v>
      </c>
      <c r="G408" t="s">
        <v>1</v>
      </c>
      <c r="H408" s="79">
        <v>80</v>
      </c>
      <c r="I408" s="79"/>
      <c r="J408" s="79"/>
      <c r="K408" s="79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  <c r="AA408" s="79"/>
      <c r="AB408" s="79"/>
      <c r="AC408" s="79"/>
      <c r="AD408" s="79"/>
      <c r="AE408" s="79"/>
      <c r="AF408" s="79"/>
      <c r="AG408" s="79"/>
      <c r="AH408" s="79"/>
      <c r="AI408" s="79"/>
      <c r="AJ408" s="79"/>
      <c r="AK408" s="79"/>
      <c r="AL408" s="79"/>
      <c r="AM408" s="79"/>
      <c r="AN408" s="79"/>
      <c r="AO408" s="79"/>
      <c r="AP408" s="79"/>
      <c r="AQ408" s="79"/>
      <c r="AR408" s="79"/>
      <c r="AS408" s="79"/>
      <c r="AT408" s="79"/>
      <c r="AU408" s="79"/>
      <c r="AV408" s="79"/>
      <c r="AW408" s="79"/>
      <c r="AX408" s="79"/>
      <c r="AY408" s="79"/>
      <c r="AZ408" s="79"/>
      <c r="BA408" s="79"/>
      <c r="BB408" s="79"/>
      <c r="BC408" s="79"/>
      <c r="BD408" s="79"/>
      <c r="BE408" s="79"/>
      <c r="BF408" s="79"/>
      <c r="BG408" s="79"/>
      <c r="BH408" s="79"/>
      <c r="BI408" s="79"/>
      <c r="BJ408" s="79"/>
      <c r="BK408" s="79"/>
      <c r="BL408" s="79"/>
      <c r="BM408" s="79"/>
      <c r="BN408" s="79"/>
      <c r="BO408" s="79"/>
      <c r="BP408" s="79"/>
      <c r="BQ408" s="79"/>
      <c r="BR408" s="79"/>
      <c r="BS408" s="79"/>
      <c r="BT408" s="79"/>
      <c r="BU408" s="79"/>
      <c r="BV408" s="79"/>
      <c r="BW408" s="79"/>
      <c r="BX408" s="79"/>
      <c r="BY408" s="79"/>
      <c r="BZ408" s="79"/>
      <c r="CA408" s="79"/>
      <c r="CB408" s="79"/>
      <c r="CC408" s="79"/>
      <c r="CD408" s="79"/>
      <c r="CE408" s="79"/>
      <c r="CF408" s="79"/>
      <c r="CG408" s="79"/>
      <c r="CH408" s="79"/>
      <c r="CI408" s="79"/>
      <c r="CJ408" s="79"/>
      <c r="CK408" s="79"/>
      <c r="CL408" s="79"/>
      <c r="CM408" s="79"/>
      <c r="CN408" s="79"/>
      <c r="CO408" s="79"/>
      <c r="CP408" s="79"/>
      <c r="CQ408" s="79"/>
      <c r="CR408" s="79"/>
      <c r="CS408" s="79"/>
      <c r="CT408" s="79"/>
      <c r="CU408" s="79"/>
      <c r="CV408" s="79"/>
      <c r="CW408" s="79"/>
      <c r="CX408" s="79"/>
      <c r="CY408" s="79"/>
      <c r="CZ408" s="79"/>
      <c r="DA408" s="79"/>
      <c r="DB408" s="79"/>
      <c r="DC408" s="79"/>
      <c r="DD408" s="79"/>
      <c r="DE408" s="79"/>
      <c r="DF408" s="79"/>
      <c r="DG408" s="79"/>
      <c r="DH408" s="79"/>
      <c r="DI408" s="79"/>
      <c r="DJ408" s="79"/>
      <c r="DK408" s="79"/>
      <c r="DL408" s="79"/>
      <c r="DM408" s="79"/>
      <c r="DN408" s="79"/>
      <c r="DO408" s="79"/>
      <c r="DP408" s="79"/>
      <c r="DQ408" s="79"/>
      <c r="DR408" s="79"/>
      <c r="DS408" s="79"/>
      <c r="DT408" s="79"/>
      <c r="DU408" s="79"/>
      <c r="DV408" s="79"/>
      <c r="DW408" s="79"/>
      <c r="DX408" s="79"/>
      <c r="DY408" s="79"/>
      <c r="DZ408" s="79"/>
      <c r="EA408" s="79"/>
      <c r="EB408" s="79"/>
      <c r="EC408" s="79"/>
      <c r="ED408" s="79"/>
      <c r="EE408" s="79"/>
      <c r="EF408" s="79"/>
      <c r="EG408" s="79"/>
      <c r="EH408" s="79"/>
      <c r="EI408" s="79"/>
      <c r="EJ408" s="79"/>
      <c r="EK408" s="79"/>
      <c r="EL408" s="79"/>
      <c r="EM408" s="79"/>
      <c r="EN408" s="79"/>
      <c r="EO408" s="79"/>
      <c r="EP408" s="79"/>
      <c r="EQ408" s="79"/>
      <c r="ER408" s="79"/>
      <c r="ES408" s="79"/>
      <c r="ET408" s="79"/>
      <c r="EU408" s="79"/>
      <c r="EV408" s="79"/>
      <c r="EW408" s="79"/>
      <c r="EX408" s="79"/>
      <c r="EY408" s="79"/>
      <c r="EZ408" s="79"/>
      <c r="FA408" s="79"/>
      <c r="FB408" s="79"/>
      <c r="FC408" s="79"/>
      <c r="FD408" s="79"/>
      <c r="FE408" s="79"/>
      <c r="FF408" s="79"/>
      <c r="FG408" s="79"/>
      <c r="FH408" s="79"/>
      <c r="FI408" s="79"/>
      <c r="FJ408" s="79"/>
      <c r="FK408" s="79"/>
      <c r="FL408" s="79"/>
      <c r="FM408" s="79"/>
      <c r="FN408" s="79"/>
      <c r="FO408" s="79"/>
      <c r="FP408" s="79"/>
      <c r="FQ408" s="79"/>
      <c r="FR408" s="79"/>
      <c r="FS408" s="79"/>
      <c r="FT408" s="79"/>
      <c r="FU408" s="79"/>
      <c r="FV408" s="79"/>
      <c r="FW408" s="79"/>
      <c r="FX408" s="79">
        <v>0</v>
      </c>
      <c r="FY408" s="79">
        <v>7</v>
      </c>
      <c r="FZ408" s="79">
        <v>0</v>
      </c>
      <c r="GA408" s="52"/>
      <c r="GB408" s="34"/>
    </row>
    <row r="409" spans="1:184" x14ac:dyDescent="0.2">
      <c r="A409" t="s">
        <v>186</v>
      </c>
      <c r="B409" t="s">
        <v>236</v>
      </c>
      <c r="C409" t="s">
        <v>194</v>
      </c>
      <c r="D409" t="s">
        <v>203</v>
      </c>
      <c r="E409" t="s">
        <v>240</v>
      </c>
      <c r="F409" t="s">
        <v>1</v>
      </c>
      <c r="G409" t="s">
        <v>198</v>
      </c>
      <c r="H409" s="79">
        <v>3609</v>
      </c>
      <c r="I409" s="79">
        <v>0.53530716896057129</v>
      </c>
      <c r="J409" s="79">
        <v>0.51166898012161255</v>
      </c>
      <c r="K409" s="79">
        <v>0.44988369941711426</v>
      </c>
      <c r="L409" s="79">
        <v>0.44743335247039795</v>
      </c>
      <c r="M409" s="79">
        <v>0.45232903957366943</v>
      </c>
      <c r="N409" s="79">
        <v>0.5420151948928833</v>
      </c>
      <c r="O409" s="79">
        <v>0.60961180925369263</v>
      </c>
      <c r="P409" s="79">
        <v>0.69152629375457764</v>
      </c>
      <c r="Q409" s="79">
        <v>0.59541535377502441</v>
      </c>
      <c r="R409" s="79">
        <v>0.5538332462310791</v>
      </c>
      <c r="S409" s="79">
        <v>0.61195105314254761</v>
      </c>
      <c r="T409" s="79">
        <v>0.60871946811676025</v>
      </c>
      <c r="U409" s="79">
        <v>0.5169404149055481</v>
      </c>
      <c r="V409" s="79">
        <v>0.55125516653060913</v>
      </c>
      <c r="W409" s="79">
        <v>0.4924389123916626</v>
      </c>
      <c r="X409" s="79">
        <v>0.51800757646560669</v>
      </c>
      <c r="Y409" s="79">
        <v>0.59866750240325928</v>
      </c>
      <c r="Z409" s="79">
        <v>0.75611108541488647</v>
      </c>
      <c r="AA409" s="79">
        <v>0.88226819038391113</v>
      </c>
      <c r="AB409" s="79">
        <v>0.83942806720733643</v>
      </c>
      <c r="AC409" s="79">
        <v>0.98525500297546387</v>
      </c>
      <c r="AD409" s="79">
        <v>0.83933568000793457</v>
      </c>
      <c r="AE409" s="79">
        <v>0.75878852605819702</v>
      </c>
      <c r="AF409" s="79">
        <v>0.58668076992034912</v>
      </c>
      <c r="AG409" s="79">
        <v>-0.12999063730239868</v>
      </c>
      <c r="AH409" s="79">
        <v>-0.10005366802215576</v>
      </c>
      <c r="AI409" s="79">
        <v>-0.11949335038661957</v>
      </c>
      <c r="AJ409" s="79">
        <v>-7.7940180897712708E-2</v>
      </c>
      <c r="AK409" s="79">
        <v>-0.10149573534727097</v>
      </c>
      <c r="AL409" s="79">
        <v>-4.3883785605430603E-2</v>
      </c>
      <c r="AM409" s="79">
        <v>-8.4790714085102081E-2</v>
      </c>
      <c r="AN409" s="79">
        <v>-0.13124875724315643</v>
      </c>
      <c r="AO409" s="79">
        <v>-0.14592306315898895</v>
      </c>
      <c r="AP409" s="79">
        <v>-8.9251302182674408E-2</v>
      </c>
      <c r="AQ409" s="79">
        <v>-1.3605516403913498E-2</v>
      </c>
      <c r="AR409" s="79">
        <v>1.4187011867761612E-2</v>
      </c>
      <c r="AS409" s="79">
        <v>-9.0328045189380646E-2</v>
      </c>
      <c r="AT409" s="79">
        <v>-2.2436004132032394E-2</v>
      </c>
      <c r="AU409" s="79">
        <v>-5.1697421818971634E-2</v>
      </c>
      <c r="AV409" s="79">
        <v>-1.7541784793138504E-2</v>
      </c>
      <c r="AW409" s="79">
        <v>-1.7027892172336578E-2</v>
      </c>
      <c r="AX409" s="79">
        <v>-3.2070323824882507E-2</v>
      </c>
      <c r="AY409" s="79">
        <v>-4.902639240026474E-2</v>
      </c>
      <c r="AZ409" s="79">
        <v>-0.14710550010204315</v>
      </c>
      <c r="BA409" s="79">
        <v>-3.642553836107254E-2</v>
      </c>
      <c r="BB409" s="79">
        <v>-0.13575462996959686</v>
      </c>
      <c r="BC409" s="79">
        <v>-0.15682326257228851</v>
      </c>
      <c r="BD409" s="79">
        <v>-0.16334883868694305</v>
      </c>
      <c r="BE409" s="79">
        <v>-5.4756186902523041E-2</v>
      </c>
      <c r="BF409" s="79">
        <v>-2.9336461797356606E-2</v>
      </c>
      <c r="BG409" s="79">
        <v>-4.6186104416847229E-2</v>
      </c>
      <c r="BH409" s="79">
        <v>-1.3462863862514496E-2</v>
      </c>
      <c r="BI409" s="79">
        <v>-2.9957681894302368E-2</v>
      </c>
      <c r="BJ409" s="79">
        <v>3.4064948558807373E-3</v>
      </c>
      <c r="BK409" s="79">
        <v>-3.5014193505048752E-2</v>
      </c>
      <c r="BL409" s="79">
        <v>-7.1991711854934692E-2</v>
      </c>
      <c r="BM409" s="79">
        <v>-8.6577199399471283E-2</v>
      </c>
      <c r="BN409" s="79">
        <v>-3.761020302772522E-2</v>
      </c>
      <c r="BO409" s="79">
        <v>3.5925332456827164E-2</v>
      </c>
      <c r="BP409" s="79">
        <v>6.6127948462963104E-2</v>
      </c>
      <c r="BQ409" s="79">
        <v>-3.6788146942853928E-2</v>
      </c>
      <c r="BR409" s="79">
        <v>2.9787600040435791E-2</v>
      </c>
      <c r="BS409" s="79">
        <v>4.2474997462704778E-4</v>
      </c>
      <c r="BT409" s="79">
        <v>2.8685292229056358E-2</v>
      </c>
      <c r="BU409" s="79">
        <v>3.6577939987182617E-2</v>
      </c>
      <c r="BV409" s="79">
        <v>3.314601257443428E-2</v>
      </c>
      <c r="BW409" s="79">
        <v>2.335498109459877E-2</v>
      </c>
      <c r="BX409" s="79">
        <v>-8.336387574672699E-2</v>
      </c>
      <c r="BY409" s="79">
        <v>3.5893328487873077E-2</v>
      </c>
      <c r="BZ409" s="79">
        <v>-6.0358881950378418E-2</v>
      </c>
      <c r="CA409" s="79">
        <v>-8.2318730652332306E-2</v>
      </c>
      <c r="CB409" s="79">
        <v>-0.10084351897239685</v>
      </c>
      <c r="CC409" s="79">
        <v>-2.6490252930670977E-3</v>
      </c>
      <c r="CD409" s="79">
        <v>1.9642055034637451E-2</v>
      </c>
      <c r="CE409" s="79">
        <v>4.5862649567425251E-3</v>
      </c>
      <c r="CF409" s="79">
        <v>3.1193932518362999E-2</v>
      </c>
      <c r="CG409" s="79">
        <v>1.958935521543026E-2</v>
      </c>
      <c r="CH409" s="79">
        <v>3.615960106253624E-2</v>
      </c>
      <c r="CI409" s="79">
        <v>-5.3913053125143051E-4</v>
      </c>
      <c r="CJ409" s="79">
        <v>-3.0950479209423065E-2</v>
      </c>
      <c r="CK409" s="79">
        <v>-4.5474424958229065E-2</v>
      </c>
      <c r="CL409" s="79">
        <v>-1.8437292892485857E-3</v>
      </c>
      <c r="CM409" s="79">
        <v>7.0230253040790558E-2</v>
      </c>
      <c r="CN409" s="79">
        <v>0.10210207849740982</v>
      </c>
      <c r="CO409" s="79">
        <v>2.9342781635932624E-4</v>
      </c>
      <c r="CP409" s="79">
        <v>6.5957508981227875E-2</v>
      </c>
      <c r="CQ409" s="79">
        <v>3.6524403840303421E-2</v>
      </c>
      <c r="CR409" s="79">
        <v>6.0702025890350342E-2</v>
      </c>
      <c r="CS409" s="79">
        <v>7.3705181479454041E-2</v>
      </c>
      <c r="CT409" s="79">
        <v>7.8314647078514099E-2</v>
      </c>
      <c r="CU409" s="79">
        <v>7.3486104607582092E-2</v>
      </c>
      <c r="CV409" s="79">
        <v>-3.9216626435518265E-2</v>
      </c>
      <c r="CW409" s="79">
        <v>8.5981160402297974E-2</v>
      </c>
      <c r="CX409" s="79">
        <v>-8.1400107592344284E-3</v>
      </c>
      <c r="CY409" s="79">
        <v>-3.0717106536030769E-2</v>
      </c>
      <c r="CZ409" s="79">
        <v>-5.7552520185709E-2</v>
      </c>
      <c r="DA409" s="79">
        <v>4.9458134919404984E-2</v>
      </c>
      <c r="DB409" s="79">
        <v>6.8620570003986359E-2</v>
      </c>
      <c r="DC409" s="79">
        <v>5.5358637124300003E-2</v>
      </c>
      <c r="DD409" s="79">
        <v>7.5850725173950195E-2</v>
      </c>
      <c r="DE409" s="79">
        <v>6.9136388599872589E-2</v>
      </c>
      <c r="DF409" s="79">
        <v>6.8912707269191742E-2</v>
      </c>
      <c r="DG409" s="79">
        <v>3.393593430519104E-2</v>
      </c>
      <c r="DH409" s="79">
        <v>1.0090764611959457E-2</v>
      </c>
      <c r="DI409" s="79">
        <v>-4.3716509826481342E-3</v>
      </c>
      <c r="DJ409" s="79">
        <v>3.3922743052244186E-2</v>
      </c>
      <c r="DK409" s="79">
        <v>0.10453516989946365</v>
      </c>
      <c r="DL409" s="79">
        <v>0.13807621598243713</v>
      </c>
      <c r="DM409" s="79">
        <v>3.737499937415123E-2</v>
      </c>
      <c r="DN409" s="79">
        <v>0.10212741792201996</v>
      </c>
      <c r="DO409" s="79">
        <v>7.2624064981937408E-2</v>
      </c>
      <c r="DP409" s="79">
        <v>9.2718757688999176E-2</v>
      </c>
      <c r="DQ409" s="79">
        <v>0.11083241552114487</v>
      </c>
      <c r="DR409" s="79">
        <v>0.12348328530788422</v>
      </c>
      <c r="DS409" s="79">
        <v>0.12361722439527512</v>
      </c>
      <c r="DT409" s="79">
        <v>4.9306242726743221E-3</v>
      </c>
      <c r="DU409" s="79">
        <v>0.13606899976730347</v>
      </c>
      <c r="DV409" s="79">
        <v>4.4078860431909561E-2</v>
      </c>
      <c r="DW409" s="79">
        <v>2.0884513854980469E-2</v>
      </c>
      <c r="DX409" s="79">
        <v>-1.4261518605053425E-2</v>
      </c>
      <c r="DY409" s="79">
        <v>0.12469259649515152</v>
      </c>
      <c r="DZ409" s="79">
        <v>0.13933777809143066</v>
      </c>
      <c r="EA409" s="79">
        <v>0.12866587936878204</v>
      </c>
      <c r="EB409" s="79">
        <v>0.140328049659729</v>
      </c>
      <c r="EC409" s="79">
        <v>0.14067444205284119</v>
      </c>
      <c r="ED409" s="79">
        <v>0.11620298027992249</v>
      </c>
      <c r="EE409" s="79">
        <v>8.3712451159954071E-2</v>
      </c>
      <c r="EF409" s="79">
        <v>6.9347798824310303E-2</v>
      </c>
      <c r="EG409" s="79">
        <v>5.4974228143692017E-2</v>
      </c>
      <c r="EH409" s="79">
        <v>8.5563860833644867E-2</v>
      </c>
      <c r="EI409" s="79">
        <v>0.15406601130962372</v>
      </c>
      <c r="EJ409" s="79">
        <v>0.19001714885234833</v>
      </c>
      <c r="EK409" s="79">
        <v>9.0914912521839142E-2</v>
      </c>
      <c r="EL409" s="79">
        <v>0.15435101091861725</v>
      </c>
      <c r="EM409" s="79">
        <v>0.12474623322486877</v>
      </c>
      <c r="EN409" s="79">
        <v>0.1389458179473877</v>
      </c>
      <c r="EO409" s="79">
        <v>0.16443824768066406</v>
      </c>
      <c r="EP409" s="79">
        <v>0.18869961798191071</v>
      </c>
      <c r="EQ409" s="79">
        <v>0.19599859416484833</v>
      </c>
      <c r="ER409" s="79">
        <v>6.8672239780426025E-2</v>
      </c>
      <c r="ES409" s="79">
        <v>0.20838786661624908</v>
      </c>
      <c r="ET409" s="79">
        <v>0.1194746121764183</v>
      </c>
      <c r="EU409" s="79">
        <v>9.5389053225517273E-2</v>
      </c>
      <c r="EV409" s="79">
        <v>4.8243813216686249E-2</v>
      </c>
      <c r="EW409" s="79">
        <v>43.497455596923828</v>
      </c>
      <c r="EX409" s="79">
        <v>41.817417144775391</v>
      </c>
      <c r="EY409" s="79">
        <v>41.0455322265625</v>
      </c>
      <c r="EZ409" s="79">
        <v>40.210525512695313</v>
      </c>
      <c r="FA409" s="79">
        <v>39.408226013183594</v>
      </c>
      <c r="FB409" s="79">
        <v>38.942661285400391</v>
      </c>
      <c r="FC409" s="79">
        <v>38.388965606689453</v>
      </c>
      <c r="FD409" s="79">
        <v>37.980709075927734</v>
      </c>
      <c r="FE409" s="79">
        <v>40.914928436279297</v>
      </c>
      <c r="FF409" s="79">
        <v>45.459274291992188</v>
      </c>
      <c r="FG409" s="79">
        <v>48.579063415527344</v>
      </c>
      <c r="FH409" s="79">
        <v>50.753078460693359</v>
      </c>
      <c r="FI409" s="79">
        <v>53.167110443115234</v>
      </c>
      <c r="FJ409" s="79">
        <v>54.405387878417969</v>
      </c>
      <c r="FK409" s="79">
        <v>55.366596221923828</v>
      </c>
      <c r="FL409" s="79">
        <v>55.701992034912109</v>
      </c>
      <c r="FM409" s="79">
        <v>54.927619934082031</v>
      </c>
      <c r="FN409" s="79">
        <v>52.868473052978516</v>
      </c>
      <c r="FO409" s="79">
        <v>50.446151733398438</v>
      </c>
      <c r="FP409" s="79">
        <v>48.553524017333984</v>
      </c>
      <c r="FQ409" s="79">
        <v>47.328159332275391</v>
      </c>
      <c r="FR409" s="79">
        <v>47.102264404296875</v>
      </c>
      <c r="FS409" s="79">
        <v>46.367519378662109</v>
      </c>
      <c r="FT409" s="79">
        <v>45.475070953369141</v>
      </c>
      <c r="FU409" s="79">
        <v>2.7681654319167137E-2</v>
      </c>
      <c r="FV409" s="79">
        <v>3.994443267583847E-2</v>
      </c>
      <c r="FW409" s="79">
        <v>2.9848689213395119E-2</v>
      </c>
      <c r="FX409" s="79">
        <v>0</v>
      </c>
      <c r="FY409" s="79">
        <v>399</v>
      </c>
      <c r="FZ409" s="79">
        <v>1</v>
      </c>
      <c r="GA409" s="52"/>
      <c r="GB409" s="34"/>
    </row>
    <row r="410" spans="1:184" x14ac:dyDescent="0.2">
      <c r="A410" t="s">
        <v>186</v>
      </c>
      <c r="B410" t="s">
        <v>236</v>
      </c>
      <c r="C410" t="s">
        <v>194</v>
      </c>
      <c r="D410" t="s">
        <v>203</v>
      </c>
      <c r="E410" t="s">
        <v>240</v>
      </c>
      <c r="F410" t="s">
        <v>1</v>
      </c>
      <c r="G410" t="s">
        <v>200</v>
      </c>
      <c r="H410" s="79">
        <v>678</v>
      </c>
      <c r="I410" s="79">
        <v>0.65314227342605591</v>
      </c>
      <c r="J410" s="79">
        <v>0.56958681344985962</v>
      </c>
      <c r="K410" s="79">
        <v>0.55063933134078979</v>
      </c>
      <c r="L410" s="79">
        <v>0.531593918800354</v>
      </c>
      <c r="M410" s="79">
        <v>0.51165533065795898</v>
      </c>
      <c r="N410" s="79">
        <v>0.58764946460723877</v>
      </c>
      <c r="O410" s="79">
        <v>0.69836479425430298</v>
      </c>
      <c r="P410" s="79">
        <v>0.84505057334899902</v>
      </c>
      <c r="Q410" s="79">
        <v>0.6498410701751709</v>
      </c>
      <c r="R410" s="79">
        <v>0.62571382522583008</v>
      </c>
      <c r="S410" s="79">
        <v>0.55146896839141846</v>
      </c>
      <c r="T410" s="79">
        <v>0.6197504997253418</v>
      </c>
      <c r="U410" s="79">
        <v>0.58439105749130249</v>
      </c>
      <c r="V410" s="79">
        <v>0.64973139762878418</v>
      </c>
      <c r="W410" s="79">
        <v>0.51773953437805176</v>
      </c>
      <c r="X410" s="79">
        <v>0.48677617311477661</v>
      </c>
      <c r="Y410" s="79">
        <v>0.59930342435836792</v>
      </c>
      <c r="Z410" s="79">
        <v>0.81823360919952393</v>
      </c>
      <c r="AA410" s="79">
        <v>0.87568295001983643</v>
      </c>
      <c r="AB410" s="79">
        <v>0.93241405487060547</v>
      </c>
      <c r="AC410" s="79">
        <v>0.94224411249160767</v>
      </c>
      <c r="AD410" s="79">
        <v>0.88759291172027588</v>
      </c>
      <c r="AE410" s="79">
        <v>0.78262364864349365</v>
      </c>
      <c r="AF410" s="79">
        <v>0.58369606733322144</v>
      </c>
      <c r="AG410" s="79">
        <v>-0.14818456768989563</v>
      </c>
      <c r="AH410" s="79">
        <v>-9.8677195608615875E-2</v>
      </c>
      <c r="AI410" s="79">
        <v>-0.11540479212999344</v>
      </c>
      <c r="AJ410" s="79">
        <v>-0.1218026727437973</v>
      </c>
      <c r="AK410" s="79">
        <v>-0.16622340679168701</v>
      </c>
      <c r="AL410" s="79">
        <v>-9.6159651875495911E-2</v>
      </c>
      <c r="AM410" s="79">
        <v>-0.16228319704532623</v>
      </c>
      <c r="AN410" s="79">
        <v>-9.7627200186252594E-2</v>
      </c>
      <c r="AO410" s="79">
        <v>-0.22464223206043243</v>
      </c>
      <c r="AP410" s="79">
        <v>-0.22548329830169678</v>
      </c>
      <c r="AQ410" s="79">
        <v>-0.29964166879653931</v>
      </c>
      <c r="AR410" s="79">
        <v>-0.14009150862693787</v>
      </c>
      <c r="AS410" s="79">
        <v>-0.11921422183513641</v>
      </c>
      <c r="AT410" s="79">
        <v>-3.4616086632013321E-2</v>
      </c>
      <c r="AU410" s="79">
        <v>-0.17988607287406921</v>
      </c>
      <c r="AV410" s="79">
        <v>-0.2387545108795166</v>
      </c>
      <c r="AW410" s="79">
        <v>-0.2458806037902832</v>
      </c>
      <c r="AX410" s="79">
        <v>-0.14824347198009491</v>
      </c>
      <c r="AY410" s="79">
        <v>-0.2131824791431427</v>
      </c>
      <c r="AZ410" s="79">
        <v>-0.16137044131755829</v>
      </c>
      <c r="BA410" s="79">
        <v>-0.3250262439250946</v>
      </c>
      <c r="BB410" s="79">
        <v>-0.18438321352005005</v>
      </c>
      <c r="BC410" s="79">
        <v>-0.14276836812496185</v>
      </c>
      <c r="BD410" s="79">
        <v>-0.29084575176239014</v>
      </c>
      <c r="BE410" s="79">
        <v>-6.8035237491130829E-2</v>
      </c>
      <c r="BF410" s="79">
        <v>-3.9487693458795547E-2</v>
      </c>
      <c r="BG410" s="79">
        <v>-5.5543918162584305E-2</v>
      </c>
      <c r="BH410" s="79">
        <v>-6.0273487120866776E-2</v>
      </c>
      <c r="BI410" s="79">
        <v>-0.10204963386058807</v>
      </c>
      <c r="BJ410" s="79">
        <v>-2.4717977270483971E-2</v>
      </c>
      <c r="BK410" s="79">
        <v>-8.9199885725975037E-2</v>
      </c>
      <c r="BL410" s="79">
        <v>1.2384321540594101E-2</v>
      </c>
      <c r="BM410" s="79">
        <v>-0.12995988130569458</v>
      </c>
      <c r="BN410" s="79">
        <v>-0.11975658684968948</v>
      </c>
      <c r="BO410" s="79">
        <v>-0.19899338483810425</v>
      </c>
      <c r="BP410" s="79">
        <v>-5.0180599093437195E-2</v>
      </c>
      <c r="BQ410" s="79">
        <v>-3.254353255033493E-2</v>
      </c>
      <c r="BR410" s="79">
        <v>5.0137389451265335E-2</v>
      </c>
      <c r="BS410" s="79">
        <v>-8.6535334587097168E-2</v>
      </c>
      <c r="BT410" s="79">
        <v>-0.15664960443973541</v>
      </c>
      <c r="BU410" s="79">
        <v>-0.15039408206939697</v>
      </c>
      <c r="BV410" s="79">
        <v>-4.9300510436296463E-2</v>
      </c>
      <c r="BW410" s="79">
        <v>-0.11016637086868286</v>
      </c>
      <c r="BX410" s="79">
        <v>-5.4219081997871399E-2</v>
      </c>
      <c r="BY410" s="79">
        <v>-0.21515384316444397</v>
      </c>
      <c r="BZ410" s="79">
        <v>-9.6832156181335449E-2</v>
      </c>
      <c r="CA410" s="79">
        <v>-5.3188599646091461E-2</v>
      </c>
      <c r="CB410" s="79">
        <v>-0.20408555865287781</v>
      </c>
      <c r="CC410" s="79">
        <v>-1.252406183630228E-2</v>
      </c>
      <c r="CD410" s="79">
        <v>1.5067681670188904E-3</v>
      </c>
      <c r="CE410" s="79">
        <v>-1.4084463939070702E-2</v>
      </c>
      <c r="CF410" s="79">
        <v>-1.765856146812439E-2</v>
      </c>
      <c r="CG410" s="79">
        <v>-5.7603079825639725E-2</v>
      </c>
      <c r="CH410" s="79">
        <v>2.4762315675616264E-2</v>
      </c>
      <c r="CI410" s="79">
        <v>-3.8582600653171539E-2</v>
      </c>
      <c r="CJ410" s="79">
        <v>8.8577963411808014E-2</v>
      </c>
      <c r="CK410" s="79">
        <v>-6.4383186399936676E-2</v>
      </c>
      <c r="CL410" s="79">
        <v>-4.6530589461326599E-2</v>
      </c>
      <c r="CM410" s="79">
        <v>-0.12928469479084015</v>
      </c>
      <c r="CN410" s="79">
        <v>1.2091420590877533E-2</v>
      </c>
      <c r="CO410" s="79">
        <v>2.748432569205761E-2</v>
      </c>
      <c r="CP410" s="79">
        <v>0.10883738845586777</v>
      </c>
      <c r="CQ410" s="79">
        <v>-2.1880906075239182E-2</v>
      </c>
      <c r="CR410" s="79">
        <v>-9.9783986806869507E-2</v>
      </c>
      <c r="CS410" s="79">
        <v>-8.4260441362857819E-2</v>
      </c>
      <c r="CT410" s="79">
        <v>1.9227093085646629E-2</v>
      </c>
      <c r="CU410" s="79">
        <v>-3.8817740976810455E-2</v>
      </c>
      <c r="CV410" s="79">
        <v>1.9993618130683899E-2</v>
      </c>
      <c r="CW410" s="79">
        <v>-0.13905656337738037</v>
      </c>
      <c r="CX410" s="79">
        <v>-3.6194544285535812E-2</v>
      </c>
      <c r="CY410" s="79">
        <v>8.8540734723210335E-3</v>
      </c>
      <c r="CZ410" s="79">
        <v>-0.1439957320690155</v>
      </c>
      <c r="DA410" s="79">
        <v>4.2987115681171417E-2</v>
      </c>
      <c r="DB410" s="79">
        <v>4.2501229792833328E-2</v>
      </c>
      <c r="DC410" s="79">
        <v>2.73749940097332E-2</v>
      </c>
      <c r="DD410" s="79">
        <v>2.4956362321972847E-2</v>
      </c>
      <c r="DE410" s="79">
        <v>-1.3156522996723652E-2</v>
      </c>
      <c r="DF410" s="79">
        <v>7.424260675907135E-2</v>
      </c>
      <c r="DG410" s="79">
        <v>1.203468069434166E-2</v>
      </c>
      <c r="DH410" s="79">
        <v>0.16477160155773163</v>
      </c>
      <c r="DI410" s="79">
        <v>1.1935157235711813E-3</v>
      </c>
      <c r="DJ410" s="79">
        <v>2.6695407927036285E-2</v>
      </c>
      <c r="DK410" s="79">
        <v>-5.9576027095317841E-2</v>
      </c>
      <c r="DL410" s="79">
        <v>7.4363447725772858E-2</v>
      </c>
      <c r="DM410" s="79">
        <v>8.7512187659740448E-2</v>
      </c>
      <c r="DN410" s="79">
        <v>0.1675373911857605</v>
      </c>
      <c r="DO410" s="79">
        <v>4.2773529887199402E-2</v>
      </c>
      <c r="DP410" s="79">
        <v>-4.29183728992939E-2</v>
      </c>
      <c r="DQ410" s="79">
        <v>-1.812678761780262E-2</v>
      </c>
      <c r="DR410" s="79">
        <v>8.7754689157009125E-2</v>
      </c>
      <c r="DS410" s="79">
        <v>3.2530892640352249E-2</v>
      </c>
      <c r="DT410" s="79">
        <v>9.4206318259239197E-2</v>
      </c>
      <c r="DU410" s="79">
        <v>-6.2959261238574982E-2</v>
      </c>
      <c r="DV410" s="79">
        <v>2.4443058297038078E-2</v>
      </c>
      <c r="DW410" s="79">
        <v>7.0896752178668976E-2</v>
      </c>
      <c r="DX410" s="79">
        <v>-8.3905890583992004E-2</v>
      </c>
      <c r="DY410" s="79">
        <v>0.12313644587993622</v>
      </c>
      <c r="DZ410" s="79">
        <v>0.10169071704149246</v>
      </c>
      <c r="EA410" s="79">
        <v>8.7235867977142334E-2</v>
      </c>
      <c r="EB410" s="79">
        <v>8.6485549807548523E-2</v>
      </c>
      <c r="EC410" s="79">
        <v>5.1017247140407562E-2</v>
      </c>
      <c r="ED410" s="79">
        <v>0.14568428695201874</v>
      </c>
      <c r="EE410" s="79">
        <v>8.5117995738983154E-2</v>
      </c>
      <c r="EF410" s="79">
        <v>0.27478310465812683</v>
      </c>
      <c r="EG410" s="79">
        <v>9.5875859260559082E-2</v>
      </c>
      <c r="EH410" s="79">
        <v>0.13242211937904358</v>
      </c>
      <c r="EI410" s="79">
        <v>4.107222706079483E-2</v>
      </c>
      <c r="EJ410" s="79">
        <v>0.16427434980869293</v>
      </c>
      <c r="EK410" s="79">
        <v>0.17418289184570313</v>
      </c>
      <c r="EL410" s="79">
        <v>0.25229087471961975</v>
      </c>
      <c r="EM410" s="79">
        <v>0.13612426817417145</v>
      </c>
      <c r="EN410" s="79">
        <v>3.9186537265777588E-2</v>
      </c>
      <c r="EO410" s="79">
        <v>7.7359706163406372E-2</v>
      </c>
      <c r="EP410" s="79">
        <v>0.18669764697551727</v>
      </c>
      <c r="EQ410" s="79">
        <v>0.1355469822883606</v>
      </c>
      <c r="ER410" s="79">
        <v>0.20135767757892609</v>
      </c>
      <c r="ES410" s="79">
        <v>4.6913139522075653E-2</v>
      </c>
      <c r="ET410" s="79">
        <v>0.11199413239955902</v>
      </c>
      <c r="EU410" s="79">
        <v>0.16047652065753937</v>
      </c>
      <c r="EV410" s="79">
        <v>2.8542880900204182E-3</v>
      </c>
      <c r="EW410" s="79">
        <v>42.448020935058594</v>
      </c>
      <c r="EX410" s="79">
        <v>41.112960815429688</v>
      </c>
      <c r="EY410" s="79">
        <v>40.189407348632813</v>
      </c>
      <c r="EZ410" s="79">
        <v>39.214160919189453</v>
      </c>
      <c r="FA410" s="79">
        <v>38.783969879150391</v>
      </c>
      <c r="FB410" s="79">
        <v>38.335624694824219</v>
      </c>
      <c r="FC410" s="79">
        <v>37.069610595703125</v>
      </c>
      <c r="FD410" s="79">
        <v>36.597412109375</v>
      </c>
      <c r="FE410" s="79">
        <v>39.712017059326172</v>
      </c>
      <c r="FF410" s="79">
        <v>43.173049926757813</v>
      </c>
      <c r="FG410" s="79">
        <v>46.706417083740234</v>
      </c>
      <c r="FH410" s="79">
        <v>49.649173736572266</v>
      </c>
      <c r="FI410" s="79">
        <v>52.021968841552734</v>
      </c>
      <c r="FJ410" s="79">
        <v>53.742263793945313</v>
      </c>
      <c r="FK410" s="79">
        <v>54.899894714355469</v>
      </c>
      <c r="FL410" s="79">
        <v>55.019443511962891</v>
      </c>
      <c r="FM410" s="79">
        <v>54.293949127197266</v>
      </c>
      <c r="FN410" s="79">
        <v>52.235431671142578</v>
      </c>
      <c r="FO410" s="79">
        <v>50.293346405029297</v>
      </c>
      <c r="FP410" s="79">
        <v>47.966316223144531</v>
      </c>
      <c r="FQ410" s="79">
        <v>46.731246948242188</v>
      </c>
      <c r="FR410" s="79">
        <v>45.442611694335938</v>
      </c>
      <c r="FS410" s="79">
        <v>44.175960540771484</v>
      </c>
      <c r="FT410" s="79">
        <v>42.849987030029297</v>
      </c>
      <c r="FU410" s="79">
        <v>4.1318811476230621E-2</v>
      </c>
      <c r="FV410" s="79">
        <v>7.1330435574054718E-2</v>
      </c>
      <c r="FW410" s="79">
        <v>4.1225209832191467E-2</v>
      </c>
      <c r="FX410" s="79">
        <v>0</v>
      </c>
      <c r="FY410" s="79">
        <v>200</v>
      </c>
      <c r="FZ410" s="79">
        <v>1</v>
      </c>
      <c r="GA410" s="52"/>
      <c r="GB410" s="34"/>
    </row>
    <row r="411" spans="1:184" x14ac:dyDescent="0.2">
      <c r="A411" t="s">
        <v>186</v>
      </c>
      <c r="B411" t="s">
        <v>236</v>
      </c>
      <c r="C411" t="s">
        <v>194</v>
      </c>
      <c r="D411" t="s">
        <v>203</v>
      </c>
      <c r="E411" t="s">
        <v>240</v>
      </c>
      <c r="F411" t="s">
        <v>1</v>
      </c>
      <c r="G411" t="s">
        <v>1</v>
      </c>
      <c r="H411" s="79">
        <v>4287</v>
      </c>
      <c r="I411" s="79">
        <v>0.55394309759140015</v>
      </c>
      <c r="J411" s="79">
        <v>0.52082884311676025</v>
      </c>
      <c r="K411" s="79">
        <v>0.46581843495368958</v>
      </c>
      <c r="L411" s="79">
        <v>0.46074357628822327</v>
      </c>
      <c r="M411" s="79">
        <v>0.46171164512634277</v>
      </c>
      <c r="N411" s="79">
        <v>0.5492323637008667</v>
      </c>
      <c r="O411" s="79">
        <v>0.62364828586578369</v>
      </c>
      <c r="P411" s="79">
        <v>0.71580654382705688</v>
      </c>
      <c r="Q411" s="79">
        <v>0.60402292013168335</v>
      </c>
      <c r="R411" s="79">
        <v>0.56520134210586548</v>
      </c>
      <c r="S411" s="79">
        <v>0.60238569974899292</v>
      </c>
      <c r="T411" s="79">
        <v>0.61046409606933594</v>
      </c>
      <c r="U411" s="79">
        <v>0.52760791778564453</v>
      </c>
      <c r="V411" s="79">
        <v>0.56682944297790527</v>
      </c>
      <c r="W411" s="79">
        <v>0.49644026160240173</v>
      </c>
      <c r="X411" s="79">
        <v>0.51306819915771484</v>
      </c>
      <c r="Y411" s="79">
        <v>0.59876805543899536</v>
      </c>
      <c r="Z411" s="79">
        <v>0.76593589782714844</v>
      </c>
      <c r="AA411" s="79">
        <v>0.88122671842575073</v>
      </c>
      <c r="AB411" s="79">
        <v>0.85413402318954468</v>
      </c>
      <c r="AC411" s="79">
        <v>0.97845274209976196</v>
      </c>
      <c r="AD411" s="79">
        <v>0.84696769714355469</v>
      </c>
      <c r="AE411" s="79">
        <v>0.76255816221237183</v>
      </c>
      <c r="AF411" s="79">
        <v>0.5862087607383728</v>
      </c>
      <c r="AG411" s="79">
        <v>-0.11353889852762222</v>
      </c>
      <c r="AH411" s="79">
        <v>-8.5229694843292236E-2</v>
      </c>
      <c r="AI411" s="79">
        <v>-0.1040446013212204</v>
      </c>
      <c r="AJ411" s="79">
        <v>-6.9871194660663605E-2</v>
      </c>
      <c r="AK411" s="79">
        <v>-9.5991365611553192E-2</v>
      </c>
      <c r="AL411" s="79">
        <v>-3.5688456147909164E-2</v>
      </c>
      <c r="AM411" s="79">
        <v>-8.0131411552429199E-2</v>
      </c>
      <c r="AN411" s="79">
        <v>-0.1014707162976265</v>
      </c>
      <c r="AO411" s="79">
        <v>-0.13674396276473999</v>
      </c>
      <c r="AP411" s="79">
        <v>-8.7749987840652466E-2</v>
      </c>
      <c r="AQ411" s="79">
        <v>-3.6868195980787277E-2</v>
      </c>
      <c r="AR411" s="79">
        <v>1.0040490888059139E-2</v>
      </c>
      <c r="AS411" s="79">
        <v>-7.514556497335434E-2</v>
      </c>
      <c r="AT411" s="79">
        <v>-5.0564641132950783E-3</v>
      </c>
      <c r="AU411" s="79">
        <v>-5.10731041431427E-2</v>
      </c>
      <c r="AV411" s="79">
        <v>-3.4118629992008209E-2</v>
      </c>
      <c r="AW411" s="79">
        <v>-3.1824182718992233E-2</v>
      </c>
      <c r="AX411" s="79">
        <v>-2.7658281847834587E-2</v>
      </c>
      <c r="AY411" s="79">
        <v>-5.1034837961196899E-2</v>
      </c>
      <c r="AZ411" s="79">
        <v>-0.12509986758232117</v>
      </c>
      <c r="BA411" s="79">
        <v>-5.6772015988826752E-2</v>
      </c>
      <c r="BB411" s="79">
        <v>-0.1225355789065361</v>
      </c>
      <c r="BC411" s="79">
        <v>-0.13329549133777618</v>
      </c>
      <c r="BD411" s="79">
        <v>-0.1632663756608963</v>
      </c>
      <c r="BE411" s="79">
        <v>-4.8946961760520935E-2</v>
      </c>
      <c r="BF411" s="79">
        <v>-2.4965137243270874E-2</v>
      </c>
      <c r="BG411" s="79">
        <v>-4.1609156876802444E-2</v>
      </c>
      <c r="BH411" s="79">
        <v>-1.4725768007338047E-2</v>
      </c>
      <c r="BI411" s="79">
        <v>-3.4918032586574554E-2</v>
      </c>
      <c r="BJ411" s="79">
        <v>5.6950179859995842E-3</v>
      </c>
      <c r="BK411" s="79">
        <v>-3.6662347614765167E-2</v>
      </c>
      <c r="BL411" s="79">
        <v>-4.863831028342247E-2</v>
      </c>
      <c r="BM411" s="79">
        <v>-8.4587976336479187E-2</v>
      </c>
      <c r="BN411" s="79">
        <v>-4.1171323508024216E-2</v>
      </c>
      <c r="BO411" s="79">
        <v>7.7641960233449936E-3</v>
      </c>
      <c r="BP411" s="79">
        <v>5.6020829826593399E-2</v>
      </c>
      <c r="BQ411" s="79">
        <v>-2.8034940361976624E-2</v>
      </c>
      <c r="BR411" s="79">
        <v>4.0905769914388657E-2</v>
      </c>
      <c r="BS411" s="79">
        <v>-4.7770524397492409E-3</v>
      </c>
      <c r="BT411" s="79">
        <v>6.9067180156707764E-3</v>
      </c>
      <c r="BU411" s="79">
        <v>1.5763457864522934E-2</v>
      </c>
      <c r="BV411" s="79">
        <v>2.9430374503135681E-2</v>
      </c>
      <c r="BW411" s="79">
        <v>1.2039718218147755E-2</v>
      </c>
      <c r="BX411" s="79">
        <v>-6.8826869130134583E-2</v>
      </c>
      <c r="BY411" s="79">
        <v>6.5406872890889645E-3</v>
      </c>
      <c r="BZ411" s="79">
        <v>-5.7571105659008026E-2</v>
      </c>
      <c r="CA411" s="79">
        <v>-6.8993896245956421E-2</v>
      </c>
      <c r="CB411" s="79">
        <v>-0.10888684540987015</v>
      </c>
      <c r="CC411" s="79">
        <v>-4.2107873596251011E-3</v>
      </c>
      <c r="CD411" s="79">
        <v>1.677391305565834E-2</v>
      </c>
      <c r="CE411" s="79">
        <v>1.6334411920979619E-3</v>
      </c>
      <c r="CF411" s="79">
        <v>2.3467786610126495E-2</v>
      </c>
      <c r="CG411" s="79">
        <v>7.3811747133731842E-3</v>
      </c>
      <c r="CH411" s="79">
        <v>3.4357085824012756E-2</v>
      </c>
      <c r="CI411" s="79">
        <v>-6.5558026544749737E-3</v>
      </c>
      <c r="CJ411" s="79">
        <v>-1.2046749703586102E-2</v>
      </c>
      <c r="CK411" s="79">
        <v>-4.846489429473877E-2</v>
      </c>
      <c r="CL411" s="79">
        <v>-8.9110704138875008E-3</v>
      </c>
      <c r="CM411" s="79">
        <v>3.8676455616950989E-2</v>
      </c>
      <c r="CN411" s="79">
        <v>8.786667138338089E-2</v>
      </c>
      <c r="CO411" s="79">
        <v>4.5937378890812397E-3</v>
      </c>
      <c r="CP411" s="79">
        <v>7.2739072144031525E-2</v>
      </c>
      <c r="CQ411" s="79">
        <v>2.7287455275654793E-2</v>
      </c>
      <c r="CR411" s="79">
        <v>3.5320751368999481E-2</v>
      </c>
      <c r="CS411" s="79">
        <v>4.8722516745328903E-2</v>
      </c>
      <c r="CT411" s="79">
        <v>6.8969808518886566E-2</v>
      </c>
      <c r="CU411" s="79">
        <v>5.5724963545799255E-2</v>
      </c>
      <c r="CV411" s="79">
        <v>-2.9852375388145447E-2</v>
      </c>
      <c r="CW411" s="79">
        <v>5.0390869379043579E-2</v>
      </c>
      <c r="CX411" s="79">
        <v>-1.2576906941831112E-2</v>
      </c>
      <c r="CY411" s="79">
        <v>-2.4458823725581169E-2</v>
      </c>
      <c r="CZ411" s="79">
        <v>-7.1223728358745575E-2</v>
      </c>
      <c r="DA411" s="79">
        <v>4.0525387972593307E-2</v>
      </c>
      <c r="DB411" s="79">
        <v>5.8512963354587555E-2</v>
      </c>
      <c r="DC411" s="79">
        <v>4.4876039028167725E-2</v>
      </c>
      <c r="DD411" s="79">
        <v>6.1661340296268463E-2</v>
      </c>
      <c r="DE411" s="79">
        <v>4.9680385738611221E-2</v>
      </c>
      <c r="DF411" s="79">
        <v>6.3019156455993652E-2</v>
      </c>
      <c r="DG411" s="79">
        <v>2.3550739511847496E-2</v>
      </c>
      <c r="DH411" s="79">
        <v>2.4544812738895416E-2</v>
      </c>
      <c r="DI411" s="79">
        <v>-1.2341815046966076E-2</v>
      </c>
      <c r="DJ411" s="79">
        <v>2.3349178954958916E-2</v>
      </c>
      <c r="DK411" s="79">
        <v>6.9588713347911835E-2</v>
      </c>
      <c r="DL411" s="79">
        <v>0.11971250176429749</v>
      </c>
      <c r="DM411" s="79">
        <v>3.7222415208816528E-2</v>
      </c>
      <c r="DN411" s="79">
        <v>0.10457237064838409</v>
      </c>
      <c r="DO411" s="79">
        <v>5.9351962059736252E-2</v>
      </c>
      <c r="DP411" s="79">
        <v>6.3734777271747589E-2</v>
      </c>
      <c r="DQ411" s="79">
        <v>8.1681564450263977E-2</v>
      </c>
      <c r="DR411" s="79">
        <v>0.10850923508405685</v>
      </c>
      <c r="DS411" s="79">
        <v>9.9410198628902435E-2</v>
      </c>
      <c r="DT411" s="79">
        <v>9.1221211478114128E-3</v>
      </c>
      <c r="DU411" s="79">
        <v>9.4241052865982056E-2</v>
      </c>
      <c r="DV411" s="79">
        <v>3.2417289912700653E-2</v>
      </c>
      <c r="DW411" s="79">
        <v>2.0076252520084381E-2</v>
      </c>
      <c r="DX411" s="79">
        <v>-3.3560626208782196E-2</v>
      </c>
      <c r="DY411" s="79">
        <v>0.1051173135638237</v>
      </c>
      <c r="DZ411" s="79">
        <v>0.11877751350402832</v>
      </c>
      <c r="EA411" s="79">
        <v>0.10731148719787598</v>
      </c>
      <c r="EB411" s="79">
        <v>0.1168067678809166</v>
      </c>
      <c r="EC411" s="79">
        <v>0.11075372248888016</v>
      </c>
      <c r="ED411" s="79">
        <v>0.10440263152122498</v>
      </c>
      <c r="EE411" s="79">
        <v>6.7019805312156677E-2</v>
      </c>
      <c r="EF411" s="79">
        <v>7.7377215027809143E-2</v>
      </c>
      <c r="EG411" s="79">
        <v>3.981417790055275E-2</v>
      </c>
      <c r="EH411" s="79">
        <v>6.9927863776683807E-2</v>
      </c>
      <c r="EI411" s="79">
        <v>0.11422111093997955</v>
      </c>
      <c r="EJ411" s="79">
        <v>0.16569283604621887</v>
      </c>
      <c r="EK411" s="79">
        <v>8.4333039820194244E-2</v>
      </c>
      <c r="EL411" s="79">
        <v>0.15053461492061615</v>
      </c>
      <c r="EM411" s="79">
        <v>0.10564801841974258</v>
      </c>
      <c r="EN411" s="79">
        <v>0.10476013273000717</v>
      </c>
      <c r="EO411" s="79">
        <v>0.12926921248435974</v>
      </c>
      <c r="EP411" s="79">
        <v>0.16559788584709167</v>
      </c>
      <c r="EQ411" s="79">
        <v>0.16248476505279541</v>
      </c>
      <c r="ER411" s="79">
        <v>6.5395109355449677E-2</v>
      </c>
      <c r="ES411" s="79">
        <v>0.15755376219749451</v>
      </c>
      <c r="ET411" s="79">
        <v>9.7381763160228729E-2</v>
      </c>
      <c r="EU411" s="79">
        <v>8.437783271074295E-2</v>
      </c>
      <c r="EV411" s="79">
        <v>2.0818915218114853E-2</v>
      </c>
      <c r="EW411" s="79">
        <v>43.299518585205078</v>
      </c>
      <c r="EX411" s="79">
        <v>41.691852569580078</v>
      </c>
      <c r="EY411" s="79">
        <v>40.880805969238281</v>
      </c>
      <c r="EZ411" s="79">
        <v>40.012596130371094</v>
      </c>
      <c r="FA411" s="79">
        <v>39.284523010253906</v>
      </c>
      <c r="FB411" s="79">
        <v>38.837703704833984</v>
      </c>
      <c r="FC411" s="79">
        <v>38.144966125488281</v>
      </c>
      <c r="FD411" s="79">
        <v>37.753334045410156</v>
      </c>
      <c r="FE411" s="79">
        <v>40.706684112548828</v>
      </c>
      <c r="FF411" s="79">
        <v>45.035896301269531</v>
      </c>
      <c r="FG411" s="79">
        <v>48.221408843994141</v>
      </c>
      <c r="FH411" s="79">
        <v>50.550075531005859</v>
      </c>
      <c r="FI411" s="79">
        <v>52.974266052246094</v>
      </c>
      <c r="FJ411" s="79">
        <v>54.290580749511719</v>
      </c>
      <c r="FK411" s="79">
        <v>55.281700134277344</v>
      </c>
      <c r="FL411" s="79">
        <v>55.5694580078125</v>
      </c>
      <c r="FM411" s="79">
        <v>54.803077697753906</v>
      </c>
      <c r="FN411" s="79">
        <v>52.753696441650391</v>
      </c>
      <c r="FO411" s="79">
        <v>50.419380187988281</v>
      </c>
      <c r="FP411" s="79">
        <v>48.457668304443359</v>
      </c>
      <c r="FQ411" s="79">
        <v>47.218166351318359</v>
      </c>
      <c r="FR411" s="79">
        <v>46.820167541503906</v>
      </c>
      <c r="FS411" s="79">
        <v>46.026752471923828</v>
      </c>
      <c r="FT411" s="79">
        <v>45.015541076660156</v>
      </c>
      <c r="FU411" s="79">
        <v>2.4202598258852959E-2</v>
      </c>
      <c r="FV411" s="79">
        <v>3.5468947142362595E-2</v>
      </c>
      <c r="FW411" s="79">
        <v>2.5960110127925873E-2</v>
      </c>
      <c r="FX411" s="79">
        <v>0</v>
      </c>
      <c r="FY411" s="79">
        <v>599</v>
      </c>
      <c r="FZ411" s="79">
        <v>1</v>
      </c>
      <c r="GA411" s="52"/>
      <c r="GB411" s="34"/>
    </row>
    <row r="412" spans="1:184" x14ac:dyDescent="0.2">
      <c r="A412" t="s">
        <v>186</v>
      </c>
      <c r="B412" t="s">
        <v>236</v>
      </c>
      <c r="C412" t="s">
        <v>194</v>
      </c>
      <c r="D412" t="s">
        <v>203</v>
      </c>
      <c r="E412" t="s">
        <v>240</v>
      </c>
      <c r="F412" t="s">
        <v>178</v>
      </c>
      <c r="G412" t="s">
        <v>1</v>
      </c>
      <c r="H412" s="79">
        <v>2980</v>
      </c>
      <c r="I412" s="79">
        <v>0.4893055260181427</v>
      </c>
      <c r="J412" s="79">
        <v>0.44682976603507996</v>
      </c>
      <c r="K412" s="79">
        <v>0.40059050917625427</v>
      </c>
      <c r="L412" s="79">
        <v>0.40001970529556274</v>
      </c>
      <c r="M412" s="79">
        <v>0.4144863486289978</v>
      </c>
      <c r="N412" s="79">
        <v>0.46580785512924194</v>
      </c>
      <c r="O412" s="79">
        <v>0.56203728914260864</v>
      </c>
      <c r="P412" s="79">
        <v>0.62087535858154297</v>
      </c>
      <c r="Q412" s="79">
        <v>0.53577148914337158</v>
      </c>
      <c r="R412" s="79">
        <v>0.54408001899719238</v>
      </c>
      <c r="S412" s="79">
        <v>0.5505862832069397</v>
      </c>
      <c r="T412" s="79">
        <v>0.56039726734161377</v>
      </c>
      <c r="U412" s="79">
        <v>0.47955244779586792</v>
      </c>
      <c r="V412" s="79">
        <v>0.52537143230438232</v>
      </c>
      <c r="W412" s="79">
        <v>0.47342666983604431</v>
      </c>
      <c r="X412" s="79">
        <v>0.47007173299789429</v>
      </c>
      <c r="Y412" s="79">
        <v>0.55918794870376587</v>
      </c>
      <c r="Z412" s="79">
        <v>0.75263112783432007</v>
      </c>
      <c r="AA412" s="79">
        <v>0.79491722583770752</v>
      </c>
      <c r="AB412" s="79">
        <v>0.807242751121521</v>
      </c>
      <c r="AC412" s="79">
        <v>0.93055546283721924</v>
      </c>
      <c r="AD412" s="79">
        <v>0.84751796722412109</v>
      </c>
      <c r="AE412" s="79">
        <v>0.79179918766021729</v>
      </c>
      <c r="AF412" s="79">
        <v>0.59131944179534912</v>
      </c>
      <c r="AG412" s="79">
        <v>-6.284988671541214E-2</v>
      </c>
      <c r="AH412" s="79">
        <v>-3.3120367676019669E-2</v>
      </c>
      <c r="AI412" s="79">
        <v>-2.9886322095990181E-2</v>
      </c>
      <c r="AJ412" s="79">
        <v>-2.8935166075825691E-2</v>
      </c>
      <c r="AK412" s="79">
        <v>-2.4430293589830399E-2</v>
      </c>
      <c r="AL412" s="79">
        <v>-3.5198129713535309E-2</v>
      </c>
      <c r="AM412" s="79">
        <v>-3.8548678159713745E-2</v>
      </c>
      <c r="AN412" s="79">
        <v>-0.11571212857961655</v>
      </c>
      <c r="AO412" s="79">
        <v>-0.12403018027544022</v>
      </c>
      <c r="AP412" s="79">
        <v>-2.7605243027210236E-2</v>
      </c>
      <c r="AQ412" s="79">
        <v>-2.7983667328953743E-2</v>
      </c>
      <c r="AR412" s="79">
        <v>-6.1253011226654053E-3</v>
      </c>
      <c r="AS412" s="79">
        <v>-8.6557187139987946E-2</v>
      </c>
      <c r="AT412" s="79">
        <v>-3.0962150543928146E-2</v>
      </c>
      <c r="AU412" s="79">
        <v>-4.9066133797168732E-2</v>
      </c>
      <c r="AV412" s="79">
        <v>-7.1389712393283844E-2</v>
      </c>
      <c r="AW412" s="79">
        <v>-2.6682071387767792E-2</v>
      </c>
      <c r="AX412" s="79">
        <v>1.2527322396636009E-2</v>
      </c>
      <c r="AY412" s="79">
        <v>-9.3960098922252655E-2</v>
      </c>
      <c r="AZ412" s="79">
        <v>-0.19006365537643433</v>
      </c>
      <c r="BA412" s="79">
        <v>-0.10140968859195709</v>
      </c>
      <c r="BB412" s="79">
        <v>-0.12071297317743301</v>
      </c>
      <c r="BC412" s="79">
        <v>-5.8159101754426956E-2</v>
      </c>
      <c r="BD412" s="79">
        <v>-0.12669509649276733</v>
      </c>
      <c r="BE412" s="79">
        <v>-2.0549854263663292E-2</v>
      </c>
      <c r="BF412" s="79">
        <v>4.1061677038669586E-3</v>
      </c>
      <c r="BG412" s="79">
        <v>2.5577428750693798E-3</v>
      </c>
      <c r="BH412" s="79">
        <v>3.4067812375724316E-3</v>
      </c>
      <c r="BI412" s="79">
        <v>9.8110251128673553E-3</v>
      </c>
      <c r="BJ412" s="79">
        <v>1.560817239806056E-3</v>
      </c>
      <c r="BK412" s="79">
        <v>3.9897169917821884E-3</v>
      </c>
      <c r="BL412" s="79">
        <v>-6.6982582211494446E-2</v>
      </c>
      <c r="BM412" s="79">
        <v>-6.9321513175964355E-2</v>
      </c>
      <c r="BN412" s="79">
        <v>2.2249070927500725E-2</v>
      </c>
      <c r="BO412" s="79">
        <v>2.1415077149868011E-2</v>
      </c>
      <c r="BP412" s="79">
        <v>4.6805240213871002E-2</v>
      </c>
      <c r="BQ412" s="79">
        <v>-3.0803512781858444E-2</v>
      </c>
      <c r="BR412" s="79">
        <v>2.444828487932682E-2</v>
      </c>
      <c r="BS412" s="79">
        <v>1.2435957323759794E-3</v>
      </c>
      <c r="BT412" s="79">
        <v>-2.1461119875311852E-2</v>
      </c>
      <c r="BU412" s="79">
        <v>3.0168855562806129E-2</v>
      </c>
      <c r="BV412" s="79">
        <v>7.6212748885154724E-2</v>
      </c>
      <c r="BW412" s="79">
        <v>-2.9557250440120697E-2</v>
      </c>
      <c r="BX412" s="79">
        <v>-0.12381622195243835</v>
      </c>
      <c r="BY412" s="79">
        <v>-3.1401894986629486E-2</v>
      </c>
      <c r="BZ412" s="79">
        <v>-5.2983064204454422E-2</v>
      </c>
      <c r="CA412" s="79">
        <v>7.2199017740786076E-3</v>
      </c>
      <c r="CB412" s="79">
        <v>-6.5294466912746429E-2</v>
      </c>
      <c r="CC412" s="79">
        <v>8.7470225989818573E-3</v>
      </c>
      <c r="CD412" s="79">
        <v>2.9889151453971863E-2</v>
      </c>
      <c r="CE412" s="79">
        <v>2.5028401985764503E-2</v>
      </c>
      <c r="CF412" s="79">
        <v>2.5806715711951256E-2</v>
      </c>
      <c r="CG412" s="79">
        <v>3.3526454120874405E-2</v>
      </c>
      <c r="CH412" s="79">
        <v>2.7019951492547989E-2</v>
      </c>
      <c r="CI412" s="79">
        <v>3.3451680094003677E-2</v>
      </c>
      <c r="CJ412" s="79">
        <v>-3.3232647925615311E-2</v>
      </c>
      <c r="CK412" s="79">
        <v>-3.1430464237928391E-2</v>
      </c>
      <c r="CL412" s="79">
        <v>5.6778017431497574E-2</v>
      </c>
      <c r="CM412" s="79">
        <v>5.5628493428230286E-2</v>
      </c>
      <c r="CN412" s="79">
        <v>8.3464764058589935E-2</v>
      </c>
      <c r="CO412" s="79">
        <v>7.8113144263625145E-3</v>
      </c>
      <c r="CP412" s="79">
        <v>6.2825381755828857E-2</v>
      </c>
      <c r="CQ412" s="79">
        <v>3.6087963730096817E-2</v>
      </c>
      <c r="CR412" s="79">
        <v>1.3119271025061607E-2</v>
      </c>
      <c r="CS412" s="79">
        <v>6.9543629884719849E-2</v>
      </c>
      <c r="CT412" s="79">
        <v>0.12032108008861542</v>
      </c>
      <c r="CU412" s="79">
        <v>1.5047969296574593E-2</v>
      </c>
      <c r="CV412" s="79">
        <v>-7.7933460474014282E-2</v>
      </c>
      <c r="CW412" s="79">
        <v>1.7085285857319832E-2</v>
      </c>
      <c r="CX412" s="79">
        <v>-6.0735289007425308E-3</v>
      </c>
      <c r="CY412" s="79">
        <v>5.2501201629638672E-2</v>
      </c>
      <c r="CZ412" s="79">
        <v>-2.2768566384911537E-2</v>
      </c>
      <c r="DA412" s="79">
        <v>3.8043901324272156E-2</v>
      </c>
      <c r="DB412" s="79">
        <v>5.5672131478786469E-2</v>
      </c>
      <c r="DC412" s="79">
        <v>4.7499064356088638E-2</v>
      </c>
      <c r="DD412" s="79">
        <v>4.8206649720668793E-2</v>
      </c>
      <c r="DE412" s="79">
        <v>5.7241890579462051E-2</v>
      </c>
      <c r="DF412" s="79">
        <v>5.2479084581136703E-2</v>
      </c>
      <c r="DG412" s="79">
        <v>6.2913641333580017E-2</v>
      </c>
      <c r="DH412" s="79">
        <v>5.1728601101785898E-4</v>
      </c>
      <c r="DI412" s="79">
        <v>6.4605847001075745E-3</v>
      </c>
      <c r="DJ412" s="79">
        <v>9.1306969523429871E-2</v>
      </c>
      <c r="DK412" s="79">
        <v>8.984190970659256E-2</v>
      </c>
      <c r="DL412" s="79">
        <v>0.12012429535388947</v>
      </c>
      <c r="DM412" s="79">
        <v>4.6426143497228622E-2</v>
      </c>
      <c r="DN412" s="79">
        <v>0.10120248794555664</v>
      </c>
      <c r="DO412" s="79">
        <v>7.0932328701019287E-2</v>
      </c>
      <c r="DP412" s="79">
        <v>4.7699660062789917E-2</v>
      </c>
      <c r="DQ412" s="79">
        <v>0.10891841351985931</v>
      </c>
      <c r="DR412" s="79">
        <v>0.16442941129207611</v>
      </c>
      <c r="DS412" s="79">
        <v>5.9653189033269882E-2</v>
      </c>
      <c r="DT412" s="79">
        <v>-3.2050691545009613E-2</v>
      </c>
      <c r="DU412" s="79">
        <v>6.5572462975978851E-2</v>
      </c>
      <c r="DV412" s="79">
        <v>4.083600640296936E-2</v>
      </c>
      <c r="DW412" s="79">
        <v>9.7782500088214874E-2</v>
      </c>
      <c r="DX412" s="79">
        <v>1.9757330417633057E-2</v>
      </c>
      <c r="DY412" s="79">
        <v>8.0343931913375854E-2</v>
      </c>
      <c r="DZ412" s="79">
        <v>9.2898666858673096E-2</v>
      </c>
      <c r="EA412" s="79">
        <v>7.994312047958374E-2</v>
      </c>
      <c r="EB412" s="79">
        <v>8.0548599362373352E-2</v>
      </c>
      <c r="EC412" s="79">
        <v>9.1483205556869507E-2</v>
      </c>
      <c r="ED412" s="79">
        <v>8.923802524805069E-2</v>
      </c>
      <c r="EE412" s="79">
        <v>0.1054520383477211</v>
      </c>
      <c r="EF412" s="79">
        <v>4.9246829003095627E-2</v>
      </c>
      <c r="EG412" s="79">
        <v>6.1169244349002838E-2</v>
      </c>
      <c r="EH412" s="79">
        <v>0.14116127789020538</v>
      </c>
      <c r="EI412" s="79">
        <v>0.13924065232276917</v>
      </c>
      <c r="EJ412" s="79">
        <v>0.17305482923984528</v>
      </c>
      <c r="EK412" s="79">
        <v>0.10217982530593872</v>
      </c>
      <c r="EL412" s="79">
        <v>0.15661291778087616</v>
      </c>
      <c r="EM412" s="79">
        <v>0.12124206125736237</v>
      </c>
      <c r="EN412" s="79">
        <v>9.7628258168697357E-2</v>
      </c>
      <c r="EO412" s="79">
        <v>0.16576933860778809</v>
      </c>
      <c r="EP412" s="79">
        <v>0.22811482846736908</v>
      </c>
      <c r="EQ412" s="79">
        <v>0.12405604869127274</v>
      </c>
      <c r="ER412" s="79">
        <v>3.419673815369606E-2</v>
      </c>
      <c r="ES412" s="79">
        <v>0.13558025658130646</v>
      </c>
      <c r="ET412" s="79">
        <v>0.10856591910123825</v>
      </c>
      <c r="EU412" s="79">
        <v>0.163161501288414</v>
      </c>
      <c r="EV412" s="79">
        <v>8.1157967448234558E-2</v>
      </c>
      <c r="EW412" s="79">
        <v>44.466854095458984</v>
      </c>
      <c r="EX412" s="79">
        <v>42.721504211425781</v>
      </c>
      <c r="EY412" s="79">
        <v>41.867279052734375</v>
      </c>
      <c r="EZ412" s="79">
        <v>40.929878234863281</v>
      </c>
      <c r="FA412" s="79">
        <v>40.248970031738281</v>
      </c>
      <c r="FB412" s="79">
        <v>39.509548187255859</v>
      </c>
      <c r="FC412" s="79">
        <v>39.27447509765625</v>
      </c>
      <c r="FD412" s="79">
        <v>38.733104705810547</v>
      </c>
      <c r="FE412" s="79">
        <v>41.973320007324219</v>
      </c>
      <c r="FF412" s="79">
        <v>46.403022766113281</v>
      </c>
      <c r="FG412" s="79">
        <v>49.446136474609375</v>
      </c>
      <c r="FH412" s="79">
        <v>51.225555419921875</v>
      </c>
      <c r="FI412" s="79">
        <v>53.690818786621094</v>
      </c>
      <c r="FJ412" s="79">
        <v>54.940620422363281</v>
      </c>
      <c r="FK412" s="79">
        <v>55.853748321533203</v>
      </c>
      <c r="FL412" s="79">
        <v>56.146499633789063</v>
      </c>
      <c r="FM412" s="79">
        <v>55.593990325927734</v>
      </c>
      <c r="FN412" s="79">
        <v>53.744758605957031</v>
      </c>
      <c r="FO412" s="79">
        <v>51.668628692626953</v>
      </c>
      <c r="FP412" s="79">
        <v>49.364608764648438</v>
      </c>
      <c r="FQ412" s="79">
        <v>48.067520141601563</v>
      </c>
      <c r="FR412" s="79">
        <v>48.027530670166016</v>
      </c>
      <c r="FS412" s="79">
        <v>47.702701568603516</v>
      </c>
      <c r="FT412" s="79">
        <v>47.458469390869141</v>
      </c>
      <c r="FU412" s="79">
        <v>2.611902542412281E-2</v>
      </c>
      <c r="FV412" s="79">
        <v>4.2361043393611908E-2</v>
      </c>
      <c r="FW412" s="79">
        <v>2.5771608576178551E-2</v>
      </c>
      <c r="FX412" s="79">
        <v>0</v>
      </c>
      <c r="FY412" s="79">
        <v>441</v>
      </c>
      <c r="FZ412" s="79">
        <v>1</v>
      </c>
      <c r="GA412" s="52"/>
      <c r="GB412" s="34"/>
    </row>
    <row r="413" spans="1:184" x14ac:dyDescent="0.2">
      <c r="A413" t="s">
        <v>186</v>
      </c>
      <c r="B413" t="s">
        <v>236</v>
      </c>
      <c r="C413" t="s">
        <v>194</v>
      </c>
      <c r="D413" t="s">
        <v>203</v>
      </c>
      <c r="E413" t="s">
        <v>240</v>
      </c>
      <c r="F413" t="s">
        <v>179</v>
      </c>
      <c r="G413" t="s">
        <v>1</v>
      </c>
      <c r="H413" s="79">
        <v>160</v>
      </c>
      <c r="I413" s="79"/>
      <c r="J413" s="79"/>
      <c r="K413" s="79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  <c r="AA413" s="79"/>
      <c r="AB413" s="79"/>
      <c r="AC413" s="79"/>
      <c r="AD413" s="79"/>
      <c r="AE413" s="79"/>
      <c r="AF413" s="79"/>
      <c r="AG413" s="79"/>
      <c r="AH413" s="79"/>
      <c r="AI413" s="79"/>
      <c r="AJ413" s="79"/>
      <c r="AK413" s="79"/>
      <c r="AL413" s="79"/>
      <c r="AM413" s="79"/>
      <c r="AN413" s="79"/>
      <c r="AO413" s="79"/>
      <c r="AP413" s="79"/>
      <c r="AQ413" s="79"/>
      <c r="AR413" s="79"/>
      <c r="AS413" s="79"/>
      <c r="AT413" s="79"/>
      <c r="AU413" s="79"/>
      <c r="AV413" s="79"/>
      <c r="AW413" s="79"/>
      <c r="AX413" s="79"/>
      <c r="AY413" s="79"/>
      <c r="AZ413" s="79"/>
      <c r="BA413" s="79"/>
      <c r="BB413" s="79"/>
      <c r="BC413" s="79"/>
      <c r="BD413" s="79"/>
      <c r="BE413" s="79"/>
      <c r="BF413" s="79"/>
      <c r="BG413" s="79"/>
      <c r="BH413" s="79"/>
      <c r="BI413" s="79"/>
      <c r="BJ413" s="79"/>
      <c r="BK413" s="79"/>
      <c r="BL413" s="79"/>
      <c r="BM413" s="79"/>
      <c r="BN413" s="79"/>
      <c r="BO413" s="79"/>
      <c r="BP413" s="79"/>
      <c r="BQ413" s="79"/>
      <c r="BR413" s="79"/>
      <c r="BS413" s="79"/>
      <c r="BT413" s="79"/>
      <c r="BU413" s="79"/>
      <c r="BV413" s="79"/>
      <c r="BW413" s="79"/>
      <c r="BX413" s="79"/>
      <c r="BY413" s="79"/>
      <c r="BZ413" s="79"/>
      <c r="CA413" s="79"/>
      <c r="CB413" s="79"/>
      <c r="CC413" s="79"/>
      <c r="CD413" s="79"/>
      <c r="CE413" s="79"/>
      <c r="CF413" s="79"/>
      <c r="CG413" s="79"/>
      <c r="CH413" s="79"/>
      <c r="CI413" s="79"/>
      <c r="CJ413" s="79"/>
      <c r="CK413" s="79"/>
      <c r="CL413" s="79"/>
      <c r="CM413" s="79"/>
      <c r="CN413" s="79"/>
      <c r="CO413" s="79"/>
      <c r="CP413" s="79"/>
      <c r="CQ413" s="79"/>
      <c r="CR413" s="79"/>
      <c r="CS413" s="79"/>
      <c r="CT413" s="79"/>
      <c r="CU413" s="79"/>
      <c r="CV413" s="79"/>
      <c r="CW413" s="79"/>
      <c r="CX413" s="79"/>
      <c r="CY413" s="79"/>
      <c r="CZ413" s="79"/>
      <c r="DA413" s="79"/>
      <c r="DB413" s="79"/>
      <c r="DC413" s="79"/>
      <c r="DD413" s="79"/>
      <c r="DE413" s="79"/>
      <c r="DF413" s="79"/>
      <c r="DG413" s="79"/>
      <c r="DH413" s="79"/>
      <c r="DI413" s="79"/>
      <c r="DJ413" s="79"/>
      <c r="DK413" s="79"/>
      <c r="DL413" s="79"/>
      <c r="DM413" s="79"/>
      <c r="DN413" s="79"/>
      <c r="DO413" s="79"/>
      <c r="DP413" s="79"/>
      <c r="DQ413" s="79"/>
      <c r="DR413" s="79"/>
      <c r="DS413" s="79"/>
      <c r="DT413" s="79"/>
      <c r="DU413" s="79"/>
      <c r="DV413" s="79"/>
      <c r="DW413" s="79"/>
      <c r="DX413" s="79"/>
      <c r="DY413" s="79"/>
      <c r="DZ413" s="79"/>
      <c r="EA413" s="79"/>
      <c r="EB413" s="79"/>
      <c r="EC413" s="79"/>
      <c r="ED413" s="79"/>
      <c r="EE413" s="79"/>
      <c r="EF413" s="79"/>
      <c r="EG413" s="79"/>
      <c r="EH413" s="79"/>
      <c r="EI413" s="79"/>
      <c r="EJ413" s="79"/>
      <c r="EK413" s="79"/>
      <c r="EL413" s="79"/>
      <c r="EM413" s="79"/>
      <c r="EN413" s="79"/>
      <c r="EO413" s="79"/>
      <c r="EP413" s="79"/>
      <c r="EQ413" s="79"/>
      <c r="ER413" s="79"/>
      <c r="ES413" s="79"/>
      <c r="ET413" s="79"/>
      <c r="EU413" s="79"/>
      <c r="EV413" s="79"/>
      <c r="EW413" s="79"/>
      <c r="EX413" s="79"/>
      <c r="EY413" s="79"/>
      <c r="EZ413" s="79"/>
      <c r="FA413" s="79"/>
      <c r="FB413" s="79"/>
      <c r="FC413" s="79"/>
      <c r="FD413" s="79"/>
      <c r="FE413" s="79"/>
      <c r="FF413" s="79"/>
      <c r="FG413" s="79"/>
      <c r="FH413" s="79"/>
      <c r="FI413" s="79"/>
      <c r="FJ413" s="79"/>
      <c r="FK413" s="79"/>
      <c r="FL413" s="79"/>
      <c r="FM413" s="79"/>
      <c r="FN413" s="79"/>
      <c r="FO413" s="79"/>
      <c r="FP413" s="79"/>
      <c r="FQ413" s="79"/>
      <c r="FR413" s="79"/>
      <c r="FS413" s="79"/>
      <c r="FT413" s="79"/>
      <c r="FU413" s="79"/>
      <c r="FV413" s="79"/>
      <c r="FW413" s="79"/>
      <c r="FX413" s="79">
        <v>0</v>
      </c>
      <c r="FY413" s="79">
        <v>16</v>
      </c>
      <c r="FZ413" s="79">
        <v>0</v>
      </c>
      <c r="GA413" s="52"/>
      <c r="GB413" s="34"/>
    </row>
    <row r="414" spans="1:184" x14ac:dyDescent="0.2">
      <c r="A414" t="s">
        <v>186</v>
      </c>
      <c r="B414" t="s">
        <v>236</v>
      </c>
      <c r="C414" t="s">
        <v>194</v>
      </c>
      <c r="D414" t="s">
        <v>203</v>
      </c>
      <c r="E414" t="s">
        <v>240</v>
      </c>
      <c r="F414" t="s">
        <v>180</v>
      </c>
      <c r="G414" t="s">
        <v>1</v>
      </c>
      <c r="H414" s="79">
        <v>45</v>
      </c>
      <c r="I414" s="79"/>
      <c r="J414" s="79"/>
      <c r="K414" s="79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  <c r="AA414" s="79"/>
      <c r="AB414" s="79"/>
      <c r="AC414" s="79"/>
      <c r="AD414" s="79"/>
      <c r="AE414" s="79"/>
      <c r="AF414" s="79"/>
      <c r="AG414" s="79"/>
      <c r="AH414" s="79"/>
      <c r="AI414" s="79"/>
      <c r="AJ414" s="79"/>
      <c r="AK414" s="79"/>
      <c r="AL414" s="79"/>
      <c r="AM414" s="79"/>
      <c r="AN414" s="79"/>
      <c r="AO414" s="79"/>
      <c r="AP414" s="79"/>
      <c r="AQ414" s="79"/>
      <c r="AR414" s="79"/>
      <c r="AS414" s="79"/>
      <c r="AT414" s="79"/>
      <c r="AU414" s="79"/>
      <c r="AV414" s="79"/>
      <c r="AW414" s="79"/>
      <c r="AX414" s="79"/>
      <c r="AY414" s="79"/>
      <c r="AZ414" s="79"/>
      <c r="BA414" s="79"/>
      <c r="BB414" s="79"/>
      <c r="BC414" s="79"/>
      <c r="BD414" s="79"/>
      <c r="BE414" s="79"/>
      <c r="BF414" s="79"/>
      <c r="BG414" s="79"/>
      <c r="BH414" s="79"/>
      <c r="BI414" s="79"/>
      <c r="BJ414" s="79"/>
      <c r="BK414" s="79"/>
      <c r="BL414" s="79"/>
      <c r="BM414" s="79"/>
      <c r="BN414" s="79"/>
      <c r="BO414" s="79"/>
      <c r="BP414" s="79"/>
      <c r="BQ414" s="79"/>
      <c r="BR414" s="79"/>
      <c r="BS414" s="79"/>
      <c r="BT414" s="79"/>
      <c r="BU414" s="79"/>
      <c r="BV414" s="79"/>
      <c r="BW414" s="79"/>
      <c r="BX414" s="79"/>
      <c r="BY414" s="79"/>
      <c r="BZ414" s="79"/>
      <c r="CA414" s="79"/>
      <c r="CB414" s="79"/>
      <c r="CC414" s="79"/>
      <c r="CD414" s="79"/>
      <c r="CE414" s="79"/>
      <c r="CF414" s="79"/>
      <c r="CG414" s="79"/>
      <c r="CH414" s="79"/>
      <c r="CI414" s="79"/>
      <c r="CJ414" s="79"/>
      <c r="CK414" s="79"/>
      <c r="CL414" s="79"/>
      <c r="CM414" s="79"/>
      <c r="CN414" s="79"/>
      <c r="CO414" s="79"/>
      <c r="CP414" s="79"/>
      <c r="CQ414" s="79"/>
      <c r="CR414" s="79"/>
      <c r="CS414" s="79"/>
      <c r="CT414" s="79"/>
      <c r="CU414" s="79"/>
      <c r="CV414" s="79"/>
      <c r="CW414" s="79"/>
      <c r="CX414" s="79"/>
      <c r="CY414" s="79"/>
      <c r="CZ414" s="79"/>
      <c r="DA414" s="79"/>
      <c r="DB414" s="79"/>
      <c r="DC414" s="79"/>
      <c r="DD414" s="79"/>
      <c r="DE414" s="79"/>
      <c r="DF414" s="79"/>
      <c r="DG414" s="79"/>
      <c r="DH414" s="79"/>
      <c r="DI414" s="79"/>
      <c r="DJ414" s="79"/>
      <c r="DK414" s="79"/>
      <c r="DL414" s="79"/>
      <c r="DM414" s="79"/>
      <c r="DN414" s="79"/>
      <c r="DO414" s="79"/>
      <c r="DP414" s="79"/>
      <c r="DQ414" s="79"/>
      <c r="DR414" s="79"/>
      <c r="DS414" s="79"/>
      <c r="DT414" s="79"/>
      <c r="DU414" s="79"/>
      <c r="DV414" s="79"/>
      <c r="DW414" s="79"/>
      <c r="DX414" s="79"/>
      <c r="DY414" s="79"/>
      <c r="DZ414" s="79"/>
      <c r="EA414" s="79"/>
      <c r="EB414" s="79"/>
      <c r="EC414" s="79"/>
      <c r="ED414" s="79"/>
      <c r="EE414" s="79"/>
      <c r="EF414" s="79"/>
      <c r="EG414" s="79"/>
      <c r="EH414" s="79"/>
      <c r="EI414" s="79"/>
      <c r="EJ414" s="79"/>
      <c r="EK414" s="79"/>
      <c r="EL414" s="79"/>
      <c r="EM414" s="79"/>
      <c r="EN414" s="79"/>
      <c r="EO414" s="79"/>
      <c r="EP414" s="79"/>
      <c r="EQ414" s="79"/>
      <c r="ER414" s="79"/>
      <c r="ES414" s="79"/>
      <c r="ET414" s="79"/>
      <c r="EU414" s="79"/>
      <c r="EV414" s="79"/>
      <c r="EW414" s="79"/>
      <c r="EX414" s="79"/>
      <c r="EY414" s="79"/>
      <c r="EZ414" s="79"/>
      <c r="FA414" s="79"/>
      <c r="FB414" s="79"/>
      <c r="FC414" s="79"/>
      <c r="FD414" s="79"/>
      <c r="FE414" s="79"/>
      <c r="FF414" s="79"/>
      <c r="FG414" s="79"/>
      <c r="FH414" s="79"/>
      <c r="FI414" s="79"/>
      <c r="FJ414" s="79"/>
      <c r="FK414" s="79"/>
      <c r="FL414" s="79"/>
      <c r="FM414" s="79"/>
      <c r="FN414" s="79"/>
      <c r="FO414" s="79"/>
      <c r="FP414" s="79"/>
      <c r="FQ414" s="79"/>
      <c r="FR414" s="79"/>
      <c r="FS414" s="79"/>
      <c r="FT414" s="79"/>
      <c r="FU414" s="79"/>
      <c r="FV414" s="79"/>
      <c r="FW414" s="79"/>
      <c r="FX414" s="79">
        <v>0</v>
      </c>
      <c r="FY414" s="79">
        <v>9</v>
      </c>
      <c r="FZ414" s="79">
        <v>0</v>
      </c>
      <c r="GA414" s="52"/>
      <c r="GB414" s="34"/>
    </row>
    <row r="415" spans="1:184" x14ac:dyDescent="0.2">
      <c r="A415" t="s">
        <v>186</v>
      </c>
      <c r="B415" t="s">
        <v>236</v>
      </c>
      <c r="C415" t="s">
        <v>194</v>
      </c>
      <c r="D415" t="s">
        <v>203</v>
      </c>
      <c r="E415" t="s">
        <v>240</v>
      </c>
      <c r="F415" t="s">
        <v>181</v>
      </c>
      <c r="G415" t="s">
        <v>1</v>
      </c>
      <c r="H415" s="79">
        <v>50</v>
      </c>
      <c r="I415" s="79"/>
      <c r="J415" s="79"/>
      <c r="K415" s="79"/>
      <c r="L415" s="79"/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  <c r="Z415" s="79"/>
      <c r="AA415" s="79"/>
      <c r="AB415" s="79"/>
      <c r="AC415" s="79"/>
      <c r="AD415" s="79"/>
      <c r="AE415" s="79"/>
      <c r="AF415" s="79"/>
      <c r="AG415" s="79"/>
      <c r="AH415" s="79"/>
      <c r="AI415" s="79"/>
      <c r="AJ415" s="79"/>
      <c r="AK415" s="79"/>
      <c r="AL415" s="79"/>
      <c r="AM415" s="79"/>
      <c r="AN415" s="79"/>
      <c r="AO415" s="79"/>
      <c r="AP415" s="79"/>
      <c r="AQ415" s="79"/>
      <c r="AR415" s="79"/>
      <c r="AS415" s="79"/>
      <c r="AT415" s="79"/>
      <c r="AU415" s="79"/>
      <c r="AV415" s="79"/>
      <c r="AW415" s="79"/>
      <c r="AX415" s="79"/>
      <c r="AY415" s="79"/>
      <c r="AZ415" s="79"/>
      <c r="BA415" s="79"/>
      <c r="BB415" s="79"/>
      <c r="BC415" s="79"/>
      <c r="BD415" s="79"/>
      <c r="BE415" s="79"/>
      <c r="BF415" s="79"/>
      <c r="BG415" s="79"/>
      <c r="BH415" s="79"/>
      <c r="BI415" s="79"/>
      <c r="BJ415" s="79"/>
      <c r="BK415" s="79"/>
      <c r="BL415" s="79"/>
      <c r="BM415" s="79"/>
      <c r="BN415" s="79"/>
      <c r="BO415" s="79"/>
      <c r="BP415" s="79"/>
      <c r="BQ415" s="79"/>
      <c r="BR415" s="79"/>
      <c r="BS415" s="79"/>
      <c r="BT415" s="79"/>
      <c r="BU415" s="79"/>
      <c r="BV415" s="79"/>
      <c r="BW415" s="79"/>
      <c r="BX415" s="79"/>
      <c r="BY415" s="79"/>
      <c r="BZ415" s="79"/>
      <c r="CA415" s="79"/>
      <c r="CB415" s="79"/>
      <c r="CC415" s="79"/>
      <c r="CD415" s="79"/>
      <c r="CE415" s="79"/>
      <c r="CF415" s="79"/>
      <c r="CG415" s="79"/>
      <c r="CH415" s="79"/>
      <c r="CI415" s="79"/>
      <c r="CJ415" s="79"/>
      <c r="CK415" s="79"/>
      <c r="CL415" s="79"/>
      <c r="CM415" s="79"/>
      <c r="CN415" s="79"/>
      <c r="CO415" s="79"/>
      <c r="CP415" s="79"/>
      <c r="CQ415" s="79"/>
      <c r="CR415" s="79"/>
      <c r="CS415" s="79"/>
      <c r="CT415" s="79"/>
      <c r="CU415" s="79"/>
      <c r="CV415" s="79"/>
      <c r="CW415" s="79"/>
      <c r="CX415" s="79"/>
      <c r="CY415" s="79"/>
      <c r="CZ415" s="79"/>
      <c r="DA415" s="79"/>
      <c r="DB415" s="79"/>
      <c r="DC415" s="79"/>
      <c r="DD415" s="79"/>
      <c r="DE415" s="79"/>
      <c r="DF415" s="79"/>
      <c r="DG415" s="79"/>
      <c r="DH415" s="79"/>
      <c r="DI415" s="79"/>
      <c r="DJ415" s="79"/>
      <c r="DK415" s="79"/>
      <c r="DL415" s="79"/>
      <c r="DM415" s="79"/>
      <c r="DN415" s="79"/>
      <c r="DO415" s="79"/>
      <c r="DP415" s="79"/>
      <c r="DQ415" s="79"/>
      <c r="DR415" s="79"/>
      <c r="DS415" s="79"/>
      <c r="DT415" s="79"/>
      <c r="DU415" s="79"/>
      <c r="DV415" s="79"/>
      <c r="DW415" s="79"/>
      <c r="DX415" s="79"/>
      <c r="DY415" s="79"/>
      <c r="DZ415" s="79"/>
      <c r="EA415" s="79"/>
      <c r="EB415" s="79"/>
      <c r="EC415" s="79"/>
      <c r="ED415" s="79"/>
      <c r="EE415" s="79"/>
      <c r="EF415" s="79"/>
      <c r="EG415" s="79"/>
      <c r="EH415" s="79"/>
      <c r="EI415" s="79"/>
      <c r="EJ415" s="79"/>
      <c r="EK415" s="79"/>
      <c r="EL415" s="79"/>
      <c r="EM415" s="79"/>
      <c r="EN415" s="79"/>
      <c r="EO415" s="79"/>
      <c r="EP415" s="79"/>
      <c r="EQ415" s="79"/>
      <c r="ER415" s="79"/>
      <c r="ES415" s="79"/>
      <c r="ET415" s="79"/>
      <c r="EU415" s="79"/>
      <c r="EV415" s="79"/>
      <c r="EW415" s="79"/>
      <c r="EX415" s="79"/>
      <c r="EY415" s="79"/>
      <c r="EZ415" s="79"/>
      <c r="FA415" s="79"/>
      <c r="FB415" s="79"/>
      <c r="FC415" s="79"/>
      <c r="FD415" s="79"/>
      <c r="FE415" s="79"/>
      <c r="FF415" s="79"/>
      <c r="FG415" s="79"/>
      <c r="FH415" s="79"/>
      <c r="FI415" s="79"/>
      <c r="FJ415" s="79"/>
      <c r="FK415" s="79"/>
      <c r="FL415" s="79"/>
      <c r="FM415" s="79"/>
      <c r="FN415" s="79"/>
      <c r="FO415" s="79"/>
      <c r="FP415" s="79"/>
      <c r="FQ415" s="79"/>
      <c r="FR415" s="79"/>
      <c r="FS415" s="79"/>
      <c r="FT415" s="79"/>
      <c r="FU415" s="79"/>
      <c r="FV415" s="79"/>
      <c r="FW415" s="79"/>
      <c r="FX415" s="79">
        <v>0</v>
      </c>
      <c r="FY415" s="79">
        <v>6</v>
      </c>
      <c r="FZ415" s="79">
        <v>0</v>
      </c>
      <c r="GA415" s="52"/>
      <c r="GB415" s="34"/>
    </row>
    <row r="416" spans="1:184" x14ac:dyDescent="0.2">
      <c r="A416" t="s">
        <v>186</v>
      </c>
      <c r="B416" t="s">
        <v>236</v>
      </c>
      <c r="C416" t="s">
        <v>194</v>
      </c>
      <c r="D416" t="s">
        <v>203</v>
      </c>
      <c r="E416" t="s">
        <v>240</v>
      </c>
      <c r="F416" t="s">
        <v>182</v>
      </c>
      <c r="G416" t="s">
        <v>1</v>
      </c>
      <c r="H416" s="79">
        <v>298</v>
      </c>
      <c r="I416" s="79"/>
      <c r="J416" s="79"/>
      <c r="K416" s="79"/>
      <c r="L416" s="79"/>
      <c r="M416" s="79"/>
      <c r="N416" s="79"/>
      <c r="O416" s="79"/>
      <c r="P416" s="79"/>
      <c r="Q416" s="79"/>
      <c r="R416" s="79"/>
      <c r="S416" s="79"/>
      <c r="T416" s="79"/>
      <c r="U416" s="79"/>
      <c r="V416" s="79"/>
      <c r="W416" s="79"/>
      <c r="X416" s="79"/>
      <c r="Y416" s="79"/>
      <c r="Z416" s="79"/>
      <c r="AA416" s="79"/>
      <c r="AB416" s="79"/>
      <c r="AC416" s="79"/>
      <c r="AD416" s="79"/>
      <c r="AE416" s="79"/>
      <c r="AF416" s="79"/>
      <c r="AG416" s="79"/>
      <c r="AH416" s="79"/>
      <c r="AI416" s="79"/>
      <c r="AJ416" s="79"/>
      <c r="AK416" s="79"/>
      <c r="AL416" s="79"/>
      <c r="AM416" s="79"/>
      <c r="AN416" s="79"/>
      <c r="AO416" s="79"/>
      <c r="AP416" s="79"/>
      <c r="AQ416" s="79"/>
      <c r="AR416" s="79"/>
      <c r="AS416" s="79"/>
      <c r="AT416" s="79"/>
      <c r="AU416" s="79"/>
      <c r="AV416" s="79"/>
      <c r="AW416" s="79"/>
      <c r="AX416" s="79"/>
      <c r="AY416" s="79"/>
      <c r="AZ416" s="79"/>
      <c r="BA416" s="79"/>
      <c r="BB416" s="79"/>
      <c r="BC416" s="79"/>
      <c r="BD416" s="79"/>
      <c r="BE416" s="79"/>
      <c r="BF416" s="79"/>
      <c r="BG416" s="79"/>
      <c r="BH416" s="79"/>
      <c r="BI416" s="79"/>
      <c r="BJ416" s="79"/>
      <c r="BK416" s="79"/>
      <c r="BL416" s="79"/>
      <c r="BM416" s="79"/>
      <c r="BN416" s="79"/>
      <c r="BO416" s="79"/>
      <c r="BP416" s="79"/>
      <c r="BQ416" s="79"/>
      <c r="BR416" s="79"/>
      <c r="BS416" s="79"/>
      <c r="BT416" s="79"/>
      <c r="BU416" s="79"/>
      <c r="BV416" s="79"/>
      <c r="BW416" s="79"/>
      <c r="BX416" s="79"/>
      <c r="BY416" s="79"/>
      <c r="BZ416" s="79"/>
      <c r="CA416" s="79"/>
      <c r="CB416" s="79"/>
      <c r="CC416" s="79"/>
      <c r="CD416" s="79"/>
      <c r="CE416" s="79"/>
      <c r="CF416" s="79"/>
      <c r="CG416" s="79"/>
      <c r="CH416" s="79"/>
      <c r="CI416" s="79"/>
      <c r="CJ416" s="79"/>
      <c r="CK416" s="79"/>
      <c r="CL416" s="79"/>
      <c r="CM416" s="79"/>
      <c r="CN416" s="79"/>
      <c r="CO416" s="79"/>
      <c r="CP416" s="79"/>
      <c r="CQ416" s="79"/>
      <c r="CR416" s="79"/>
      <c r="CS416" s="79"/>
      <c r="CT416" s="79"/>
      <c r="CU416" s="79"/>
      <c r="CV416" s="79"/>
      <c r="CW416" s="79"/>
      <c r="CX416" s="79"/>
      <c r="CY416" s="79"/>
      <c r="CZ416" s="79"/>
      <c r="DA416" s="79"/>
      <c r="DB416" s="79"/>
      <c r="DC416" s="79"/>
      <c r="DD416" s="79"/>
      <c r="DE416" s="79"/>
      <c r="DF416" s="79"/>
      <c r="DG416" s="79"/>
      <c r="DH416" s="79"/>
      <c r="DI416" s="79"/>
      <c r="DJ416" s="79"/>
      <c r="DK416" s="79"/>
      <c r="DL416" s="79"/>
      <c r="DM416" s="79"/>
      <c r="DN416" s="79"/>
      <c r="DO416" s="79"/>
      <c r="DP416" s="79"/>
      <c r="DQ416" s="79"/>
      <c r="DR416" s="79"/>
      <c r="DS416" s="79"/>
      <c r="DT416" s="79"/>
      <c r="DU416" s="79"/>
      <c r="DV416" s="79"/>
      <c r="DW416" s="79"/>
      <c r="DX416" s="79"/>
      <c r="DY416" s="79"/>
      <c r="DZ416" s="79"/>
      <c r="EA416" s="79"/>
      <c r="EB416" s="79"/>
      <c r="EC416" s="79"/>
      <c r="ED416" s="79"/>
      <c r="EE416" s="79"/>
      <c r="EF416" s="79"/>
      <c r="EG416" s="79"/>
      <c r="EH416" s="79"/>
      <c r="EI416" s="79"/>
      <c r="EJ416" s="79"/>
      <c r="EK416" s="79"/>
      <c r="EL416" s="79"/>
      <c r="EM416" s="79"/>
      <c r="EN416" s="79"/>
      <c r="EO416" s="79"/>
      <c r="EP416" s="79"/>
      <c r="EQ416" s="79"/>
      <c r="ER416" s="79"/>
      <c r="ES416" s="79"/>
      <c r="ET416" s="79"/>
      <c r="EU416" s="79"/>
      <c r="EV416" s="79"/>
      <c r="EW416" s="79"/>
      <c r="EX416" s="79"/>
      <c r="EY416" s="79"/>
      <c r="EZ416" s="79"/>
      <c r="FA416" s="79"/>
      <c r="FB416" s="79"/>
      <c r="FC416" s="79"/>
      <c r="FD416" s="79"/>
      <c r="FE416" s="79"/>
      <c r="FF416" s="79"/>
      <c r="FG416" s="79"/>
      <c r="FH416" s="79"/>
      <c r="FI416" s="79"/>
      <c r="FJ416" s="79"/>
      <c r="FK416" s="79"/>
      <c r="FL416" s="79"/>
      <c r="FM416" s="79"/>
      <c r="FN416" s="79"/>
      <c r="FO416" s="79"/>
      <c r="FP416" s="79"/>
      <c r="FQ416" s="79"/>
      <c r="FR416" s="79"/>
      <c r="FS416" s="79"/>
      <c r="FT416" s="79"/>
      <c r="FU416" s="79"/>
      <c r="FV416" s="79"/>
      <c r="FW416" s="79"/>
      <c r="FX416" s="79">
        <v>0</v>
      </c>
      <c r="FY416" s="79">
        <v>41</v>
      </c>
      <c r="FZ416" s="79">
        <v>0</v>
      </c>
      <c r="GA416" s="52"/>
      <c r="GB416" s="34"/>
    </row>
    <row r="417" spans="1:184" x14ac:dyDescent="0.2">
      <c r="A417" t="s">
        <v>186</v>
      </c>
      <c r="B417" t="s">
        <v>236</v>
      </c>
      <c r="C417" t="s">
        <v>194</v>
      </c>
      <c r="D417" t="s">
        <v>203</v>
      </c>
      <c r="E417" t="s">
        <v>240</v>
      </c>
      <c r="F417" t="s">
        <v>183</v>
      </c>
      <c r="G417" t="s">
        <v>1</v>
      </c>
      <c r="H417" s="79">
        <v>481</v>
      </c>
      <c r="I417" s="79"/>
      <c r="J417" s="79"/>
      <c r="K417" s="79"/>
      <c r="L417" s="79"/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  <c r="Z417" s="79"/>
      <c r="AA417" s="79"/>
      <c r="AB417" s="79"/>
      <c r="AC417" s="79"/>
      <c r="AD417" s="79"/>
      <c r="AE417" s="79"/>
      <c r="AF417" s="79"/>
      <c r="AG417" s="79"/>
      <c r="AH417" s="79"/>
      <c r="AI417" s="79"/>
      <c r="AJ417" s="79"/>
      <c r="AK417" s="79"/>
      <c r="AL417" s="79"/>
      <c r="AM417" s="79"/>
      <c r="AN417" s="79"/>
      <c r="AO417" s="79"/>
      <c r="AP417" s="79"/>
      <c r="AQ417" s="79"/>
      <c r="AR417" s="79"/>
      <c r="AS417" s="79"/>
      <c r="AT417" s="79"/>
      <c r="AU417" s="79"/>
      <c r="AV417" s="79"/>
      <c r="AW417" s="79"/>
      <c r="AX417" s="79"/>
      <c r="AY417" s="79"/>
      <c r="AZ417" s="79"/>
      <c r="BA417" s="79"/>
      <c r="BB417" s="79"/>
      <c r="BC417" s="79"/>
      <c r="BD417" s="79"/>
      <c r="BE417" s="79"/>
      <c r="BF417" s="79"/>
      <c r="BG417" s="79"/>
      <c r="BH417" s="79"/>
      <c r="BI417" s="79"/>
      <c r="BJ417" s="79"/>
      <c r="BK417" s="79"/>
      <c r="BL417" s="79"/>
      <c r="BM417" s="79"/>
      <c r="BN417" s="79"/>
      <c r="BO417" s="79"/>
      <c r="BP417" s="79"/>
      <c r="BQ417" s="79"/>
      <c r="BR417" s="79"/>
      <c r="BS417" s="79"/>
      <c r="BT417" s="79"/>
      <c r="BU417" s="79"/>
      <c r="BV417" s="79"/>
      <c r="BW417" s="79"/>
      <c r="BX417" s="79"/>
      <c r="BY417" s="79"/>
      <c r="BZ417" s="79"/>
      <c r="CA417" s="79"/>
      <c r="CB417" s="79"/>
      <c r="CC417" s="79"/>
      <c r="CD417" s="79"/>
      <c r="CE417" s="79"/>
      <c r="CF417" s="79"/>
      <c r="CG417" s="79"/>
      <c r="CH417" s="79"/>
      <c r="CI417" s="79"/>
      <c r="CJ417" s="79"/>
      <c r="CK417" s="79"/>
      <c r="CL417" s="79"/>
      <c r="CM417" s="79"/>
      <c r="CN417" s="79"/>
      <c r="CO417" s="79"/>
      <c r="CP417" s="79"/>
      <c r="CQ417" s="79"/>
      <c r="CR417" s="79"/>
      <c r="CS417" s="79"/>
      <c r="CT417" s="79"/>
      <c r="CU417" s="79"/>
      <c r="CV417" s="79"/>
      <c r="CW417" s="79"/>
      <c r="CX417" s="79"/>
      <c r="CY417" s="79"/>
      <c r="CZ417" s="79"/>
      <c r="DA417" s="79"/>
      <c r="DB417" s="79"/>
      <c r="DC417" s="79"/>
      <c r="DD417" s="79"/>
      <c r="DE417" s="79"/>
      <c r="DF417" s="79"/>
      <c r="DG417" s="79"/>
      <c r="DH417" s="79"/>
      <c r="DI417" s="79"/>
      <c r="DJ417" s="79"/>
      <c r="DK417" s="79"/>
      <c r="DL417" s="79"/>
      <c r="DM417" s="79"/>
      <c r="DN417" s="79"/>
      <c r="DO417" s="79"/>
      <c r="DP417" s="79"/>
      <c r="DQ417" s="79"/>
      <c r="DR417" s="79"/>
      <c r="DS417" s="79"/>
      <c r="DT417" s="79"/>
      <c r="DU417" s="79"/>
      <c r="DV417" s="79"/>
      <c r="DW417" s="79"/>
      <c r="DX417" s="79"/>
      <c r="DY417" s="79"/>
      <c r="DZ417" s="79"/>
      <c r="EA417" s="79"/>
      <c r="EB417" s="79"/>
      <c r="EC417" s="79"/>
      <c r="ED417" s="79"/>
      <c r="EE417" s="79"/>
      <c r="EF417" s="79"/>
      <c r="EG417" s="79"/>
      <c r="EH417" s="79"/>
      <c r="EI417" s="79"/>
      <c r="EJ417" s="79"/>
      <c r="EK417" s="79"/>
      <c r="EL417" s="79"/>
      <c r="EM417" s="79"/>
      <c r="EN417" s="79"/>
      <c r="EO417" s="79"/>
      <c r="EP417" s="79"/>
      <c r="EQ417" s="79"/>
      <c r="ER417" s="79"/>
      <c r="ES417" s="79"/>
      <c r="ET417" s="79"/>
      <c r="EU417" s="79"/>
      <c r="EV417" s="79"/>
      <c r="EW417" s="79"/>
      <c r="EX417" s="79"/>
      <c r="EY417" s="79"/>
      <c r="EZ417" s="79"/>
      <c r="FA417" s="79"/>
      <c r="FB417" s="79"/>
      <c r="FC417" s="79"/>
      <c r="FD417" s="79"/>
      <c r="FE417" s="79"/>
      <c r="FF417" s="79"/>
      <c r="FG417" s="79"/>
      <c r="FH417" s="79"/>
      <c r="FI417" s="79"/>
      <c r="FJ417" s="79"/>
      <c r="FK417" s="79"/>
      <c r="FL417" s="79"/>
      <c r="FM417" s="79"/>
      <c r="FN417" s="79"/>
      <c r="FO417" s="79"/>
      <c r="FP417" s="79"/>
      <c r="FQ417" s="79"/>
      <c r="FR417" s="79"/>
      <c r="FS417" s="79"/>
      <c r="FT417" s="79"/>
      <c r="FU417" s="79"/>
      <c r="FV417" s="79"/>
      <c r="FW417" s="79"/>
      <c r="FX417" s="79">
        <v>0</v>
      </c>
      <c r="FY417" s="79">
        <v>53</v>
      </c>
      <c r="FZ417" s="79">
        <v>0</v>
      </c>
      <c r="GA417" s="52"/>
      <c r="GB417" s="34"/>
    </row>
    <row r="418" spans="1:184" x14ac:dyDescent="0.2">
      <c r="A418" t="s">
        <v>186</v>
      </c>
      <c r="B418" t="s">
        <v>236</v>
      </c>
      <c r="C418" t="s">
        <v>194</v>
      </c>
      <c r="D418" t="s">
        <v>203</v>
      </c>
      <c r="E418" t="s">
        <v>240</v>
      </c>
      <c r="F418" t="s">
        <v>184</v>
      </c>
      <c r="G418" t="s">
        <v>1</v>
      </c>
      <c r="H418" s="79">
        <v>204</v>
      </c>
      <c r="I418" s="79"/>
      <c r="J418" s="79"/>
      <c r="K418" s="79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  <c r="AA418" s="79"/>
      <c r="AB418" s="79"/>
      <c r="AC418" s="79"/>
      <c r="AD418" s="79"/>
      <c r="AE418" s="79"/>
      <c r="AF418" s="79"/>
      <c r="AG418" s="79"/>
      <c r="AH418" s="79"/>
      <c r="AI418" s="79"/>
      <c r="AJ418" s="79"/>
      <c r="AK418" s="79"/>
      <c r="AL418" s="79"/>
      <c r="AM418" s="79"/>
      <c r="AN418" s="79"/>
      <c r="AO418" s="79"/>
      <c r="AP418" s="79"/>
      <c r="AQ418" s="79"/>
      <c r="AR418" s="79"/>
      <c r="AS418" s="79"/>
      <c r="AT418" s="79"/>
      <c r="AU418" s="79"/>
      <c r="AV418" s="79"/>
      <c r="AW418" s="79"/>
      <c r="AX418" s="79"/>
      <c r="AY418" s="79"/>
      <c r="AZ418" s="79"/>
      <c r="BA418" s="79"/>
      <c r="BB418" s="79"/>
      <c r="BC418" s="79"/>
      <c r="BD418" s="79"/>
      <c r="BE418" s="79"/>
      <c r="BF418" s="79"/>
      <c r="BG418" s="79"/>
      <c r="BH418" s="79"/>
      <c r="BI418" s="79"/>
      <c r="BJ418" s="79"/>
      <c r="BK418" s="79"/>
      <c r="BL418" s="79"/>
      <c r="BM418" s="79"/>
      <c r="BN418" s="79"/>
      <c r="BO418" s="79"/>
      <c r="BP418" s="79"/>
      <c r="BQ418" s="79"/>
      <c r="BR418" s="79"/>
      <c r="BS418" s="79"/>
      <c r="BT418" s="79"/>
      <c r="BU418" s="79"/>
      <c r="BV418" s="79"/>
      <c r="BW418" s="79"/>
      <c r="BX418" s="79"/>
      <c r="BY418" s="79"/>
      <c r="BZ418" s="79"/>
      <c r="CA418" s="79"/>
      <c r="CB418" s="79"/>
      <c r="CC418" s="79"/>
      <c r="CD418" s="79"/>
      <c r="CE418" s="79"/>
      <c r="CF418" s="79"/>
      <c r="CG418" s="79"/>
      <c r="CH418" s="79"/>
      <c r="CI418" s="79"/>
      <c r="CJ418" s="79"/>
      <c r="CK418" s="79"/>
      <c r="CL418" s="79"/>
      <c r="CM418" s="79"/>
      <c r="CN418" s="79"/>
      <c r="CO418" s="79"/>
      <c r="CP418" s="79"/>
      <c r="CQ418" s="79"/>
      <c r="CR418" s="79"/>
      <c r="CS418" s="79"/>
      <c r="CT418" s="79"/>
      <c r="CU418" s="79"/>
      <c r="CV418" s="79"/>
      <c r="CW418" s="79"/>
      <c r="CX418" s="79"/>
      <c r="CY418" s="79"/>
      <c r="CZ418" s="79"/>
      <c r="DA418" s="79"/>
      <c r="DB418" s="79"/>
      <c r="DC418" s="79"/>
      <c r="DD418" s="79"/>
      <c r="DE418" s="79"/>
      <c r="DF418" s="79"/>
      <c r="DG418" s="79"/>
      <c r="DH418" s="79"/>
      <c r="DI418" s="79"/>
      <c r="DJ418" s="79"/>
      <c r="DK418" s="79"/>
      <c r="DL418" s="79"/>
      <c r="DM418" s="79"/>
      <c r="DN418" s="79"/>
      <c r="DO418" s="79"/>
      <c r="DP418" s="79"/>
      <c r="DQ418" s="79"/>
      <c r="DR418" s="79"/>
      <c r="DS418" s="79"/>
      <c r="DT418" s="79"/>
      <c r="DU418" s="79"/>
      <c r="DV418" s="79"/>
      <c r="DW418" s="79"/>
      <c r="DX418" s="79"/>
      <c r="DY418" s="79"/>
      <c r="DZ418" s="79"/>
      <c r="EA418" s="79"/>
      <c r="EB418" s="79"/>
      <c r="EC418" s="79"/>
      <c r="ED418" s="79"/>
      <c r="EE418" s="79"/>
      <c r="EF418" s="79"/>
      <c r="EG418" s="79"/>
      <c r="EH418" s="79"/>
      <c r="EI418" s="79"/>
      <c r="EJ418" s="79"/>
      <c r="EK418" s="79"/>
      <c r="EL418" s="79"/>
      <c r="EM418" s="79"/>
      <c r="EN418" s="79"/>
      <c r="EO418" s="79"/>
      <c r="EP418" s="79"/>
      <c r="EQ418" s="79"/>
      <c r="ER418" s="79"/>
      <c r="ES418" s="79"/>
      <c r="ET418" s="79"/>
      <c r="EU418" s="79"/>
      <c r="EV418" s="79"/>
      <c r="EW418" s="79"/>
      <c r="EX418" s="79"/>
      <c r="EY418" s="79"/>
      <c r="EZ418" s="79"/>
      <c r="FA418" s="79"/>
      <c r="FB418" s="79"/>
      <c r="FC418" s="79"/>
      <c r="FD418" s="79"/>
      <c r="FE418" s="79"/>
      <c r="FF418" s="79"/>
      <c r="FG418" s="79"/>
      <c r="FH418" s="79"/>
      <c r="FI418" s="79"/>
      <c r="FJ418" s="79"/>
      <c r="FK418" s="79"/>
      <c r="FL418" s="79"/>
      <c r="FM418" s="79"/>
      <c r="FN418" s="79"/>
      <c r="FO418" s="79"/>
      <c r="FP418" s="79"/>
      <c r="FQ418" s="79"/>
      <c r="FR418" s="79"/>
      <c r="FS418" s="79"/>
      <c r="FT418" s="79"/>
      <c r="FU418" s="79"/>
      <c r="FV418" s="79"/>
      <c r="FW418" s="79"/>
      <c r="FX418" s="79">
        <v>0</v>
      </c>
      <c r="FY418" s="79">
        <v>26</v>
      </c>
      <c r="FZ418" s="79">
        <v>0</v>
      </c>
      <c r="GA418" s="52"/>
      <c r="GB418" s="34"/>
    </row>
    <row r="419" spans="1:184" x14ac:dyDescent="0.2">
      <c r="A419" t="s">
        <v>186</v>
      </c>
      <c r="B419" t="s">
        <v>236</v>
      </c>
      <c r="C419" t="s">
        <v>194</v>
      </c>
      <c r="D419" t="s">
        <v>203</v>
      </c>
      <c r="E419" t="s">
        <v>240</v>
      </c>
      <c r="F419" t="s">
        <v>185</v>
      </c>
      <c r="G419" t="s">
        <v>1</v>
      </c>
      <c r="H419" s="79">
        <v>69</v>
      </c>
      <c r="I419" s="79"/>
      <c r="J419" s="79"/>
      <c r="K419" s="79"/>
      <c r="L419" s="79"/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  <c r="AE419" s="79"/>
      <c r="AF419" s="79"/>
      <c r="AG419" s="79"/>
      <c r="AH419" s="79"/>
      <c r="AI419" s="79"/>
      <c r="AJ419" s="79"/>
      <c r="AK419" s="79"/>
      <c r="AL419" s="79"/>
      <c r="AM419" s="79"/>
      <c r="AN419" s="79"/>
      <c r="AO419" s="79"/>
      <c r="AP419" s="79"/>
      <c r="AQ419" s="79"/>
      <c r="AR419" s="79"/>
      <c r="AS419" s="79"/>
      <c r="AT419" s="79"/>
      <c r="AU419" s="79"/>
      <c r="AV419" s="79"/>
      <c r="AW419" s="79"/>
      <c r="AX419" s="79"/>
      <c r="AY419" s="79"/>
      <c r="AZ419" s="79"/>
      <c r="BA419" s="79"/>
      <c r="BB419" s="79"/>
      <c r="BC419" s="79"/>
      <c r="BD419" s="79"/>
      <c r="BE419" s="79"/>
      <c r="BF419" s="79"/>
      <c r="BG419" s="79"/>
      <c r="BH419" s="79"/>
      <c r="BI419" s="79"/>
      <c r="BJ419" s="79"/>
      <c r="BK419" s="79"/>
      <c r="BL419" s="79"/>
      <c r="BM419" s="79"/>
      <c r="BN419" s="79"/>
      <c r="BO419" s="79"/>
      <c r="BP419" s="79"/>
      <c r="BQ419" s="79"/>
      <c r="BR419" s="79"/>
      <c r="BS419" s="79"/>
      <c r="BT419" s="79"/>
      <c r="BU419" s="79"/>
      <c r="BV419" s="79"/>
      <c r="BW419" s="79"/>
      <c r="BX419" s="79"/>
      <c r="BY419" s="79"/>
      <c r="BZ419" s="79"/>
      <c r="CA419" s="79"/>
      <c r="CB419" s="79"/>
      <c r="CC419" s="79"/>
      <c r="CD419" s="79"/>
      <c r="CE419" s="79"/>
      <c r="CF419" s="79"/>
      <c r="CG419" s="79"/>
      <c r="CH419" s="79"/>
      <c r="CI419" s="79"/>
      <c r="CJ419" s="79"/>
      <c r="CK419" s="79"/>
      <c r="CL419" s="79"/>
      <c r="CM419" s="79"/>
      <c r="CN419" s="79"/>
      <c r="CO419" s="79"/>
      <c r="CP419" s="79"/>
      <c r="CQ419" s="79"/>
      <c r="CR419" s="79"/>
      <c r="CS419" s="79"/>
      <c r="CT419" s="79"/>
      <c r="CU419" s="79"/>
      <c r="CV419" s="79"/>
      <c r="CW419" s="79"/>
      <c r="CX419" s="79"/>
      <c r="CY419" s="79"/>
      <c r="CZ419" s="79"/>
      <c r="DA419" s="79"/>
      <c r="DB419" s="79"/>
      <c r="DC419" s="79"/>
      <c r="DD419" s="79"/>
      <c r="DE419" s="79"/>
      <c r="DF419" s="79"/>
      <c r="DG419" s="79"/>
      <c r="DH419" s="79"/>
      <c r="DI419" s="79"/>
      <c r="DJ419" s="79"/>
      <c r="DK419" s="79"/>
      <c r="DL419" s="79"/>
      <c r="DM419" s="79"/>
      <c r="DN419" s="79"/>
      <c r="DO419" s="79"/>
      <c r="DP419" s="79"/>
      <c r="DQ419" s="79"/>
      <c r="DR419" s="79"/>
      <c r="DS419" s="79"/>
      <c r="DT419" s="79"/>
      <c r="DU419" s="79"/>
      <c r="DV419" s="79"/>
      <c r="DW419" s="79"/>
      <c r="DX419" s="79"/>
      <c r="DY419" s="79"/>
      <c r="DZ419" s="79"/>
      <c r="EA419" s="79"/>
      <c r="EB419" s="79"/>
      <c r="EC419" s="79"/>
      <c r="ED419" s="79"/>
      <c r="EE419" s="79"/>
      <c r="EF419" s="79"/>
      <c r="EG419" s="79"/>
      <c r="EH419" s="79"/>
      <c r="EI419" s="79"/>
      <c r="EJ419" s="79"/>
      <c r="EK419" s="79"/>
      <c r="EL419" s="79"/>
      <c r="EM419" s="79"/>
      <c r="EN419" s="79"/>
      <c r="EO419" s="79"/>
      <c r="EP419" s="79"/>
      <c r="EQ419" s="79"/>
      <c r="ER419" s="79"/>
      <c r="ES419" s="79"/>
      <c r="ET419" s="79"/>
      <c r="EU419" s="79"/>
      <c r="EV419" s="79"/>
      <c r="EW419" s="79"/>
      <c r="EX419" s="79"/>
      <c r="EY419" s="79"/>
      <c r="EZ419" s="79"/>
      <c r="FA419" s="79"/>
      <c r="FB419" s="79"/>
      <c r="FC419" s="79"/>
      <c r="FD419" s="79"/>
      <c r="FE419" s="79"/>
      <c r="FF419" s="79"/>
      <c r="FG419" s="79"/>
      <c r="FH419" s="79"/>
      <c r="FI419" s="79"/>
      <c r="FJ419" s="79"/>
      <c r="FK419" s="79"/>
      <c r="FL419" s="79"/>
      <c r="FM419" s="79"/>
      <c r="FN419" s="79"/>
      <c r="FO419" s="79"/>
      <c r="FP419" s="79"/>
      <c r="FQ419" s="79"/>
      <c r="FR419" s="79"/>
      <c r="FS419" s="79"/>
      <c r="FT419" s="79"/>
      <c r="FU419" s="79"/>
      <c r="FV419" s="79"/>
      <c r="FW419" s="79"/>
      <c r="FX419" s="79">
        <v>0</v>
      </c>
      <c r="FY419" s="79">
        <v>7</v>
      </c>
      <c r="FZ419" s="79">
        <v>0</v>
      </c>
      <c r="GA419" s="52"/>
      <c r="GB419" s="34"/>
    </row>
    <row r="420" spans="1:184" x14ac:dyDescent="0.2">
      <c r="A420" t="s">
        <v>186</v>
      </c>
      <c r="B420" t="s">
        <v>236</v>
      </c>
      <c r="C420" t="s">
        <v>194</v>
      </c>
      <c r="D420" t="s">
        <v>203</v>
      </c>
      <c r="E420" t="s">
        <v>204</v>
      </c>
      <c r="F420" t="s">
        <v>1</v>
      </c>
      <c r="G420" t="s">
        <v>198</v>
      </c>
      <c r="H420" s="79">
        <v>4269</v>
      </c>
      <c r="I420" s="79">
        <v>0.53437751531600952</v>
      </c>
      <c r="J420" s="79">
        <v>0.44675454497337341</v>
      </c>
      <c r="K420" s="79">
        <v>0.38223958015441895</v>
      </c>
      <c r="L420" s="79">
        <v>0.35430675745010376</v>
      </c>
      <c r="M420" s="79">
        <v>0.33821091055870056</v>
      </c>
      <c r="N420" s="79">
        <v>0.3865584135055542</v>
      </c>
      <c r="O420" s="79">
        <v>0.50200891494750977</v>
      </c>
      <c r="P420" s="79">
        <v>0.60516059398651123</v>
      </c>
      <c r="Q420" s="79">
        <v>0.47669312357902527</v>
      </c>
      <c r="R420" s="79">
        <v>0.4315546452999115</v>
      </c>
      <c r="S420" s="79">
        <v>0.42259708046913147</v>
      </c>
      <c r="T420" s="79">
        <v>0.38343790173530579</v>
      </c>
      <c r="U420" s="79">
        <v>0.35456728935241699</v>
      </c>
      <c r="V420" s="79">
        <v>0.34054720401763916</v>
      </c>
      <c r="W420" s="79">
        <v>0.34454622864723206</v>
      </c>
      <c r="X420" s="79">
        <v>0.37899243831634521</v>
      </c>
      <c r="Y420" s="79">
        <v>0.48833048343658447</v>
      </c>
      <c r="Z420" s="79">
        <v>0.54572296142578125</v>
      </c>
      <c r="AA420" s="79">
        <v>0.70726996660232544</v>
      </c>
      <c r="AB420" s="79">
        <v>0.81833893060684204</v>
      </c>
      <c r="AC420" s="79">
        <v>0.76000720262527466</v>
      </c>
      <c r="AD420" s="79">
        <v>0.67589932680130005</v>
      </c>
      <c r="AE420" s="79">
        <v>0.58339905738830566</v>
      </c>
      <c r="AF420" s="79">
        <v>0.4633050262928009</v>
      </c>
      <c r="AG420" s="79">
        <v>-2.6026459410786629E-2</v>
      </c>
      <c r="AH420" s="79">
        <v>-2.7217842638492584E-2</v>
      </c>
      <c r="AI420" s="79">
        <v>-5.010610818862915E-2</v>
      </c>
      <c r="AJ420" s="79">
        <v>-6.8074889481067657E-2</v>
      </c>
      <c r="AK420" s="79">
        <v>-9.4920121133327484E-2</v>
      </c>
      <c r="AL420" s="79">
        <v>-7.9998515546321869E-2</v>
      </c>
      <c r="AM420" s="79">
        <v>-6.293836236000061E-2</v>
      </c>
      <c r="AN420" s="79">
        <v>-5.6044340133666992E-2</v>
      </c>
      <c r="AO420" s="79">
        <v>-5.0104029476642609E-2</v>
      </c>
      <c r="AP420" s="79">
        <v>-3.3352673053741455E-2</v>
      </c>
      <c r="AQ420" s="79">
        <v>-4.2381711304187775E-2</v>
      </c>
      <c r="AR420" s="79">
        <v>-7.6105542480945587E-2</v>
      </c>
      <c r="AS420" s="79">
        <v>-7.5440786778926849E-2</v>
      </c>
      <c r="AT420" s="79">
        <v>-4.1631575673818588E-2</v>
      </c>
      <c r="AU420" s="79">
        <v>-1.2264376506209373E-2</v>
      </c>
      <c r="AV420" s="79">
        <v>4.4746142812073231E-3</v>
      </c>
      <c r="AW420" s="79">
        <v>4.3264526873826981E-2</v>
      </c>
      <c r="AX420" s="79">
        <v>-1.8874021247029305E-2</v>
      </c>
      <c r="AY420" s="79">
        <v>-8.3856023848056793E-3</v>
      </c>
      <c r="AZ420" s="79">
        <v>8.3771124482154846E-2</v>
      </c>
      <c r="BA420" s="79">
        <v>-1.541389967314899E-3</v>
      </c>
      <c r="BB420" s="79">
        <v>-0.11893508583307266</v>
      </c>
      <c r="BC420" s="79">
        <v>-0.12273788452148438</v>
      </c>
      <c r="BD420" s="79">
        <v>-0.15230743587017059</v>
      </c>
      <c r="BE420" s="79">
        <v>4.2429894208908081E-2</v>
      </c>
      <c r="BF420" s="79">
        <v>3.6270733922719955E-2</v>
      </c>
      <c r="BG420" s="79">
        <v>4.9618585035204887E-3</v>
      </c>
      <c r="BH420" s="79">
        <v>-1.5465420670807362E-2</v>
      </c>
      <c r="BI420" s="79">
        <v>-4.308445006608963E-2</v>
      </c>
      <c r="BJ420" s="79">
        <v>-3.1966619193553925E-2</v>
      </c>
      <c r="BK420" s="79">
        <v>-6.1870054341852665E-3</v>
      </c>
      <c r="BL420" s="79">
        <v>2.0885583013296127E-2</v>
      </c>
      <c r="BM420" s="79">
        <v>6.1957216821610928E-3</v>
      </c>
      <c r="BN420" s="79">
        <v>1.2360750697553158E-2</v>
      </c>
      <c r="BO420" s="79">
        <v>1.8671692814677954E-3</v>
      </c>
      <c r="BP420" s="79">
        <v>-2.5717519223690033E-2</v>
      </c>
      <c r="BQ420" s="79">
        <v>-3.2574202865362167E-2</v>
      </c>
      <c r="BR420" s="79">
        <v>-4.3748528696596622E-3</v>
      </c>
      <c r="BS420" s="79">
        <v>2.5302447378635406E-2</v>
      </c>
      <c r="BT420" s="79">
        <v>4.3409883975982666E-2</v>
      </c>
      <c r="BU420" s="79">
        <v>8.4919117391109467E-2</v>
      </c>
      <c r="BV420" s="79">
        <v>4.1654873639345169E-2</v>
      </c>
      <c r="BW420" s="79">
        <v>6.9889828562736511E-2</v>
      </c>
      <c r="BX420" s="79">
        <v>0.16123132407665253</v>
      </c>
      <c r="BY420" s="79">
        <v>6.5621010959148407E-2</v>
      </c>
      <c r="BZ420" s="79">
        <v>-5.3683176636695862E-2</v>
      </c>
      <c r="CA420" s="79">
        <v>-5.5612441152334213E-2</v>
      </c>
      <c r="CB420" s="79">
        <v>-8.4110163152217865E-2</v>
      </c>
      <c r="CC420" s="79">
        <v>8.9842550456523895E-2</v>
      </c>
      <c r="CD420" s="79">
        <v>8.0242723226547241E-2</v>
      </c>
      <c r="CE420" s="79">
        <v>4.3101765215396881E-2</v>
      </c>
      <c r="CF420" s="79">
        <v>2.0971739664673805E-2</v>
      </c>
      <c r="CG420" s="79">
        <v>-7.1832225657999516E-3</v>
      </c>
      <c r="CH420" s="79">
        <v>1.3001313200220466E-3</v>
      </c>
      <c r="CI420" s="79">
        <v>3.311881422996521E-2</v>
      </c>
      <c r="CJ420" s="79">
        <v>7.4167013168334961E-2</v>
      </c>
      <c r="CK420" s="79">
        <v>4.518875852227211E-2</v>
      </c>
      <c r="CL420" s="79">
        <v>4.4021729379892349E-2</v>
      </c>
      <c r="CM420" s="79">
        <v>3.2513808459043503E-2</v>
      </c>
      <c r="CN420" s="79">
        <v>9.1810710728168488E-3</v>
      </c>
      <c r="CO420" s="79">
        <v>-2.8849425725638866E-3</v>
      </c>
      <c r="CP420" s="79">
        <v>2.1429041400551796E-2</v>
      </c>
      <c r="CQ420" s="79">
        <v>5.1321115344762802E-2</v>
      </c>
      <c r="CR420" s="79">
        <v>7.0376336574554443E-2</v>
      </c>
      <c r="CS420" s="79">
        <v>0.11376896500587463</v>
      </c>
      <c r="CT420" s="79">
        <v>8.3576999604701996E-2</v>
      </c>
      <c r="CU420" s="79">
        <v>0.12410315871238708</v>
      </c>
      <c r="CV420" s="79">
        <v>0.21488001942634583</v>
      </c>
      <c r="CW420" s="79">
        <v>0.11213747411966324</v>
      </c>
      <c r="CX420" s="79">
        <v>-8.4899021312594414E-3</v>
      </c>
      <c r="CY420" s="79">
        <v>-9.1215549036860466E-3</v>
      </c>
      <c r="CZ420" s="79">
        <v>-3.6876946687698364E-2</v>
      </c>
      <c r="DA420" s="79">
        <v>0.13725520670413971</v>
      </c>
      <c r="DB420" s="79">
        <v>0.12421470880508423</v>
      </c>
      <c r="DC420" s="79">
        <v>8.12416672706604E-2</v>
      </c>
      <c r="DD420" s="79">
        <v>5.7408899068832397E-2</v>
      </c>
      <c r="DE420" s="79">
        <v>2.8718004003167152E-2</v>
      </c>
      <c r="DF420" s="79">
        <v>3.4566879272460938E-2</v>
      </c>
      <c r="DG420" s="79">
        <v>7.2424635291099548E-2</v>
      </c>
      <c r="DH420" s="79">
        <v>0.1274484395980835</v>
      </c>
      <c r="DI420" s="79">
        <v>8.4181793034076691E-2</v>
      </c>
      <c r="DJ420" s="79">
        <v>7.5682707130908966E-2</v>
      </c>
      <c r="DK420" s="79">
        <v>6.3160449266433716E-2</v>
      </c>
      <c r="DL420" s="79">
        <v>4.4079657644033432E-2</v>
      </c>
      <c r="DM420" s="79">
        <v>2.6804320514202118E-2</v>
      </c>
      <c r="DN420" s="79">
        <v>4.7232933342456818E-2</v>
      </c>
      <c r="DO420" s="79">
        <v>7.7339783310890198E-2</v>
      </c>
      <c r="DP420" s="79">
        <v>9.7342789173126221E-2</v>
      </c>
      <c r="DQ420" s="79">
        <v>0.14261879026889801</v>
      </c>
      <c r="DR420" s="79">
        <v>0.12549912929534912</v>
      </c>
      <c r="DS420" s="79">
        <v>0.17831647396087646</v>
      </c>
      <c r="DT420" s="79">
        <v>0.26852869987487793</v>
      </c>
      <c r="DU420" s="79">
        <v>0.15865395963191986</v>
      </c>
      <c r="DV420" s="79">
        <v>3.670337051153183E-2</v>
      </c>
      <c r="DW420" s="79">
        <v>3.7369325757026672E-2</v>
      </c>
      <c r="DX420" s="79">
        <v>1.035627257078886E-2</v>
      </c>
      <c r="DY420" s="79">
        <v>0.20571155846118927</v>
      </c>
      <c r="DZ420" s="79">
        <v>0.18770328164100647</v>
      </c>
      <c r="EA420" s="79">
        <v>0.13630963861942291</v>
      </c>
      <c r="EB420" s="79">
        <v>0.11001837253570557</v>
      </c>
      <c r="EC420" s="79">
        <v>8.0553673207759857E-2</v>
      </c>
      <c r="ED420" s="79">
        <v>8.2598783075809479E-2</v>
      </c>
      <c r="EE420" s="79">
        <v>0.12917599081993103</v>
      </c>
      <c r="EF420" s="79">
        <v>0.20437836647033691</v>
      </c>
      <c r="EG420" s="79">
        <v>0.14048154652118683</v>
      </c>
      <c r="EH420" s="79">
        <v>0.12139613926410675</v>
      </c>
      <c r="EI420" s="79">
        <v>0.10740933567285538</v>
      </c>
      <c r="EJ420" s="79">
        <v>9.4467677175998688E-2</v>
      </c>
      <c r="EK420" s="79">
        <v>6.9670893251895905E-2</v>
      </c>
      <c r="EL420" s="79">
        <v>8.4489665925502777E-2</v>
      </c>
      <c r="EM420" s="79">
        <v>0.11490661650896072</v>
      </c>
      <c r="EN420" s="79">
        <v>0.13627806305885315</v>
      </c>
      <c r="EO420" s="79">
        <v>0.18427339196205139</v>
      </c>
      <c r="EP420" s="79">
        <v>0.18602801859378815</v>
      </c>
      <c r="EQ420" s="79">
        <v>0.25659191608428955</v>
      </c>
      <c r="ER420" s="79">
        <v>0.345988929271698</v>
      </c>
      <c r="ES420" s="79">
        <v>0.22581632435321808</v>
      </c>
      <c r="ET420" s="79">
        <v>0.10195528715848923</v>
      </c>
      <c r="EU420" s="79">
        <v>0.10449478030204773</v>
      </c>
      <c r="EV420" s="79">
        <v>7.8553535044193268E-2</v>
      </c>
      <c r="EW420" s="79">
        <v>52.73193359375</v>
      </c>
      <c r="EX420" s="79">
        <v>51.741973876953125</v>
      </c>
      <c r="EY420" s="79">
        <v>50.855644226074219</v>
      </c>
      <c r="EZ420" s="79">
        <v>49.905067443847656</v>
      </c>
      <c r="FA420" s="79">
        <v>49.661571502685547</v>
      </c>
      <c r="FB420" s="79">
        <v>48.827564239501953</v>
      </c>
      <c r="FC420" s="79">
        <v>48.716037750244141</v>
      </c>
      <c r="FD420" s="79">
        <v>50.04949951171875</v>
      </c>
      <c r="FE420" s="79">
        <v>55.115898132324219</v>
      </c>
      <c r="FF420" s="79">
        <v>60.676277160644531</v>
      </c>
      <c r="FG420" s="79">
        <v>65.305778503417969</v>
      </c>
      <c r="FH420" s="79">
        <v>68.994400024414063</v>
      </c>
      <c r="FI420" s="79">
        <v>71.804702758789063</v>
      </c>
      <c r="FJ420" s="79">
        <v>73.736534118652344</v>
      </c>
      <c r="FK420" s="79">
        <v>76.156051635742188</v>
      </c>
      <c r="FL420" s="79">
        <v>75.927719116210938</v>
      </c>
      <c r="FM420" s="79">
        <v>74.996109008789063</v>
      </c>
      <c r="FN420" s="79">
        <v>71.047340393066406</v>
      </c>
      <c r="FO420" s="79">
        <v>66.111549377441406</v>
      </c>
      <c r="FP420" s="79">
        <v>63.107288360595703</v>
      </c>
      <c r="FQ420" s="79">
        <v>60.449134826660156</v>
      </c>
      <c r="FR420" s="79">
        <v>58.154659271240234</v>
      </c>
      <c r="FS420" s="79">
        <v>56.505905151367188</v>
      </c>
      <c r="FT420" s="79">
        <v>55.178768157958984</v>
      </c>
      <c r="FU420" s="79">
        <v>2.4637505412101746E-2</v>
      </c>
      <c r="FV420" s="79">
        <v>4.0198624134063721E-2</v>
      </c>
      <c r="FW420" s="79">
        <v>2.6703258976340294E-2</v>
      </c>
      <c r="FX420" s="79">
        <v>0</v>
      </c>
      <c r="FY420" s="79">
        <v>378</v>
      </c>
      <c r="FZ420" s="79">
        <v>1</v>
      </c>
      <c r="GA420" s="52"/>
      <c r="GB420" s="34"/>
    </row>
    <row r="421" spans="1:184" x14ac:dyDescent="0.2">
      <c r="A421" t="s">
        <v>186</v>
      </c>
      <c r="B421" t="s">
        <v>236</v>
      </c>
      <c r="C421" t="s">
        <v>194</v>
      </c>
      <c r="D421" t="s">
        <v>203</v>
      </c>
      <c r="E421" t="s">
        <v>204</v>
      </c>
      <c r="F421" t="s">
        <v>1</v>
      </c>
      <c r="G421" t="s">
        <v>200</v>
      </c>
      <c r="H421" s="79">
        <v>855</v>
      </c>
      <c r="I421" s="79">
        <v>0.39755427837371826</v>
      </c>
      <c r="J421" s="79">
        <v>0.36370396614074707</v>
      </c>
      <c r="K421" s="79">
        <v>0.36547371745109558</v>
      </c>
      <c r="L421" s="79">
        <v>0.36663684248924255</v>
      </c>
      <c r="M421" s="79">
        <v>0.39620056748390198</v>
      </c>
      <c r="N421" s="79">
        <v>0.4716925323009491</v>
      </c>
      <c r="O421" s="79">
        <v>0.50218105316162109</v>
      </c>
      <c r="P421" s="79">
        <v>0.65150392055511475</v>
      </c>
      <c r="Q421" s="79">
        <v>0.56434792280197144</v>
      </c>
      <c r="R421" s="79">
        <v>0.60038888454437256</v>
      </c>
      <c r="S421" s="79">
        <v>0.50978231430053711</v>
      </c>
      <c r="T421" s="79">
        <v>0.40158870816230774</v>
      </c>
      <c r="U421" s="79">
        <v>0.47555634379386902</v>
      </c>
      <c r="V421" s="79">
        <v>0.55095821619033813</v>
      </c>
      <c r="W421" s="79">
        <v>0.42754432559013367</v>
      </c>
      <c r="X421" s="79">
        <v>0.50287026166915894</v>
      </c>
      <c r="Y421" s="79">
        <v>0.58011519908905029</v>
      </c>
      <c r="Z421" s="79">
        <v>0.70167088508605957</v>
      </c>
      <c r="AA421" s="79">
        <v>0.81135338544845581</v>
      </c>
      <c r="AB421" s="79">
        <v>0.80386817455291748</v>
      </c>
      <c r="AC421" s="79">
        <v>0.82570219039916992</v>
      </c>
      <c r="AD421" s="79">
        <v>0.61116337776184082</v>
      </c>
      <c r="AE421" s="79">
        <v>0.58299732208251953</v>
      </c>
      <c r="AF421" s="79">
        <v>0.54148721694946289</v>
      </c>
      <c r="AG421" s="79">
        <v>-8.6470022797584534E-2</v>
      </c>
      <c r="AH421" s="79">
        <v>-9.157167375087738E-2</v>
      </c>
      <c r="AI421" s="79">
        <v>-0.12702508270740509</v>
      </c>
      <c r="AJ421" s="79">
        <v>-8.6650587618350983E-2</v>
      </c>
      <c r="AK421" s="79">
        <v>-7.7435605227947235E-2</v>
      </c>
      <c r="AL421" s="79">
        <v>-3.2946351915597916E-2</v>
      </c>
      <c r="AM421" s="79">
        <v>-0.17596845328807831</v>
      </c>
      <c r="AN421" s="79">
        <v>-0.12704268097877502</v>
      </c>
      <c r="AO421" s="79">
        <v>-5.187823623418808E-2</v>
      </c>
      <c r="AP421" s="79">
        <v>-6.7255899310112E-2</v>
      </c>
      <c r="AQ421" s="79">
        <v>-8.6298011243343353E-2</v>
      </c>
      <c r="AR421" s="79">
        <v>-0.15613937377929688</v>
      </c>
      <c r="AS421" s="79">
        <v>-9.2253915965557098E-2</v>
      </c>
      <c r="AT421" s="79">
        <v>-6.8789646029472351E-2</v>
      </c>
      <c r="AU421" s="79">
        <v>-0.12811683118343353</v>
      </c>
      <c r="AV421" s="79">
        <v>-7.4099771678447723E-2</v>
      </c>
      <c r="AW421" s="79">
        <v>-4.1271336376667023E-2</v>
      </c>
      <c r="AX421" s="79">
        <v>-2.5913313031196594E-2</v>
      </c>
      <c r="AY421" s="79">
        <v>-0.1103207990527153</v>
      </c>
      <c r="AZ421" s="79">
        <v>-5.1485698670148849E-2</v>
      </c>
      <c r="BA421" s="79">
        <v>-0.11821570247411728</v>
      </c>
      <c r="BB421" s="79">
        <v>-0.26164615154266357</v>
      </c>
      <c r="BC421" s="79">
        <v>-0.10436730086803436</v>
      </c>
      <c r="BD421" s="79">
        <v>-2.4806331843137741E-2</v>
      </c>
      <c r="BE421" s="79">
        <v>-2.8269445523619652E-2</v>
      </c>
      <c r="BF421" s="79">
        <v>-4.2142428457736969E-2</v>
      </c>
      <c r="BG421" s="79">
        <v>-6.1485063284635544E-2</v>
      </c>
      <c r="BH421" s="79">
        <v>-2.9657322913408279E-2</v>
      </c>
      <c r="BI421" s="79">
        <v>-5.316232331097126E-3</v>
      </c>
      <c r="BJ421" s="79">
        <v>2.1558951586484909E-2</v>
      </c>
      <c r="BK421" s="79">
        <v>-9.7772479057312012E-2</v>
      </c>
      <c r="BL421" s="79">
        <v>-4.3862096965312958E-2</v>
      </c>
      <c r="BM421" s="79">
        <v>2.5335405021905899E-2</v>
      </c>
      <c r="BN421" s="79">
        <v>2.7370445430278778E-2</v>
      </c>
      <c r="BO421" s="79">
        <v>-8.6743813008069992E-3</v>
      </c>
      <c r="BP421" s="79">
        <v>-7.8240737318992615E-2</v>
      </c>
      <c r="BQ421" s="79">
        <v>-2.1995356306433678E-2</v>
      </c>
      <c r="BR421" s="79">
        <v>2.5876397266983986E-2</v>
      </c>
      <c r="BS421" s="79">
        <v>-4.7635819762945175E-2</v>
      </c>
      <c r="BT421" s="79">
        <v>5.2836206741631031E-3</v>
      </c>
      <c r="BU421" s="79">
        <v>4.3824322521686554E-2</v>
      </c>
      <c r="BV421" s="79">
        <v>6.4332097768783569E-2</v>
      </c>
      <c r="BW421" s="79">
        <v>-7.3439115658402443E-3</v>
      </c>
      <c r="BX421" s="79">
        <v>3.9277892559766769E-2</v>
      </c>
      <c r="BY421" s="79">
        <v>-1.6809703782200813E-2</v>
      </c>
      <c r="BZ421" s="79">
        <v>-0.16559828817844391</v>
      </c>
      <c r="CA421" s="79">
        <v>-3.2255023717880249E-2</v>
      </c>
      <c r="CB421" s="79">
        <v>3.8935434073209763E-2</v>
      </c>
      <c r="CC421" s="79">
        <v>1.2040095403790474E-2</v>
      </c>
      <c r="CD421" s="79">
        <v>-7.907891646027565E-3</v>
      </c>
      <c r="CE421" s="79">
        <v>-1.6092238947749138E-2</v>
      </c>
      <c r="CF421" s="79">
        <v>9.816034696996212E-3</v>
      </c>
      <c r="CG421" s="79">
        <v>4.4633425772190094E-2</v>
      </c>
      <c r="CH421" s="79">
        <v>5.9309158474206924E-2</v>
      </c>
      <c r="CI421" s="79">
        <v>-4.3614186346530914E-2</v>
      </c>
      <c r="CJ421" s="79">
        <v>1.3748531229794025E-2</v>
      </c>
      <c r="CK421" s="79">
        <v>7.8813336789608002E-2</v>
      </c>
      <c r="CL421" s="79">
        <v>9.2908367514610291E-2</v>
      </c>
      <c r="CM421" s="79">
        <v>4.5087505131959915E-2</v>
      </c>
      <c r="CN421" s="79">
        <v>-2.4288371205329895E-2</v>
      </c>
      <c r="CO421" s="79">
        <v>2.6665512472391129E-2</v>
      </c>
      <c r="CP421" s="79">
        <v>9.1441810131072998E-2</v>
      </c>
      <c r="CQ421" s="79">
        <v>8.105090819299221E-3</v>
      </c>
      <c r="CR421" s="79">
        <v>6.0264315456151962E-2</v>
      </c>
      <c r="CS421" s="79">
        <v>0.10276132076978683</v>
      </c>
      <c r="CT421" s="79">
        <v>0.12683580815792084</v>
      </c>
      <c r="CU421" s="79">
        <v>6.3977569341659546E-2</v>
      </c>
      <c r="CV421" s="79">
        <v>0.10214047878980637</v>
      </c>
      <c r="CW421" s="79">
        <v>5.3423777222633362E-2</v>
      </c>
      <c r="CX421" s="79">
        <v>-9.9075861275196075E-2</v>
      </c>
      <c r="CY421" s="79">
        <v>1.7689725384116173E-2</v>
      </c>
      <c r="CZ421" s="79">
        <v>8.3082795143127441E-2</v>
      </c>
      <c r="DA421" s="79">
        <v>5.234963446855545E-2</v>
      </c>
      <c r="DB421" s="79">
        <v>2.6326648890972137E-2</v>
      </c>
      <c r="DC421" s="79">
        <v>2.930057980120182E-2</v>
      </c>
      <c r="DD421" s="79">
        <v>4.9289390444755554E-2</v>
      </c>
      <c r="DE421" s="79">
        <v>9.4583086669445038E-2</v>
      </c>
      <c r="DF421" s="79">
        <v>9.7059369087219238E-2</v>
      </c>
      <c r="DG421" s="79">
        <v>1.0544106364250183E-2</v>
      </c>
      <c r="DH421" s="79">
        <v>7.1359157562255859E-2</v>
      </c>
      <c r="DI421" s="79">
        <v>0.1322912722826004</v>
      </c>
      <c r="DJ421" s="79">
        <v>0.15844626724720001</v>
      </c>
      <c r="DK421" s="79">
        <v>9.8849400877952576E-2</v>
      </c>
      <c r="DL421" s="79">
        <v>2.9663991183042526E-2</v>
      </c>
      <c r="DM421" s="79">
        <v>7.5326383113861084E-2</v>
      </c>
      <c r="DN421" s="79">
        <v>0.15700721740722656</v>
      </c>
      <c r="DO421" s="79">
        <v>6.3845999538898468E-2</v>
      </c>
      <c r="DP421" s="79">
        <v>0.11524501442909241</v>
      </c>
      <c r="DQ421" s="79">
        <v>0.16169832646846771</v>
      </c>
      <c r="DR421" s="79">
        <v>0.18933950364589691</v>
      </c>
      <c r="DS421" s="79">
        <v>0.13529905676841736</v>
      </c>
      <c r="DT421" s="79">
        <v>0.16500306129455566</v>
      </c>
      <c r="DU421" s="79">
        <v>0.12365725636482239</v>
      </c>
      <c r="DV421" s="79">
        <v>-3.2553419470787048E-2</v>
      </c>
      <c r="DW421" s="79">
        <v>6.7634470760822296E-2</v>
      </c>
      <c r="DX421" s="79">
        <v>0.12723015248775482</v>
      </c>
      <c r="DY421" s="79">
        <v>0.11055021733045578</v>
      </c>
      <c r="DZ421" s="79">
        <v>7.5755886733531952E-2</v>
      </c>
      <c r="EA421" s="79">
        <v>9.4840601086616516E-2</v>
      </c>
      <c r="EB421" s="79">
        <v>0.10628265142440796</v>
      </c>
      <c r="EC421" s="79">
        <v>0.16670246422290802</v>
      </c>
      <c r="ED421" s="79">
        <v>0.15156465768814087</v>
      </c>
      <c r="EE421" s="79">
        <v>8.8740080595016479E-2</v>
      </c>
      <c r="EF421" s="79">
        <v>0.15453974902629852</v>
      </c>
      <c r="EG421" s="79">
        <v>0.20950493216514587</v>
      </c>
      <c r="EH421" s="79">
        <v>0.25307261943817139</v>
      </c>
      <c r="EI421" s="79">
        <v>0.17647302150726318</v>
      </c>
      <c r="EJ421" s="79">
        <v>0.10756263136863708</v>
      </c>
      <c r="EK421" s="79">
        <v>0.14558494091033936</v>
      </c>
      <c r="EL421" s="79">
        <v>0.25167328119277954</v>
      </c>
      <c r="EM421" s="79">
        <v>0.14432701468467712</v>
      </c>
      <c r="EN421" s="79">
        <v>0.19462840259075165</v>
      </c>
      <c r="EO421" s="79">
        <v>0.2467939555644989</v>
      </c>
      <c r="EP421" s="79">
        <v>0.27958488464355469</v>
      </c>
      <c r="EQ421" s="79">
        <v>0.23827594518661499</v>
      </c>
      <c r="ER421" s="79">
        <v>0.25576663017272949</v>
      </c>
      <c r="ES421" s="79">
        <v>0.22506324946880341</v>
      </c>
      <c r="ET421" s="79">
        <v>6.3494414091110229E-2</v>
      </c>
      <c r="EU421" s="79">
        <v>0.13974675536155701</v>
      </c>
      <c r="EV421" s="79">
        <v>0.19097192585468292</v>
      </c>
      <c r="EW421" s="79">
        <v>53.044967651367188</v>
      </c>
      <c r="EX421" s="79">
        <v>51.455539703369141</v>
      </c>
      <c r="EY421" s="79">
        <v>50.9884033203125</v>
      </c>
      <c r="EZ421" s="79">
        <v>49.818206787109375</v>
      </c>
      <c r="FA421" s="79">
        <v>49.092174530029297</v>
      </c>
      <c r="FB421" s="79">
        <v>48.459274291992188</v>
      </c>
      <c r="FC421" s="79">
        <v>47.462570190429688</v>
      </c>
      <c r="FD421" s="79">
        <v>49.013645172119141</v>
      </c>
      <c r="FE421" s="79">
        <v>55.168407440185547</v>
      </c>
      <c r="FF421" s="79">
        <v>59.656105041503906</v>
      </c>
      <c r="FG421" s="79">
        <v>64.337837219238281</v>
      </c>
      <c r="FH421" s="79">
        <v>68.170677185058594</v>
      </c>
      <c r="FI421" s="79">
        <v>71.1295166015625</v>
      </c>
      <c r="FJ421" s="79">
        <v>73.207984924316406</v>
      </c>
      <c r="FK421" s="79">
        <v>75.668991088867188</v>
      </c>
      <c r="FL421" s="79">
        <v>75.653251647949219</v>
      </c>
      <c r="FM421" s="79">
        <v>75.072174072265625</v>
      </c>
      <c r="FN421" s="79">
        <v>72.314071655273438</v>
      </c>
      <c r="FO421" s="79">
        <v>67.818923950195313</v>
      </c>
      <c r="FP421" s="79">
        <v>64.078353881835938</v>
      </c>
      <c r="FQ421" s="79">
        <v>61.510936737060547</v>
      </c>
      <c r="FR421" s="79">
        <v>58.937599182128906</v>
      </c>
      <c r="FS421" s="79">
        <v>57.582454681396484</v>
      </c>
      <c r="FT421" s="79">
        <v>55.383640289306641</v>
      </c>
      <c r="FU421" s="79">
        <v>3.4981947392225266E-2</v>
      </c>
      <c r="FV421" s="79">
        <v>6.096712127327919E-2</v>
      </c>
      <c r="FW421" s="79">
        <v>3.330075740814209E-2</v>
      </c>
      <c r="FX421" s="79">
        <v>0</v>
      </c>
      <c r="FY421" s="79">
        <v>191</v>
      </c>
      <c r="FZ421" s="79">
        <v>1</v>
      </c>
      <c r="GA421" s="52"/>
      <c r="GB421" s="34"/>
    </row>
    <row r="422" spans="1:184" x14ac:dyDescent="0.2">
      <c r="A422" t="s">
        <v>186</v>
      </c>
      <c r="B422" t="s">
        <v>236</v>
      </c>
      <c r="C422" t="s">
        <v>194</v>
      </c>
      <c r="D422" t="s">
        <v>203</v>
      </c>
      <c r="E422" t="s">
        <v>204</v>
      </c>
      <c r="F422" t="s">
        <v>1</v>
      </c>
      <c r="G422" t="s">
        <v>1</v>
      </c>
      <c r="H422" s="79">
        <v>5124</v>
      </c>
      <c r="I422" s="79">
        <v>0.51154696941375732</v>
      </c>
      <c r="J422" s="79">
        <v>0.43289658427238464</v>
      </c>
      <c r="K422" s="79">
        <v>0.37944197654724121</v>
      </c>
      <c r="L422" s="79">
        <v>0.35636419057846069</v>
      </c>
      <c r="M422" s="79">
        <v>0.34788718819618225</v>
      </c>
      <c r="N422" s="79">
        <v>0.40076404809951782</v>
      </c>
      <c r="O422" s="79">
        <v>0.5020376443862915</v>
      </c>
      <c r="P422" s="79">
        <v>0.61289352178573608</v>
      </c>
      <c r="Q422" s="79">
        <v>0.49131932854652405</v>
      </c>
      <c r="R422" s="79">
        <v>0.45972666144371033</v>
      </c>
      <c r="S422" s="79">
        <v>0.43714490532875061</v>
      </c>
      <c r="T422" s="79">
        <v>0.38646659255027771</v>
      </c>
      <c r="U422" s="79">
        <v>0.37475574016571045</v>
      </c>
      <c r="V422" s="79">
        <v>0.37565678358078003</v>
      </c>
      <c r="W422" s="79">
        <v>0.35839545726776123</v>
      </c>
      <c r="X422" s="79">
        <v>0.39966291189193726</v>
      </c>
      <c r="Y422" s="79">
        <v>0.50364589691162109</v>
      </c>
      <c r="Z422" s="79">
        <v>0.57174474000930786</v>
      </c>
      <c r="AA422" s="79">
        <v>0.72463744878768921</v>
      </c>
      <c r="AB422" s="79">
        <v>0.81592428684234619</v>
      </c>
      <c r="AC422" s="79">
        <v>0.7709692120552063</v>
      </c>
      <c r="AD422" s="79">
        <v>0.66509729623794556</v>
      </c>
      <c r="AE422" s="79">
        <v>0.58333206176757813</v>
      </c>
      <c r="AF422" s="79">
        <v>0.47635063529014587</v>
      </c>
      <c r="AG422" s="79">
        <v>-2.1064065396785736E-2</v>
      </c>
      <c r="AH422" s="79">
        <v>-2.5077620521187782E-2</v>
      </c>
      <c r="AI422" s="79">
        <v>-4.6606160700321198E-2</v>
      </c>
      <c r="AJ422" s="79">
        <v>-5.6804031133651733E-2</v>
      </c>
      <c r="AK422" s="79">
        <v>-7.4418798089027405E-2</v>
      </c>
      <c r="AL422" s="79">
        <v>-5.8480676263570786E-2</v>
      </c>
      <c r="AM422" s="79">
        <v>-6.2705278396606445E-2</v>
      </c>
      <c r="AN422" s="79">
        <v>-4.6913150697946548E-2</v>
      </c>
      <c r="AO422" s="79">
        <v>-3.1533226370811462E-2</v>
      </c>
      <c r="AP422" s="79">
        <v>-1.760486327111721E-2</v>
      </c>
      <c r="AQ422" s="79">
        <v>-3.1525686383247375E-2</v>
      </c>
      <c r="AR422" s="79">
        <v>-7.0787355303764343E-2</v>
      </c>
      <c r="AS422" s="79">
        <v>-6.1576705425977707E-2</v>
      </c>
      <c r="AT422" s="79">
        <v>-2.5838516652584076E-2</v>
      </c>
      <c r="AU422" s="79">
        <v>-1.3536041602492332E-2</v>
      </c>
      <c r="AV422" s="79">
        <v>9.3825953081250191E-3</v>
      </c>
      <c r="AW422" s="79">
        <v>4.8465747386217117E-2</v>
      </c>
      <c r="AX422" s="79">
        <v>1.7151683568954468E-3</v>
      </c>
      <c r="AY422" s="79">
        <v>-7.8220386058092117E-5</v>
      </c>
      <c r="AZ422" s="79">
        <v>8.386867493391037E-2</v>
      </c>
      <c r="BA422" s="79">
        <v>3.3945699688047171E-3</v>
      </c>
      <c r="BB422" s="79">
        <v>-0.11953659355640411</v>
      </c>
      <c r="BC422" s="79">
        <v>-0.10147213935852051</v>
      </c>
      <c r="BD422" s="79">
        <v>-0.11470028758049011</v>
      </c>
      <c r="BE422" s="79">
        <v>3.6790437996387482E-2</v>
      </c>
      <c r="BF422" s="79">
        <v>2.8456307947635651E-2</v>
      </c>
      <c r="BG422" s="79">
        <v>5.5846601026132703E-4</v>
      </c>
      <c r="BH422" s="79">
        <v>-1.1953240260481834E-2</v>
      </c>
      <c r="BI422" s="79">
        <v>-2.9587218537926674E-2</v>
      </c>
      <c r="BJ422" s="79">
        <v>-1.7442967742681503E-2</v>
      </c>
      <c r="BK422" s="79">
        <v>-1.3656222261488438E-2</v>
      </c>
      <c r="BL422" s="79">
        <v>1.866573840379715E-2</v>
      </c>
      <c r="BM422" s="79">
        <v>1.7109565436840057E-2</v>
      </c>
      <c r="BN422" s="79">
        <v>2.3624036461114883E-2</v>
      </c>
      <c r="BO422" s="79">
        <v>7.5489240698516369E-3</v>
      </c>
      <c r="BP422" s="79">
        <v>-2.6840891689062119E-2</v>
      </c>
      <c r="BQ422" s="79">
        <v>-2.3987952619791031E-2</v>
      </c>
      <c r="BR422" s="79">
        <v>8.9896311983466148E-3</v>
      </c>
      <c r="BS422" s="79">
        <v>2.052171528339386E-2</v>
      </c>
      <c r="BT422" s="79">
        <v>4.442131519317627E-2</v>
      </c>
      <c r="BU422" s="79">
        <v>8.5962243378162384E-2</v>
      </c>
      <c r="BV422" s="79">
        <v>5.4344400763511658E-2</v>
      </c>
      <c r="BW422" s="79">
        <v>6.7361757159233093E-2</v>
      </c>
      <c r="BX422" s="79">
        <v>0.15015700459480286</v>
      </c>
      <c r="BY422" s="79">
        <v>6.185256689786911E-2</v>
      </c>
      <c r="BZ422" s="79">
        <v>-6.2859572470188141E-2</v>
      </c>
      <c r="CA422" s="79">
        <v>-4.4267520308494568E-2</v>
      </c>
      <c r="CB422" s="79">
        <v>-5.6895598769187927E-2</v>
      </c>
      <c r="CC422" s="79">
        <v>7.6860293745994568E-2</v>
      </c>
      <c r="CD422" s="79">
        <v>6.5533749759197235E-2</v>
      </c>
      <c r="CE422" s="79">
        <v>3.3224545419216156E-2</v>
      </c>
      <c r="CF422" s="79">
        <v>1.9110279157757759E-2</v>
      </c>
      <c r="CG422" s="79">
        <v>1.4629984507337213E-3</v>
      </c>
      <c r="CH422" s="79">
        <v>1.0979623533785343E-2</v>
      </c>
      <c r="CI422" s="79">
        <v>2.0315004512667656E-2</v>
      </c>
      <c r="CJ422" s="79">
        <v>6.4085468649864197E-2</v>
      </c>
      <c r="CK422" s="79">
        <v>5.07994145154953E-2</v>
      </c>
      <c r="CL422" s="79">
        <v>5.2179045975208282E-2</v>
      </c>
      <c r="CM422" s="79">
        <v>3.4611884504556656E-2</v>
      </c>
      <c r="CN422" s="79">
        <v>3.5962988622486591E-3</v>
      </c>
      <c r="CO422" s="79">
        <v>2.0459003280848265E-3</v>
      </c>
      <c r="CP422" s="79">
        <v>3.3111501485109329E-2</v>
      </c>
      <c r="CQ422" s="79">
        <v>4.41100113093853E-2</v>
      </c>
      <c r="CR422" s="79">
        <v>6.8689025938510895E-2</v>
      </c>
      <c r="CS422" s="79">
        <v>0.11193220317363739</v>
      </c>
      <c r="CT422" s="79">
        <v>9.0795248746871948E-2</v>
      </c>
      <c r="CU422" s="79">
        <v>0.11407048255205154</v>
      </c>
      <c r="CV422" s="79">
        <v>0.19606810808181763</v>
      </c>
      <c r="CW422" s="79">
        <v>0.10234040021896362</v>
      </c>
      <c r="CX422" s="79">
        <v>-2.3605240508913994E-2</v>
      </c>
      <c r="CY422" s="79">
        <v>-4.6477760188281536E-3</v>
      </c>
      <c r="CZ422" s="79">
        <v>-1.6860246658325195E-2</v>
      </c>
      <c r="DA422" s="79">
        <v>0.11693014949560165</v>
      </c>
      <c r="DB422" s="79">
        <v>0.10261118412017822</v>
      </c>
      <c r="DC422" s="79">
        <v>6.5890617668628693E-2</v>
      </c>
      <c r="DD422" s="79">
        <v>5.0173796713352203E-2</v>
      </c>
      <c r="DE422" s="79">
        <v>3.2513216137886047E-2</v>
      </c>
      <c r="DF422" s="79">
        <v>3.940221294760704E-2</v>
      </c>
      <c r="DG422" s="79">
        <v>5.4286230355501175E-2</v>
      </c>
      <c r="DH422" s="79">
        <v>0.10950521379709244</v>
      </c>
      <c r="DI422" s="79">
        <v>8.4489263594150543E-2</v>
      </c>
      <c r="DJ422" s="79">
        <v>8.0734051764011383E-2</v>
      </c>
      <c r="DK422" s="79">
        <v>6.1674837023019791E-2</v>
      </c>
      <c r="DL422" s="79">
        <v>3.4033488482236862E-2</v>
      </c>
      <c r="DM422" s="79">
        <v>2.807975560426712E-2</v>
      </c>
      <c r="DN422" s="79">
        <v>5.7233370840549469E-2</v>
      </c>
      <c r="DO422" s="79">
        <v>6.769830733537674E-2</v>
      </c>
      <c r="DP422" s="79">
        <v>9.2956729233264923E-2</v>
      </c>
      <c r="DQ422" s="79">
        <v>0.1379021555185318</v>
      </c>
      <c r="DR422" s="79">
        <v>0.12724609673023224</v>
      </c>
      <c r="DS422" s="79">
        <v>0.16077920794487</v>
      </c>
      <c r="DT422" s="79">
        <v>0.2419791966676712</v>
      </c>
      <c r="DU422" s="79">
        <v>0.14282822608947754</v>
      </c>
      <c r="DV422" s="79">
        <v>1.5649093315005302E-2</v>
      </c>
      <c r="DW422" s="79">
        <v>3.4971971064805984E-2</v>
      </c>
      <c r="DX422" s="79">
        <v>2.3175105452537537E-2</v>
      </c>
      <c r="DY422" s="79">
        <v>0.17478466033935547</v>
      </c>
      <c r="DZ422" s="79">
        <v>0.1561451256275177</v>
      </c>
      <c r="EA422" s="79">
        <v>0.11305525153875351</v>
      </c>
      <c r="EB422" s="79">
        <v>9.5024585723876953E-2</v>
      </c>
      <c r="EC422" s="79">
        <v>7.7344797551631927E-2</v>
      </c>
      <c r="ED422" s="79">
        <v>8.0439925193786621E-2</v>
      </c>
      <c r="EE422" s="79">
        <v>0.10333528369665146</v>
      </c>
      <c r="EF422" s="79">
        <v>0.17508408427238464</v>
      </c>
      <c r="EG422" s="79">
        <v>0.13313205540180206</v>
      </c>
      <c r="EH422" s="79">
        <v>0.12196295708417892</v>
      </c>
      <c r="EI422" s="79">
        <v>0.10074944794178009</v>
      </c>
      <c r="EJ422" s="79">
        <v>7.7979952096939087E-2</v>
      </c>
      <c r="EK422" s="79">
        <v>6.5668500959873199E-2</v>
      </c>
      <c r="EL422" s="79">
        <v>9.2061512172222137E-2</v>
      </c>
      <c r="EM422" s="79">
        <v>0.10175607353448868</v>
      </c>
      <c r="EN422" s="79">
        <v>0.12799546122550964</v>
      </c>
      <c r="EO422" s="79">
        <v>0.17539866268634796</v>
      </c>
      <c r="EP422" s="79">
        <v>0.17987532913684845</v>
      </c>
      <c r="EQ422" s="79">
        <v>0.22821918129920959</v>
      </c>
      <c r="ER422" s="79">
        <v>0.30826753377914429</v>
      </c>
      <c r="ES422" s="79">
        <v>0.20128621160984039</v>
      </c>
      <c r="ET422" s="79">
        <v>7.2326108813285828E-2</v>
      </c>
      <c r="EU422" s="79">
        <v>9.2176586389541626E-2</v>
      </c>
      <c r="EV422" s="79">
        <v>8.0979794263839722E-2</v>
      </c>
      <c r="EW422" s="79">
        <v>52.77825927734375</v>
      </c>
      <c r="EX422" s="79">
        <v>51.693626403808594</v>
      </c>
      <c r="EY422" s="79">
        <v>50.880058288574219</v>
      </c>
      <c r="EZ422" s="79">
        <v>49.889732360839844</v>
      </c>
      <c r="FA422" s="79">
        <v>49.565151214599609</v>
      </c>
      <c r="FB422" s="79">
        <v>48.762546539306641</v>
      </c>
      <c r="FC422" s="79">
        <v>48.479061126708984</v>
      </c>
      <c r="FD422" s="79">
        <v>49.848640441894531</v>
      </c>
      <c r="FE422" s="79">
        <v>55.125553131103516</v>
      </c>
      <c r="FF422" s="79">
        <v>60.464309692382813</v>
      </c>
      <c r="FG422" s="79">
        <v>65.11932373046875</v>
      </c>
      <c r="FH422" s="79">
        <v>68.841514587402344</v>
      </c>
      <c r="FI422" s="79">
        <v>71.66900634765625</v>
      </c>
      <c r="FJ422" s="79">
        <v>73.61822509765625</v>
      </c>
      <c r="FK422" s="79">
        <v>76.047584533691406</v>
      </c>
      <c r="FL422" s="79">
        <v>75.866470336914063</v>
      </c>
      <c r="FM422" s="79">
        <v>75.011573791503906</v>
      </c>
      <c r="FN422" s="79">
        <v>71.299972534179688</v>
      </c>
      <c r="FO422" s="79">
        <v>66.460281372070313</v>
      </c>
      <c r="FP422" s="79">
        <v>63.290721893310547</v>
      </c>
      <c r="FQ422" s="79">
        <v>60.653774261474609</v>
      </c>
      <c r="FR422" s="79">
        <v>58.289390563964844</v>
      </c>
      <c r="FS422" s="79">
        <v>56.678615570068359</v>
      </c>
      <c r="FT422" s="79">
        <v>55.210540771484375</v>
      </c>
      <c r="FU422" s="79">
        <v>2.1340275183320045E-2</v>
      </c>
      <c r="FV422" s="79">
        <v>3.5001989454030991E-2</v>
      </c>
      <c r="FW422" s="79">
        <v>2.2930929437279701E-2</v>
      </c>
      <c r="FX422" s="79">
        <v>0</v>
      </c>
      <c r="FY422" s="79">
        <v>569</v>
      </c>
      <c r="FZ422" s="79">
        <v>1</v>
      </c>
      <c r="GA422" s="52"/>
      <c r="GB422" s="34"/>
    </row>
    <row r="423" spans="1:184" x14ac:dyDescent="0.2">
      <c r="A423" t="s">
        <v>186</v>
      </c>
      <c r="B423" t="s">
        <v>236</v>
      </c>
      <c r="C423" t="s">
        <v>194</v>
      </c>
      <c r="D423" t="s">
        <v>203</v>
      </c>
      <c r="E423" t="s">
        <v>204</v>
      </c>
      <c r="F423" t="s">
        <v>178</v>
      </c>
      <c r="G423" t="s">
        <v>1</v>
      </c>
      <c r="H423" s="79">
        <v>3558</v>
      </c>
      <c r="I423" s="79">
        <v>0.41389948129653931</v>
      </c>
      <c r="J423" s="79">
        <v>0.3976992666721344</v>
      </c>
      <c r="K423" s="79">
        <v>0.34896254539489746</v>
      </c>
      <c r="L423" s="79">
        <v>0.32642769813537598</v>
      </c>
      <c r="M423" s="79">
        <v>0.31904911994934082</v>
      </c>
      <c r="N423" s="79">
        <v>0.36388573050498962</v>
      </c>
      <c r="O423" s="79">
        <v>0.42165365815162659</v>
      </c>
      <c r="P423" s="79">
        <v>0.51363927125930786</v>
      </c>
      <c r="Q423" s="79">
        <v>0.41622436046600342</v>
      </c>
      <c r="R423" s="79">
        <v>0.37278583645820618</v>
      </c>
      <c r="S423" s="79">
        <v>0.38322204351425171</v>
      </c>
      <c r="T423" s="79">
        <v>0.30175420641899109</v>
      </c>
      <c r="U423" s="79">
        <v>0.28520688414573669</v>
      </c>
      <c r="V423" s="79">
        <v>0.33967158198356628</v>
      </c>
      <c r="W423" s="79">
        <v>0.3304634690284729</v>
      </c>
      <c r="X423" s="79">
        <v>0.33344203233718872</v>
      </c>
      <c r="Y423" s="79">
        <v>0.41030681133270264</v>
      </c>
      <c r="Z423" s="79">
        <v>0.49493271112442017</v>
      </c>
      <c r="AA423" s="79">
        <v>0.5730125904083252</v>
      </c>
      <c r="AB423" s="79">
        <v>0.6454089879989624</v>
      </c>
      <c r="AC423" s="79">
        <v>0.68251895904541016</v>
      </c>
      <c r="AD423" s="79">
        <v>0.61927610635757446</v>
      </c>
      <c r="AE423" s="79">
        <v>0.54453760385513306</v>
      </c>
      <c r="AF423" s="79">
        <v>0.44530510902404785</v>
      </c>
      <c r="AG423" s="79">
        <v>-2.4904487654566765E-2</v>
      </c>
      <c r="AH423" s="79">
        <v>-5.2439384162425995E-3</v>
      </c>
      <c r="AI423" s="79">
        <v>-3.0326414853334427E-2</v>
      </c>
      <c r="AJ423" s="79">
        <v>-4.6065840870141983E-2</v>
      </c>
      <c r="AK423" s="79">
        <v>-5.6143440306186676E-2</v>
      </c>
      <c r="AL423" s="79">
        <v>-3.1870577484369278E-2</v>
      </c>
      <c r="AM423" s="79">
        <v>-8.5382044315338135E-2</v>
      </c>
      <c r="AN423" s="79">
        <v>-6.9495037198066711E-2</v>
      </c>
      <c r="AO423" s="79">
        <v>-3.7072803825139999E-2</v>
      </c>
      <c r="AP423" s="79">
        <v>-4.4579621404409409E-2</v>
      </c>
      <c r="AQ423" s="79">
        <v>-2.1091040223836899E-2</v>
      </c>
      <c r="AR423" s="79">
        <v>-8.1251531839370728E-2</v>
      </c>
      <c r="AS423" s="79">
        <v>-0.10865972191095352</v>
      </c>
      <c r="AT423" s="79">
        <v>-4.4349391013383865E-2</v>
      </c>
      <c r="AU423" s="79">
        <v>-8.2970475777983665E-3</v>
      </c>
      <c r="AV423" s="79">
        <v>-2.9487289488315582E-2</v>
      </c>
      <c r="AW423" s="79">
        <v>-3.6228373646736145E-2</v>
      </c>
      <c r="AX423" s="79">
        <v>-5.6057214736938477E-2</v>
      </c>
      <c r="AY423" s="79">
        <v>-0.10763268917798996</v>
      </c>
      <c r="AZ423" s="79">
        <v>-3.0350601300597191E-2</v>
      </c>
      <c r="BA423" s="79">
        <v>-1.2671823613345623E-2</v>
      </c>
      <c r="BB423" s="79">
        <v>-3.6901198327541351E-2</v>
      </c>
      <c r="BC423" s="79">
        <v>-2.0963327959179878E-2</v>
      </c>
      <c r="BD423" s="79">
        <v>-3.6406476050615311E-2</v>
      </c>
      <c r="BE423" s="79">
        <v>3.3223770558834076E-2</v>
      </c>
      <c r="BF423" s="79">
        <v>4.9324829131364822E-2</v>
      </c>
      <c r="BG423" s="79">
        <v>2.3160107433795929E-2</v>
      </c>
      <c r="BH423" s="79">
        <v>6.7651141434907913E-3</v>
      </c>
      <c r="BI423" s="79">
        <v>-4.8198052681982517E-3</v>
      </c>
      <c r="BJ423" s="79">
        <v>1.0240753181278706E-2</v>
      </c>
      <c r="BK423" s="79">
        <v>-3.2171458005905151E-2</v>
      </c>
      <c r="BL423" s="79">
        <v>-1.1932487599551678E-2</v>
      </c>
      <c r="BM423" s="79">
        <v>6.0918945819139481E-3</v>
      </c>
      <c r="BN423" s="79">
        <v>-1.700781169347465E-3</v>
      </c>
      <c r="BO423" s="79">
        <v>2.1608265116810799E-2</v>
      </c>
      <c r="BP423" s="79">
        <v>-4.1336990892887115E-2</v>
      </c>
      <c r="BQ423" s="79">
        <v>-6.4011193811893463E-2</v>
      </c>
      <c r="BR423" s="79">
        <v>-3.5706623457372189E-3</v>
      </c>
      <c r="BS423" s="79">
        <v>2.7149094268679619E-2</v>
      </c>
      <c r="BT423" s="79">
        <v>1.0374655947089195E-2</v>
      </c>
      <c r="BU423" s="79">
        <v>2.7446076273918152E-3</v>
      </c>
      <c r="BV423" s="79">
        <v>-2.6065933052450418E-3</v>
      </c>
      <c r="BW423" s="79">
        <v>-5.4725568741559982E-2</v>
      </c>
      <c r="BX423" s="79">
        <v>2.4159159511327744E-2</v>
      </c>
      <c r="BY423" s="79">
        <v>4.5617837458848953E-2</v>
      </c>
      <c r="BZ423" s="79">
        <v>2.0202767103910446E-2</v>
      </c>
      <c r="CA423" s="79">
        <v>3.2926209270954132E-2</v>
      </c>
      <c r="CB423" s="79">
        <v>8.6805140599608421E-3</v>
      </c>
      <c r="CC423" s="79">
        <v>7.3483221232891083E-2</v>
      </c>
      <c r="CD423" s="79">
        <v>8.711899071931839E-2</v>
      </c>
      <c r="CE423" s="79">
        <v>6.0204710811376572E-2</v>
      </c>
      <c r="CF423" s="79">
        <v>4.3355673551559448E-2</v>
      </c>
      <c r="CG423" s="79">
        <v>3.0726782977581024E-2</v>
      </c>
      <c r="CH423" s="79">
        <v>3.9406932890415192E-2</v>
      </c>
      <c r="CI423" s="79">
        <v>4.6820319257676601E-3</v>
      </c>
      <c r="CJ423" s="79">
        <v>2.7935158461332321E-2</v>
      </c>
      <c r="CK423" s="79">
        <v>3.5987630486488342E-2</v>
      </c>
      <c r="CL423" s="79">
        <v>2.7996974065899849E-2</v>
      </c>
      <c r="CM423" s="79">
        <v>5.1181674003601074E-2</v>
      </c>
      <c r="CN423" s="79">
        <v>-1.3692312873899937E-2</v>
      </c>
      <c r="CO423" s="79">
        <v>-3.3087745308876038E-2</v>
      </c>
      <c r="CP423" s="79">
        <v>2.4672560393810272E-2</v>
      </c>
      <c r="CQ423" s="79">
        <v>5.1698978990316391E-2</v>
      </c>
      <c r="CR423" s="79">
        <v>3.7982918322086334E-2</v>
      </c>
      <c r="CS423" s="79">
        <v>2.973717637360096E-2</v>
      </c>
      <c r="CT423" s="79">
        <v>3.4413143992424011E-2</v>
      </c>
      <c r="CU423" s="79">
        <v>-1.8082266673445702E-2</v>
      </c>
      <c r="CV423" s="79">
        <v>6.1912454664707184E-2</v>
      </c>
      <c r="CW423" s="79">
        <v>8.5989080369472504E-2</v>
      </c>
      <c r="CX423" s="79">
        <v>5.9752803295850754E-2</v>
      </c>
      <c r="CY423" s="79">
        <v>7.0249930024147034E-2</v>
      </c>
      <c r="CZ423" s="79">
        <v>3.9907626807689667E-2</v>
      </c>
      <c r="DA423" s="79">
        <v>0.11374267190694809</v>
      </c>
      <c r="DB423" s="79">
        <v>0.12491314858198166</v>
      </c>
      <c r="DC423" s="79">
        <v>9.7249314188957214E-2</v>
      </c>
      <c r="DD423" s="79">
        <v>7.9946234822273254E-2</v>
      </c>
      <c r="DE423" s="79">
        <v>6.627337634563446E-2</v>
      </c>
      <c r="DF423" s="79">
        <v>6.8573117256164551E-2</v>
      </c>
      <c r="DG423" s="79">
        <v>4.1535519063472748E-2</v>
      </c>
      <c r="DH423" s="79">
        <v>6.7802809178829193E-2</v>
      </c>
      <c r="DI423" s="79">
        <v>6.5883368253707886E-2</v>
      </c>
      <c r="DJ423" s="79">
        <v>5.7694729417562485E-2</v>
      </c>
      <c r="DK423" s="79">
        <v>8.0755084753036499E-2</v>
      </c>
      <c r="DL423" s="79">
        <v>1.3952367939054966E-2</v>
      </c>
      <c r="DM423" s="79">
        <v>-2.1643051877617836E-3</v>
      </c>
      <c r="DN423" s="79">
        <v>5.2915789186954498E-2</v>
      </c>
      <c r="DO423" s="79">
        <v>7.6248861849308014E-2</v>
      </c>
      <c r="DP423" s="79">
        <v>6.5591178834438324E-2</v>
      </c>
      <c r="DQ423" s="79">
        <v>5.6729745119810104E-2</v>
      </c>
      <c r="DR423" s="79">
        <v>7.1432888507843018E-2</v>
      </c>
      <c r="DS423" s="79">
        <v>1.8561040982604027E-2</v>
      </c>
      <c r="DT423" s="79">
        <v>9.9665746092796326E-2</v>
      </c>
      <c r="DU423" s="79">
        <v>0.12636031210422516</v>
      </c>
      <c r="DV423" s="79">
        <v>9.9302835762500763E-2</v>
      </c>
      <c r="DW423" s="79">
        <v>0.10757365822792053</v>
      </c>
      <c r="DX423" s="79">
        <v>7.113473117351532E-2</v>
      </c>
      <c r="DY423" s="79">
        <v>0.17187091708183289</v>
      </c>
      <c r="DZ423" s="79">
        <v>0.17948190867900848</v>
      </c>
      <c r="EA423" s="79">
        <v>0.15073584020137787</v>
      </c>
      <c r="EB423" s="79">
        <v>0.13277718424797058</v>
      </c>
      <c r="EC423" s="79">
        <v>0.11759701371192932</v>
      </c>
      <c r="ED423" s="79">
        <v>0.11068443953990936</v>
      </c>
      <c r="EE423" s="79">
        <v>9.4746105372905731E-2</v>
      </c>
      <c r="EF423" s="79">
        <v>0.12536536157131195</v>
      </c>
      <c r="EG423" s="79">
        <v>0.10904806852340698</v>
      </c>
      <c r="EH423" s="79">
        <v>0.1005735769867897</v>
      </c>
      <c r="EI423" s="79">
        <v>0.12345439195632935</v>
      </c>
      <c r="EJ423" s="79">
        <v>5.3866896778345108E-2</v>
      </c>
      <c r="EK423" s="79">
        <v>4.2484231293201447E-2</v>
      </c>
      <c r="EL423" s="79">
        <v>9.3694515526294708E-2</v>
      </c>
      <c r="EM423" s="79">
        <v>0.11169500648975372</v>
      </c>
      <c r="EN423" s="79">
        <v>0.10545312613248825</v>
      </c>
      <c r="EO423" s="79">
        <v>9.5702730119228363E-2</v>
      </c>
      <c r="EP423" s="79">
        <v>0.1248835027217865</v>
      </c>
      <c r="EQ423" s="79">
        <v>7.1468152105808258E-2</v>
      </c>
      <c r="ER423" s="79">
        <v>0.15417550504207611</v>
      </c>
      <c r="ES423" s="79">
        <v>0.18464997410774231</v>
      </c>
      <c r="ET423" s="79">
        <v>0.15640679001808167</v>
      </c>
      <c r="EU423" s="79">
        <v>0.1614631861448288</v>
      </c>
      <c r="EV423" s="79">
        <v>0.11622173339128494</v>
      </c>
      <c r="EW423" s="79">
        <v>53.670143127441406</v>
      </c>
      <c r="EX423" s="79">
        <v>53.033729553222656</v>
      </c>
      <c r="EY423" s="79">
        <v>52.137359619140625</v>
      </c>
      <c r="EZ423" s="79">
        <v>51.200870513916016</v>
      </c>
      <c r="FA423" s="79">
        <v>51.290645599365234</v>
      </c>
      <c r="FB423" s="79">
        <v>50.041885375976563</v>
      </c>
      <c r="FC423" s="79">
        <v>50.058799743652344</v>
      </c>
      <c r="FD423" s="79">
        <v>51.556949615478516</v>
      </c>
      <c r="FE423" s="79">
        <v>56.596115112304688</v>
      </c>
      <c r="FF423" s="79">
        <v>61.092540740966797</v>
      </c>
      <c r="FG423" s="79">
        <v>65.119293212890625</v>
      </c>
      <c r="FH423" s="79">
        <v>68.68328857421875</v>
      </c>
      <c r="FI423" s="79">
        <v>71.483879089355469</v>
      </c>
      <c r="FJ423" s="79">
        <v>73.440322875976563</v>
      </c>
      <c r="FK423" s="79">
        <v>76.448898315429688</v>
      </c>
      <c r="FL423" s="79">
        <v>75.625091552734375</v>
      </c>
      <c r="FM423" s="79">
        <v>74.520416259765625</v>
      </c>
      <c r="FN423" s="79">
        <v>70.422019958496094</v>
      </c>
      <c r="FO423" s="79">
        <v>65.9287109375</v>
      </c>
      <c r="FP423" s="79">
        <v>63.188137054443359</v>
      </c>
      <c r="FQ423" s="79">
        <v>60.596847534179688</v>
      </c>
      <c r="FR423" s="79">
        <v>58.520755767822266</v>
      </c>
      <c r="FS423" s="79">
        <v>57.049396514892578</v>
      </c>
      <c r="FT423" s="79">
        <v>55.870525360107422</v>
      </c>
      <c r="FU423" s="79">
        <v>2.3509759455919266E-2</v>
      </c>
      <c r="FV423" s="79">
        <v>3.383224830031395E-2</v>
      </c>
      <c r="FW423" s="79">
        <v>2.4991797283291817E-2</v>
      </c>
      <c r="FX423" s="79">
        <v>0</v>
      </c>
      <c r="FY423" s="79">
        <v>422</v>
      </c>
      <c r="FZ423" s="79">
        <v>1</v>
      </c>
      <c r="GA423" s="52"/>
      <c r="GB423" s="34"/>
    </row>
    <row r="424" spans="1:184" x14ac:dyDescent="0.2">
      <c r="A424" t="s">
        <v>186</v>
      </c>
      <c r="B424" t="s">
        <v>236</v>
      </c>
      <c r="C424" t="s">
        <v>194</v>
      </c>
      <c r="D424" t="s">
        <v>203</v>
      </c>
      <c r="E424" t="s">
        <v>204</v>
      </c>
      <c r="F424" t="s">
        <v>179</v>
      </c>
      <c r="G424" t="s">
        <v>1</v>
      </c>
      <c r="H424" s="79">
        <v>189</v>
      </c>
      <c r="I424" s="79"/>
      <c r="J424" s="79"/>
      <c r="K424" s="79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  <c r="AA424" s="79"/>
      <c r="AB424" s="79"/>
      <c r="AC424" s="79"/>
      <c r="AD424" s="79"/>
      <c r="AE424" s="79"/>
      <c r="AF424" s="79"/>
      <c r="AG424" s="79"/>
      <c r="AH424" s="79"/>
      <c r="AI424" s="79"/>
      <c r="AJ424" s="79"/>
      <c r="AK424" s="79"/>
      <c r="AL424" s="79"/>
      <c r="AM424" s="79"/>
      <c r="AN424" s="79"/>
      <c r="AO424" s="79"/>
      <c r="AP424" s="79"/>
      <c r="AQ424" s="79"/>
      <c r="AR424" s="79"/>
      <c r="AS424" s="79"/>
      <c r="AT424" s="79"/>
      <c r="AU424" s="79"/>
      <c r="AV424" s="79"/>
      <c r="AW424" s="79"/>
      <c r="AX424" s="79"/>
      <c r="AY424" s="79"/>
      <c r="AZ424" s="79"/>
      <c r="BA424" s="79"/>
      <c r="BB424" s="79"/>
      <c r="BC424" s="79"/>
      <c r="BD424" s="79"/>
      <c r="BE424" s="79"/>
      <c r="BF424" s="79"/>
      <c r="BG424" s="79"/>
      <c r="BH424" s="79"/>
      <c r="BI424" s="79"/>
      <c r="BJ424" s="79"/>
      <c r="BK424" s="79"/>
      <c r="BL424" s="79"/>
      <c r="BM424" s="79"/>
      <c r="BN424" s="79"/>
      <c r="BO424" s="79"/>
      <c r="BP424" s="79"/>
      <c r="BQ424" s="79"/>
      <c r="BR424" s="79"/>
      <c r="BS424" s="79"/>
      <c r="BT424" s="79"/>
      <c r="BU424" s="79"/>
      <c r="BV424" s="79"/>
      <c r="BW424" s="79"/>
      <c r="BX424" s="79"/>
      <c r="BY424" s="79"/>
      <c r="BZ424" s="79"/>
      <c r="CA424" s="79"/>
      <c r="CB424" s="79"/>
      <c r="CC424" s="79"/>
      <c r="CD424" s="79"/>
      <c r="CE424" s="79"/>
      <c r="CF424" s="79"/>
      <c r="CG424" s="79"/>
      <c r="CH424" s="79"/>
      <c r="CI424" s="79"/>
      <c r="CJ424" s="79"/>
      <c r="CK424" s="79"/>
      <c r="CL424" s="79"/>
      <c r="CM424" s="79"/>
      <c r="CN424" s="79"/>
      <c r="CO424" s="79"/>
      <c r="CP424" s="79"/>
      <c r="CQ424" s="79"/>
      <c r="CR424" s="79"/>
      <c r="CS424" s="79"/>
      <c r="CT424" s="79"/>
      <c r="CU424" s="79"/>
      <c r="CV424" s="79"/>
      <c r="CW424" s="79"/>
      <c r="CX424" s="79"/>
      <c r="CY424" s="79"/>
      <c r="CZ424" s="79"/>
      <c r="DA424" s="79"/>
      <c r="DB424" s="79"/>
      <c r="DC424" s="79"/>
      <c r="DD424" s="79"/>
      <c r="DE424" s="79"/>
      <c r="DF424" s="79"/>
      <c r="DG424" s="79"/>
      <c r="DH424" s="79"/>
      <c r="DI424" s="79"/>
      <c r="DJ424" s="79"/>
      <c r="DK424" s="79"/>
      <c r="DL424" s="79"/>
      <c r="DM424" s="79"/>
      <c r="DN424" s="79"/>
      <c r="DO424" s="79"/>
      <c r="DP424" s="79"/>
      <c r="DQ424" s="79"/>
      <c r="DR424" s="79"/>
      <c r="DS424" s="79"/>
      <c r="DT424" s="79"/>
      <c r="DU424" s="79"/>
      <c r="DV424" s="79"/>
      <c r="DW424" s="79"/>
      <c r="DX424" s="79"/>
      <c r="DY424" s="79"/>
      <c r="DZ424" s="79"/>
      <c r="EA424" s="79"/>
      <c r="EB424" s="79"/>
      <c r="EC424" s="79"/>
      <c r="ED424" s="79"/>
      <c r="EE424" s="79"/>
      <c r="EF424" s="79"/>
      <c r="EG424" s="79"/>
      <c r="EH424" s="79"/>
      <c r="EI424" s="79"/>
      <c r="EJ424" s="79"/>
      <c r="EK424" s="79"/>
      <c r="EL424" s="79"/>
      <c r="EM424" s="79"/>
      <c r="EN424" s="79"/>
      <c r="EO424" s="79"/>
      <c r="EP424" s="79"/>
      <c r="EQ424" s="79"/>
      <c r="ER424" s="79"/>
      <c r="ES424" s="79"/>
      <c r="ET424" s="79"/>
      <c r="EU424" s="79"/>
      <c r="EV424" s="79"/>
      <c r="EW424" s="79"/>
      <c r="EX424" s="79"/>
      <c r="EY424" s="79"/>
      <c r="EZ424" s="79"/>
      <c r="FA424" s="79"/>
      <c r="FB424" s="79"/>
      <c r="FC424" s="79"/>
      <c r="FD424" s="79"/>
      <c r="FE424" s="79"/>
      <c r="FF424" s="79"/>
      <c r="FG424" s="79"/>
      <c r="FH424" s="79"/>
      <c r="FI424" s="79"/>
      <c r="FJ424" s="79"/>
      <c r="FK424" s="79"/>
      <c r="FL424" s="79"/>
      <c r="FM424" s="79"/>
      <c r="FN424" s="79"/>
      <c r="FO424" s="79"/>
      <c r="FP424" s="79"/>
      <c r="FQ424" s="79"/>
      <c r="FR424" s="79"/>
      <c r="FS424" s="79"/>
      <c r="FT424" s="79"/>
      <c r="FU424" s="79"/>
      <c r="FV424" s="79"/>
      <c r="FW424" s="79"/>
      <c r="FX424" s="79">
        <v>0</v>
      </c>
      <c r="FY424" s="79">
        <v>13</v>
      </c>
      <c r="FZ424" s="79">
        <v>0</v>
      </c>
      <c r="GA424" s="52"/>
      <c r="GB424" s="34"/>
    </row>
    <row r="425" spans="1:184" x14ac:dyDescent="0.2">
      <c r="A425" t="s">
        <v>186</v>
      </c>
      <c r="B425" t="s">
        <v>236</v>
      </c>
      <c r="C425" t="s">
        <v>194</v>
      </c>
      <c r="D425" t="s">
        <v>203</v>
      </c>
      <c r="E425" t="s">
        <v>204</v>
      </c>
      <c r="F425" t="s">
        <v>180</v>
      </c>
      <c r="G425" t="s">
        <v>1</v>
      </c>
      <c r="H425" s="79">
        <v>54</v>
      </c>
      <c r="I425" s="79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  <c r="AA425" s="79"/>
      <c r="AB425" s="79"/>
      <c r="AC425" s="79"/>
      <c r="AD425" s="79"/>
      <c r="AE425" s="79"/>
      <c r="AF425" s="79"/>
      <c r="AG425" s="79"/>
      <c r="AH425" s="79"/>
      <c r="AI425" s="79"/>
      <c r="AJ425" s="79"/>
      <c r="AK425" s="79"/>
      <c r="AL425" s="79"/>
      <c r="AM425" s="79"/>
      <c r="AN425" s="79"/>
      <c r="AO425" s="79"/>
      <c r="AP425" s="79"/>
      <c r="AQ425" s="79"/>
      <c r="AR425" s="79"/>
      <c r="AS425" s="79"/>
      <c r="AT425" s="79"/>
      <c r="AU425" s="79"/>
      <c r="AV425" s="79"/>
      <c r="AW425" s="79"/>
      <c r="AX425" s="79"/>
      <c r="AY425" s="79"/>
      <c r="AZ425" s="79"/>
      <c r="BA425" s="79"/>
      <c r="BB425" s="79"/>
      <c r="BC425" s="79"/>
      <c r="BD425" s="79"/>
      <c r="BE425" s="79"/>
      <c r="BF425" s="79"/>
      <c r="BG425" s="79"/>
      <c r="BH425" s="79"/>
      <c r="BI425" s="79"/>
      <c r="BJ425" s="79"/>
      <c r="BK425" s="79"/>
      <c r="BL425" s="79"/>
      <c r="BM425" s="79"/>
      <c r="BN425" s="79"/>
      <c r="BO425" s="79"/>
      <c r="BP425" s="79"/>
      <c r="BQ425" s="79"/>
      <c r="BR425" s="79"/>
      <c r="BS425" s="79"/>
      <c r="BT425" s="79"/>
      <c r="BU425" s="79"/>
      <c r="BV425" s="79"/>
      <c r="BW425" s="79"/>
      <c r="BX425" s="79"/>
      <c r="BY425" s="79"/>
      <c r="BZ425" s="79"/>
      <c r="CA425" s="79"/>
      <c r="CB425" s="79"/>
      <c r="CC425" s="79"/>
      <c r="CD425" s="79"/>
      <c r="CE425" s="79"/>
      <c r="CF425" s="79"/>
      <c r="CG425" s="79"/>
      <c r="CH425" s="79"/>
      <c r="CI425" s="79"/>
      <c r="CJ425" s="79"/>
      <c r="CK425" s="79"/>
      <c r="CL425" s="79"/>
      <c r="CM425" s="79"/>
      <c r="CN425" s="79"/>
      <c r="CO425" s="79"/>
      <c r="CP425" s="79"/>
      <c r="CQ425" s="79"/>
      <c r="CR425" s="79"/>
      <c r="CS425" s="79"/>
      <c r="CT425" s="79"/>
      <c r="CU425" s="79"/>
      <c r="CV425" s="79"/>
      <c r="CW425" s="79"/>
      <c r="CX425" s="79"/>
      <c r="CY425" s="79"/>
      <c r="CZ425" s="79"/>
      <c r="DA425" s="79"/>
      <c r="DB425" s="79"/>
      <c r="DC425" s="79"/>
      <c r="DD425" s="79"/>
      <c r="DE425" s="79"/>
      <c r="DF425" s="79"/>
      <c r="DG425" s="79"/>
      <c r="DH425" s="79"/>
      <c r="DI425" s="79"/>
      <c r="DJ425" s="79"/>
      <c r="DK425" s="79"/>
      <c r="DL425" s="79"/>
      <c r="DM425" s="79"/>
      <c r="DN425" s="79"/>
      <c r="DO425" s="79"/>
      <c r="DP425" s="79"/>
      <c r="DQ425" s="79"/>
      <c r="DR425" s="79"/>
      <c r="DS425" s="79"/>
      <c r="DT425" s="79"/>
      <c r="DU425" s="79"/>
      <c r="DV425" s="79"/>
      <c r="DW425" s="79"/>
      <c r="DX425" s="79"/>
      <c r="DY425" s="79"/>
      <c r="DZ425" s="79"/>
      <c r="EA425" s="79"/>
      <c r="EB425" s="79"/>
      <c r="EC425" s="79"/>
      <c r="ED425" s="79"/>
      <c r="EE425" s="79"/>
      <c r="EF425" s="79"/>
      <c r="EG425" s="79"/>
      <c r="EH425" s="79"/>
      <c r="EI425" s="79"/>
      <c r="EJ425" s="79"/>
      <c r="EK425" s="79"/>
      <c r="EL425" s="79"/>
      <c r="EM425" s="79"/>
      <c r="EN425" s="79"/>
      <c r="EO425" s="79"/>
      <c r="EP425" s="79"/>
      <c r="EQ425" s="79"/>
      <c r="ER425" s="79"/>
      <c r="ES425" s="79"/>
      <c r="ET425" s="79"/>
      <c r="EU425" s="79"/>
      <c r="EV425" s="79"/>
      <c r="EW425" s="79"/>
      <c r="EX425" s="79"/>
      <c r="EY425" s="79"/>
      <c r="EZ425" s="79"/>
      <c r="FA425" s="79"/>
      <c r="FB425" s="79"/>
      <c r="FC425" s="79"/>
      <c r="FD425" s="79"/>
      <c r="FE425" s="79"/>
      <c r="FF425" s="79"/>
      <c r="FG425" s="79"/>
      <c r="FH425" s="79"/>
      <c r="FI425" s="79"/>
      <c r="FJ425" s="79"/>
      <c r="FK425" s="79"/>
      <c r="FL425" s="79"/>
      <c r="FM425" s="79"/>
      <c r="FN425" s="79"/>
      <c r="FO425" s="79"/>
      <c r="FP425" s="79"/>
      <c r="FQ425" s="79"/>
      <c r="FR425" s="79"/>
      <c r="FS425" s="79"/>
      <c r="FT425" s="79"/>
      <c r="FU425" s="79"/>
      <c r="FV425" s="79"/>
      <c r="FW425" s="79"/>
      <c r="FX425" s="79">
        <v>0</v>
      </c>
      <c r="FY425" s="79">
        <v>9</v>
      </c>
      <c r="FZ425" s="79">
        <v>0</v>
      </c>
      <c r="GA425" s="52"/>
      <c r="GB425" s="34"/>
    </row>
    <row r="426" spans="1:184" x14ac:dyDescent="0.2">
      <c r="A426" t="s">
        <v>186</v>
      </c>
      <c r="B426" t="s">
        <v>236</v>
      </c>
      <c r="C426" t="s">
        <v>194</v>
      </c>
      <c r="D426" t="s">
        <v>203</v>
      </c>
      <c r="E426" t="s">
        <v>204</v>
      </c>
      <c r="F426" t="s">
        <v>181</v>
      </c>
      <c r="G426" t="s">
        <v>1</v>
      </c>
      <c r="H426" s="79">
        <v>63</v>
      </c>
      <c r="I426" s="79"/>
      <c r="J426" s="79"/>
      <c r="K426" s="7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  <c r="AA426" s="79"/>
      <c r="AB426" s="79"/>
      <c r="AC426" s="79"/>
      <c r="AD426" s="79"/>
      <c r="AE426" s="79"/>
      <c r="AF426" s="79"/>
      <c r="AG426" s="79"/>
      <c r="AH426" s="79"/>
      <c r="AI426" s="79"/>
      <c r="AJ426" s="79"/>
      <c r="AK426" s="79"/>
      <c r="AL426" s="79"/>
      <c r="AM426" s="79"/>
      <c r="AN426" s="79"/>
      <c r="AO426" s="79"/>
      <c r="AP426" s="79"/>
      <c r="AQ426" s="79"/>
      <c r="AR426" s="79"/>
      <c r="AS426" s="79"/>
      <c r="AT426" s="79"/>
      <c r="AU426" s="79"/>
      <c r="AV426" s="79"/>
      <c r="AW426" s="79"/>
      <c r="AX426" s="79"/>
      <c r="AY426" s="79"/>
      <c r="AZ426" s="79"/>
      <c r="BA426" s="79"/>
      <c r="BB426" s="79"/>
      <c r="BC426" s="79"/>
      <c r="BD426" s="79"/>
      <c r="BE426" s="79"/>
      <c r="BF426" s="79"/>
      <c r="BG426" s="79"/>
      <c r="BH426" s="79"/>
      <c r="BI426" s="79"/>
      <c r="BJ426" s="79"/>
      <c r="BK426" s="79"/>
      <c r="BL426" s="79"/>
      <c r="BM426" s="79"/>
      <c r="BN426" s="79"/>
      <c r="BO426" s="79"/>
      <c r="BP426" s="79"/>
      <c r="BQ426" s="79"/>
      <c r="BR426" s="79"/>
      <c r="BS426" s="79"/>
      <c r="BT426" s="79"/>
      <c r="BU426" s="79"/>
      <c r="BV426" s="79"/>
      <c r="BW426" s="79"/>
      <c r="BX426" s="79"/>
      <c r="BY426" s="79"/>
      <c r="BZ426" s="79"/>
      <c r="CA426" s="79"/>
      <c r="CB426" s="79"/>
      <c r="CC426" s="79"/>
      <c r="CD426" s="79"/>
      <c r="CE426" s="79"/>
      <c r="CF426" s="79"/>
      <c r="CG426" s="79"/>
      <c r="CH426" s="79"/>
      <c r="CI426" s="79"/>
      <c r="CJ426" s="79"/>
      <c r="CK426" s="79"/>
      <c r="CL426" s="79"/>
      <c r="CM426" s="79"/>
      <c r="CN426" s="79"/>
      <c r="CO426" s="79"/>
      <c r="CP426" s="79"/>
      <c r="CQ426" s="79"/>
      <c r="CR426" s="79"/>
      <c r="CS426" s="79"/>
      <c r="CT426" s="79"/>
      <c r="CU426" s="79"/>
      <c r="CV426" s="79"/>
      <c r="CW426" s="79"/>
      <c r="CX426" s="79"/>
      <c r="CY426" s="79"/>
      <c r="CZ426" s="79"/>
      <c r="DA426" s="79"/>
      <c r="DB426" s="79"/>
      <c r="DC426" s="79"/>
      <c r="DD426" s="79"/>
      <c r="DE426" s="79"/>
      <c r="DF426" s="79"/>
      <c r="DG426" s="79"/>
      <c r="DH426" s="79"/>
      <c r="DI426" s="79"/>
      <c r="DJ426" s="79"/>
      <c r="DK426" s="79"/>
      <c r="DL426" s="79"/>
      <c r="DM426" s="79"/>
      <c r="DN426" s="79"/>
      <c r="DO426" s="79"/>
      <c r="DP426" s="79"/>
      <c r="DQ426" s="79"/>
      <c r="DR426" s="79"/>
      <c r="DS426" s="79"/>
      <c r="DT426" s="79"/>
      <c r="DU426" s="79"/>
      <c r="DV426" s="79"/>
      <c r="DW426" s="79"/>
      <c r="DX426" s="79"/>
      <c r="DY426" s="79"/>
      <c r="DZ426" s="79"/>
      <c r="EA426" s="79"/>
      <c r="EB426" s="79"/>
      <c r="EC426" s="79"/>
      <c r="ED426" s="79"/>
      <c r="EE426" s="79"/>
      <c r="EF426" s="79"/>
      <c r="EG426" s="79"/>
      <c r="EH426" s="79"/>
      <c r="EI426" s="79"/>
      <c r="EJ426" s="79"/>
      <c r="EK426" s="79"/>
      <c r="EL426" s="79"/>
      <c r="EM426" s="79"/>
      <c r="EN426" s="79"/>
      <c r="EO426" s="79"/>
      <c r="EP426" s="79"/>
      <c r="EQ426" s="79"/>
      <c r="ER426" s="79"/>
      <c r="ES426" s="79"/>
      <c r="ET426" s="79"/>
      <c r="EU426" s="79"/>
      <c r="EV426" s="79"/>
      <c r="EW426" s="79"/>
      <c r="EX426" s="79"/>
      <c r="EY426" s="79"/>
      <c r="EZ426" s="79"/>
      <c r="FA426" s="79"/>
      <c r="FB426" s="79"/>
      <c r="FC426" s="79"/>
      <c r="FD426" s="79"/>
      <c r="FE426" s="79"/>
      <c r="FF426" s="79"/>
      <c r="FG426" s="79"/>
      <c r="FH426" s="79"/>
      <c r="FI426" s="79"/>
      <c r="FJ426" s="79"/>
      <c r="FK426" s="79"/>
      <c r="FL426" s="79"/>
      <c r="FM426" s="79"/>
      <c r="FN426" s="79"/>
      <c r="FO426" s="79"/>
      <c r="FP426" s="79"/>
      <c r="FQ426" s="79"/>
      <c r="FR426" s="79"/>
      <c r="FS426" s="79"/>
      <c r="FT426" s="79"/>
      <c r="FU426" s="79"/>
      <c r="FV426" s="79"/>
      <c r="FW426" s="79"/>
      <c r="FX426" s="79">
        <v>0</v>
      </c>
      <c r="FY426" s="79">
        <v>6</v>
      </c>
      <c r="FZ426" s="79">
        <v>0</v>
      </c>
      <c r="GA426" s="52"/>
      <c r="GB426" s="34"/>
    </row>
    <row r="427" spans="1:184" x14ac:dyDescent="0.2">
      <c r="A427" t="s">
        <v>186</v>
      </c>
      <c r="B427" t="s">
        <v>236</v>
      </c>
      <c r="C427" t="s">
        <v>194</v>
      </c>
      <c r="D427" t="s">
        <v>203</v>
      </c>
      <c r="E427" t="s">
        <v>204</v>
      </c>
      <c r="F427" t="s">
        <v>182</v>
      </c>
      <c r="G427" t="s">
        <v>1</v>
      </c>
      <c r="H427" s="79">
        <v>365</v>
      </c>
      <c r="I427" s="79"/>
      <c r="J427" s="79"/>
      <c r="K427" s="79"/>
      <c r="L427" s="79"/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  <c r="Z427" s="79"/>
      <c r="AA427" s="79"/>
      <c r="AB427" s="79"/>
      <c r="AC427" s="79"/>
      <c r="AD427" s="79"/>
      <c r="AE427" s="79"/>
      <c r="AF427" s="79"/>
      <c r="AG427" s="79"/>
      <c r="AH427" s="79"/>
      <c r="AI427" s="79"/>
      <c r="AJ427" s="79"/>
      <c r="AK427" s="79"/>
      <c r="AL427" s="79"/>
      <c r="AM427" s="79"/>
      <c r="AN427" s="79"/>
      <c r="AO427" s="79"/>
      <c r="AP427" s="79"/>
      <c r="AQ427" s="79"/>
      <c r="AR427" s="79"/>
      <c r="AS427" s="79"/>
      <c r="AT427" s="79"/>
      <c r="AU427" s="79"/>
      <c r="AV427" s="79"/>
      <c r="AW427" s="79"/>
      <c r="AX427" s="79"/>
      <c r="AY427" s="79"/>
      <c r="AZ427" s="79"/>
      <c r="BA427" s="79"/>
      <c r="BB427" s="79"/>
      <c r="BC427" s="79"/>
      <c r="BD427" s="79"/>
      <c r="BE427" s="79"/>
      <c r="BF427" s="79"/>
      <c r="BG427" s="79"/>
      <c r="BH427" s="79"/>
      <c r="BI427" s="79"/>
      <c r="BJ427" s="79"/>
      <c r="BK427" s="79"/>
      <c r="BL427" s="79"/>
      <c r="BM427" s="79"/>
      <c r="BN427" s="79"/>
      <c r="BO427" s="79"/>
      <c r="BP427" s="79"/>
      <c r="BQ427" s="79"/>
      <c r="BR427" s="79"/>
      <c r="BS427" s="79"/>
      <c r="BT427" s="79"/>
      <c r="BU427" s="79"/>
      <c r="BV427" s="79"/>
      <c r="BW427" s="79"/>
      <c r="BX427" s="79"/>
      <c r="BY427" s="79"/>
      <c r="BZ427" s="79"/>
      <c r="CA427" s="79"/>
      <c r="CB427" s="79"/>
      <c r="CC427" s="79"/>
      <c r="CD427" s="79"/>
      <c r="CE427" s="79"/>
      <c r="CF427" s="79"/>
      <c r="CG427" s="79"/>
      <c r="CH427" s="79"/>
      <c r="CI427" s="79"/>
      <c r="CJ427" s="79"/>
      <c r="CK427" s="79"/>
      <c r="CL427" s="79"/>
      <c r="CM427" s="79"/>
      <c r="CN427" s="79"/>
      <c r="CO427" s="79"/>
      <c r="CP427" s="79"/>
      <c r="CQ427" s="79"/>
      <c r="CR427" s="79"/>
      <c r="CS427" s="79"/>
      <c r="CT427" s="79"/>
      <c r="CU427" s="79"/>
      <c r="CV427" s="79"/>
      <c r="CW427" s="79"/>
      <c r="CX427" s="79"/>
      <c r="CY427" s="79"/>
      <c r="CZ427" s="79"/>
      <c r="DA427" s="79"/>
      <c r="DB427" s="79"/>
      <c r="DC427" s="79"/>
      <c r="DD427" s="79"/>
      <c r="DE427" s="79"/>
      <c r="DF427" s="79"/>
      <c r="DG427" s="79"/>
      <c r="DH427" s="79"/>
      <c r="DI427" s="79"/>
      <c r="DJ427" s="79"/>
      <c r="DK427" s="79"/>
      <c r="DL427" s="79"/>
      <c r="DM427" s="79"/>
      <c r="DN427" s="79"/>
      <c r="DO427" s="79"/>
      <c r="DP427" s="79"/>
      <c r="DQ427" s="79"/>
      <c r="DR427" s="79"/>
      <c r="DS427" s="79"/>
      <c r="DT427" s="79"/>
      <c r="DU427" s="79"/>
      <c r="DV427" s="79"/>
      <c r="DW427" s="79"/>
      <c r="DX427" s="79"/>
      <c r="DY427" s="79"/>
      <c r="DZ427" s="79"/>
      <c r="EA427" s="79"/>
      <c r="EB427" s="79"/>
      <c r="EC427" s="79"/>
      <c r="ED427" s="79"/>
      <c r="EE427" s="79"/>
      <c r="EF427" s="79"/>
      <c r="EG427" s="79"/>
      <c r="EH427" s="79"/>
      <c r="EI427" s="79"/>
      <c r="EJ427" s="79"/>
      <c r="EK427" s="79"/>
      <c r="EL427" s="79"/>
      <c r="EM427" s="79"/>
      <c r="EN427" s="79"/>
      <c r="EO427" s="79"/>
      <c r="EP427" s="79"/>
      <c r="EQ427" s="79"/>
      <c r="ER427" s="79"/>
      <c r="ES427" s="79"/>
      <c r="ET427" s="79"/>
      <c r="EU427" s="79"/>
      <c r="EV427" s="79"/>
      <c r="EW427" s="79"/>
      <c r="EX427" s="79"/>
      <c r="EY427" s="79"/>
      <c r="EZ427" s="79"/>
      <c r="FA427" s="79"/>
      <c r="FB427" s="79"/>
      <c r="FC427" s="79"/>
      <c r="FD427" s="79"/>
      <c r="FE427" s="79"/>
      <c r="FF427" s="79"/>
      <c r="FG427" s="79"/>
      <c r="FH427" s="79"/>
      <c r="FI427" s="79"/>
      <c r="FJ427" s="79"/>
      <c r="FK427" s="79"/>
      <c r="FL427" s="79"/>
      <c r="FM427" s="79"/>
      <c r="FN427" s="79"/>
      <c r="FO427" s="79"/>
      <c r="FP427" s="79"/>
      <c r="FQ427" s="79"/>
      <c r="FR427" s="79"/>
      <c r="FS427" s="79"/>
      <c r="FT427" s="79"/>
      <c r="FU427" s="79"/>
      <c r="FV427" s="79"/>
      <c r="FW427" s="79"/>
      <c r="FX427" s="79">
        <v>0</v>
      </c>
      <c r="FY427" s="79">
        <v>40</v>
      </c>
      <c r="FZ427" s="79">
        <v>0</v>
      </c>
      <c r="GA427" s="52"/>
      <c r="GB427" s="34"/>
    </row>
    <row r="428" spans="1:184" x14ac:dyDescent="0.2">
      <c r="A428" t="s">
        <v>186</v>
      </c>
      <c r="B428" t="s">
        <v>236</v>
      </c>
      <c r="C428" t="s">
        <v>194</v>
      </c>
      <c r="D428" t="s">
        <v>203</v>
      </c>
      <c r="E428" t="s">
        <v>204</v>
      </c>
      <c r="F428" t="s">
        <v>183</v>
      </c>
      <c r="G428" t="s">
        <v>1</v>
      </c>
      <c r="H428" s="79">
        <v>547</v>
      </c>
      <c r="I428" s="79"/>
      <c r="J428" s="79"/>
      <c r="K428" s="79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  <c r="Z428" s="79"/>
      <c r="AA428" s="79"/>
      <c r="AB428" s="79"/>
      <c r="AC428" s="79"/>
      <c r="AD428" s="79"/>
      <c r="AE428" s="79"/>
      <c r="AF428" s="79"/>
      <c r="AG428" s="79"/>
      <c r="AH428" s="79"/>
      <c r="AI428" s="79"/>
      <c r="AJ428" s="79"/>
      <c r="AK428" s="79"/>
      <c r="AL428" s="79"/>
      <c r="AM428" s="79"/>
      <c r="AN428" s="79"/>
      <c r="AO428" s="79"/>
      <c r="AP428" s="79"/>
      <c r="AQ428" s="79"/>
      <c r="AR428" s="79"/>
      <c r="AS428" s="79"/>
      <c r="AT428" s="79"/>
      <c r="AU428" s="79"/>
      <c r="AV428" s="79"/>
      <c r="AW428" s="79"/>
      <c r="AX428" s="79"/>
      <c r="AY428" s="79"/>
      <c r="AZ428" s="79"/>
      <c r="BA428" s="79"/>
      <c r="BB428" s="79"/>
      <c r="BC428" s="79"/>
      <c r="BD428" s="79"/>
      <c r="BE428" s="79"/>
      <c r="BF428" s="79"/>
      <c r="BG428" s="79"/>
      <c r="BH428" s="79"/>
      <c r="BI428" s="79"/>
      <c r="BJ428" s="79"/>
      <c r="BK428" s="79"/>
      <c r="BL428" s="79"/>
      <c r="BM428" s="79"/>
      <c r="BN428" s="79"/>
      <c r="BO428" s="79"/>
      <c r="BP428" s="79"/>
      <c r="BQ428" s="79"/>
      <c r="BR428" s="79"/>
      <c r="BS428" s="79"/>
      <c r="BT428" s="79"/>
      <c r="BU428" s="79"/>
      <c r="BV428" s="79"/>
      <c r="BW428" s="79"/>
      <c r="BX428" s="79"/>
      <c r="BY428" s="79"/>
      <c r="BZ428" s="79"/>
      <c r="CA428" s="79"/>
      <c r="CB428" s="79"/>
      <c r="CC428" s="79"/>
      <c r="CD428" s="79"/>
      <c r="CE428" s="79"/>
      <c r="CF428" s="79"/>
      <c r="CG428" s="79"/>
      <c r="CH428" s="79"/>
      <c r="CI428" s="79"/>
      <c r="CJ428" s="79"/>
      <c r="CK428" s="79"/>
      <c r="CL428" s="79"/>
      <c r="CM428" s="79"/>
      <c r="CN428" s="79"/>
      <c r="CO428" s="79"/>
      <c r="CP428" s="79"/>
      <c r="CQ428" s="79"/>
      <c r="CR428" s="79"/>
      <c r="CS428" s="79"/>
      <c r="CT428" s="79"/>
      <c r="CU428" s="79"/>
      <c r="CV428" s="79"/>
      <c r="CW428" s="79"/>
      <c r="CX428" s="79"/>
      <c r="CY428" s="79"/>
      <c r="CZ428" s="79"/>
      <c r="DA428" s="79"/>
      <c r="DB428" s="79"/>
      <c r="DC428" s="79"/>
      <c r="DD428" s="79"/>
      <c r="DE428" s="79"/>
      <c r="DF428" s="79"/>
      <c r="DG428" s="79"/>
      <c r="DH428" s="79"/>
      <c r="DI428" s="79"/>
      <c r="DJ428" s="79"/>
      <c r="DK428" s="79"/>
      <c r="DL428" s="79"/>
      <c r="DM428" s="79"/>
      <c r="DN428" s="79"/>
      <c r="DO428" s="79"/>
      <c r="DP428" s="79"/>
      <c r="DQ428" s="79"/>
      <c r="DR428" s="79"/>
      <c r="DS428" s="79"/>
      <c r="DT428" s="79"/>
      <c r="DU428" s="79"/>
      <c r="DV428" s="79"/>
      <c r="DW428" s="79"/>
      <c r="DX428" s="79"/>
      <c r="DY428" s="79"/>
      <c r="DZ428" s="79"/>
      <c r="EA428" s="79"/>
      <c r="EB428" s="79"/>
      <c r="EC428" s="79"/>
      <c r="ED428" s="79"/>
      <c r="EE428" s="79"/>
      <c r="EF428" s="79"/>
      <c r="EG428" s="79"/>
      <c r="EH428" s="79"/>
      <c r="EI428" s="79"/>
      <c r="EJ428" s="79"/>
      <c r="EK428" s="79"/>
      <c r="EL428" s="79"/>
      <c r="EM428" s="79"/>
      <c r="EN428" s="79"/>
      <c r="EO428" s="79"/>
      <c r="EP428" s="79"/>
      <c r="EQ428" s="79"/>
      <c r="ER428" s="79"/>
      <c r="ES428" s="79"/>
      <c r="ET428" s="79"/>
      <c r="EU428" s="79"/>
      <c r="EV428" s="79"/>
      <c r="EW428" s="79"/>
      <c r="EX428" s="79"/>
      <c r="EY428" s="79"/>
      <c r="EZ428" s="79"/>
      <c r="FA428" s="79"/>
      <c r="FB428" s="79"/>
      <c r="FC428" s="79"/>
      <c r="FD428" s="79"/>
      <c r="FE428" s="79"/>
      <c r="FF428" s="79"/>
      <c r="FG428" s="79"/>
      <c r="FH428" s="79"/>
      <c r="FI428" s="79"/>
      <c r="FJ428" s="79"/>
      <c r="FK428" s="79"/>
      <c r="FL428" s="79"/>
      <c r="FM428" s="79"/>
      <c r="FN428" s="79"/>
      <c r="FO428" s="79"/>
      <c r="FP428" s="79"/>
      <c r="FQ428" s="79"/>
      <c r="FR428" s="79"/>
      <c r="FS428" s="79"/>
      <c r="FT428" s="79"/>
      <c r="FU428" s="79"/>
      <c r="FV428" s="79"/>
      <c r="FW428" s="79"/>
      <c r="FX428" s="79">
        <v>0</v>
      </c>
      <c r="FY428" s="79">
        <v>50</v>
      </c>
      <c r="FZ428" s="79">
        <v>0</v>
      </c>
      <c r="GA428" s="52"/>
      <c r="GB428" s="34"/>
    </row>
    <row r="429" spans="1:184" x14ac:dyDescent="0.2">
      <c r="A429" t="s">
        <v>186</v>
      </c>
      <c r="B429" t="s">
        <v>236</v>
      </c>
      <c r="C429" t="s">
        <v>194</v>
      </c>
      <c r="D429" t="s">
        <v>203</v>
      </c>
      <c r="E429" t="s">
        <v>204</v>
      </c>
      <c r="F429" t="s">
        <v>184</v>
      </c>
      <c r="G429" t="s">
        <v>1</v>
      </c>
      <c r="H429" s="79">
        <v>267</v>
      </c>
      <c r="I429" s="79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  <c r="Z429" s="79"/>
      <c r="AA429" s="79"/>
      <c r="AB429" s="79"/>
      <c r="AC429" s="79"/>
      <c r="AD429" s="79"/>
      <c r="AE429" s="79"/>
      <c r="AF429" s="79"/>
      <c r="AG429" s="79"/>
      <c r="AH429" s="79"/>
      <c r="AI429" s="79"/>
      <c r="AJ429" s="79"/>
      <c r="AK429" s="79"/>
      <c r="AL429" s="79"/>
      <c r="AM429" s="79"/>
      <c r="AN429" s="79"/>
      <c r="AO429" s="79"/>
      <c r="AP429" s="79"/>
      <c r="AQ429" s="79"/>
      <c r="AR429" s="79"/>
      <c r="AS429" s="79"/>
      <c r="AT429" s="79"/>
      <c r="AU429" s="79"/>
      <c r="AV429" s="79"/>
      <c r="AW429" s="79"/>
      <c r="AX429" s="79"/>
      <c r="AY429" s="79"/>
      <c r="AZ429" s="79"/>
      <c r="BA429" s="79"/>
      <c r="BB429" s="79"/>
      <c r="BC429" s="79"/>
      <c r="BD429" s="79"/>
      <c r="BE429" s="79"/>
      <c r="BF429" s="79"/>
      <c r="BG429" s="79"/>
      <c r="BH429" s="79"/>
      <c r="BI429" s="79"/>
      <c r="BJ429" s="79"/>
      <c r="BK429" s="79"/>
      <c r="BL429" s="79"/>
      <c r="BM429" s="79"/>
      <c r="BN429" s="79"/>
      <c r="BO429" s="79"/>
      <c r="BP429" s="79"/>
      <c r="BQ429" s="79"/>
      <c r="BR429" s="79"/>
      <c r="BS429" s="79"/>
      <c r="BT429" s="79"/>
      <c r="BU429" s="79"/>
      <c r="BV429" s="79"/>
      <c r="BW429" s="79"/>
      <c r="BX429" s="79"/>
      <c r="BY429" s="79"/>
      <c r="BZ429" s="79"/>
      <c r="CA429" s="79"/>
      <c r="CB429" s="79"/>
      <c r="CC429" s="79"/>
      <c r="CD429" s="79"/>
      <c r="CE429" s="79"/>
      <c r="CF429" s="79"/>
      <c r="CG429" s="79"/>
      <c r="CH429" s="79"/>
      <c r="CI429" s="79"/>
      <c r="CJ429" s="79"/>
      <c r="CK429" s="79"/>
      <c r="CL429" s="79"/>
      <c r="CM429" s="79"/>
      <c r="CN429" s="79"/>
      <c r="CO429" s="79"/>
      <c r="CP429" s="79"/>
      <c r="CQ429" s="79"/>
      <c r="CR429" s="79"/>
      <c r="CS429" s="79"/>
      <c r="CT429" s="79"/>
      <c r="CU429" s="79"/>
      <c r="CV429" s="79"/>
      <c r="CW429" s="79"/>
      <c r="CX429" s="79"/>
      <c r="CY429" s="79"/>
      <c r="CZ429" s="79"/>
      <c r="DA429" s="79"/>
      <c r="DB429" s="79"/>
      <c r="DC429" s="79"/>
      <c r="DD429" s="79"/>
      <c r="DE429" s="79"/>
      <c r="DF429" s="79"/>
      <c r="DG429" s="79"/>
      <c r="DH429" s="79"/>
      <c r="DI429" s="79"/>
      <c r="DJ429" s="79"/>
      <c r="DK429" s="79"/>
      <c r="DL429" s="79"/>
      <c r="DM429" s="79"/>
      <c r="DN429" s="79"/>
      <c r="DO429" s="79"/>
      <c r="DP429" s="79"/>
      <c r="DQ429" s="79"/>
      <c r="DR429" s="79"/>
      <c r="DS429" s="79"/>
      <c r="DT429" s="79"/>
      <c r="DU429" s="79"/>
      <c r="DV429" s="79"/>
      <c r="DW429" s="79"/>
      <c r="DX429" s="79"/>
      <c r="DY429" s="79"/>
      <c r="DZ429" s="79"/>
      <c r="EA429" s="79"/>
      <c r="EB429" s="79"/>
      <c r="EC429" s="79"/>
      <c r="ED429" s="79"/>
      <c r="EE429" s="79"/>
      <c r="EF429" s="79"/>
      <c r="EG429" s="79"/>
      <c r="EH429" s="79"/>
      <c r="EI429" s="79"/>
      <c r="EJ429" s="79"/>
      <c r="EK429" s="79"/>
      <c r="EL429" s="79"/>
      <c r="EM429" s="79"/>
      <c r="EN429" s="79"/>
      <c r="EO429" s="79"/>
      <c r="EP429" s="79"/>
      <c r="EQ429" s="79"/>
      <c r="ER429" s="79"/>
      <c r="ES429" s="79"/>
      <c r="ET429" s="79"/>
      <c r="EU429" s="79"/>
      <c r="EV429" s="79"/>
      <c r="EW429" s="79"/>
      <c r="EX429" s="79"/>
      <c r="EY429" s="79"/>
      <c r="EZ429" s="79"/>
      <c r="FA429" s="79"/>
      <c r="FB429" s="79"/>
      <c r="FC429" s="79"/>
      <c r="FD429" s="79"/>
      <c r="FE429" s="79"/>
      <c r="FF429" s="79"/>
      <c r="FG429" s="79"/>
      <c r="FH429" s="79"/>
      <c r="FI429" s="79"/>
      <c r="FJ429" s="79"/>
      <c r="FK429" s="79"/>
      <c r="FL429" s="79"/>
      <c r="FM429" s="79"/>
      <c r="FN429" s="79"/>
      <c r="FO429" s="79"/>
      <c r="FP429" s="79"/>
      <c r="FQ429" s="79"/>
      <c r="FR429" s="79"/>
      <c r="FS429" s="79"/>
      <c r="FT429" s="79"/>
      <c r="FU429" s="79"/>
      <c r="FV429" s="79"/>
      <c r="FW429" s="79"/>
      <c r="FX429" s="79">
        <v>0</v>
      </c>
      <c r="FY429" s="79">
        <v>23</v>
      </c>
      <c r="FZ429" s="79">
        <v>0</v>
      </c>
      <c r="GA429" s="52"/>
      <c r="GB429" s="34"/>
    </row>
    <row r="430" spans="1:184" x14ac:dyDescent="0.2">
      <c r="A430" t="s">
        <v>186</v>
      </c>
      <c r="B430" t="s">
        <v>236</v>
      </c>
      <c r="C430" t="s">
        <v>194</v>
      </c>
      <c r="D430" t="s">
        <v>203</v>
      </c>
      <c r="E430" t="s">
        <v>204</v>
      </c>
      <c r="F430" t="s">
        <v>185</v>
      </c>
      <c r="G430" t="s">
        <v>1</v>
      </c>
      <c r="H430" s="79">
        <v>81</v>
      </c>
      <c r="I430" s="79"/>
      <c r="J430" s="79"/>
      <c r="K430" s="79"/>
      <c r="L430" s="79"/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  <c r="Z430" s="79"/>
      <c r="AA430" s="79"/>
      <c r="AB430" s="79"/>
      <c r="AC430" s="79"/>
      <c r="AD430" s="79"/>
      <c r="AE430" s="79"/>
      <c r="AF430" s="79"/>
      <c r="AG430" s="79"/>
      <c r="AH430" s="79"/>
      <c r="AI430" s="79"/>
      <c r="AJ430" s="79"/>
      <c r="AK430" s="79"/>
      <c r="AL430" s="79"/>
      <c r="AM430" s="79"/>
      <c r="AN430" s="79"/>
      <c r="AO430" s="79"/>
      <c r="AP430" s="79"/>
      <c r="AQ430" s="79"/>
      <c r="AR430" s="79"/>
      <c r="AS430" s="79"/>
      <c r="AT430" s="79"/>
      <c r="AU430" s="79"/>
      <c r="AV430" s="79"/>
      <c r="AW430" s="79"/>
      <c r="AX430" s="79"/>
      <c r="AY430" s="79"/>
      <c r="AZ430" s="79"/>
      <c r="BA430" s="79"/>
      <c r="BB430" s="79"/>
      <c r="BC430" s="79"/>
      <c r="BD430" s="79"/>
      <c r="BE430" s="79"/>
      <c r="BF430" s="79"/>
      <c r="BG430" s="79"/>
      <c r="BH430" s="79"/>
      <c r="BI430" s="79"/>
      <c r="BJ430" s="79"/>
      <c r="BK430" s="79"/>
      <c r="BL430" s="79"/>
      <c r="BM430" s="79"/>
      <c r="BN430" s="79"/>
      <c r="BO430" s="79"/>
      <c r="BP430" s="79"/>
      <c r="BQ430" s="79"/>
      <c r="BR430" s="79"/>
      <c r="BS430" s="79"/>
      <c r="BT430" s="79"/>
      <c r="BU430" s="79"/>
      <c r="BV430" s="79"/>
      <c r="BW430" s="79"/>
      <c r="BX430" s="79"/>
      <c r="BY430" s="79"/>
      <c r="BZ430" s="79"/>
      <c r="CA430" s="79"/>
      <c r="CB430" s="79"/>
      <c r="CC430" s="79"/>
      <c r="CD430" s="79"/>
      <c r="CE430" s="79"/>
      <c r="CF430" s="79"/>
      <c r="CG430" s="79"/>
      <c r="CH430" s="79"/>
      <c r="CI430" s="79"/>
      <c r="CJ430" s="79"/>
      <c r="CK430" s="79"/>
      <c r="CL430" s="79"/>
      <c r="CM430" s="79"/>
      <c r="CN430" s="79"/>
      <c r="CO430" s="79"/>
      <c r="CP430" s="79"/>
      <c r="CQ430" s="79"/>
      <c r="CR430" s="79"/>
      <c r="CS430" s="79"/>
      <c r="CT430" s="79"/>
      <c r="CU430" s="79"/>
      <c r="CV430" s="79"/>
      <c r="CW430" s="79"/>
      <c r="CX430" s="79"/>
      <c r="CY430" s="79"/>
      <c r="CZ430" s="79"/>
      <c r="DA430" s="79"/>
      <c r="DB430" s="79"/>
      <c r="DC430" s="79"/>
      <c r="DD430" s="79"/>
      <c r="DE430" s="79"/>
      <c r="DF430" s="79"/>
      <c r="DG430" s="79"/>
      <c r="DH430" s="79"/>
      <c r="DI430" s="79"/>
      <c r="DJ430" s="79"/>
      <c r="DK430" s="79"/>
      <c r="DL430" s="79"/>
      <c r="DM430" s="79"/>
      <c r="DN430" s="79"/>
      <c r="DO430" s="79"/>
      <c r="DP430" s="79"/>
      <c r="DQ430" s="79"/>
      <c r="DR430" s="79"/>
      <c r="DS430" s="79"/>
      <c r="DT430" s="79"/>
      <c r="DU430" s="79"/>
      <c r="DV430" s="79"/>
      <c r="DW430" s="79"/>
      <c r="DX430" s="79"/>
      <c r="DY430" s="79"/>
      <c r="DZ430" s="79"/>
      <c r="EA430" s="79"/>
      <c r="EB430" s="79"/>
      <c r="EC430" s="79"/>
      <c r="ED430" s="79"/>
      <c r="EE430" s="79"/>
      <c r="EF430" s="79"/>
      <c r="EG430" s="79"/>
      <c r="EH430" s="79"/>
      <c r="EI430" s="79"/>
      <c r="EJ430" s="79"/>
      <c r="EK430" s="79"/>
      <c r="EL430" s="79"/>
      <c r="EM430" s="79"/>
      <c r="EN430" s="79"/>
      <c r="EO430" s="79"/>
      <c r="EP430" s="79"/>
      <c r="EQ430" s="79"/>
      <c r="ER430" s="79"/>
      <c r="ES430" s="79"/>
      <c r="ET430" s="79"/>
      <c r="EU430" s="79"/>
      <c r="EV430" s="79"/>
      <c r="EW430" s="79"/>
      <c r="EX430" s="79"/>
      <c r="EY430" s="79"/>
      <c r="EZ430" s="79"/>
      <c r="FA430" s="79"/>
      <c r="FB430" s="79"/>
      <c r="FC430" s="79"/>
      <c r="FD430" s="79"/>
      <c r="FE430" s="79"/>
      <c r="FF430" s="79"/>
      <c r="FG430" s="79"/>
      <c r="FH430" s="79"/>
      <c r="FI430" s="79"/>
      <c r="FJ430" s="79"/>
      <c r="FK430" s="79"/>
      <c r="FL430" s="79"/>
      <c r="FM430" s="79"/>
      <c r="FN430" s="79"/>
      <c r="FO430" s="79"/>
      <c r="FP430" s="79"/>
      <c r="FQ430" s="79"/>
      <c r="FR430" s="79"/>
      <c r="FS430" s="79"/>
      <c r="FT430" s="79"/>
      <c r="FU430" s="79"/>
      <c r="FV430" s="79"/>
      <c r="FW430" s="79"/>
      <c r="FX430" s="79">
        <v>0</v>
      </c>
      <c r="FY430" s="79">
        <v>6</v>
      </c>
      <c r="FZ430" s="79">
        <v>0</v>
      </c>
      <c r="GA430" s="52"/>
      <c r="GB430" s="34"/>
    </row>
    <row r="431" spans="1:184" x14ac:dyDescent="0.2">
      <c r="A431" t="s">
        <v>186</v>
      </c>
      <c r="B431" t="s">
        <v>236</v>
      </c>
      <c r="C431" t="s">
        <v>194</v>
      </c>
      <c r="D431" t="s">
        <v>203</v>
      </c>
      <c r="E431" t="s">
        <v>205</v>
      </c>
      <c r="F431" t="s">
        <v>1</v>
      </c>
      <c r="G431" t="s">
        <v>198</v>
      </c>
      <c r="H431" s="79">
        <v>3601</v>
      </c>
      <c r="I431" s="79">
        <v>0.42220491170883179</v>
      </c>
      <c r="J431" s="79">
        <v>0.40647807717323303</v>
      </c>
      <c r="K431" s="79">
        <v>0.41824686527252197</v>
      </c>
      <c r="L431" s="79">
        <v>0.37871745228767395</v>
      </c>
      <c r="M431" s="79">
        <v>0.34317094087600708</v>
      </c>
      <c r="N431" s="79">
        <v>0.34386482834815979</v>
      </c>
      <c r="O431" s="79">
        <v>0.37549442052841187</v>
      </c>
      <c r="P431" s="79">
        <v>0.44515529274940491</v>
      </c>
      <c r="Q431" s="79">
        <v>0.43494635820388794</v>
      </c>
      <c r="R431" s="79">
        <v>0.46297171711921692</v>
      </c>
      <c r="S431" s="79">
        <v>0.49957406520843506</v>
      </c>
      <c r="T431" s="79">
        <v>0.48897445201873779</v>
      </c>
      <c r="U431" s="79">
        <v>0.45890870690345764</v>
      </c>
      <c r="V431" s="79">
        <v>0.42223420739173889</v>
      </c>
      <c r="W431" s="79">
        <v>0.53061997890472412</v>
      </c>
      <c r="X431" s="79">
        <v>0.55512857437133789</v>
      </c>
      <c r="Y431" s="79">
        <v>0.59241604804992676</v>
      </c>
      <c r="Z431" s="79">
        <v>0.6011960506439209</v>
      </c>
      <c r="AA431" s="79">
        <v>0.63915246725082397</v>
      </c>
      <c r="AB431" s="79">
        <v>0.65693646669387817</v>
      </c>
      <c r="AC431" s="79">
        <v>0.77608758211135864</v>
      </c>
      <c r="AD431" s="79">
        <v>0.71125954389572144</v>
      </c>
      <c r="AE431" s="79">
        <v>0.54860067367553711</v>
      </c>
      <c r="AF431" s="79">
        <v>0.36683368682861328</v>
      </c>
      <c r="AG431" s="79">
        <v>-0.13036432862281799</v>
      </c>
      <c r="AH431" s="79">
        <v>-9.7476311028003693E-2</v>
      </c>
      <c r="AI431" s="79">
        <v>-6.0423962771892548E-2</v>
      </c>
      <c r="AJ431" s="79">
        <v>-5.8020971715450287E-2</v>
      </c>
      <c r="AK431" s="79">
        <v>-3.2445203512907028E-2</v>
      </c>
      <c r="AL431" s="79">
        <v>-4.8270128667354584E-2</v>
      </c>
      <c r="AM431" s="79">
        <v>-2.1481405943632126E-2</v>
      </c>
      <c r="AN431" s="79">
        <v>-3.7192836403846741E-2</v>
      </c>
      <c r="AO431" s="79">
        <v>-4.6033032238483429E-2</v>
      </c>
      <c r="AP431" s="79">
        <v>-5.6758012622594833E-2</v>
      </c>
      <c r="AQ431" s="79">
        <v>-4.8725344240665436E-2</v>
      </c>
      <c r="AR431" s="79">
        <v>-6.4244844019412994E-2</v>
      </c>
      <c r="AS431" s="79">
        <v>-0.14635704457759857</v>
      </c>
      <c r="AT431" s="79">
        <v>-0.25234764814376831</v>
      </c>
      <c r="AU431" s="79">
        <v>-6.9384254515171051E-2</v>
      </c>
      <c r="AV431" s="79">
        <v>-9.5929175615310669E-2</v>
      </c>
      <c r="AW431" s="79">
        <v>-0.17324747145175934</v>
      </c>
      <c r="AX431" s="79">
        <v>-0.21786713600158691</v>
      </c>
      <c r="AY431" s="79">
        <v>-0.14123301208019257</v>
      </c>
      <c r="AZ431" s="79">
        <v>-0.21277838945388794</v>
      </c>
      <c r="BA431" s="79">
        <v>-6.8848803639411926E-2</v>
      </c>
      <c r="BB431" s="79">
        <v>-2.8363661840558052E-2</v>
      </c>
      <c r="BC431" s="79">
        <v>-6.5421983599662781E-2</v>
      </c>
      <c r="BD431" s="79">
        <v>-9.9047660827636719E-2</v>
      </c>
      <c r="BE431" s="79">
        <v>-4.0300194174051285E-2</v>
      </c>
      <c r="BF431" s="79">
        <v>-1.1578931473195553E-2</v>
      </c>
      <c r="BG431" s="79">
        <v>2.5731459259986877E-2</v>
      </c>
      <c r="BH431" s="79">
        <v>2.2676745429635048E-2</v>
      </c>
      <c r="BI431" s="79">
        <v>3.8132421672344208E-2</v>
      </c>
      <c r="BJ431" s="79">
        <v>2.137262187898159E-2</v>
      </c>
      <c r="BK431" s="79">
        <v>2.2464193403720856E-2</v>
      </c>
      <c r="BL431" s="79">
        <v>1.0215018875896931E-2</v>
      </c>
      <c r="BM431" s="79">
        <v>-1.2181596830487251E-3</v>
      </c>
      <c r="BN431" s="79">
        <v>-1.3075749389827251E-2</v>
      </c>
      <c r="BO431" s="79">
        <v>3.2558904495090246E-3</v>
      </c>
      <c r="BP431" s="79">
        <v>-2.0551573485136032E-2</v>
      </c>
      <c r="BQ431" s="79">
        <v>-8.8580243289470673E-2</v>
      </c>
      <c r="BR431" s="79">
        <v>-0.16518698632717133</v>
      </c>
      <c r="BS431" s="79">
        <v>-5.7789050042629242E-3</v>
      </c>
      <c r="BT431" s="79">
        <v>-2.6373185217380524E-2</v>
      </c>
      <c r="BU431" s="79">
        <v>-7.8183718025684357E-2</v>
      </c>
      <c r="BV431" s="79">
        <v>-0.11138053983449936</v>
      </c>
      <c r="BW431" s="79">
        <v>-4.7996912151575089E-2</v>
      </c>
      <c r="BX431" s="79">
        <v>-9.8115622997283936E-2</v>
      </c>
      <c r="BY431" s="79">
        <v>2.0730013027787209E-2</v>
      </c>
      <c r="BZ431" s="79">
        <v>5.1835156977176666E-2</v>
      </c>
      <c r="CA431" s="79">
        <v>-4.1792816482484341E-3</v>
      </c>
      <c r="CB431" s="79">
        <v>-5.8800946921110153E-2</v>
      </c>
      <c r="CC431" s="79">
        <v>2.2077947854995728E-2</v>
      </c>
      <c r="CD431" s="79">
        <v>4.7913335263729095E-2</v>
      </c>
      <c r="CE431" s="79">
        <v>8.5402436554431915E-2</v>
      </c>
      <c r="CF431" s="79">
        <v>7.8567735850811005E-2</v>
      </c>
      <c r="CG431" s="79">
        <v>8.7014265358448029E-2</v>
      </c>
      <c r="CH431" s="79">
        <v>6.9606974720954895E-2</v>
      </c>
      <c r="CI431" s="79">
        <v>5.2900779992341995E-2</v>
      </c>
      <c r="CJ431" s="79">
        <v>4.3049551546573639E-2</v>
      </c>
      <c r="CK431" s="79">
        <v>2.9820486903190613E-2</v>
      </c>
      <c r="CL431" s="79">
        <v>1.7178451642394066E-2</v>
      </c>
      <c r="CM431" s="79">
        <v>3.9257936179637909E-2</v>
      </c>
      <c r="CN431" s="79">
        <v>9.7102522850036621E-3</v>
      </c>
      <c r="CO431" s="79">
        <v>-4.8564191907644272E-2</v>
      </c>
      <c r="CP431" s="79">
        <v>-0.10481977462768555</v>
      </c>
      <c r="CQ431" s="79">
        <v>3.827396035194397E-2</v>
      </c>
      <c r="CR431" s="79">
        <v>2.1801082417368889E-2</v>
      </c>
      <c r="CS431" s="79">
        <v>-1.2342842295765877E-2</v>
      </c>
      <c r="CT431" s="79">
        <v>-3.7628237158060074E-2</v>
      </c>
      <c r="CU431" s="79">
        <v>1.6578122973442078E-2</v>
      </c>
      <c r="CV431" s="79">
        <v>-1.8700543791055679E-2</v>
      </c>
      <c r="CW431" s="79">
        <v>8.2772031426429749E-2</v>
      </c>
      <c r="CX431" s="79">
        <v>0.10738061368465424</v>
      </c>
      <c r="CY431" s="79">
        <v>3.8237228989601135E-2</v>
      </c>
      <c r="CZ431" s="79">
        <v>-3.0926192179322243E-2</v>
      </c>
      <c r="DA431" s="79">
        <v>8.4456093609333038E-2</v>
      </c>
      <c r="DB431" s="79">
        <v>0.10740559548139572</v>
      </c>
      <c r="DC431" s="79">
        <v>0.14507341384887695</v>
      </c>
      <c r="DD431" s="79">
        <v>0.13445872068405151</v>
      </c>
      <c r="DE431" s="79">
        <v>0.13589610159397125</v>
      </c>
      <c r="DF431" s="79">
        <v>0.11784133315086365</v>
      </c>
      <c r="DG431" s="79">
        <v>8.3337366580963135E-2</v>
      </c>
      <c r="DH431" s="79">
        <v>7.5884081423282623E-2</v>
      </c>
      <c r="DI431" s="79">
        <v>6.0859132558107376E-2</v>
      </c>
      <c r="DJ431" s="79">
        <v>4.7432653605937958E-2</v>
      </c>
      <c r="DK431" s="79">
        <v>7.5259976089000702E-2</v>
      </c>
      <c r="DL431" s="79">
        <v>3.9972078055143356E-2</v>
      </c>
      <c r="DM431" s="79">
        <v>-8.5481470450758934E-3</v>
      </c>
      <c r="DN431" s="79">
        <v>-4.4452570378780365E-2</v>
      </c>
      <c r="DO431" s="79">
        <v>8.2326829433441162E-2</v>
      </c>
      <c r="DP431" s="79">
        <v>6.9975361227989197E-2</v>
      </c>
      <c r="DQ431" s="79">
        <v>5.3498029708862305E-2</v>
      </c>
      <c r="DR431" s="79">
        <v>3.6124061793088913E-2</v>
      </c>
      <c r="DS431" s="79">
        <v>8.1153161823749542E-2</v>
      </c>
      <c r="DT431" s="79">
        <v>6.0714539140462875E-2</v>
      </c>
      <c r="DU431" s="79">
        <v>0.14481404423713684</v>
      </c>
      <c r="DV431" s="79">
        <v>0.1629260778427124</v>
      </c>
      <c r="DW431" s="79">
        <v>8.0653741955757141E-2</v>
      </c>
      <c r="DX431" s="79">
        <v>-3.051441628485918E-3</v>
      </c>
      <c r="DY431" s="79">
        <v>0.17452022433280945</v>
      </c>
      <c r="DZ431" s="79">
        <v>0.19330297410488129</v>
      </c>
      <c r="EA431" s="79">
        <v>0.23122884333133698</v>
      </c>
      <c r="EB431" s="79">
        <v>0.2151564359664917</v>
      </c>
      <c r="EC431" s="79">
        <v>0.20647373795509338</v>
      </c>
      <c r="ED431" s="79">
        <v>0.18748408555984497</v>
      </c>
      <c r="EE431" s="79">
        <v>0.12728296220302582</v>
      </c>
      <c r="EF431" s="79">
        <v>0.12329194694757462</v>
      </c>
      <c r="EG431" s="79">
        <v>0.10567401349544525</v>
      </c>
      <c r="EH431" s="79">
        <v>9.1114915907382965E-2</v>
      </c>
      <c r="EI431" s="79">
        <v>0.12724120914936066</v>
      </c>
      <c r="EJ431" s="79">
        <v>8.3665348589420319E-2</v>
      </c>
      <c r="EK431" s="79">
        <v>4.9228668212890625E-2</v>
      </c>
      <c r="EL431" s="79">
        <v>4.2708087712526321E-2</v>
      </c>
      <c r="EM431" s="79">
        <v>0.14593216776847839</v>
      </c>
      <c r="EN431" s="79">
        <v>0.13953134417533875</v>
      </c>
      <c r="EO431" s="79">
        <v>0.14856177568435669</v>
      </c>
      <c r="EP431" s="79">
        <v>0.14261066913604736</v>
      </c>
      <c r="EQ431" s="79">
        <v>0.17438925802707672</v>
      </c>
      <c r="ER431" s="79">
        <v>0.17537730932235718</v>
      </c>
      <c r="ES431" s="79">
        <v>0.23439288139343262</v>
      </c>
      <c r="ET431" s="79">
        <v>0.24312490224838257</v>
      </c>
      <c r="EU431" s="79">
        <v>0.14189645648002625</v>
      </c>
      <c r="EV431" s="79">
        <v>3.7195272743701935E-2</v>
      </c>
      <c r="EW431" s="79">
        <v>62.020576477050781</v>
      </c>
      <c r="EX431" s="79">
        <v>61.147426605224609</v>
      </c>
      <c r="EY431" s="79">
        <v>60.434108734130859</v>
      </c>
      <c r="EZ431" s="79">
        <v>59.278388977050781</v>
      </c>
      <c r="FA431" s="79">
        <v>57.710788726806641</v>
      </c>
      <c r="FB431" s="79">
        <v>57.10595703125</v>
      </c>
      <c r="FC431" s="79">
        <v>57.092830657958984</v>
      </c>
      <c r="FD431" s="79">
        <v>59.080020904541016</v>
      </c>
      <c r="FE431" s="79">
        <v>63.642936706542969</v>
      </c>
      <c r="FF431" s="79">
        <v>67.735153198242188</v>
      </c>
      <c r="FG431" s="79">
        <v>71.528205871582031</v>
      </c>
      <c r="FH431" s="79">
        <v>74.393226623535156</v>
      </c>
      <c r="FI431" s="79">
        <v>76.708938598632813</v>
      </c>
      <c r="FJ431" s="79">
        <v>78.894386291503906</v>
      </c>
      <c r="FK431" s="79">
        <v>80.203285217285156</v>
      </c>
      <c r="FL431" s="79">
        <v>81.057380676269531</v>
      </c>
      <c r="FM431" s="79">
        <v>79.692031860351563</v>
      </c>
      <c r="FN431" s="79">
        <v>76.945060729980469</v>
      </c>
      <c r="FO431" s="79">
        <v>73.127662658691406</v>
      </c>
      <c r="FP431" s="79">
        <v>69.428153991699219</v>
      </c>
      <c r="FQ431" s="79">
        <v>65.365936279296875</v>
      </c>
      <c r="FR431" s="79">
        <v>62.565578460693359</v>
      </c>
      <c r="FS431" s="79">
        <v>61.442111968994141</v>
      </c>
      <c r="FT431" s="79">
        <v>60.930870056152344</v>
      </c>
      <c r="FU431" s="79">
        <v>3.8081586360931396E-2</v>
      </c>
      <c r="FV431" s="79">
        <v>7.2155803442001343E-2</v>
      </c>
      <c r="FW431" s="79">
        <v>3.4716159105300903E-2</v>
      </c>
      <c r="FX431" s="79">
        <v>0</v>
      </c>
      <c r="FY431" s="79">
        <v>353</v>
      </c>
      <c r="FZ431" s="79">
        <v>1</v>
      </c>
      <c r="GA431" s="52"/>
      <c r="GB431" s="34"/>
    </row>
    <row r="432" spans="1:184" x14ac:dyDescent="0.2">
      <c r="A432" t="s">
        <v>186</v>
      </c>
      <c r="B432" t="s">
        <v>236</v>
      </c>
      <c r="C432" t="s">
        <v>194</v>
      </c>
      <c r="D432" t="s">
        <v>203</v>
      </c>
      <c r="E432" t="s">
        <v>205</v>
      </c>
      <c r="F432" t="s">
        <v>1</v>
      </c>
      <c r="G432" t="s">
        <v>200</v>
      </c>
      <c r="H432" s="79">
        <v>808</v>
      </c>
      <c r="I432" s="79">
        <v>0.40526255965232849</v>
      </c>
      <c r="J432" s="79">
        <v>0.32680952548980713</v>
      </c>
      <c r="K432" s="79">
        <v>0.35952839255332947</v>
      </c>
      <c r="L432" s="79">
        <v>0.32996091246604919</v>
      </c>
      <c r="M432" s="79">
        <v>0.3001912534236908</v>
      </c>
      <c r="N432" s="79">
        <v>0.36335283517837524</v>
      </c>
      <c r="O432" s="79">
        <v>0.42075473070144653</v>
      </c>
      <c r="P432" s="79">
        <v>0.41790181398391724</v>
      </c>
      <c r="Q432" s="79">
        <v>0.49340143799781799</v>
      </c>
      <c r="R432" s="79">
        <v>0.54100984334945679</v>
      </c>
      <c r="S432" s="79">
        <v>0.57491540908813477</v>
      </c>
      <c r="T432" s="79">
        <v>0.48471072316169739</v>
      </c>
      <c r="U432" s="79">
        <v>0.66820162534713745</v>
      </c>
      <c r="V432" s="79">
        <v>0.82600164413452148</v>
      </c>
      <c r="W432" s="79">
        <v>0.81023043394088745</v>
      </c>
      <c r="X432" s="79">
        <v>0.88981765508651733</v>
      </c>
      <c r="Y432" s="79">
        <v>0.61268705129623413</v>
      </c>
      <c r="Z432" s="79">
        <v>0.76341938972473145</v>
      </c>
      <c r="AA432" s="79">
        <v>0.85160684585571289</v>
      </c>
      <c r="AB432" s="79">
        <v>0.84680134057998657</v>
      </c>
      <c r="AC432" s="79">
        <v>0.79189079999923706</v>
      </c>
      <c r="AD432" s="79">
        <v>0.72227078676223755</v>
      </c>
      <c r="AE432" s="79">
        <v>0.65207767486572266</v>
      </c>
      <c r="AF432" s="79">
        <v>0.62101519107818604</v>
      </c>
      <c r="AG432" s="79">
        <v>-0.13855448365211487</v>
      </c>
      <c r="AH432" s="79">
        <v>-0.17035537958145142</v>
      </c>
      <c r="AI432" s="79">
        <v>-8.9301608502864838E-2</v>
      </c>
      <c r="AJ432" s="79">
        <v>-7.7391088008880615E-2</v>
      </c>
      <c r="AK432" s="79">
        <v>-9.7825184464454651E-2</v>
      </c>
      <c r="AL432" s="79">
        <v>-4.2182043194770813E-2</v>
      </c>
      <c r="AM432" s="79">
        <v>-3.7537910044193268E-2</v>
      </c>
      <c r="AN432" s="79">
        <v>-0.1137785017490387</v>
      </c>
      <c r="AO432" s="79">
        <v>-4.8690661787986755E-2</v>
      </c>
      <c r="AP432" s="79">
        <v>-7.6325364410877228E-2</v>
      </c>
      <c r="AQ432" s="79">
        <v>-7.6314732432365417E-2</v>
      </c>
      <c r="AR432" s="79">
        <v>-0.22082601487636566</v>
      </c>
      <c r="AS432" s="79">
        <v>-9.4176426529884338E-2</v>
      </c>
      <c r="AT432" s="79">
        <v>-9.6045993268489838E-3</v>
      </c>
      <c r="AU432" s="79">
        <v>-2.5867434218525887E-2</v>
      </c>
      <c r="AV432" s="79">
        <v>-5.1419544965028763E-2</v>
      </c>
      <c r="AW432" s="79">
        <v>-0.33484354615211487</v>
      </c>
      <c r="AX432" s="79">
        <v>-0.21700890362262726</v>
      </c>
      <c r="AY432" s="79">
        <v>-0.14037032425403595</v>
      </c>
      <c r="AZ432" s="79">
        <v>-0.17747032642364502</v>
      </c>
      <c r="BA432" s="79">
        <v>-0.22954156994819641</v>
      </c>
      <c r="BB432" s="79">
        <v>-0.23833435773849487</v>
      </c>
      <c r="BC432" s="79">
        <v>-0.18849946558475494</v>
      </c>
      <c r="BD432" s="79">
        <v>-0.13004827499389648</v>
      </c>
      <c r="BE432" s="79">
        <v>-8.3192117512226105E-2</v>
      </c>
      <c r="BF432" s="79">
        <v>-0.11166532337665558</v>
      </c>
      <c r="BG432" s="79">
        <v>-3.9617531001567841E-2</v>
      </c>
      <c r="BH432" s="79">
        <v>-3.5527203232049942E-2</v>
      </c>
      <c r="BI432" s="79">
        <v>-5.7925194501876831E-2</v>
      </c>
      <c r="BJ432" s="79">
        <v>6.3023059628903866E-3</v>
      </c>
      <c r="BK432" s="79">
        <v>1.2824520468711853E-2</v>
      </c>
      <c r="BL432" s="79">
        <v>-4.8669986426830292E-2</v>
      </c>
      <c r="BM432" s="79">
        <v>2.9268743470311165E-2</v>
      </c>
      <c r="BN432" s="79">
        <v>1.6821600496768951E-2</v>
      </c>
      <c r="BO432" s="79">
        <v>1.8559148535132408E-2</v>
      </c>
      <c r="BP432" s="79">
        <v>-0.12861783802509308</v>
      </c>
      <c r="BQ432" s="79">
        <v>-5.278510507196188E-4</v>
      </c>
      <c r="BR432" s="79">
        <v>9.3954920768737793E-2</v>
      </c>
      <c r="BS432" s="79">
        <v>7.4098587036132813E-2</v>
      </c>
      <c r="BT432" s="79">
        <v>6.3462071120738983E-2</v>
      </c>
      <c r="BU432" s="79">
        <v>-0.21853774785995483</v>
      </c>
      <c r="BV432" s="79">
        <v>-0.10302813351154327</v>
      </c>
      <c r="BW432" s="79">
        <v>-2.6741016656160355E-2</v>
      </c>
      <c r="BX432" s="79">
        <v>-4.9642685800790787E-2</v>
      </c>
      <c r="BY432" s="79">
        <v>-0.10404250770807266</v>
      </c>
      <c r="BZ432" s="79">
        <v>-0.12586104869842529</v>
      </c>
      <c r="CA432" s="79">
        <v>-7.8269146382808685E-2</v>
      </c>
      <c r="CB432" s="79">
        <v>-3.5916320979595184E-2</v>
      </c>
      <c r="CC432" s="79">
        <v>-4.4848315417766571E-2</v>
      </c>
      <c r="CD432" s="79">
        <v>-7.1016751229763031E-2</v>
      </c>
      <c r="CE432" s="79">
        <v>-5.2064908668398857E-3</v>
      </c>
      <c r="CF432" s="79">
        <v>-6.5323980525135994E-3</v>
      </c>
      <c r="CG432" s="79">
        <v>-3.0290579423308372E-2</v>
      </c>
      <c r="CH432" s="79">
        <v>3.9882417768239975E-2</v>
      </c>
      <c r="CI432" s="79">
        <v>4.7705382108688354E-2</v>
      </c>
      <c r="CJ432" s="79">
        <v>-3.5760314203798771E-3</v>
      </c>
      <c r="CK432" s="79">
        <v>8.3263188600540161E-2</v>
      </c>
      <c r="CL432" s="79">
        <v>8.1334911286830902E-2</v>
      </c>
      <c r="CM432" s="79">
        <v>8.4268510341644287E-2</v>
      </c>
      <c r="CN432" s="79">
        <v>-6.4754746854305267E-2</v>
      </c>
      <c r="CO432" s="79">
        <v>6.4332865178585052E-2</v>
      </c>
      <c r="CP432" s="79">
        <v>0.165679931640625</v>
      </c>
      <c r="CQ432" s="79">
        <v>0.14333474636077881</v>
      </c>
      <c r="CR432" s="79">
        <v>0.14302873611450195</v>
      </c>
      <c r="CS432" s="79">
        <v>-0.13798470795154572</v>
      </c>
      <c r="CT432" s="79">
        <v>-2.4085400626063347E-2</v>
      </c>
      <c r="CU432" s="79">
        <v>5.1958292722702026E-2</v>
      </c>
      <c r="CV432" s="79">
        <v>3.8890339434146881E-2</v>
      </c>
      <c r="CW432" s="79">
        <v>-1.7122229561209679E-2</v>
      </c>
      <c r="CX432" s="79">
        <v>-4.796237125992775E-2</v>
      </c>
      <c r="CY432" s="79">
        <v>-1.9239690154790878E-3</v>
      </c>
      <c r="CZ432" s="79">
        <v>2.9279178008437157E-2</v>
      </c>
      <c r="DA432" s="79">
        <v>-6.504508201032877E-3</v>
      </c>
      <c r="DB432" s="79">
        <v>-3.0368193984031677E-2</v>
      </c>
      <c r="DC432" s="79">
        <v>2.9204549267888069E-2</v>
      </c>
      <c r="DD432" s="79">
        <v>2.2462405264377594E-2</v>
      </c>
      <c r="DE432" s="79">
        <v>-2.6559680700302124E-3</v>
      </c>
      <c r="DF432" s="79">
        <v>7.3462530970573425E-2</v>
      </c>
      <c r="DG432" s="79">
        <v>8.2586243748664856E-2</v>
      </c>
      <c r="DH432" s="79">
        <v>4.1517928242683411E-2</v>
      </c>
      <c r="DI432" s="79">
        <v>0.13725763559341431</v>
      </c>
      <c r="DJ432" s="79">
        <v>0.14584821462631226</v>
      </c>
      <c r="DK432" s="79">
        <v>0.14997787773609161</v>
      </c>
      <c r="DL432" s="79">
        <v>-8.916554506868124E-4</v>
      </c>
      <c r="DM432" s="79">
        <v>0.12919357419013977</v>
      </c>
      <c r="DN432" s="79">
        <v>0.23740494251251221</v>
      </c>
      <c r="DO432" s="79">
        <v>0.212570920586586</v>
      </c>
      <c r="DP432" s="79">
        <v>0.22259540855884552</v>
      </c>
      <c r="DQ432" s="79">
        <v>-5.7431675493717194E-2</v>
      </c>
      <c r="DR432" s="79">
        <v>5.4857328534126282E-2</v>
      </c>
      <c r="DS432" s="79">
        <v>0.13065759837627411</v>
      </c>
      <c r="DT432" s="79">
        <v>0.12742336094379425</v>
      </c>
      <c r="DU432" s="79">
        <v>6.9798052310943604E-2</v>
      </c>
      <c r="DV432" s="79">
        <v>2.9936304315924644E-2</v>
      </c>
      <c r="DW432" s="79">
        <v>7.4421212077140808E-2</v>
      </c>
      <c r="DX432" s="79">
        <v>9.4474680721759796E-2</v>
      </c>
      <c r="DY432" s="79">
        <v>4.8857856541872025E-2</v>
      </c>
      <c r="DZ432" s="79">
        <v>2.8321873396635056E-2</v>
      </c>
      <c r="EA432" s="79">
        <v>7.8888632357120514E-2</v>
      </c>
      <c r="EB432" s="79">
        <v>6.4326293766498566E-2</v>
      </c>
      <c r="EC432" s="79">
        <v>3.7244021892547607E-2</v>
      </c>
      <c r="ED432" s="79">
        <v>0.12194688618183136</v>
      </c>
      <c r="EE432" s="79">
        <v>0.13294866681098938</v>
      </c>
      <c r="EF432" s="79">
        <v>0.10662643611431122</v>
      </c>
      <c r="EG432" s="79">
        <v>0.21521705389022827</v>
      </c>
      <c r="EH432" s="79">
        <v>0.23899517953395844</v>
      </c>
      <c r="EI432" s="79">
        <v>0.24485175311565399</v>
      </c>
      <c r="EJ432" s="79">
        <v>9.131651371717453E-2</v>
      </c>
      <c r="EK432" s="79">
        <v>0.22284217178821564</v>
      </c>
      <c r="EL432" s="79">
        <v>0.34096446633338928</v>
      </c>
      <c r="EM432" s="79">
        <v>0.31253692507743835</v>
      </c>
      <c r="EN432" s="79">
        <v>0.33747705817222595</v>
      </c>
      <c r="EO432" s="79">
        <v>5.8874122798442841E-2</v>
      </c>
      <c r="EP432" s="79">
        <v>0.16883808374404907</v>
      </c>
      <c r="EQ432" s="79">
        <v>0.24428689479827881</v>
      </c>
      <c r="ER432" s="79">
        <v>0.25525099039077759</v>
      </c>
      <c r="ES432" s="79">
        <v>0.19529712200164795</v>
      </c>
      <c r="ET432" s="79">
        <v>0.14240962266921997</v>
      </c>
      <c r="EU432" s="79">
        <v>0.18465152382850647</v>
      </c>
      <c r="EV432" s="79">
        <v>0.1886066198348999</v>
      </c>
      <c r="EW432" s="79">
        <v>65.071556091308594</v>
      </c>
      <c r="EX432" s="79">
        <v>64.245552062988281</v>
      </c>
      <c r="EY432" s="79">
        <v>63.336616516113281</v>
      </c>
      <c r="EZ432" s="79">
        <v>61.730564117431641</v>
      </c>
      <c r="FA432" s="79">
        <v>60.820621490478516</v>
      </c>
      <c r="FB432" s="79">
        <v>59.819385528564453</v>
      </c>
      <c r="FC432" s="79">
        <v>58.951103210449219</v>
      </c>
      <c r="FD432" s="79">
        <v>60.282436370849609</v>
      </c>
      <c r="FE432" s="79">
        <v>63.867652893066406</v>
      </c>
      <c r="FF432" s="79">
        <v>69.041778564453125</v>
      </c>
      <c r="FG432" s="79">
        <v>72.296371459960938</v>
      </c>
      <c r="FH432" s="79">
        <v>74.797317504882813</v>
      </c>
      <c r="FI432" s="79">
        <v>77.45379638671875</v>
      </c>
      <c r="FJ432" s="79">
        <v>80.431686401367188</v>
      </c>
      <c r="FK432" s="79">
        <v>82.01318359375</v>
      </c>
      <c r="FL432" s="79">
        <v>83.037574768066406</v>
      </c>
      <c r="FM432" s="79">
        <v>82.290756225585938</v>
      </c>
      <c r="FN432" s="79">
        <v>81.195205688476563</v>
      </c>
      <c r="FO432" s="79">
        <v>79.427406311035156</v>
      </c>
      <c r="FP432" s="79">
        <v>74.516868591308594</v>
      </c>
      <c r="FQ432" s="79">
        <v>71.547821044921875</v>
      </c>
      <c r="FR432" s="79">
        <v>69.168708801269531</v>
      </c>
      <c r="FS432" s="79">
        <v>68.445899963378906</v>
      </c>
      <c r="FT432" s="79">
        <v>67.144783020019531</v>
      </c>
      <c r="FU432" s="79">
        <v>3.6782886832952499E-2</v>
      </c>
      <c r="FV432" s="79">
        <v>8.1083513796329498E-2</v>
      </c>
      <c r="FW432" s="79">
        <v>3.2742589712142944E-2</v>
      </c>
      <c r="FX432" s="79">
        <v>0</v>
      </c>
      <c r="FY432" s="79">
        <v>176</v>
      </c>
      <c r="FZ432" s="79">
        <v>1</v>
      </c>
      <c r="GA432" s="52"/>
      <c r="GB432" s="34"/>
    </row>
    <row r="433" spans="1:184" x14ac:dyDescent="0.2">
      <c r="A433" t="s">
        <v>186</v>
      </c>
      <c r="B433" t="s">
        <v>236</v>
      </c>
      <c r="C433" t="s">
        <v>194</v>
      </c>
      <c r="D433" t="s">
        <v>203</v>
      </c>
      <c r="E433" t="s">
        <v>205</v>
      </c>
      <c r="F433" t="s">
        <v>1</v>
      </c>
      <c r="G433" t="s">
        <v>1</v>
      </c>
      <c r="H433" s="79">
        <v>4409</v>
      </c>
      <c r="I433" s="79">
        <v>0.41910004615783691</v>
      </c>
      <c r="J433" s="79">
        <v>0.39187785983085632</v>
      </c>
      <c r="K433" s="79">
        <v>0.40748605132102966</v>
      </c>
      <c r="L433" s="79">
        <v>0.36978226900100708</v>
      </c>
      <c r="M433" s="79">
        <v>0.33529439568519592</v>
      </c>
      <c r="N433" s="79">
        <v>0.34743621945381165</v>
      </c>
      <c r="O433" s="79">
        <v>0.38378888368606567</v>
      </c>
      <c r="P433" s="79">
        <v>0.44016078114509583</v>
      </c>
      <c r="Q433" s="79">
        <v>0.44565895199775696</v>
      </c>
      <c r="R433" s="79">
        <v>0.47727310657501221</v>
      </c>
      <c r="S433" s="79">
        <v>0.51338118314743042</v>
      </c>
      <c r="T433" s="79">
        <v>0.48819306492805481</v>
      </c>
      <c r="U433" s="79">
        <v>0.49726402759552002</v>
      </c>
      <c r="V433" s="79">
        <v>0.49622920155525208</v>
      </c>
      <c r="W433" s="79">
        <v>0.58186185359954834</v>
      </c>
      <c r="X433" s="79">
        <v>0.61646419763565063</v>
      </c>
      <c r="Y433" s="79">
        <v>0.59613090753555298</v>
      </c>
      <c r="Z433" s="79">
        <v>0.63092535734176636</v>
      </c>
      <c r="AA433" s="79">
        <v>0.67808717489242554</v>
      </c>
      <c r="AB433" s="79">
        <v>0.69173139333724976</v>
      </c>
      <c r="AC433" s="79">
        <v>0.7789837121963501</v>
      </c>
      <c r="AD433" s="79">
        <v>0.71327751874923706</v>
      </c>
      <c r="AE433" s="79">
        <v>0.56756407022476196</v>
      </c>
      <c r="AF433" s="79">
        <v>0.41341537237167358</v>
      </c>
      <c r="AG433" s="79">
        <v>-0.11587124317884445</v>
      </c>
      <c r="AH433" s="79">
        <v>-9.4014689326286316E-2</v>
      </c>
      <c r="AI433" s="79">
        <v>-5.129767581820488E-2</v>
      </c>
      <c r="AJ433" s="79">
        <v>-4.9338340759277344E-2</v>
      </c>
      <c r="AK433" s="79">
        <v>-3.2832197844982147E-2</v>
      </c>
      <c r="AL433" s="79">
        <v>-3.3282730728387833E-2</v>
      </c>
      <c r="AM433" s="79">
        <v>-1.0778523050248623E-2</v>
      </c>
      <c r="AN433" s="79">
        <v>-3.4073382616043091E-2</v>
      </c>
      <c r="AO433" s="79">
        <v>-2.6890281587839127E-2</v>
      </c>
      <c r="AP433" s="79">
        <v>-3.8007169961929321E-2</v>
      </c>
      <c r="AQ433" s="79">
        <v>-3.0145227909088135E-2</v>
      </c>
      <c r="AR433" s="79">
        <v>-7.0767931640148163E-2</v>
      </c>
      <c r="AS433" s="79">
        <v>-0.11286409944295883</v>
      </c>
      <c r="AT433" s="79">
        <v>-0.17994773387908936</v>
      </c>
      <c r="AU433" s="79">
        <v>-3.5708434879779816E-2</v>
      </c>
      <c r="AV433" s="79">
        <v>-5.852813646197319E-2</v>
      </c>
      <c r="AW433" s="79">
        <v>-0.17164711654186249</v>
      </c>
      <c r="AX433" s="79">
        <v>-0.18654060363769531</v>
      </c>
      <c r="AY433" s="79">
        <v>-0.11056085675954819</v>
      </c>
      <c r="AZ433" s="79">
        <v>-0.17154113948345184</v>
      </c>
      <c r="BA433" s="79">
        <v>-6.5343886613845825E-2</v>
      </c>
      <c r="BB433" s="79">
        <v>-3.7315063178539276E-2</v>
      </c>
      <c r="BC433" s="79">
        <v>-6.0429040342569351E-2</v>
      </c>
      <c r="BD433" s="79">
        <v>-8.2726620137691498E-2</v>
      </c>
      <c r="BE433" s="79">
        <v>-4.1616011410951614E-2</v>
      </c>
      <c r="BF433" s="79">
        <v>-2.3039309307932854E-2</v>
      </c>
      <c r="BG433" s="79">
        <v>1.9655417650938034E-2</v>
      </c>
      <c r="BH433" s="79">
        <v>1.7015613615512848E-2</v>
      </c>
      <c r="BI433" s="79">
        <v>2.5273187085986137E-2</v>
      </c>
      <c r="BJ433" s="79">
        <v>2.4286996573209763E-2</v>
      </c>
      <c r="BK433" s="79">
        <v>2.6281207799911499E-2</v>
      </c>
      <c r="BL433" s="79">
        <v>6.4432099461555481E-3</v>
      </c>
      <c r="BM433" s="79">
        <v>1.2401269748806953E-2</v>
      </c>
      <c r="BN433" s="79">
        <v>1.5433161752298474E-3</v>
      </c>
      <c r="BO433" s="79">
        <v>1.573212631046772E-2</v>
      </c>
      <c r="BP433" s="79">
        <v>-3.1283270567655563E-2</v>
      </c>
      <c r="BQ433" s="79">
        <v>-6.2651559710502625E-2</v>
      </c>
      <c r="BR433" s="79">
        <v>-0.10627388209104538</v>
      </c>
      <c r="BS433" s="79">
        <v>1.9376145675778389E-2</v>
      </c>
      <c r="BT433" s="79">
        <v>2.056624973192811E-3</v>
      </c>
      <c r="BU433" s="79">
        <v>-9.1132409870624542E-2</v>
      </c>
      <c r="BV433" s="79">
        <v>-9.7095653414726257E-2</v>
      </c>
      <c r="BW433" s="79">
        <v>-3.1615421175956726E-2</v>
      </c>
      <c r="BX433" s="79">
        <v>-7.5006179511547089E-2</v>
      </c>
      <c r="BY433" s="79">
        <v>1.1348412372171879E-2</v>
      </c>
      <c r="BZ433" s="79">
        <v>3.135295957326889E-2</v>
      </c>
      <c r="CA433" s="79">
        <v>-6.4845560118556023E-3</v>
      </c>
      <c r="CB433" s="79">
        <v>-4.5603927224874496E-2</v>
      </c>
      <c r="CC433" s="79">
        <v>9.8129380494356155E-3</v>
      </c>
      <c r="CD433" s="79">
        <v>2.6118027046322823E-2</v>
      </c>
      <c r="CE433" s="79">
        <v>6.8797312676906586E-2</v>
      </c>
      <c r="CF433" s="79">
        <v>6.2972158193588257E-2</v>
      </c>
      <c r="CG433" s="79">
        <v>6.5516799688339233E-2</v>
      </c>
      <c r="CH433" s="79">
        <v>6.4159609377384186E-2</v>
      </c>
      <c r="CI433" s="79">
        <v>5.1948662847280502E-2</v>
      </c>
      <c r="CJ433" s="79">
        <v>3.4504875540733337E-2</v>
      </c>
      <c r="CK433" s="79">
        <v>3.96144799888134E-2</v>
      </c>
      <c r="CL433" s="79">
        <v>2.8935860842466354E-2</v>
      </c>
      <c r="CM433" s="79">
        <v>4.750664159655571E-2</v>
      </c>
      <c r="CN433" s="79">
        <v>-3.9363163523375988E-3</v>
      </c>
      <c r="CO433" s="79">
        <v>-2.7874507009983063E-2</v>
      </c>
      <c r="CP433" s="79">
        <v>-5.5247589945793152E-2</v>
      </c>
      <c r="CQ433" s="79">
        <v>5.7527560740709305E-2</v>
      </c>
      <c r="CR433" s="79">
        <v>4.4017449021339417E-2</v>
      </c>
      <c r="CS433" s="79">
        <v>-3.5368159413337708E-2</v>
      </c>
      <c r="CT433" s="79">
        <v>-3.5146355628967285E-2</v>
      </c>
      <c r="CU433" s="79">
        <v>2.3061946034431458E-2</v>
      </c>
      <c r="CV433" s="79">
        <v>-8.1463512033224106E-3</v>
      </c>
      <c r="CW433" s="79">
        <v>6.4465261995792389E-2</v>
      </c>
      <c r="CX433" s="79">
        <v>7.8912220895290375E-2</v>
      </c>
      <c r="CY433" s="79">
        <v>3.0877228826284409E-2</v>
      </c>
      <c r="CZ433" s="79">
        <v>-1.9892865791916847E-2</v>
      </c>
      <c r="DA433" s="79">
        <v>6.1241887509822845E-2</v>
      </c>
      <c r="DB433" s="79">
        <v>7.527536153793335E-2</v>
      </c>
      <c r="DC433" s="79">
        <v>0.11793920397758484</v>
      </c>
      <c r="DD433" s="79">
        <v>0.10892870277166367</v>
      </c>
      <c r="DE433" s="79">
        <v>0.10576041042804718</v>
      </c>
      <c r="DF433" s="79">
        <v>0.1040322333574295</v>
      </c>
      <c r="DG433" s="79">
        <v>7.7616125345230103E-2</v>
      </c>
      <c r="DH433" s="79">
        <v>6.2566548585891724E-2</v>
      </c>
      <c r="DI433" s="79">
        <v>6.6827692091464996E-2</v>
      </c>
      <c r="DJ433" s="79">
        <v>5.6328408420085907E-2</v>
      </c>
      <c r="DK433" s="79">
        <v>7.9281166195869446E-2</v>
      </c>
      <c r="DL433" s="79">
        <v>2.341063879430294E-2</v>
      </c>
      <c r="DM433" s="79">
        <v>6.9025475531816483E-3</v>
      </c>
      <c r="DN433" s="79">
        <v>-4.2213010601699352E-3</v>
      </c>
      <c r="DO433" s="79">
        <v>9.5678970217704773E-2</v>
      </c>
      <c r="DP433" s="79">
        <v>8.5978277027606964E-2</v>
      </c>
      <c r="DQ433" s="79">
        <v>2.0396081730723381E-2</v>
      </c>
      <c r="DR433" s="79">
        <v>2.6802942156791687E-2</v>
      </c>
      <c r="DS433" s="79">
        <v>7.7739313244819641E-2</v>
      </c>
      <c r="DT433" s="79">
        <v>5.8713473379611969E-2</v>
      </c>
      <c r="DU433" s="79">
        <v>0.11758211255073547</v>
      </c>
      <c r="DV433" s="79">
        <v>0.12647147476673126</v>
      </c>
      <c r="DW433" s="79">
        <v>6.8239010870456696E-2</v>
      </c>
      <c r="DX433" s="79">
        <v>5.8181961067020893E-3</v>
      </c>
      <c r="DY433" s="79">
        <v>0.13549712300300598</v>
      </c>
      <c r="DZ433" s="79">
        <v>0.14625075459480286</v>
      </c>
      <c r="EA433" s="79">
        <v>0.18889230489730835</v>
      </c>
      <c r="EB433" s="79">
        <v>0.17528267204761505</v>
      </c>
      <c r="EC433" s="79">
        <v>0.16386580467224121</v>
      </c>
      <c r="ED433" s="79">
        <v>0.1616019606590271</v>
      </c>
      <c r="EE433" s="79">
        <v>0.1146758496761322</v>
      </c>
      <c r="EF433" s="79">
        <v>0.10308314114809036</v>
      </c>
      <c r="EG433" s="79">
        <v>0.10611923784017563</v>
      </c>
      <c r="EH433" s="79">
        <v>9.5878884196281433E-2</v>
      </c>
      <c r="EI433" s="79">
        <v>0.12515851855278015</v>
      </c>
      <c r="EJ433" s="79">
        <v>6.2895298004150391E-2</v>
      </c>
      <c r="EK433" s="79">
        <v>5.7115085422992706E-2</v>
      </c>
      <c r="EL433" s="79">
        <v>6.9452561438083649E-2</v>
      </c>
      <c r="EM433" s="79">
        <v>0.15076355636119843</v>
      </c>
      <c r="EN433" s="79">
        <v>0.14656303822994232</v>
      </c>
      <c r="EO433" s="79">
        <v>0.10091080516576767</v>
      </c>
      <c r="EP433" s="79">
        <v>0.11624788492918015</v>
      </c>
      <c r="EQ433" s="79">
        <v>0.1566847562789917</v>
      </c>
      <c r="ER433" s="79">
        <v>0.15524844825267792</v>
      </c>
      <c r="ES433" s="79">
        <v>0.1942744106054306</v>
      </c>
      <c r="ET433" s="79">
        <v>0.19513951241970062</v>
      </c>
      <c r="EU433" s="79">
        <v>0.12218349426984787</v>
      </c>
      <c r="EV433" s="79">
        <v>4.2940884828567505E-2</v>
      </c>
      <c r="EW433" s="79">
        <v>62.635471343994141</v>
      </c>
      <c r="EX433" s="79">
        <v>61.764968872070313</v>
      </c>
      <c r="EY433" s="79">
        <v>61.006931304931641</v>
      </c>
      <c r="EZ433" s="79">
        <v>59.771255493164063</v>
      </c>
      <c r="FA433" s="79">
        <v>58.408939361572266</v>
      </c>
      <c r="FB433" s="79">
        <v>57.673782348632813</v>
      </c>
      <c r="FC433" s="79">
        <v>57.475673675537109</v>
      </c>
      <c r="FD433" s="79">
        <v>59.308971405029297</v>
      </c>
      <c r="FE433" s="79">
        <v>63.684532165527344</v>
      </c>
      <c r="FF433" s="79">
        <v>67.980667114257813</v>
      </c>
      <c r="FG433" s="79">
        <v>71.676467895507813</v>
      </c>
      <c r="FH433" s="79">
        <v>74.475906372070313</v>
      </c>
      <c r="FI433" s="79">
        <v>76.86590576171875</v>
      </c>
      <c r="FJ433" s="79">
        <v>79.231719970703125</v>
      </c>
      <c r="FK433" s="79">
        <v>80.625152587890625</v>
      </c>
      <c r="FL433" s="79">
        <v>81.530792236328125</v>
      </c>
      <c r="FM433" s="79">
        <v>80.258155822753906</v>
      </c>
      <c r="FN433" s="79">
        <v>77.865951538085938</v>
      </c>
      <c r="FO433" s="79">
        <v>74.537063598632813</v>
      </c>
      <c r="FP433" s="79">
        <v>70.504669189453125</v>
      </c>
      <c r="FQ433" s="79">
        <v>66.648658752441406</v>
      </c>
      <c r="FR433" s="79">
        <v>64.034858703613281</v>
      </c>
      <c r="FS433" s="79">
        <v>63.006206512451172</v>
      </c>
      <c r="FT433" s="79">
        <v>62.486000061035156</v>
      </c>
      <c r="FU433" s="79">
        <v>3.1824789941310883E-2</v>
      </c>
      <c r="FV433" s="79">
        <v>6.0776926577091217E-2</v>
      </c>
      <c r="FW433" s="79">
        <v>2.8981994837522507E-2</v>
      </c>
      <c r="FX433" s="79">
        <v>0</v>
      </c>
      <c r="FY433" s="79">
        <v>529</v>
      </c>
      <c r="FZ433" s="79">
        <v>1</v>
      </c>
      <c r="GA433" s="52"/>
      <c r="GB433" s="34"/>
    </row>
    <row r="434" spans="1:184" x14ac:dyDescent="0.2">
      <c r="A434" t="s">
        <v>186</v>
      </c>
      <c r="B434" t="s">
        <v>236</v>
      </c>
      <c r="C434" t="s">
        <v>194</v>
      </c>
      <c r="D434" t="s">
        <v>203</v>
      </c>
      <c r="E434" t="s">
        <v>205</v>
      </c>
      <c r="F434" t="s">
        <v>178</v>
      </c>
      <c r="G434" t="s">
        <v>1</v>
      </c>
      <c r="H434" s="79">
        <v>3080</v>
      </c>
      <c r="I434" s="79">
        <v>0.32965594530105591</v>
      </c>
      <c r="J434" s="79">
        <v>0.3092552125453949</v>
      </c>
      <c r="K434" s="79">
        <v>0.32079502940177917</v>
      </c>
      <c r="L434" s="79">
        <v>0.29058688879013062</v>
      </c>
      <c r="M434" s="79">
        <v>0.28276777267456055</v>
      </c>
      <c r="N434" s="79">
        <v>0.2917894721031189</v>
      </c>
      <c r="O434" s="79">
        <v>0.32582470774650574</v>
      </c>
      <c r="P434" s="79">
        <v>0.40278321504592896</v>
      </c>
      <c r="Q434" s="79">
        <v>0.38979828357696533</v>
      </c>
      <c r="R434" s="79">
        <v>0.44059237837791443</v>
      </c>
      <c r="S434" s="79">
        <v>0.46591335535049438</v>
      </c>
      <c r="T434" s="79">
        <v>0.45348680019378662</v>
      </c>
      <c r="U434" s="79">
        <v>0.43100085854530334</v>
      </c>
      <c r="V434" s="79">
        <v>0.43698427081108093</v>
      </c>
      <c r="W434" s="79">
        <v>0.44171172380447388</v>
      </c>
      <c r="X434" s="79">
        <v>0.45528781414031982</v>
      </c>
      <c r="Y434" s="79">
        <v>0.5014643669128418</v>
      </c>
      <c r="Z434" s="79">
        <v>0.51120388507843018</v>
      </c>
      <c r="AA434" s="79">
        <v>0.56241577863693237</v>
      </c>
      <c r="AB434" s="79">
        <v>0.57458466291427612</v>
      </c>
      <c r="AC434" s="79">
        <v>0.68000245094299316</v>
      </c>
      <c r="AD434" s="79">
        <v>0.62450790405273438</v>
      </c>
      <c r="AE434" s="79">
        <v>0.50898551940917969</v>
      </c>
      <c r="AF434" s="79">
        <v>0.36345455050468445</v>
      </c>
      <c r="AG434" s="79">
        <v>-6.2084116041660309E-2</v>
      </c>
      <c r="AH434" s="79">
        <v>-3.6419004201889038E-2</v>
      </c>
      <c r="AI434" s="79">
        <v>-1.1942938901484013E-2</v>
      </c>
      <c r="AJ434" s="79">
        <v>-8.8028637692332268E-3</v>
      </c>
      <c r="AK434" s="79">
        <v>-1.92280113697052E-2</v>
      </c>
      <c r="AL434" s="79">
        <v>-2.149578183889389E-2</v>
      </c>
      <c r="AM434" s="79">
        <v>-2.3196578025817871E-2</v>
      </c>
      <c r="AN434" s="79">
        <v>-1.5338766388595104E-2</v>
      </c>
      <c r="AO434" s="79">
        <v>-6.674174964427948E-2</v>
      </c>
      <c r="AP434" s="79">
        <v>-6.5656386315822601E-2</v>
      </c>
      <c r="AQ434" s="79">
        <v>-8.4463544189929962E-2</v>
      </c>
      <c r="AR434" s="79">
        <v>-0.10618254542350769</v>
      </c>
      <c r="AS434" s="79">
        <v>-0.1707884669303894</v>
      </c>
      <c r="AT434" s="79">
        <v>-0.13904815912246704</v>
      </c>
      <c r="AU434" s="79">
        <v>-0.10599479824304581</v>
      </c>
      <c r="AV434" s="79">
        <v>-0.13151258230209351</v>
      </c>
      <c r="AW434" s="79">
        <v>-0.15714249014854431</v>
      </c>
      <c r="AX434" s="79">
        <v>-0.16192708909511566</v>
      </c>
      <c r="AY434" s="79">
        <v>-0.1388712078332901</v>
      </c>
      <c r="AZ434" s="79">
        <v>-0.15940321981906891</v>
      </c>
      <c r="BA434" s="79">
        <v>-7.5644604861736298E-2</v>
      </c>
      <c r="BB434" s="79">
        <v>-5.02035953104496E-2</v>
      </c>
      <c r="BC434" s="79">
        <v>-4.7725457698106766E-2</v>
      </c>
      <c r="BD434" s="79">
        <v>-6.8612478673458099E-2</v>
      </c>
      <c r="BE434" s="79">
        <v>-2.2673435509204865E-2</v>
      </c>
      <c r="BF434" s="79">
        <v>-3.0433940701186657E-3</v>
      </c>
      <c r="BG434" s="79">
        <v>2.8823224827647209E-2</v>
      </c>
      <c r="BH434" s="79">
        <v>2.9375305399298668E-2</v>
      </c>
      <c r="BI434" s="79">
        <v>1.9235678017139435E-2</v>
      </c>
      <c r="BJ434" s="79">
        <v>1.5177866443991661E-2</v>
      </c>
      <c r="BK434" s="79">
        <v>1.5117445029318333E-2</v>
      </c>
      <c r="BL434" s="79">
        <v>2.7454951778054237E-2</v>
      </c>
      <c r="BM434" s="79">
        <v>-2.1582065150141716E-2</v>
      </c>
      <c r="BN434" s="79">
        <v>-2.2045660763978958E-2</v>
      </c>
      <c r="BO434" s="79">
        <v>-2.8870213776826859E-2</v>
      </c>
      <c r="BP434" s="79">
        <v>-5.9845112264156342E-2</v>
      </c>
      <c r="BQ434" s="79">
        <v>-0.11422327160835266</v>
      </c>
      <c r="BR434" s="79">
        <v>-8.5249379277229309E-2</v>
      </c>
      <c r="BS434" s="79">
        <v>-5.2543181926012039E-2</v>
      </c>
      <c r="BT434" s="79">
        <v>-7.1676924824714661E-2</v>
      </c>
      <c r="BU434" s="79">
        <v>-8.3173364400863647E-2</v>
      </c>
      <c r="BV434" s="79">
        <v>-8.7731502950191498E-2</v>
      </c>
      <c r="BW434" s="79">
        <v>-6.6938087344169617E-2</v>
      </c>
      <c r="BX434" s="79">
        <v>-9.0571068227291107E-2</v>
      </c>
      <c r="BY434" s="79">
        <v>-1.6650084406137466E-2</v>
      </c>
      <c r="BZ434" s="79">
        <v>5.5295778438448906E-3</v>
      </c>
      <c r="CA434" s="79">
        <v>1.2032859376631677E-4</v>
      </c>
      <c r="CB434" s="79">
        <v>-3.3563099801540375E-2</v>
      </c>
      <c r="CC434" s="79">
        <v>4.6222801320254803E-3</v>
      </c>
      <c r="CD434" s="79">
        <v>2.0072448998689651E-2</v>
      </c>
      <c r="CE434" s="79">
        <v>5.7057745754718781E-2</v>
      </c>
      <c r="CF434" s="79">
        <v>5.5817387998104095E-2</v>
      </c>
      <c r="CG434" s="79">
        <v>4.5875512063503265E-2</v>
      </c>
      <c r="CH434" s="79">
        <v>4.0577925741672516E-2</v>
      </c>
      <c r="CI434" s="79">
        <v>4.1653625667095184E-2</v>
      </c>
      <c r="CJ434" s="79">
        <v>5.7093750685453415E-2</v>
      </c>
      <c r="CK434" s="79">
        <v>9.6953930333256721E-3</v>
      </c>
      <c r="CL434" s="79">
        <v>8.1589939072728157E-3</v>
      </c>
      <c r="CM434" s="79">
        <v>9.6335578709840775E-3</v>
      </c>
      <c r="CN434" s="79">
        <v>-2.7751941233873367E-2</v>
      </c>
      <c r="CO434" s="79">
        <v>-7.504640519618988E-2</v>
      </c>
      <c r="CP434" s="79">
        <v>-4.798850417137146E-2</v>
      </c>
      <c r="CQ434" s="79">
        <v>-1.5522755682468414E-2</v>
      </c>
      <c r="CR434" s="79">
        <v>-3.0234949663281441E-2</v>
      </c>
      <c r="CS434" s="79">
        <v>-3.194257989525795E-2</v>
      </c>
      <c r="CT434" s="79">
        <v>-3.634386882185936E-2</v>
      </c>
      <c r="CU434" s="79">
        <v>-1.7117427662014961E-2</v>
      </c>
      <c r="CV434" s="79">
        <v>-4.2898125946521759E-2</v>
      </c>
      <c r="CW434" s="79">
        <v>2.4209339171648026E-2</v>
      </c>
      <c r="CX434" s="79">
        <v>4.4130202382802963E-2</v>
      </c>
      <c r="CY434" s="79">
        <v>3.325817734003067E-2</v>
      </c>
      <c r="CZ434" s="79">
        <v>-9.2880092561244965E-3</v>
      </c>
      <c r="DA434" s="79">
        <v>3.19179967045784E-2</v>
      </c>
      <c r="DB434" s="79">
        <v>4.3188299983739853E-2</v>
      </c>
      <c r="DC434" s="79">
        <v>8.5292257368564606E-2</v>
      </c>
      <c r="DD434" s="79">
        <v>8.2259476184844971E-2</v>
      </c>
      <c r="DE434" s="79">
        <v>7.2515353560447693E-2</v>
      </c>
      <c r="DF434" s="79">
        <v>6.5977975726127625E-2</v>
      </c>
      <c r="DG434" s="79">
        <v>6.8189799785614014E-2</v>
      </c>
      <c r="DH434" s="79">
        <v>8.6732551455497742E-2</v>
      </c>
      <c r="DI434" s="79">
        <v>4.097285121679306E-2</v>
      </c>
      <c r="DJ434" s="79">
        <v>3.8363650441169739E-2</v>
      </c>
      <c r="DK434" s="79">
        <v>4.8137333244085312E-2</v>
      </c>
      <c r="DL434" s="79">
        <v>4.3412279337644577E-3</v>
      </c>
      <c r="DM434" s="79">
        <v>-3.5869523882865906E-2</v>
      </c>
      <c r="DN434" s="79">
        <v>-1.0727634653449059E-2</v>
      </c>
      <c r="DO434" s="79">
        <v>2.1497668698430061E-2</v>
      </c>
      <c r="DP434" s="79">
        <v>1.1207033880054951E-2</v>
      </c>
      <c r="DQ434" s="79">
        <v>1.9288206472992897E-2</v>
      </c>
      <c r="DR434" s="79">
        <v>1.5043766237795353E-2</v>
      </c>
      <c r="DS434" s="79">
        <v>3.2703235745429993E-2</v>
      </c>
      <c r="DT434" s="79">
        <v>4.7748135402798653E-3</v>
      </c>
      <c r="DU434" s="79">
        <v>6.5068759024143219E-2</v>
      </c>
      <c r="DV434" s="79">
        <v>8.273082971572876E-2</v>
      </c>
      <c r="DW434" s="79">
        <v>6.6396020352840424E-2</v>
      </c>
      <c r="DX434" s="79">
        <v>1.4987082220613956E-2</v>
      </c>
      <c r="DY434" s="79">
        <v>7.1328669786453247E-2</v>
      </c>
      <c r="DZ434" s="79">
        <v>7.6563902199268341E-2</v>
      </c>
      <c r="EA434" s="79">
        <v>0.12605844438076019</v>
      </c>
      <c r="EB434" s="79">
        <v>0.12043763697147369</v>
      </c>
      <c r="EC434" s="79">
        <v>0.11097903549671173</v>
      </c>
      <c r="ED434" s="79">
        <v>0.10265162587165833</v>
      </c>
      <c r="EE434" s="79">
        <v>0.10650382190942764</v>
      </c>
      <c r="EF434" s="79">
        <v>0.12952625751495361</v>
      </c>
      <c r="EG434" s="79">
        <v>8.6132533848285675E-2</v>
      </c>
      <c r="EH434" s="79">
        <v>8.1974372267723083E-2</v>
      </c>
      <c r="EI434" s="79">
        <v>0.10373065620660782</v>
      </c>
      <c r="EJ434" s="79">
        <v>5.0678662955760956E-2</v>
      </c>
      <c r="EK434" s="79">
        <v>2.0695656538009644E-2</v>
      </c>
      <c r="EL434" s="79">
        <v>4.3071147054433823E-2</v>
      </c>
      <c r="EM434" s="79">
        <v>7.4949279427528381E-2</v>
      </c>
      <c r="EN434" s="79">
        <v>7.1042679250240326E-2</v>
      </c>
      <c r="EO434" s="79">
        <v>9.3257330358028412E-2</v>
      </c>
      <c r="EP434" s="79">
        <v>8.9239351451396942E-2</v>
      </c>
      <c r="EQ434" s="79">
        <v>0.10463636368513107</v>
      </c>
      <c r="ER434" s="79">
        <v>7.3606960475444794E-2</v>
      </c>
      <c r="ES434" s="79">
        <v>0.12406328320503235</v>
      </c>
      <c r="ET434" s="79">
        <v>0.13846400380134583</v>
      </c>
      <c r="EU434" s="79">
        <v>0.11424180865287781</v>
      </c>
      <c r="EV434" s="79">
        <v>5.0036460161209106E-2</v>
      </c>
      <c r="EW434" s="79">
        <v>60.434738159179688</v>
      </c>
      <c r="EX434" s="79">
        <v>59.575374603271484</v>
      </c>
      <c r="EY434" s="79">
        <v>58.664012908935547</v>
      </c>
      <c r="EZ434" s="79">
        <v>57.65936279296875</v>
      </c>
      <c r="FA434" s="79">
        <v>57.08648681640625</v>
      </c>
      <c r="FB434" s="79">
        <v>56.876373291015625</v>
      </c>
      <c r="FC434" s="79">
        <v>56.877498626708984</v>
      </c>
      <c r="FD434" s="79">
        <v>58.898155212402344</v>
      </c>
      <c r="FE434" s="79">
        <v>62.723716735839844</v>
      </c>
      <c r="FF434" s="79">
        <v>67.001594543457031</v>
      </c>
      <c r="FG434" s="79">
        <v>70.491172790527344</v>
      </c>
      <c r="FH434" s="79">
        <v>73.332786560058594</v>
      </c>
      <c r="FI434" s="79">
        <v>75.599838256835938</v>
      </c>
      <c r="FJ434" s="79">
        <v>77.433425903320313</v>
      </c>
      <c r="FK434" s="79">
        <v>78.600929260253906</v>
      </c>
      <c r="FL434" s="79">
        <v>79.001411437988281</v>
      </c>
      <c r="FM434" s="79">
        <v>76.777099609375</v>
      </c>
      <c r="FN434" s="79">
        <v>72.964996337890625</v>
      </c>
      <c r="FO434" s="79">
        <v>69.744880676269531</v>
      </c>
      <c r="FP434" s="79">
        <v>65.91668701171875</v>
      </c>
      <c r="FQ434" s="79">
        <v>62.948844909667969</v>
      </c>
      <c r="FR434" s="79">
        <v>61.074916839599609</v>
      </c>
      <c r="FS434" s="79">
        <v>59.92388916015625</v>
      </c>
      <c r="FT434" s="79">
        <v>59.041896820068359</v>
      </c>
      <c r="FU434" s="79">
        <v>2.413908950984478E-2</v>
      </c>
      <c r="FV434" s="79">
        <v>5.428001657128334E-2</v>
      </c>
      <c r="FW434" s="79">
        <v>2.2115027531981468E-2</v>
      </c>
      <c r="FX434" s="79">
        <v>0</v>
      </c>
      <c r="FY434" s="79">
        <v>397</v>
      </c>
      <c r="FZ434" s="79">
        <v>1</v>
      </c>
      <c r="GA434" s="52"/>
      <c r="GB434" s="34"/>
    </row>
    <row r="435" spans="1:184" x14ac:dyDescent="0.2">
      <c r="A435" t="s">
        <v>186</v>
      </c>
      <c r="B435" t="s">
        <v>236</v>
      </c>
      <c r="C435" t="s">
        <v>194</v>
      </c>
      <c r="D435" t="s">
        <v>203</v>
      </c>
      <c r="E435" t="s">
        <v>205</v>
      </c>
      <c r="F435" t="s">
        <v>179</v>
      </c>
      <c r="G435" t="s">
        <v>1</v>
      </c>
      <c r="H435" s="79">
        <v>160</v>
      </c>
      <c r="I435" s="79"/>
      <c r="J435" s="79"/>
      <c r="K435" s="79"/>
      <c r="L435" s="79"/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  <c r="AA435" s="79"/>
      <c r="AB435" s="79"/>
      <c r="AC435" s="79"/>
      <c r="AD435" s="79"/>
      <c r="AE435" s="79"/>
      <c r="AF435" s="79"/>
      <c r="AG435" s="79"/>
      <c r="AH435" s="79"/>
      <c r="AI435" s="79"/>
      <c r="AJ435" s="79"/>
      <c r="AK435" s="79"/>
      <c r="AL435" s="79"/>
      <c r="AM435" s="79"/>
      <c r="AN435" s="79"/>
      <c r="AO435" s="79"/>
      <c r="AP435" s="79"/>
      <c r="AQ435" s="79"/>
      <c r="AR435" s="79"/>
      <c r="AS435" s="79"/>
      <c r="AT435" s="79"/>
      <c r="AU435" s="79"/>
      <c r="AV435" s="79"/>
      <c r="AW435" s="79"/>
      <c r="AX435" s="79"/>
      <c r="AY435" s="79"/>
      <c r="AZ435" s="79"/>
      <c r="BA435" s="79"/>
      <c r="BB435" s="79"/>
      <c r="BC435" s="79"/>
      <c r="BD435" s="79"/>
      <c r="BE435" s="79"/>
      <c r="BF435" s="79"/>
      <c r="BG435" s="79"/>
      <c r="BH435" s="79"/>
      <c r="BI435" s="79"/>
      <c r="BJ435" s="79"/>
      <c r="BK435" s="79"/>
      <c r="BL435" s="79"/>
      <c r="BM435" s="79"/>
      <c r="BN435" s="79"/>
      <c r="BO435" s="79"/>
      <c r="BP435" s="79"/>
      <c r="BQ435" s="79"/>
      <c r="BR435" s="79"/>
      <c r="BS435" s="79"/>
      <c r="BT435" s="79"/>
      <c r="BU435" s="79"/>
      <c r="BV435" s="79"/>
      <c r="BW435" s="79"/>
      <c r="BX435" s="79"/>
      <c r="BY435" s="79"/>
      <c r="BZ435" s="79"/>
      <c r="CA435" s="79"/>
      <c r="CB435" s="79"/>
      <c r="CC435" s="79"/>
      <c r="CD435" s="79"/>
      <c r="CE435" s="79"/>
      <c r="CF435" s="79"/>
      <c r="CG435" s="79"/>
      <c r="CH435" s="79"/>
      <c r="CI435" s="79"/>
      <c r="CJ435" s="79"/>
      <c r="CK435" s="79"/>
      <c r="CL435" s="79"/>
      <c r="CM435" s="79"/>
      <c r="CN435" s="79"/>
      <c r="CO435" s="79"/>
      <c r="CP435" s="79"/>
      <c r="CQ435" s="79"/>
      <c r="CR435" s="79"/>
      <c r="CS435" s="79"/>
      <c r="CT435" s="79"/>
      <c r="CU435" s="79"/>
      <c r="CV435" s="79"/>
      <c r="CW435" s="79"/>
      <c r="CX435" s="79"/>
      <c r="CY435" s="79"/>
      <c r="CZ435" s="79"/>
      <c r="DA435" s="79"/>
      <c r="DB435" s="79"/>
      <c r="DC435" s="79"/>
      <c r="DD435" s="79"/>
      <c r="DE435" s="79"/>
      <c r="DF435" s="79"/>
      <c r="DG435" s="79"/>
      <c r="DH435" s="79"/>
      <c r="DI435" s="79"/>
      <c r="DJ435" s="79"/>
      <c r="DK435" s="79"/>
      <c r="DL435" s="79"/>
      <c r="DM435" s="79"/>
      <c r="DN435" s="79"/>
      <c r="DO435" s="79"/>
      <c r="DP435" s="79"/>
      <c r="DQ435" s="79"/>
      <c r="DR435" s="79"/>
      <c r="DS435" s="79"/>
      <c r="DT435" s="79"/>
      <c r="DU435" s="79"/>
      <c r="DV435" s="79"/>
      <c r="DW435" s="79"/>
      <c r="DX435" s="79"/>
      <c r="DY435" s="79"/>
      <c r="DZ435" s="79"/>
      <c r="EA435" s="79"/>
      <c r="EB435" s="79"/>
      <c r="EC435" s="79"/>
      <c r="ED435" s="79"/>
      <c r="EE435" s="79"/>
      <c r="EF435" s="79"/>
      <c r="EG435" s="79"/>
      <c r="EH435" s="79"/>
      <c r="EI435" s="79"/>
      <c r="EJ435" s="79"/>
      <c r="EK435" s="79"/>
      <c r="EL435" s="79"/>
      <c r="EM435" s="79"/>
      <c r="EN435" s="79"/>
      <c r="EO435" s="79"/>
      <c r="EP435" s="79"/>
      <c r="EQ435" s="79"/>
      <c r="ER435" s="79"/>
      <c r="ES435" s="79"/>
      <c r="ET435" s="79"/>
      <c r="EU435" s="79"/>
      <c r="EV435" s="79"/>
      <c r="EW435" s="79"/>
      <c r="EX435" s="79"/>
      <c r="EY435" s="79"/>
      <c r="EZ435" s="79"/>
      <c r="FA435" s="79"/>
      <c r="FB435" s="79"/>
      <c r="FC435" s="79"/>
      <c r="FD435" s="79"/>
      <c r="FE435" s="79"/>
      <c r="FF435" s="79"/>
      <c r="FG435" s="79"/>
      <c r="FH435" s="79"/>
      <c r="FI435" s="79"/>
      <c r="FJ435" s="79"/>
      <c r="FK435" s="79"/>
      <c r="FL435" s="79"/>
      <c r="FM435" s="79"/>
      <c r="FN435" s="79"/>
      <c r="FO435" s="79"/>
      <c r="FP435" s="79"/>
      <c r="FQ435" s="79"/>
      <c r="FR435" s="79"/>
      <c r="FS435" s="79"/>
      <c r="FT435" s="79"/>
      <c r="FU435" s="79"/>
      <c r="FV435" s="79"/>
      <c r="FW435" s="79"/>
      <c r="FX435" s="79">
        <v>0</v>
      </c>
      <c r="FY435" s="79">
        <v>11</v>
      </c>
      <c r="FZ435" s="79">
        <v>0</v>
      </c>
      <c r="GA435" s="52"/>
      <c r="GB435" s="34"/>
    </row>
    <row r="436" spans="1:184" x14ac:dyDescent="0.2">
      <c r="A436" t="s">
        <v>186</v>
      </c>
      <c r="B436" t="s">
        <v>236</v>
      </c>
      <c r="C436" t="s">
        <v>194</v>
      </c>
      <c r="D436" t="s">
        <v>203</v>
      </c>
      <c r="E436" t="s">
        <v>205</v>
      </c>
      <c r="F436" t="s">
        <v>180</v>
      </c>
      <c r="G436" t="s">
        <v>1</v>
      </c>
      <c r="H436" s="79">
        <v>49</v>
      </c>
      <c r="I436" s="79"/>
      <c r="J436" s="79"/>
      <c r="K436" s="79"/>
      <c r="L436" s="79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  <c r="AA436" s="79"/>
      <c r="AB436" s="79"/>
      <c r="AC436" s="79"/>
      <c r="AD436" s="79"/>
      <c r="AE436" s="79"/>
      <c r="AF436" s="79"/>
      <c r="AG436" s="79"/>
      <c r="AH436" s="79"/>
      <c r="AI436" s="79"/>
      <c r="AJ436" s="79"/>
      <c r="AK436" s="79"/>
      <c r="AL436" s="79"/>
      <c r="AM436" s="79"/>
      <c r="AN436" s="79"/>
      <c r="AO436" s="79"/>
      <c r="AP436" s="79"/>
      <c r="AQ436" s="79"/>
      <c r="AR436" s="79"/>
      <c r="AS436" s="79"/>
      <c r="AT436" s="79"/>
      <c r="AU436" s="79"/>
      <c r="AV436" s="79"/>
      <c r="AW436" s="79"/>
      <c r="AX436" s="79"/>
      <c r="AY436" s="79"/>
      <c r="AZ436" s="79"/>
      <c r="BA436" s="79"/>
      <c r="BB436" s="79"/>
      <c r="BC436" s="79"/>
      <c r="BD436" s="79"/>
      <c r="BE436" s="79"/>
      <c r="BF436" s="79"/>
      <c r="BG436" s="79"/>
      <c r="BH436" s="79"/>
      <c r="BI436" s="79"/>
      <c r="BJ436" s="79"/>
      <c r="BK436" s="79"/>
      <c r="BL436" s="79"/>
      <c r="BM436" s="79"/>
      <c r="BN436" s="79"/>
      <c r="BO436" s="79"/>
      <c r="BP436" s="79"/>
      <c r="BQ436" s="79"/>
      <c r="BR436" s="79"/>
      <c r="BS436" s="79"/>
      <c r="BT436" s="79"/>
      <c r="BU436" s="79"/>
      <c r="BV436" s="79"/>
      <c r="BW436" s="79"/>
      <c r="BX436" s="79"/>
      <c r="BY436" s="79"/>
      <c r="BZ436" s="79"/>
      <c r="CA436" s="79"/>
      <c r="CB436" s="79"/>
      <c r="CC436" s="79"/>
      <c r="CD436" s="79"/>
      <c r="CE436" s="79"/>
      <c r="CF436" s="79"/>
      <c r="CG436" s="79"/>
      <c r="CH436" s="79"/>
      <c r="CI436" s="79"/>
      <c r="CJ436" s="79"/>
      <c r="CK436" s="79"/>
      <c r="CL436" s="79"/>
      <c r="CM436" s="79"/>
      <c r="CN436" s="79"/>
      <c r="CO436" s="79"/>
      <c r="CP436" s="79"/>
      <c r="CQ436" s="79"/>
      <c r="CR436" s="79"/>
      <c r="CS436" s="79"/>
      <c r="CT436" s="79"/>
      <c r="CU436" s="79"/>
      <c r="CV436" s="79"/>
      <c r="CW436" s="79"/>
      <c r="CX436" s="79"/>
      <c r="CY436" s="79"/>
      <c r="CZ436" s="79"/>
      <c r="DA436" s="79"/>
      <c r="DB436" s="79"/>
      <c r="DC436" s="79"/>
      <c r="DD436" s="79"/>
      <c r="DE436" s="79"/>
      <c r="DF436" s="79"/>
      <c r="DG436" s="79"/>
      <c r="DH436" s="79"/>
      <c r="DI436" s="79"/>
      <c r="DJ436" s="79"/>
      <c r="DK436" s="79"/>
      <c r="DL436" s="79"/>
      <c r="DM436" s="79"/>
      <c r="DN436" s="79"/>
      <c r="DO436" s="79"/>
      <c r="DP436" s="79"/>
      <c r="DQ436" s="79"/>
      <c r="DR436" s="79"/>
      <c r="DS436" s="79"/>
      <c r="DT436" s="79"/>
      <c r="DU436" s="79"/>
      <c r="DV436" s="79"/>
      <c r="DW436" s="79"/>
      <c r="DX436" s="79"/>
      <c r="DY436" s="79"/>
      <c r="DZ436" s="79"/>
      <c r="EA436" s="79"/>
      <c r="EB436" s="79"/>
      <c r="EC436" s="79"/>
      <c r="ED436" s="79"/>
      <c r="EE436" s="79"/>
      <c r="EF436" s="79"/>
      <c r="EG436" s="79"/>
      <c r="EH436" s="79"/>
      <c r="EI436" s="79"/>
      <c r="EJ436" s="79"/>
      <c r="EK436" s="79"/>
      <c r="EL436" s="79"/>
      <c r="EM436" s="79"/>
      <c r="EN436" s="79"/>
      <c r="EO436" s="79"/>
      <c r="EP436" s="79"/>
      <c r="EQ436" s="79"/>
      <c r="ER436" s="79"/>
      <c r="ES436" s="79"/>
      <c r="ET436" s="79"/>
      <c r="EU436" s="79"/>
      <c r="EV436" s="79"/>
      <c r="EW436" s="79"/>
      <c r="EX436" s="79"/>
      <c r="EY436" s="79"/>
      <c r="EZ436" s="79"/>
      <c r="FA436" s="79"/>
      <c r="FB436" s="79"/>
      <c r="FC436" s="79"/>
      <c r="FD436" s="79"/>
      <c r="FE436" s="79"/>
      <c r="FF436" s="79"/>
      <c r="FG436" s="79"/>
      <c r="FH436" s="79"/>
      <c r="FI436" s="79"/>
      <c r="FJ436" s="79"/>
      <c r="FK436" s="79"/>
      <c r="FL436" s="79"/>
      <c r="FM436" s="79"/>
      <c r="FN436" s="79"/>
      <c r="FO436" s="79"/>
      <c r="FP436" s="79"/>
      <c r="FQ436" s="79"/>
      <c r="FR436" s="79"/>
      <c r="FS436" s="79"/>
      <c r="FT436" s="79"/>
      <c r="FU436" s="79"/>
      <c r="FV436" s="79"/>
      <c r="FW436" s="79"/>
      <c r="FX436" s="79">
        <v>0</v>
      </c>
      <c r="FY436" s="79">
        <v>9</v>
      </c>
      <c r="FZ436" s="79">
        <v>0</v>
      </c>
      <c r="GA436" s="52"/>
      <c r="GB436" s="34"/>
    </row>
    <row r="437" spans="1:184" x14ac:dyDescent="0.2">
      <c r="A437" t="s">
        <v>186</v>
      </c>
      <c r="B437" t="s">
        <v>236</v>
      </c>
      <c r="C437" t="s">
        <v>194</v>
      </c>
      <c r="D437" t="s">
        <v>203</v>
      </c>
      <c r="E437" t="s">
        <v>205</v>
      </c>
      <c r="F437" t="s">
        <v>181</v>
      </c>
      <c r="G437" t="s">
        <v>1</v>
      </c>
      <c r="H437" s="79">
        <v>54</v>
      </c>
      <c r="I437" s="79"/>
      <c r="J437" s="79"/>
      <c r="K437" s="79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  <c r="AA437" s="79"/>
      <c r="AB437" s="79"/>
      <c r="AC437" s="79"/>
      <c r="AD437" s="79"/>
      <c r="AE437" s="79"/>
      <c r="AF437" s="79"/>
      <c r="AG437" s="79"/>
      <c r="AH437" s="79"/>
      <c r="AI437" s="79"/>
      <c r="AJ437" s="79"/>
      <c r="AK437" s="79"/>
      <c r="AL437" s="79"/>
      <c r="AM437" s="79"/>
      <c r="AN437" s="79"/>
      <c r="AO437" s="79"/>
      <c r="AP437" s="79"/>
      <c r="AQ437" s="79"/>
      <c r="AR437" s="79"/>
      <c r="AS437" s="79"/>
      <c r="AT437" s="79"/>
      <c r="AU437" s="79"/>
      <c r="AV437" s="79"/>
      <c r="AW437" s="79"/>
      <c r="AX437" s="79"/>
      <c r="AY437" s="79"/>
      <c r="AZ437" s="79"/>
      <c r="BA437" s="79"/>
      <c r="BB437" s="79"/>
      <c r="BC437" s="79"/>
      <c r="BD437" s="79"/>
      <c r="BE437" s="79"/>
      <c r="BF437" s="79"/>
      <c r="BG437" s="79"/>
      <c r="BH437" s="79"/>
      <c r="BI437" s="79"/>
      <c r="BJ437" s="79"/>
      <c r="BK437" s="79"/>
      <c r="BL437" s="79"/>
      <c r="BM437" s="79"/>
      <c r="BN437" s="79"/>
      <c r="BO437" s="79"/>
      <c r="BP437" s="79"/>
      <c r="BQ437" s="79"/>
      <c r="BR437" s="79"/>
      <c r="BS437" s="79"/>
      <c r="BT437" s="79"/>
      <c r="BU437" s="79"/>
      <c r="BV437" s="79"/>
      <c r="BW437" s="79"/>
      <c r="BX437" s="79"/>
      <c r="BY437" s="79"/>
      <c r="BZ437" s="79"/>
      <c r="CA437" s="79"/>
      <c r="CB437" s="79"/>
      <c r="CC437" s="79"/>
      <c r="CD437" s="79"/>
      <c r="CE437" s="79"/>
      <c r="CF437" s="79"/>
      <c r="CG437" s="79"/>
      <c r="CH437" s="79"/>
      <c r="CI437" s="79"/>
      <c r="CJ437" s="79"/>
      <c r="CK437" s="79"/>
      <c r="CL437" s="79"/>
      <c r="CM437" s="79"/>
      <c r="CN437" s="79"/>
      <c r="CO437" s="79"/>
      <c r="CP437" s="79"/>
      <c r="CQ437" s="79"/>
      <c r="CR437" s="79"/>
      <c r="CS437" s="79"/>
      <c r="CT437" s="79"/>
      <c r="CU437" s="79"/>
      <c r="CV437" s="79"/>
      <c r="CW437" s="79"/>
      <c r="CX437" s="79"/>
      <c r="CY437" s="79"/>
      <c r="CZ437" s="79"/>
      <c r="DA437" s="79"/>
      <c r="DB437" s="79"/>
      <c r="DC437" s="79"/>
      <c r="DD437" s="79"/>
      <c r="DE437" s="79"/>
      <c r="DF437" s="79"/>
      <c r="DG437" s="79"/>
      <c r="DH437" s="79"/>
      <c r="DI437" s="79"/>
      <c r="DJ437" s="79"/>
      <c r="DK437" s="79"/>
      <c r="DL437" s="79"/>
      <c r="DM437" s="79"/>
      <c r="DN437" s="79"/>
      <c r="DO437" s="79"/>
      <c r="DP437" s="79"/>
      <c r="DQ437" s="79"/>
      <c r="DR437" s="79"/>
      <c r="DS437" s="79"/>
      <c r="DT437" s="79"/>
      <c r="DU437" s="79"/>
      <c r="DV437" s="79"/>
      <c r="DW437" s="79"/>
      <c r="DX437" s="79"/>
      <c r="DY437" s="79"/>
      <c r="DZ437" s="79"/>
      <c r="EA437" s="79"/>
      <c r="EB437" s="79"/>
      <c r="EC437" s="79"/>
      <c r="ED437" s="79"/>
      <c r="EE437" s="79"/>
      <c r="EF437" s="79"/>
      <c r="EG437" s="79"/>
      <c r="EH437" s="79"/>
      <c r="EI437" s="79"/>
      <c r="EJ437" s="79"/>
      <c r="EK437" s="79"/>
      <c r="EL437" s="79"/>
      <c r="EM437" s="79"/>
      <c r="EN437" s="79"/>
      <c r="EO437" s="79"/>
      <c r="EP437" s="79"/>
      <c r="EQ437" s="79"/>
      <c r="ER437" s="79"/>
      <c r="ES437" s="79"/>
      <c r="ET437" s="79"/>
      <c r="EU437" s="79"/>
      <c r="EV437" s="79"/>
      <c r="EW437" s="79"/>
      <c r="EX437" s="79"/>
      <c r="EY437" s="79"/>
      <c r="EZ437" s="79"/>
      <c r="FA437" s="79"/>
      <c r="FB437" s="79"/>
      <c r="FC437" s="79"/>
      <c r="FD437" s="79"/>
      <c r="FE437" s="79"/>
      <c r="FF437" s="79"/>
      <c r="FG437" s="79"/>
      <c r="FH437" s="79"/>
      <c r="FI437" s="79"/>
      <c r="FJ437" s="79"/>
      <c r="FK437" s="79"/>
      <c r="FL437" s="79"/>
      <c r="FM437" s="79"/>
      <c r="FN437" s="79"/>
      <c r="FO437" s="79"/>
      <c r="FP437" s="79"/>
      <c r="FQ437" s="79"/>
      <c r="FR437" s="79"/>
      <c r="FS437" s="79"/>
      <c r="FT437" s="79"/>
      <c r="FU437" s="79"/>
      <c r="FV437" s="79"/>
      <c r="FW437" s="79"/>
      <c r="FX437" s="79">
        <v>0</v>
      </c>
      <c r="FY437" s="79">
        <v>5</v>
      </c>
      <c r="FZ437" s="79">
        <v>0</v>
      </c>
      <c r="GA437" s="52"/>
      <c r="GB437" s="34"/>
    </row>
    <row r="438" spans="1:184" x14ac:dyDescent="0.2">
      <c r="A438" t="s">
        <v>186</v>
      </c>
      <c r="B438" t="s">
        <v>236</v>
      </c>
      <c r="C438" t="s">
        <v>194</v>
      </c>
      <c r="D438" t="s">
        <v>203</v>
      </c>
      <c r="E438" t="s">
        <v>205</v>
      </c>
      <c r="F438" t="s">
        <v>182</v>
      </c>
      <c r="G438" t="s">
        <v>1</v>
      </c>
      <c r="H438" s="79">
        <v>313</v>
      </c>
      <c r="I438" s="79"/>
      <c r="J438" s="79"/>
      <c r="K438" s="79"/>
      <c r="L438" s="79"/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  <c r="Z438" s="79"/>
      <c r="AA438" s="79"/>
      <c r="AB438" s="79"/>
      <c r="AC438" s="79"/>
      <c r="AD438" s="79"/>
      <c r="AE438" s="79"/>
      <c r="AF438" s="79"/>
      <c r="AG438" s="79"/>
      <c r="AH438" s="79"/>
      <c r="AI438" s="79"/>
      <c r="AJ438" s="79"/>
      <c r="AK438" s="79"/>
      <c r="AL438" s="79"/>
      <c r="AM438" s="79"/>
      <c r="AN438" s="79"/>
      <c r="AO438" s="79"/>
      <c r="AP438" s="79"/>
      <c r="AQ438" s="79"/>
      <c r="AR438" s="79"/>
      <c r="AS438" s="79"/>
      <c r="AT438" s="79"/>
      <c r="AU438" s="79"/>
      <c r="AV438" s="79"/>
      <c r="AW438" s="79"/>
      <c r="AX438" s="79"/>
      <c r="AY438" s="79"/>
      <c r="AZ438" s="79"/>
      <c r="BA438" s="79"/>
      <c r="BB438" s="79"/>
      <c r="BC438" s="79"/>
      <c r="BD438" s="79"/>
      <c r="BE438" s="79"/>
      <c r="BF438" s="79"/>
      <c r="BG438" s="79"/>
      <c r="BH438" s="79"/>
      <c r="BI438" s="79"/>
      <c r="BJ438" s="79"/>
      <c r="BK438" s="79"/>
      <c r="BL438" s="79"/>
      <c r="BM438" s="79"/>
      <c r="BN438" s="79"/>
      <c r="BO438" s="79"/>
      <c r="BP438" s="79"/>
      <c r="BQ438" s="79"/>
      <c r="BR438" s="79"/>
      <c r="BS438" s="79"/>
      <c r="BT438" s="79"/>
      <c r="BU438" s="79"/>
      <c r="BV438" s="79"/>
      <c r="BW438" s="79"/>
      <c r="BX438" s="79"/>
      <c r="BY438" s="79"/>
      <c r="BZ438" s="79"/>
      <c r="CA438" s="79"/>
      <c r="CB438" s="79"/>
      <c r="CC438" s="79"/>
      <c r="CD438" s="79"/>
      <c r="CE438" s="79"/>
      <c r="CF438" s="79"/>
      <c r="CG438" s="79"/>
      <c r="CH438" s="79"/>
      <c r="CI438" s="79"/>
      <c r="CJ438" s="79"/>
      <c r="CK438" s="79"/>
      <c r="CL438" s="79"/>
      <c r="CM438" s="79"/>
      <c r="CN438" s="79"/>
      <c r="CO438" s="79"/>
      <c r="CP438" s="79"/>
      <c r="CQ438" s="79"/>
      <c r="CR438" s="79"/>
      <c r="CS438" s="79"/>
      <c r="CT438" s="79"/>
      <c r="CU438" s="79"/>
      <c r="CV438" s="79"/>
      <c r="CW438" s="79"/>
      <c r="CX438" s="79"/>
      <c r="CY438" s="79"/>
      <c r="CZ438" s="79"/>
      <c r="DA438" s="79"/>
      <c r="DB438" s="79"/>
      <c r="DC438" s="79"/>
      <c r="DD438" s="79"/>
      <c r="DE438" s="79"/>
      <c r="DF438" s="79"/>
      <c r="DG438" s="79"/>
      <c r="DH438" s="79"/>
      <c r="DI438" s="79"/>
      <c r="DJ438" s="79"/>
      <c r="DK438" s="79"/>
      <c r="DL438" s="79"/>
      <c r="DM438" s="79"/>
      <c r="DN438" s="79"/>
      <c r="DO438" s="79"/>
      <c r="DP438" s="79"/>
      <c r="DQ438" s="79"/>
      <c r="DR438" s="79"/>
      <c r="DS438" s="79"/>
      <c r="DT438" s="79"/>
      <c r="DU438" s="79"/>
      <c r="DV438" s="79"/>
      <c r="DW438" s="79"/>
      <c r="DX438" s="79"/>
      <c r="DY438" s="79"/>
      <c r="DZ438" s="79"/>
      <c r="EA438" s="79"/>
      <c r="EB438" s="79"/>
      <c r="EC438" s="79"/>
      <c r="ED438" s="79"/>
      <c r="EE438" s="79"/>
      <c r="EF438" s="79"/>
      <c r="EG438" s="79"/>
      <c r="EH438" s="79"/>
      <c r="EI438" s="79"/>
      <c r="EJ438" s="79"/>
      <c r="EK438" s="79"/>
      <c r="EL438" s="79"/>
      <c r="EM438" s="79"/>
      <c r="EN438" s="79"/>
      <c r="EO438" s="79"/>
      <c r="EP438" s="79"/>
      <c r="EQ438" s="79"/>
      <c r="ER438" s="79"/>
      <c r="ES438" s="79"/>
      <c r="ET438" s="79"/>
      <c r="EU438" s="79"/>
      <c r="EV438" s="79"/>
      <c r="EW438" s="79"/>
      <c r="EX438" s="79"/>
      <c r="EY438" s="79"/>
      <c r="EZ438" s="79"/>
      <c r="FA438" s="79"/>
      <c r="FB438" s="79"/>
      <c r="FC438" s="79"/>
      <c r="FD438" s="79"/>
      <c r="FE438" s="79"/>
      <c r="FF438" s="79"/>
      <c r="FG438" s="79"/>
      <c r="FH438" s="79"/>
      <c r="FI438" s="79"/>
      <c r="FJ438" s="79"/>
      <c r="FK438" s="79"/>
      <c r="FL438" s="79"/>
      <c r="FM438" s="79"/>
      <c r="FN438" s="79"/>
      <c r="FO438" s="79"/>
      <c r="FP438" s="79"/>
      <c r="FQ438" s="79"/>
      <c r="FR438" s="79"/>
      <c r="FS438" s="79"/>
      <c r="FT438" s="79"/>
      <c r="FU438" s="79"/>
      <c r="FV438" s="79"/>
      <c r="FW438" s="79"/>
      <c r="FX438" s="79">
        <v>0</v>
      </c>
      <c r="FY438" s="79">
        <v>39</v>
      </c>
      <c r="FZ438" s="79">
        <v>0</v>
      </c>
      <c r="GA438" s="52"/>
      <c r="GB438" s="34"/>
    </row>
    <row r="439" spans="1:184" x14ac:dyDescent="0.2">
      <c r="A439" t="s">
        <v>186</v>
      </c>
      <c r="B439" t="s">
        <v>236</v>
      </c>
      <c r="C439" t="s">
        <v>194</v>
      </c>
      <c r="D439" t="s">
        <v>203</v>
      </c>
      <c r="E439" t="s">
        <v>205</v>
      </c>
      <c r="F439" t="s">
        <v>183</v>
      </c>
      <c r="G439" t="s">
        <v>1</v>
      </c>
      <c r="H439" s="79">
        <v>463</v>
      </c>
      <c r="I439" s="79"/>
      <c r="J439" s="79"/>
      <c r="K439" s="79"/>
      <c r="L439" s="79"/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  <c r="Z439" s="79"/>
      <c r="AA439" s="79"/>
      <c r="AB439" s="79"/>
      <c r="AC439" s="79"/>
      <c r="AD439" s="79"/>
      <c r="AE439" s="79"/>
      <c r="AF439" s="79"/>
      <c r="AG439" s="79"/>
      <c r="AH439" s="79"/>
      <c r="AI439" s="79"/>
      <c r="AJ439" s="79"/>
      <c r="AK439" s="79"/>
      <c r="AL439" s="79"/>
      <c r="AM439" s="79"/>
      <c r="AN439" s="79"/>
      <c r="AO439" s="79"/>
      <c r="AP439" s="79"/>
      <c r="AQ439" s="79"/>
      <c r="AR439" s="79"/>
      <c r="AS439" s="79"/>
      <c r="AT439" s="79"/>
      <c r="AU439" s="79"/>
      <c r="AV439" s="79"/>
      <c r="AW439" s="79"/>
      <c r="AX439" s="79"/>
      <c r="AY439" s="79"/>
      <c r="AZ439" s="79"/>
      <c r="BA439" s="79"/>
      <c r="BB439" s="79"/>
      <c r="BC439" s="79"/>
      <c r="BD439" s="79"/>
      <c r="BE439" s="79"/>
      <c r="BF439" s="79"/>
      <c r="BG439" s="79"/>
      <c r="BH439" s="79"/>
      <c r="BI439" s="79"/>
      <c r="BJ439" s="79"/>
      <c r="BK439" s="79"/>
      <c r="BL439" s="79"/>
      <c r="BM439" s="79"/>
      <c r="BN439" s="79"/>
      <c r="BO439" s="79"/>
      <c r="BP439" s="79"/>
      <c r="BQ439" s="79"/>
      <c r="BR439" s="79"/>
      <c r="BS439" s="79"/>
      <c r="BT439" s="79"/>
      <c r="BU439" s="79"/>
      <c r="BV439" s="79"/>
      <c r="BW439" s="79"/>
      <c r="BX439" s="79"/>
      <c r="BY439" s="79"/>
      <c r="BZ439" s="79"/>
      <c r="CA439" s="79"/>
      <c r="CB439" s="79"/>
      <c r="CC439" s="79"/>
      <c r="CD439" s="79"/>
      <c r="CE439" s="79"/>
      <c r="CF439" s="79"/>
      <c r="CG439" s="79"/>
      <c r="CH439" s="79"/>
      <c r="CI439" s="79"/>
      <c r="CJ439" s="79"/>
      <c r="CK439" s="79"/>
      <c r="CL439" s="79"/>
      <c r="CM439" s="79"/>
      <c r="CN439" s="79"/>
      <c r="CO439" s="79"/>
      <c r="CP439" s="79"/>
      <c r="CQ439" s="79"/>
      <c r="CR439" s="79"/>
      <c r="CS439" s="79"/>
      <c r="CT439" s="79"/>
      <c r="CU439" s="79"/>
      <c r="CV439" s="79"/>
      <c r="CW439" s="79"/>
      <c r="CX439" s="79"/>
      <c r="CY439" s="79"/>
      <c r="CZ439" s="79"/>
      <c r="DA439" s="79"/>
      <c r="DB439" s="79"/>
      <c r="DC439" s="79"/>
      <c r="DD439" s="79"/>
      <c r="DE439" s="79"/>
      <c r="DF439" s="79"/>
      <c r="DG439" s="79"/>
      <c r="DH439" s="79"/>
      <c r="DI439" s="79"/>
      <c r="DJ439" s="79"/>
      <c r="DK439" s="79"/>
      <c r="DL439" s="79"/>
      <c r="DM439" s="79"/>
      <c r="DN439" s="79"/>
      <c r="DO439" s="79"/>
      <c r="DP439" s="79"/>
      <c r="DQ439" s="79"/>
      <c r="DR439" s="79"/>
      <c r="DS439" s="79"/>
      <c r="DT439" s="79"/>
      <c r="DU439" s="79"/>
      <c r="DV439" s="79"/>
      <c r="DW439" s="79"/>
      <c r="DX439" s="79"/>
      <c r="DY439" s="79"/>
      <c r="DZ439" s="79"/>
      <c r="EA439" s="79"/>
      <c r="EB439" s="79"/>
      <c r="EC439" s="79"/>
      <c r="ED439" s="79"/>
      <c r="EE439" s="79"/>
      <c r="EF439" s="79"/>
      <c r="EG439" s="79"/>
      <c r="EH439" s="79"/>
      <c r="EI439" s="79"/>
      <c r="EJ439" s="79"/>
      <c r="EK439" s="79"/>
      <c r="EL439" s="79"/>
      <c r="EM439" s="79"/>
      <c r="EN439" s="79"/>
      <c r="EO439" s="79"/>
      <c r="EP439" s="79"/>
      <c r="EQ439" s="79"/>
      <c r="ER439" s="79"/>
      <c r="ES439" s="79"/>
      <c r="ET439" s="79"/>
      <c r="EU439" s="79"/>
      <c r="EV439" s="79"/>
      <c r="EW439" s="79"/>
      <c r="EX439" s="79"/>
      <c r="EY439" s="79"/>
      <c r="EZ439" s="79"/>
      <c r="FA439" s="79"/>
      <c r="FB439" s="79"/>
      <c r="FC439" s="79"/>
      <c r="FD439" s="79"/>
      <c r="FE439" s="79"/>
      <c r="FF439" s="79"/>
      <c r="FG439" s="79"/>
      <c r="FH439" s="79"/>
      <c r="FI439" s="79"/>
      <c r="FJ439" s="79"/>
      <c r="FK439" s="79"/>
      <c r="FL439" s="79"/>
      <c r="FM439" s="79"/>
      <c r="FN439" s="79"/>
      <c r="FO439" s="79"/>
      <c r="FP439" s="79"/>
      <c r="FQ439" s="79"/>
      <c r="FR439" s="79"/>
      <c r="FS439" s="79"/>
      <c r="FT439" s="79"/>
      <c r="FU439" s="79"/>
      <c r="FV439" s="79"/>
      <c r="FW439" s="79"/>
      <c r="FX439" s="79">
        <v>0</v>
      </c>
      <c r="FY439" s="79">
        <v>44</v>
      </c>
      <c r="FZ439" s="79">
        <v>0</v>
      </c>
      <c r="GA439" s="52"/>
      <c r="GB439" s="34"/>
    </row>
    <row r="440" spans="1:184" x14ac:dyDescent="0.2">
      <c r="A440" t="s">
        <v>186</v>
      </c>
      <c r="B440" t="s">
        <v>236</v>
      </c>
      <c r="C440" t="s">
        <v>194</v>
      </c>
      <c r="D440" t="s">
        <v>203</v>
      </c>
      <c r="E440" t="s">
        <v>205</v>
      </c>
      <c r="F440" t="s">
        <v>184</v>
      </c>
      <c r="G440" t="s">
        <v>1</v>
      </c>
      <c r="H440" s="79">
        <v>219</v>
      </c>
      <c r="I440" s="79"/>
      <c r="J440" s="79"/>
      <c r="K440" s="79"/>
      <c r="L440" s="79"/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  <c r="Z440" s="79"/>
      <c r="AA440" s="79"/>
      <c r="AB440" s="79"/>
      <c r="AC440" s="79"/>
      <c r="AD440" s="79"/>
      <c r="AE440" s="79"/>
      <c r="AF440" s="79"/>
      <c r="AG440" s="79"/>
      <c r="AH440" s="79"/>
      <c r="AI440" s="79"/>
      <c r="AJ440" s="79"/>
      <c r="AK440" s="79"/>
      <c r="AL440" s="79"/>
      <c r="AM440" s="79"/>
      <c r="AN440" s="79"/>
      <c r="AO440" s="79"/>
      <c r="AP440" s="79"/>
      <c r="AQ440" s="79"/>
      <c r="AR440" s="79"/>
      <c r="AS440" s="79"/>
      <c r="AT440" s="79"/>
      <c r="AU440" s="79"/>
      <c r="AV440" s="79"/>
      <c r="AW440" s="79"/>
      <c r="AX440" s="79"/>
      <c r="AY440" s="79"/>
      <c r="AZ440" s="79"/>
      <c r="BA440" s="79"/>
      <c r="BB440" s="79"/>
      <c r="BC440" s="79"/>
      <c r="BD440" s="79"/>
      <c r="BE440" s="79"/>
      <c r="BF440" s="79"/>
      <c r="BG440" s="79"/>
      <c r="BH440" s="79"/>
      <c r="BI440" s="79"/>
      <c r="BJ440" s="79"/>
      <c r="BK440" s="79"/>
      <c r="BL440" s="79"/>
      <c r="BM440" s="79"/>
      <c r="BN440" s="79"/>
      <c r="BO440" s="79"/>
      <c r="BP440" s="79"/>
      <c r="BQ440" s="79"/>
      <c r="BR440" s="79"/>
      <c r="BS440" s="79"/>
      <c r="BT440" s="79"/>
      <c r="BU440" s="79"/>
      <c r="BV440" s="79"/>
      <c r="BW440" s="79"/>
      <c r="BX440" s="79"/>
      <c r="BY440" s="79"/>
      <c r="BZ440" s="79"/>
      <c r="CA440" s="79"/>
      <c r="CB440" s="79"/>
      <c r="CC440" s="79"/>
      <c r="CD440" s="79"/>
      <c r="CE440" s="79"/>
      <c r="CF440" s="79"/>
      <c r="CG440" s="79"/>
      <c r="CH440" s="79"/>
      <c r="CI440" s="79"/>
      <c r="CJ440" s="79"/>
      <c r="CK440" s="79"/>
      <c r="CL440" s="79"/>
      <c r="CM440" s="79"/>
      <c r="CN440" s="79"/>
      <c r="CO440" s="79"/>
      <c r="CP440" s="79"/>
      <c r="CQ440" s="79"/>
      <c r="CR440" s="79"/>
      <c r="CS440" s="79"/>
      <c r="CT440" s="79"/>
      <c r="CU440" s="79"/>
      <c r="CV440" s="79"/>
      <c r="CW440" s="79"/>
      <c r="CX440" s="79"/>
      <c r="CY440" s="79"/>
      <c r="CZ440" s="79"/>
      <c r="DA440" s="79"/>
      <c r="DB440" s="79"/>
      <c r="DC440" s="79"/>
      <c r="DD440" s="79"/>
      <c r="DE440" s="79"/>
      <c r="DF440" s="79"/>
      <c r="DG440" s="79"/>
      <c r="DH440" s="79"/>
      <c r="DI440" s="79"/>
      <c r="DJ440" s="79"/>
      <c r="DK440" s="79"/>
      <c r="DL440" s="79"/>
      <c r="DM440" s="79"/>
      <c r="DN440" s="79"/>
      <c r="DO440" s="79"/>
      <c r="DP440" s="79"/>
      <c r="DQ440" s="79"/>
      <c r="DR440" s="79"/>
      <c r="DS440" s="79"/>
      <c r="DT440" s="79"/>
      <c r="DU440" s="79"/>
      <c r="DV440" s="79"/>
      <c r="DW440" s="79"/>
      <c r="DX440" s="79"/>
      <c r="DY440" s="79"/>
      <c r="DZ440" s="79"/>
      <c r="EA440" s="79"/>
      <c r="EB440" s="79"/>
      <c r="EC440" s="79"/>
      <c r="ED440" s="79"/>
      <c r="EE440" s="79"/>
      <c r="EF440" s="79"/>
      <c r="EG440" s="79"/>
      <c r="EH440" s="79"/>
      <c r="EI440" s="79"/>
      <c r="EJ440" s="79"/>
      <c r="EK440" s="79"/>
      <c r="EL440" s="79"/>
      <c r="EM440" s="79"/>
      <c r="EN440" s="79"/>
      <c r="EO440" s="79"/>
      <c r="EP440" s="79"/>
      <c r="EQ440" s="79"/>
      <c r="ER440" s="79"/>
      <c r="ES440" s="79"/>
      <c r="ET440" s="79"/>
      <c r="EU440" s="79"/>
      <c r="EV440" s="79"/>
      <c r="EW440" s="79"/>
      <c r="EX440" s="79"/>
      <c r="EY440" s="79"/>
      <c r="EZ440" s="79"/>
      <c r="FA440" s="79"/>
      <c r="FB440" s="79"/>
      <c r="FC440" s="79"/>
      <c r="FD440" s="79"/>
      <c r="FE440" s="79"/>
      <c r="FF440" s="79"/>
      <c r="FG440" s="79"/>
      <c r="FH440" s="79"/>
      <c r="FI440" s="79"/>
      <c r="FJ440" s="79"/>
      <c r="FK440" s="79"/>
      <c r="FL440" s="79"/>
      <c r="FM440" s="79"/>
      <c r="FN440" s="79"/>
      <c r="FO440" s="79"/>
      <c r="FP440" s="79"/>
      <c r="FQ440" s="79"/>
      <c r="FR440" s="79"/>
      <c r="FS440" s="79"/>
      <c r="FT440" s="79"/>
      <c r="FU440" s="79"/>
      <c r="FV440" s="79"/>
      <c r="FW440" s="79"/>
      <c r="FX440" s="79">
        <v>0</v>
      </c>
      <c r="FY440" s="79">
        <v>19</v>
      </c>
      <c r="FZ440" s="79">
        <v>0</v>
      </c>
      <c r="GA440" s="52"/>
      <c r="GB440" s="34"/>
    </row>
    <row r="441" spans="1:184" x14ac:dyDescent="0.2">
      <c r="A441" t="s">
        <v>186</v>
      </c>
      <c r="B441" t="s">
        <v>236</v>
      </c>
      <c r="C441" t="s">
        <v>194</v>
      </c>
      <c r="D441" t="s">
        <v>203</v>
      </c>
      <c r="E441" t="s">
        <v>205</v>
      </c>
      <c r="F441" t="s">
        <v>185</v>
      </c>
      <c r="G441" t="s">
        <v>1</v>
      </c>
      <c r="H441" s="79">
        <v>71</v>
      </c>
      <c r="I441" s="79"/>
      <c r="J441" s="79"/>
      <c r="K441" s="79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  <c r="AA441" s="79"/>
      <c r="AB441" s="79"/>
      <c r="AC441" s="79"/>
      <c r="AD441" s="79"/>
      <c r="AE441" s="79"/>
      <c r="AF441" s="79"/>
      <c r="AG441" s="79"/>
      <c r="AH441" s="79"/>
      <c r="AI441" s="79"/>
      <c r="AJ441" s="79"/>
      <c r="AK441" s="79"/>
      <c r="AL441" s="79"/>
      <c r="AM441" s="79"/>
      <c r="AN441" s="79"/>
      <c r="AO441" s="79"/>
      <c r="AP441" s="79"/>
      <c r="AQ441" s="79"/>
      <c r="AR441" s="79"/>
      <c r="AS441" s="79"/>
      <c r="AT441" s="79"/>
      <c r="AU441" s="79"/>
      <c r="AV441" s="79"/>
      <c r="AW441" s="79"/>
      <c r="AX441" s="79"/>
      <c r="AY441" s="79"/>
      <c r="AZ441" s="79"/>
      <c r="BA441" s="79"/>
      <c r="BB441" s="79"/>
      <c r="BC441" s="79"/>
      <c r="BD441" s="79"/>
      <c r="BE441" s="79"/>
      <c r="BF441" s="79"/>
      <c r="BG441" s="79"/>
      <c r="BH441" s="79"/>
      <c r="BI441" s="79"/>
      <c r="BJ441" s="79"/>
      <c r="BK441" s="79"/>
      <c r="BL441" s="79"/>
      <c r="BM441" s="79"/>
      <c r="BN441" s="79"/>
      <c r="BO441" s="79"/>
      <c r="BP441" s="79"/>
      <c r="BQ441" s="79"/>
      <c r="BR441" s="79"/>
      <c r="BS441" s="79"/>
      <c r="BT441" s="79"/>
      <c r="BU441" s="79"/>
      <c r="BV441" s="79"/>
      <c r="BW441" s="79"/>
      <c r="BX441" s="79"/>
      <c r="BY441" s="79"/>
      <c r="BZ441" s="79"/>
      <c r="CA441" s="79"/>
      <c r="CB441" s="79"/>
      <c r="CC441" s="79"/>
      <c r="CD441" s="79"/>
      <c r="CE441" s="79"/>
      <c r="CF441" s="79"/>
      <c r="CG441" s="79"/>
      <c r="CH441" s="79"/>
      <c r="CI441" s="79"/>
      <c r="CJ441" s="79"/>
      <c r="CK441" s="79"/>
      <c r="CL441" s="79"/>
      <c r="CM441" s="79"/>
      <c r="CN441" s="79"/>
      <c r="CO441" s="79"/>
      <c r="CP441" s="79"/>
      <c r="CQ441" s="79"/>
      <c r="CR441" s="79"/>
      <c r="CS441" s="79"/>
      <c r="CT441" s="79"/>
      <c r="CU441" s="79"/>
      <c r="CV441" s="79"/>
      <c r="CW441" s="79"/>
      <c r="CX441" s="79"/>
      <c r="CY441" s="79"/>
      <c r="CZ441" s="79"/>
      <c r="DA441" s="79"/>
      <c r="DB441" s="79"/>
      <c r="DC441" s="79"/>
      <c r="DD441" s="79"/>
      <c r="DE441" s="79"/>
      <c r="DF441" s="79"/>
      <c r="DG441" s="79"/>
      <c r="DH441" s="79"/>
      <c r="DI441" s="79"/>
      <c r="DJ441" s="79"/>
      <c r="DK441" s="79"/>
      <c r="DL441" s="79"/>
      <c r="DM441" s="79"/>
      <c r="DN441" s="79"/>
      <c r="DO441" s="79"/>
      <c r="DP441" s="79"/>
      <c r="DQ441" s="79"/>
      <c r="DR441" s="79"/>
      <c r="DS441" s="79"/>
      <c r="DT441" s="79"/>
      <c r="DU441" s="79"/>
      <c r="DV441" s="79"/>
      <c r="DW441" s="79"/>
      <c r="DX441" s="79"/>
      <c r="DY441" s="79"/>
      <c r="DZ441" s="79"/>
      <c r="EA441" s="79"/>
      <c r="EB441" s="79"/>
      <c r="EC441" s="79"/>
      <c r="ED441" s="79"/>
      <c r="EE441" s="79"/>
      <c r="EF441" s="79"/>
      <c r="EG441" s="79"/>
      <c r="EH441" s="79"/>
      <c r="EI441" s="79"/>
      <c r="EJ441" s="79"/>
      <c r="EK441" s="79"/>
      <c r="EL441" s="79"/>
      <c r="EM441" s="79"/>
      <c r="EN441" s="79"/>
      <c r="EO441" s="79"/>
      <c r="EP441" s="79"/>
      <c r="EQ441" s="79"/>
      <c r="ER441" s="79"/>
      <c r="ES441" s="79"/>
      <c r="ET441" s="79"/>
      <c r="EU441" s="79"/>
      <c r="EV441" s="79"/>
      <c r="EW441" s="79"/>
      <c r="EX441" s="79"/>
      <c r="EY441" s="79"/>
      <c r="EZ441" s="79"/>
      <c r="FA441" s="79"/>
      <c r="FB441" s="79"/>
      <c r="FC441" s="79"/>
      <c r="FD441" s="79"/>
      <c r="FE441" s="79"/>
      <c r="FF441" s="79"/>
      <c r="FG441" s="79"/>
      <c r="FH441" s="79"/>
      <c r="FI441" s="79"/>
      <c r="FJ441" s="79"/>
      <c r="FK441" s="79"/>
      <c r="FL441" s="79"/>
      <c r="FM441" s="79"/>
      <c r="FN441" s="79"/>
      <c r="FO441" s="79"/>
      <c r="FP441" s="79"/>
      <c r="FQ441" s="79"/>
      <c r="FR441" s="79"/>
      <c r="FS441" s="79"/>
      <c r="FT441" s="79"/>
      <c r="FU441" s="79"/>
      <c r="FV441" s="79"/>
      <c r="FW441" s="79"/>
      <c r="FX441" s="79">
        <v>0</v>
      </c>
      <c r="FY441" s="79">
        <v>5</v>
      </c>
      <c r="FZ441" s="79">
        <v>0</v>
      </c>
      <c r="GA441" s="52"/>
      <c r="GB441" s="34"/>
    </row>
    <row r="442" spans="1:184" x14ac:dyDescent="0.2">
      <c r="A442" t="s">
        <v>186</v>
      </c>
      <c r="B442" t="s">
        <v>236</v>
      </c>
      <c r="C442" t="s">
        <v>194</v>
      </c>
      <c r="D442" t="s">
        <v>203</v>
      </c>
      <c r="E442" t="s">
        <v>206</v>
      </c>
      <c r="F442" t="s">
        <v>1</v>
      </c>
      <c r="G442" t="s">
        <v>198</v>
      </c>
      <c r="H442" s="79">
        <v>3282</v>
      </c>
      <c r="I442" s="79">
        <v>0.46689075231552124</v>
      </c>
      <c r="J442" s="79">
        <v>0.39930206537246704</v>
      </c>
      <c r="K442" s="79">
        <v>0.35292539000511169</v>
      </c>
      <c r="L442" s="79">
        <v>0.32270288467407227</v>
      </c>
      <c r="M442" s="79">
        <v>0.34086772799491882</v>
      </c>
      <c r="N442" s="79">
        <v>0.32305961847305298</v>
      </c>
      <c r="O442" s="79">
        <v>0.35958203673362732</v>
      </c>
      <c r="P442" s="79">
        <v>0.40138646960258484</v>
      </c>
      <c r="Q442" s="79">
        <v>0.40066492557525635</v>
      </c>
      <c r="R442" s="79">
        <v>0.46363735198974609</v>
      </c>
      <c r="S442" s="79">
        <v>0.49274823069572449</v>
      </c>
      <c r="T442" s="79">
        <v>0.56888365745544434</v>
      </c>
      <c r="U442" s="79">
        <v>0.65052306652069092</v>
      </c>
      <c r="V442" s="79">
        <v>0.71178513765335083</v>
      </c>
      <c r="W442" s="79">
        <v>0.76438033580780029</v>
      </c>
      <c r="X442" s="79">
        <v>0.88380444049835205</v>
      </c>
      <c r="Y442" s="79">
        <v>0.96013772487640381</v>
      </c>
      <c r="Z442" s="79">
        <v>1.095984935760498</v>
      </c>
      <c r="AA442" s="79">
        <v>1.0700893402099609</v>
      </c>
      <c r="AB442" s="79">
        <v>1.0810002088546753</v>
      </c>
      <c r="AC442" s="79">
        <v>1.034806489944458</v>
      </c>
      <c r="AD442" s="79">
        <v>1.0127155780792236</v>
      </c>
      <c r="AE442" s="79">
        <v>0.85733973979949951</v>
      </c>
      <c r="AF442" s="79">
        <v>0.72244912385940552</v>
      </c>
      <c r="AG442" s="79">
        <v>-0.11782348155975342</v>
      </c>
      <c r="AH442" s="79">
        <v>-0.1499474048614502</v>
      </c>
      <c r="AI442" s="79">
        <v>-9.0567320585250854E-2</v>
      </c>
      <c r="AJ442" s="79">
        <v>-6.683986634016037E-2</v>
      </c>
      <c r="AK442" s="79">
        <v>-8.0201148986816406E-2</v>
      </c>
      <c r="AL442" s="79">
        <v>-0.11058174818754196</v>
      </c>
      <c r="AM442" s="79">
        <v>-7.4774287641048431E-2</v>
      </c>
      <c r="AN442" s="79">
        <v>-9.1845937073230743E-2</v>
      </c>
      <c r="AO442" s="79">
        <v>-0.14127653837203979</v>
      </c>
      <c r="AP442" s="79">
        <v>-0.11049873381853104</v>
      </c>
      <c r="AQ442" s="79">
        <v>-0.10819957405328751</v>
      </c>
      <c r="AR442" s="79">
        <v>-8.8660344481468201E-2</v>
      </c>
      <c r="AS442" s="79">
        <v>-0.17883181571960449</v>
      </c>
      <c r="AT442" s="79">
        <v>-0.16399860382080078</v>
      </c>
      <c r="AU442" s="79">
        <v>-0.21176795661449432</v>
      </c>
      <c r="AV442" s="79">
        <v>-0.18381823599338531</v>
      </c>
      <c r="AW442" s="79">
        <v>-0.23440904915332794</v>
      </c>
      <c r="AX442" s="79">
        <v>-0.15901152789592743</v>
      </c>
      <c r="AY442" s="79">
        <v>-0.12576858699321747</v>
      </c>
      <c r="AZ442" s="79">
        <v>-8.6276888847351074E-2</v>
      </c>
      <c r="BA442" s="79">
        <v>-0.11736159771680832</v>
      </c>
      <c r="BB442" s="79">
        <v>-9.8296910524368286E-2</v>
      </c>
      <c r="BC442" s="79">
        <v>-5.6158594787120819E-2</v>
      </c>
      <c r="BD442" s="79">
        <v>-4.0755715221166611E-2</v>
      </c>
      <c r="BE442" s="79">
        <v>-6.8758323788642883E-2</v>
      </c>
      <c r="BF442" s="79">
        <v>-9.5814883708953857E-2</v>
      </c>
      <c r="BG442" s="79">
        <v>-3.2695192843675613E-2</v>
      </c>
      <c r="BH442" s="79">
        <v>-3.0293181538581848E-2</v>
      </c>
      <c r="BI442" s="79">
        <v>-1.7195478081703186E-2</v>
      </c>
      <c r="BJ442" s="79">
        <v>-4.4955816119909286E-2</v>
      </c>
      <c r="BK442" s="79">
        <v>-3.634658083319664E-2</v>
      </c>
      <c r="BL442" s="79">
        <v>-5.0312291830778122E-2</v>
      </c>
      <c r="BM442" s="79">
        <v>-9.8202690482139587E-2</v>
      </c>
      <c r="BN442" s="79">
        <v>-6.8278409540653229E-2</v>
      </c>
      <c r="BO442" s="79">
        <v>-6.3904643058776855E-2</v>
      </c>
      <c r="BP442" s="79">
        <v>-4.0758818387985229E-2</v>
      </c>
      <c r="BQ442" s="79">
        <v>-0.11629563570022583</v>
      </c>
      <c r="BR442" s="79">
        <v>-9.3344539403915405E-2</v>
      </c>
      <c r="BS442" s="79">
        <v>-0.12973736226558685</v>
      </c>
      <c r="BT442" s="79">
        <v>-7.779819518327713E-2</v>
      </c>
      <c r="BU442" s="79">
        <v>-0.11705199629068375</v>
      </c>
      <c r="BV442" s="79">
        <v>-3.308337926864624E-2</v>
      </c>
      <c r="BW442" s="79">
        <v>-2.7150535956025124E-2</v>
      </c>
      <c r="BX442" s="79">
        <v>3.342451760545373E-3</v>
      </c>
      <c r="BY442" s="79">
        <v>-1.8587194383144379E-2</v>
      </c>
      <c r="BZ442" s="79">
        <v>-1.7960791010409594E-3</v>
      </c>
      <c r="CA442" s="79">
        <v>2.7601657435297966E-2</v>
      </c>
      <c r="CB442" s="79">
        <v>4.5343689620494843E-2</v>
      </c>
      <c r="CC442" s="79">
        <v>-3.477594256401062E-2</v>
      </c>
      <c r="CD442" s="79">
        <v>-5.8322858065366745E-2</v>
      </c>
      <c r="CE442" s="79">
        <v>7.3868725448846817E-3</v>
      </c>
      <c r="CF442" s="79">
        <v>-4.9810623750090599E-3</v>
      </c>
      <c r="CG442" s="79">
        <v>2.6442054659128189E-2</v>
      </c>
      <c r="CH442" s="79">
        <v>4.9650465371087193E-4</v>
      </c>
      <c r="CI442" s="79">
        <v>-9.7316671162843704E-3</v>
      </c>
      <c r="CJ442" s="79">
        <v>-2.1546216681599617E-2</v>
      </c>
      <c r="CK442" s="79">
        <v>-6.8369880318641663E-2</v>
      </c>
      <c r="CL442" s="79">
        <v>-3.9036747068166733E-2</v>
      </c>
      <c r="CM442" s="79">
        <v>-3.3226102590560913E-2</v>
      </c>
      <c r="CN442" s="79">
        <v>-7.5823734514415264E-3</v>
      </c>
      <c r="CO442" s="79">
        <v>-7.2983257472515106E-2</v>
      </c>
      <c r="CP442" s="79">
        <v>-4.4409755617380142E-2</v>
      </c>
      <c r="CQ442" s="79">
        <v>-7.2923243045806885E-2</v>
      </c>
      <c r="CR442" s="79">
        <v>-4.369046539068222E-3</v>
      </c>
      <c r="CS442" s="79">
        <v>-3.577086329460144E-2</v>
      </c>
      <c r="CT442" s="79">
        <v>5.4134070873260498E-2</v>
      </c>
      <c r="CU442" s="79">
        <v>4.1152015328407288E-2</v>
      </c>
      <c r="CV442" s="79">
        <v>6.5412528812885284E-2</v>
      </c>
      <c r="CW442" s="79">
        <v>4.9823660403490067E-2</v>
      </c>
      <c r="CX442" s="79">
        <v>6.5040096640586853E-2</v>
      </c>
      <c r="CY442" s="79">
        <v>8.5613757371902466E-2</v>
      </c>
      <c r="CZ442" s="79">
        <v>0.10497588664293289</v>
      </c>
      <c r="DA442" s="79">
        <v>-7.9356122296303511E-4</v>
      </c>
      <c r="DB442" s="79">
        <v>-2.083083800971508E-2</v>
      </c>
      <c r="DC442" s="79">
        <v>4.7468937933444977E-2</v>
      </c>
      <c r="DD442" s="79">
        <v>2.0331058651208878E-2</v>
      </c>
      <c r="DE442" s="79">
        <v>7.0079587399959564E-2</v>
      </c>
      <c r="DF442" s="79">
        <v>4.5948829501867294E-2</v>
      </c>
      <c r="DG442" s="79">
        <v>1.6883242875337601E-2</v>
      </c>
      <c r="DH442" s="79">
        <v>7.2198580019176006E-3</v>
      </c>
      <c r="DI442" s="79">
        <v>-3.8537070155143738E-2</v>
      </c>
      <c r="DJ442" s="79">
        <v>-9.7950836643576622E-3</v>
      </c>
      <c r="DK442" s="79">
        <v>-2.5475639849901199E-3</v>
      </c>
      <c r="DL442" s="79">
        <v>2.5594074279069901E-2</v>
      </c>
      <c r="DM442" s="79">
        <v>-2.9670892283320427E-2</v>
      </c>
      <c r="DN442" s="79">
        <v>4.5250286348164082E-3</v>
      </c>
      <c r="DO442" s="79">
        <v>-1.6109110787510872E-2</v>
      </c>
      <c r="DP442" s="79">
        <v>6.9060109555721283E-2</v>
      </c>
      <c r="DQ442" s="79">
        <v>4.5510273426771164E-2</v>
      </c>
      <c r="DR442" s="79">
        <v>0.14135152101516724</v>
      </c>
      <c r="DS442" s="79">
        <v>0.10945456475019455</v>
      </c>
      <c r="DT442" s="79">
        <v>0.12748260796070099</v>
      </c>
      <c r="DU442" s="79">
        <v>0.11823451519012451</v>
      </c>
      <c r="DV442" s="79">
        <v>0.13187627494335175</v>
      </c>
      <c r="DW442" s="79">
        <v>0.14362585544586182</v>
      </c>
      <c r="DX442" s="79">
        <v>0.16460806131362915</v>
      </c>
      <c r="DY442" s="79">
        <v>4.8271600157022476E-2</v>
      </c>
      <c r="DZ442" s="79">
        <v>3.3301688730716705E-2</v>
      </c>
      <c r="EA442" s="79">
        <v>0.10534107685089111</v>
      </c>
      <c r="EB442" s="79">
        <v>5.6877739727497101E-2</v>
      </c>
      <c r="EC442" s="79">
        <v>0.13308525085449219</v>
      </c>
      <c r="ED442" s="79">
        <v>0.11157476902008057</v>
      </c>
      <c r="EE442" s="79">
        <v>5.5310949683189392E-2</v>
      </c>
      <c r="EF442" s="79">
        <v>4.8753503710031509E-2</v>
      </c>
      <c r="EG442" s="79">
        <v>4.536778200417757E-3</v>
      </c>
      <c r="EH442" s="79">
        <v>3.2425235956907272E-2</v>
      </c>
      <c r="EI442" s="79">
        <v>4.1747376322746277E-2</v>
      </c>
      <c r="EJ442" s="79">
        <v>7.3495596647262573E-2</v>
      </c>
      <c r="EK442" s="79">
        <v>3.2865289598703384E-2</v>
      </c>
      <c r="EL442" s="79">
        <v>7.51790851354599E-2</v>
      </c>
      <c r="EM442" s="79">
        <v>6.5921470522880554E-2</v>
      </c>
      <c r="EN442" s="79">
        <v>0.17508015036582947</v>
      </c>
      <c r="EO442" s="79">
        <v>0.16286733746528625</v>
      </c>
      <c r="EP442" s="79">
        <v>0.26727965474128723</v>
      </c>
      <c r="EQ442" s="79">
        <v>0.20807261765003204</v>
      </c>
      <c r="ER442" s="79">
        <v>0.21710196137428284</v>
      </c>
      <c r="ES442" s="79">
        <v>0.21700891852378845</v>
      </c>
      <c r="ET442" s="79">
        <v>0.22837710380554199</v>
      </c>
      <c r="EU442" s="79">
        <v>0.22738610208034515</v>
      </c>
      <c r="EV442" s="79">
        <v>0.25070750713348389</v>
      </c>
      <c r="EW442" s="79">
        <v>69.280311584472656</v>
      </c>
      <c r="EX442" s="79">
        <v>68.1656494140625</v>
      </c>
      <c r="EY442" s="79">
        <v>66.105148315429688</v>
      </c>
      <c r="EZ442" s="79">
        <v>64.944831848144531</v>
      </c>
      <c r="FA442" s="79">
        <v>64.027244567871094</v>
      </c>
      <c r="FB442" s="79">
        <v>63.691886901855469</v>
      </c>
      <c r="FC442" s="79">
        <v>63.365005493164063</v>
      </c>
      <c r="FD442" s="79">
        <v>66.699996948242188</v>
      </c>
      <c r="FE442" s="79">
        <v>70.825340270996094</v>
      </c>
      <c r="FF442" s="79">
        <v>74.89923095703125</v>
      </c>
      <c r="FG442" s="79">
        <v>79.726882934570313</v>
      </c>
      <c r="FH442" s="79">
        <v>84.25140380859375</v>
      </c>
      <c r="FI442" s="79">
        <v>88.327957153320313</v>
      </c>
      <c r="FJ442" s="79">
        <v>91.685523986816406</v>
      </c>
      <c r="FK442" s="79">
        <v>93.711158752441406</v>
      </c>
      <c r="FL442" s="79">
        <v>94.805694580078125</v>
      </c>
      <c r="FM442" s="79">
        <v>94.119895935058594</v>
      </c>
      <c r="FN442" s="79">
        <v>93.50921630859375</v>
      </c>
      <c r="FO442" s="79">
        <v>91.177337646484375</v>
      </c>
      <c r="FP442" s="79">
        <v>88.41796875</v>
      </c>
      <c r="FQ442" s="79">
        <v>83.507453918457031</v>
      </c>
      <c r="FR442" s="79">
        <v>79.769142150878906</v>
      </c>
      <c r="FS442" s="79">
        <v>77.240997314453125</v>
      </c>
      <c r="FT442" s="79">
        <v>75.649658203125</v>
      </c>
      <c r="FU442" s="79">
        <v>3.6702841520309448E-2</v>
      </c>
      <c r="FV442" s="79">
        <v>8.757966011762619E-2</v>
      </c>
      <c r="FW442" s="79">
        <v>3.1191973015666008E-2</v>
      </c>
      <c r="FX442" s="79">
        <v>0</v>
      </c>
      <c r="FY442" s="79">
        <v>342</v>
      </c>
      <c r="FZ442" s="79">
        <v>1</v>
      </c>
      <c r="GA442" s="52"/>
      <c r="GB442" s="34"/>
    </row>
    <row r="443" spans="1:184" x14ac:dyDescent="0.2">
      <c r="A443" t="s">
        <v>186</v>
      </c>
      <c r="B443" t="s">
        <v>236</v>
      </c>
      <c r="C443" t="s">
        <v>194</v>
      </c>
      <c r="D443" t="s">
        <v>203</v>
      </c>
      <c r="E443" t="s">
        <v>206</v>
      </c>
      <c r="F443" t="s">
        <v>1</v>
      </c>
      <c r="G443" t="s">
        <v>200</v>
      </c>
      <c r="H443" s="79">
        <v>766</v>
      </c>
      <c r="I443" s="79">
        <v>0.72109979391098022</v>
      </c>
      <c r="J443" s="79">
        <v>0.60958462953567505</v>
      </c>
      <c r="K443" s="79">
        <v>0.62816441059112549</v>
      </c>
      <c r="L443" s="79">
        <v>0.61294502019882202</v>
      </c>
      <c r="M443" s="79">
        <v>0.5743178129196167</v>
      </c>
      <c r="N443" s="79">
        <v>0.5752485990524292</v>
      </c>
      <c r="O443" s="79">
        <v>0.51359814405441284</v>
      </c>
      <c r="P443" s="79">
        <v>0.47673860192298889</v>
      </c>
      <c r="Q443" s="79">
        <v>0.4858364462852478</v>
      </c>
      <c r="R443" s="79">
        <v>0.61916029453277588</v>
      </c>
      <c r="S443" s="79">
        <v>0.76449304819107056</v>
      </c>
      <c r="T443" s="79">
        <v>0.75242704153060913</v>
      </c>
      <c r="U443" s="79">
        <v>0.79820960760116577</v>
      </c>
      <c r="V443" s="79">
        <v>0.80972099304199219</v>
      </c>
      <c r="W443" s="79">
        <v>0.8771551251411438</v>
      </c>
      <c r="X443" s="79">
        <v>0.99107474088668823</v>
      </c>
      <c r="Y443" s="79">
        <v>1.0937230587005615</v>
      </c>
      <c r="Z443" s="79">
        <v>1.1350734233856201</v>
      </c>
      <c r="AA443" s="79">
        <v>1.1137171983718872</v>
      </c>
      <c r="AB443" s="79">
        <v>1.0037004947662354</v>
      </c>
      <c r="AC443" s="79">
        <v>1.171977162361145</v>
      </c>
      <c r="AD443" s="79">
        <v>1.1143530607223511</v>
      </c>
      <c r="AE443" s="79">
        <v>1.0515787601470947</v>
      </c>
      <c r="AF443" s="79">
        <v>0.91214507818222046</v>
      </c>
      <c r="AG443" s="79">
        <v>-6.6835969686508179E-2</v>
      </c>
      <c r="AH443" s="79">
        <v>-0.12475943565368652</v>
      </c>
      <c r="AI443" s="79">
        <v>-8.2877255976200104E-2</v>
      </c>
      <c r="AJ443" s="79">
        <v>-9.8111763596534729E-2</v>
      </c>
      <c r="AK443" s="79">
        <v>-0.11242599785327911</v>
      </c>
      <c r="AL443" s="79">
        <v>-0.10407669842243195</v>
      </c>
      <c r="AM443" s="79">
        <v>-0.13199903070926666</v>
      </c>
      <c r="AN443" s="79">
        <v>-0.13851530849933624</v>
      </c>
      <c r="AO443" s="79">
        <v>-0.15969452261924744</v>
      </c>
      <c r="AP443" s="79">
        <v>-0.1537429541349411</v>
      </c>
      <c r="AQ443" s="79">
        <v>-6.2511570751667023E-2</v>
      </c>
      <c r="AR443" s="79">
        <v>-0.16928164660930634</v>
      </c>
      <c r="AS443" s="79">
        <v>-0.33615195751190186</v>
      </c>
      <c r="AT443" s="79">
        <v>-0.34962397813796997</v>
      </c>
      <c r="AU443" s="79">
        <v>-0.29350674152374268</v>
      </c>
      <c r="AV443" s="79">
        <v>-0.26443472504615784</v>
      </c>
      <c r="AW443" s="79">
        <v>-0.22100569307804108</v>
      </c>
      <c r="AX443" s="79">
        <v>-0.24558237195014954</v>
      </c>
      <c r="AY443" s="79">
        <v>-0.38313531875610352</v>
      </c>
      <c r="AZ443" s="79">
        <v>-0.458905428647995</v>
      </c>
      <c r="BA443" s="79">
        <v>-0.37557196617126465</v>
      </c>
      <c r="BB443" s="79">
        <v>-0.27315819263458252</v>
      </c>
      <c r="BC443" s="79">
        <v>-0.16280341148376465</v>
      </c>
      <c r="BD443" s="79">
        <v>-0.13955022394657135</v>
      </c>
      <c r="BE443" s="79">
        <v>9.3627594411373138E-2</v>
      </c>
      <c r="BF443" s="79">
        <v>2.8566814959049225E-2</v>
      </c>
      <c r="BG443" s="79">
        <v>7.1113206446170807E-2</v>
      </c>
      <c r="BH443" s="79">
        <v>6.3384011387825012E-2</v>
      </c>
      <c r="BI443" s="79">
        <v>3.8857031613588333E-2</v>
      </c>
      <c r="BJ443" s="79">
        <v>4.442945122718811E-2</v>
      </c>
      <c r="BK443" s="79">
        <v>-4.7908887267112732E-2</v>
      </c>
      <c r="BL443" s="79">
        <v>-6.3603200018405914E-2</v>
      </c>
      <c r="BM443" s="79">
        <v>-8.6648859083652496E-2</v>
      </c>
      <c r="BN443" s="79">
        <v>-6.9522060453891754E-2</v>
      </c>
      <c r="BO443" s="79">
        <v>4.0759291499853134E-2</v>
      </c>
      <c r="BP443" s="79">
        <v>-7.1357615292072296E-2</v>
      </c>
      <c r="BQ443" s="79">
        <v>-0.2285492867231369</v>
      </c>
      <c r="BR443" s="79">
        <v>-0.23335731029510498</v>
      </c>
      <c r="BS443" s="79">
        <v>-0.18407034873962402</v>
      </c>
      <c r="BT443" s="79">
        <v>-0.13736449182033539</v>
      </c>
      <c r="BU443" s="79">
        <v>-9.1566801071166992E-2</v>
      </c>
      <c r="BV443" s="79">
        <v>-0.11020953953266144</v>
      </c>
      <c r="BW443" s="79">
        <v>-0.23009465634822845</v>
      </c>
      <c r="BX443" s="79">
        <v>-0.31570994853973389</v>
      </c>
      <c r="BY443" s="79">
        <v>-0.18346157670021057</v>
      </c>
      <c r="BZ443" s="79">
        <v>-7.4331991374492645E-2</v>
      </c>
      <c r="CA443" s="79">
        <v>5.5598914623260498E-3</v>
      </c>
      <c r="CB443" s="79">
        <v>3.2195262610912323E-2</v>
      </c>
      <c r="CC443" s="79">
        <v>0.20476417243480682</v>
      </c>
      <c r="CD443" s="79">
        <v>0.13476011157035828</v>
      </c>
      <c r="CE443" s="79">
        <v>0.17776653170585632</v>
      </c>
      <c r="CF443" s="79">
        <v>0.17523549497127533</v>
      </c>
      <c r="CG443" s="79">
        <v>0.14363519847393036</v>
      </c>
      <c r="CH443" s="79">
        <v>0.14728435873985291</v>
      </c>
      <c r="CI443" s="79">
        <v>1.0331694036722183E-2</v>
      </c>
      <c r="CJ443" s="79">
        <v>-1.1719302274286747E-2</v>
      </c>
      <c r="CK443" s="79">
        <v>-3.6057665944099426E-2</v>
      </c>
      <c r="CL443" s="79">
        <v>-1.1190923862159252E-2</v>
      </c>
      <c r="CM443" s="79">
        <v>0.11228438466787338</v>
      </c>
      <c r="CN443" s="79">
        <v>-3.5357342567294836E-3</v>
      </c>
      <c r="CO443" s="79">
        <v>-0.15402399003505707</v>
      </c>
      <c r="CP443" s="79">
        <v>-0.15283137559890747</v>
      </c>
      <c r="CQ443" s="79">
        <v>-0.10827504843473434</v>
      </c>
      <c r="CR443" s="79">
        <v>-4.9356058239936829E-2</v>
      </c>
      <c r="CS443" s="79">
        <v>-1.9178050570189953E-3</v>
      </c>
      <c r="CT443" s="79">
        <v>-1.6450744122266769E-2</v>
      </c>
      <c r="CU443" s="79">
        <v>-0.12409914284944534</v>
      </c>
      <c r="CV443" s="79">
        <v>-0.21653316915035248</v>
      </c>
      <c r="CW443" s="79">
        <v>-5.0406541675329208E-2</v>
      </c>
      <c r="CX443" s="79">
        <v>6.3374429941177368E-2</v>
      </c>
      <c r="CY443" s="79">
        <v>0.12216779589653015</v>
      </c>
      <c r="CZ443" s="79">
        <v>0.15114566683769226</v>
      </c>
      <c r="DA443" s="79">
        <v>0.31590074300765991</v>
      </c>
      <c r="DB443" s="79">
        <v>0.24095340073108673</v>
      </c>
      <c r="DC443" s="79">
        <v>0.28441986441612244</v>
      </c>
      <c r="DD443" s="79">
        <v>0.28708696365356445</v>
      </c>
      <c r="DE443" s="79">
        <v>0.24841335415840149</v>
      </c>
      <c r="DF443" s="79">
        <v>0.2501392662525177</v>
      </c>
      <c r="DG443" s="79">
        <v>6.8572275340557098E-2</v>
      </c>
      <c r="DH443" s="79">
        <v>4.016459733247757E-2</v>
      </c>
      <c r="DI443" s="79">
        <v>1.4533530920743942E-2</v>
      </c>
      <c r="DJ443" s="79">
        <v>4.7140210866928101E-2</v>
      </c>
      <c r="DK443" s="79">
        <v>0.18380947411060333</v>
      </c>
      <c r="DL443" s="79">
        <v>6.428615003824234E-2</v>
      </c>
      <c r="DM443" s="79">
        <v>-7.9498708248138428E-2</v>
      </c>
      <c r="DN443" s="79">
        <v>-7.2305426001548767E-2</v>
      </c>
      <c r="DO443" s="79">
        <v>-3.2479740679264069E-2</v>
      </c>
      <c r="DP443" s="79">
        <v>3.8652382791042328E-2</v>
      </c>
      <c r="DQ443" s="79">
        <v>8.7731190025806427E-2</v>
      </c>
      <c r="DR443" s="79">
        <v>7.7308051288127899E-2</v>
      </c>
      <c r="DS443" s="79">
        <v>-1.8103644251823425E-2</v>
      </c>
      <c r="DT443" s="79">
        <v>-0.11735641211271286</v>
      </c>
      <c r="DU443" s="79">
        <v>8.2648493349552155E-2</v>
      </c>
      <c r="DV443" s="79">
        <v>0.20108084380626678</v>
      </c>
      <c r="DW443" s="79">
        <v>0.23877573013305664</v>
      </c>
      <c r="DX443" s="79">
        <v>0.2700960636138916</v>
      </c>
      <c r="DY443" s="79">
        <v>0.47636434435844421</v>
      </c>
      <c r="DZ443" s="79">
        <v>0.39427965879440308</v>
      </c>
      <c r="EA443" s="79">
        <v>0.43841031193733215</v>
      </c>
      <c r="EB443" s="79">
        <v>0.44858276844024658</v>
      </c>
      <c r="EC443" s="79">
        <v>0.39969640970230103</v>
      </c>
      <c r="ED443" s="79">
        <v>0.39864543080329895</v>
      </c>
      <c r="EE443" s="79">
        <v>0.15266241133213043</v>
      </c>
      <c r="EF443" s="79">
        <v>0.1150767058134079</v>
      </c>
      <c r="EG443" s="79">
        <v>8.7579183280467987E-2</v>
      </c>
      <c r="EH443" s="79">
        <v>0.13136109709739685</v>
      </c>
      <c r="EI443" s="79">
        <v>0.28708034753799438</v>
      </c>
      <c r="EJ443" s="79">
        <v>0.16221016645431519</v>
      </c>
      <c r="EK443" s="79">
        <v>2.8103969991207123E-2</v>
      </c>
      <c r="EL443" s="79">
        <v>4.3961238116025925E-2</v>
      </c>
      <c r="EM443" s="79">
        <v>7.6956644654273987E-2</v>
      </c>
      <c r="EN443" s="79">
        <v>0.16572260856628418</v>
      </c>
      <c r="EO443" s="79">
        <v>0.21717008948326111</v>
      </c>
      <c r="EP443" s="79">
        <v>0.21268086135387421</v>
      </c>
      <c r="EQ443" s="79">
        <v>0.13493703305721283</v>
      </c>
      <c r="ER443" s="79">
        <v>2.583908848464489E-2</v>
      </c>
      <c r="ES443" s="79">
        <v>0.27475884556770325</v>
      </c>
      <c r="ET443" s="79">
        <v>0.39990699291229248</v>
      </c>
      <c r="EU443" s="79">
        <v>0.40713900327682495</v>
      </c>
      <c r="EV443" s="79">
        <v>0.44184151291847229</v>
      </c>
      <c r="EW443" s="79">
        <v>71.523521423339844</v>
      </c>
      <c r="EX443" s="79">
        <v>69.669479370117188</v>
      </c>
      <c r="EY443" s="79">
        <v>68.803466796875</v>
      </c>
      <c r="EZ443" s="79">
        <v>67.019493103027344</v>
      </c>
      <c r="FA443" s="79">
        <v>66.540336608886719</v>
      </c>
      <c r="FB443" s="79">
        <v>65.661323547363281</v>
      </c>
      <c r="FC443" s="79">
        <v>65.776390075683594</v>
      </c>
      <c r="FD443" s="79">
        <v>68.599037170410156</v>
      </c>
      <c r="FE443" s="79">
        <v>73.526847839355469</v>
      </c>
      <c r="FF443" s="79">
        <v>77.529289245605469</v>
      </c>
      <c r="FG443" s="79">
        <v>82.880989074707031</v>
      </c>
      <c r="FH443" s="79">
        <v>87.06988525390625</v>
      </c>
      <c r="FI443" s="79">
        <v>89.9326171875</v>
      </c>
      <c r="FJ443" s="79">
        <v>92.8983154296875</v>
      </c>
      <c r="FK443" s="79">
        <v>95.354301452636719</v>
      </c>
      <c r="FL443" s="79">
        <v>96.499015808105469</v>
      </c>
      <c r="FM443" s="79">
        <v>96.951690673828125</v>
      </c>
      <c r="FN443" s="79">
        <v>96.322952270507813</v>
      </c>
      <c r="FO443" s="79">
        <v>95.208831787109375</v>
      </c>
      <c r="FP443" s="79">
        <v>92.262588500976563</v>
      </c>
      <c r="FQ443" s="79">
        <v>87.41253662109375</v>
      </c>
      <c r="FR443" s="79">
        <v>82.542869567871094</v>
      </c>
      <c r="FS443" s="79">
        <v>80.21588134765625</v>
      </c>
      <c r="FT443" s="79">
        <v>78.002815246582031</v>
      </c>
      <c r="FU443" s="79">
        <v>7.9690814018249512E-2</v>
      </c>
      <c r="FV443" s="79">
        <v>0.10881507396697998</v>
      </c>
      <c r="FW443" s="79">
        <v>8.2020722329616547E-2</v>
      </c>
      <c r="FX443" s="79">
        <v>0</v>
      </c>
      <c r="FY443" s="79">
        <v>170</v>
      </c>
      <c r="FZ443" s="79">
        <v>1</v>
      </c>
      <c r="GA443" s="52"/>
      <c r="GB443" s="34"/>
    </row>
    <row r="444" spans="1:184" x14ac:dyDescent="0.2">
      <c r="A444" t="s">
        <v>186</v>
      </c>
      <c r="B444" t="s">
        <v>236</v>
      </c>
      <c r="C444" t="s">
        <v>194</v>
      </c>
      <c r="D444" t="s">
        <v>203</v>
      </c>
      <c r="E444" t="s">
        <v>206</v>
      </c>
      <c r="F444" t="s">
        <v>1</v>
      </c>
      <c r="G444" t="s">
        <v>1</v>
      </c>
      <c r="H444" s="79">
        <v>4048</v>
      </c>
      <c r="I444" s="79">
        <v>0.51499450206756592</v>
      </c>
      <c r="J444" s="79">
        <v>0.43909364938735962</v>
      </c>
      <c r="K444" s="79">
        <v>0.40500864386558533</v>
      </c>
      <c r="L444" s="79">
        <v>0.37762516736984253</v>
      </c>
      <c r="M444" s="79">
        <v>0.38504332304000854</v>
      </c>
      <c r="N444" s="79">
        <v>0.37078115344047546</v>
      </c>
      <c r="O444" s="79">
        <v>0.38872638344764709</v>
      </c>
      <c r="P444" s="79">
        <v>0.41564527153968811</v>
      </c>
      <c r="Q444" s="79">
        <v>0.41678187251091003</v>
      </c>
      <c r="R444" s="79">
        <v>0.49306684732437134</v>
      </c>
      <c r="S444" s="79">
        <v>0.5441703200340271</v>
      </c>
      <c r="T444" s="79">
        <v>0.603615403175354</v>
      </c>
      <c r="U444" s="79">
        <v>0.67846971750259399</v>
      </c>
      <c r="V444" s="79">
        <v>0.73031741380691528</v>
      </c>
      <c r="W444" s="79">
        <v>0.7857205867767334</v>
      </c>
      <c r="X444" s="79">
        <v>0.90410315990447998</v>
      </c>
      <c r="Y444" s="79">
        <v>0.9854159951210022</v>
      </c>
      <c r="Z444" s="79">
        <v>1.1033816337585449</v>
      </c>
      <c r="AA444" s="79">
        <v>1.0783449411392212</v>
      </c>
      <c r="AB444" s="79">
        <v>1.0663729906082153</v>
      </c>
      <c r="AC444" s="79">
        <v>1.0607632398605347</v>
      </c>
      <c r="AD444" s="79">
        <v>1.0319483280181885</v>
      </c>
      <c r="AE444" s="79">
        <v>0.89409548044204712</v>
      </c>
      <c r="AF444" s="79">
        <v>0.75834518671035767</v>
      </c>
      <c r="AG444" s="79">
        <v>-7.4153803288936615E-2</v>
      </c>
      <c r="AH444" s="79">
        <v>-0.11083728820085526</v>
      </c>
      <c r="AI444" s="79">
        <v>-5.3859665989875793E-2</v>
      </c>
      <c r="AJ444" s="79">
        <v>-4.2926445603370667E-2</v>
      </c>
      <c r="AK444" s="79">
        <v>-5.0496146082878113E-2</v>
      </c>
      <c r="AL444" s="79">
        <v>-7.3575064539909363E-2</v>
      </c>
      <c r="AM444" s="79">
        <v>-6.5149419009685516E-2</v>
      </c>
      <c r="AN444" s="79">
        <v>-8.1527933478355408E-2</v>
      </c>
      <c r="AO444" s="79">
        <v>-0.12582764029502869</v>
      </c>
      <c r="AP444" s="79">
        <v>-9.7678475081920624E-2</v>
      </c>
      <c r="AQ444" s="79">
        <v>-7.4894078075885773E-2</v>
      </c>
      <c r="AR444" s="79">
        <v>-7.9651199281215668E-2</v>
      </c>
      <c r="AS444" s="79">
        <v>-0.18079908192157745</v>
      </c>
      <c r="AT444" s="79">
        <v>-0.16879068315029144</v>
      </c>
      <c r="AU444" s="79">
        <v>-0.19751480221748352</v>
      </c>
      <c r="AV444" s="79">
        <v>-0.1639593243598938</v>
      </c>
      <c r="AW444" s="79">
        <v>-0.19566541910171509</v>
      </c>
      <c r="AX444" s="79">
        <v>-0.13739113509654999</v>
      </c>
      <c r="AY444" s="79">
        <v>-0.13405607640743256</v>
      </c>
      <c r="AZ444" s="79">
        <v>-0.11919872462749481</v>
      </c>
      <c r="BA444" s="79">
        <v>-0.11800366640090942</v>
      </c>
      <c r="BB444" s="79">
        <v>-8.2219898700714111E-2</v>
      </c>
      <c r="BC444" s="79">
        <v>-3.4434571862220764E-2</v>
      </c>
      <c r="BD444" s="79">
        <v>-1.6619643196463585E-2</v>
      </c>
      <c r="BE444" s="79">
        <v>-2.4108894169330597E-2</v>
      </c>
      <c r="BF444" s="79">
        <v>-5.8225013315677643E-2</v>
      </c>
      <c r="BG444" s="79">
        <v>1.3734195381402969E-3</v>
      </c>
      <c r="BH444" s="79">
        <v>-3.601241041906178E-4</v>
      </c>
      <c r="BI444" s="79">
        <v>8.0615459010004997E-3</v>
      </c>
      <c r="BJ444" s="79">
        <v>-1.3402367942035198E-2</v>
      </c>
      <c r="BK444" s="79">
        <v>-3.0165115371346474E-2</v>
      </c>
      <c r="BL444" s="79">
        <v>-4.4991619884967804E-2</v>
      </c>
      <c r="BM444" s="79">
        <v>-8.8268689811229706E-2</v>
      </c>
      <c r="BN444" s="79">
        <v>-5.9919353574514389E-2</v>
      </c>
      <c r="BO444" s="79">
        <v>-3.4008495509624481E-2</v>
      </c>
      <c r="BP444" s="79">
        <v>-3.6619946360588074E-2</v>
      </c>
      <c r="BQ444" s="79">
        <v>-0.12616083025932312</v>
      </c>
      <c r="BR444" s="79">
        <v>-0.10742676258087158</v>
      </c>
      <c r="BS444" s="79">
        <v>-0.12785735726356506</v>
      </c>
      <c r="BT444" s="79">
        <v>-7.4701555073261261E-2</v>
      </c>
      <c r="BU444" s="79">
        <v>-9.7413703799247742E-2</v>
      </c>
      <c r="BV444" s="79">
        <v>-3.2127749174833298E-2</v>
      </c>
      <c r="BW444" s="79">
        <v>-4.9016490578651428E-2</v>
      </c>
      <c r="BX444" s="79">
        <v>-4.1649911552667618E-2</v>
      </c>
      <c r="BY444" s="79">
        <v>-3.0055476352572441E-2</v>
      </c>
      <c r="BZ444" s="79">
        <v>4.5962822623550892E-3</v>
      </c>
      <c r="CA444" s="79">
        <v>4.0577631443738937E-2</v>
      </c>
      <c r="CB444" s="79">
        <v>6.0381677001714706E-2</v>
      </c>
      <c r="CC444" s="79">
        <v>1.0552054271101952E-2</v>
      </c>
      <c r="CD444" s="79">
        <v>-2.1785913035273552E-2</v>
      </c>
      <c r="CE444" s="79">
        <v>3.9627689868211746E-2</v>
      </c>
      <c r="CF444" s="79">
        <v>2.912118099629879E-2</v>
      </c>
      <c r="CG444" s="79">
        <v>4.861842468380928E-2</v>
      </c>
      <c r="CH444" s="79">
        <v>2.827305905520916E-2</v>
      </c>
      <c r="CI444" s="79">
        <v>-5.935092456638813E-3</v>
      </c>
      <c r="CJ444" s="79">
        <v>-1.9686674699187279E-2</v>
      </c>
      <c r="CK444" s="79">
        <v>-6.2255464494228363E-2</v>
      </c>
      <c r="CL444" s="79">
        <v>-3.376750648021698E-2</v>
      </c>
      <c r="CM444" s="79">
        <v>-5.6912633590400219E-3</v>
      </c>
      <c r="CN444" s="79">
        <v>-6.8166311830282211E-3</v>
      </c>
      <c r="CO444" s="79">
        <v>-8.8318541646003723E-2</v>
      </c>
      <c r="CP444" s="79">
        <v>-6.4926296472549438E-2</v>
      </c>
      <c r="CQ444" s="79">
        <v>-7.9612836241722107E-2</v>
      </c>
      <c r="CR444" s="79">
        <v>-1.2881905771791935E-2</v>
      </c>
      <c r="CS444" s="79">
        <v>-2.9364872723817825E-2</v>
      </c>
      <c r="CT444" s="79">
        <v>4.0777359157800674E-2</v>
      </c>
      <c r="CU444" s="79">
        <v>9.8816622048616409E-3</v>
      </c>
      <c r="CV444" s="79">
        <v>1.2060158886015415E-2</v>
      </c>
      <c r="CW444" s="79">
        <v>3.0857168138027191E-2</v>
      </c>
      <c r="CX444" s="79">
        <v>6.4724907279014587E-2</v>
      </c>
      <c r="CY444" s="79">
        <v>9.253084659576416E-2</v>
      </c>
      <c r="CZ444" s="79">
        <v>0.11371255666017532</v>
      </c>
      <c r="DA444" s="79">
        <v>4.52130027115345E-2</v>
      </c>
      <c r="DB444" s="79">
        <v>1.4653189107775688E-2</v>
      </c>
      <c r="DC444" s="79">
        <v>7.7881962060928345E-2</v>
      </c>
      <c r="DD444" s="79">
        <v>5.8602485805749893E-2</v>
      </c>
      <c r="DE444" s="79">
        <v>8.9175306260585785E-2</v>
      </c>
      <c r="DF444" s="79">
        <v>6.9948486983776093E-2</v>
      </c>
      <c r="DG444" s="79">
        <v>1.8294932320713997E-2</v>
      </c>
      <c r="DH444" s="79">
        <v>5.6182676926255226E-3</v>
      </c>
      <c r="DI444" s="79">
        <v>-3.6242250353097916E-2</v>
      </c>
      <c r="DJ444" s="79">
        <v>-7.6156524010002613E-3</v>
      </c>
      <c r="DK444" s="79">
        <v>2.2625969722867012E-2</v>
      </c>
      <c r="DL444" s="79">
        <v>2.2986683994531631E-2</v>
      </c>
      <c r="DM444" s="79">
        <v>-5.0476256757974625E-2</v>
      </c>
      <c r="DN444" s="79">
        <v>-2.2425830364227295E-2</v>
      </c>
      <c r="DO444" s="79">
        <v>-3.1368311494588852E-2</v>
      </c>
      <c r="DP444" s="79">
        <v>4.8937752842903137E-2</v>
      </c>
      <c r="DQ444" s="79">
        <v>3.8683958351612091E-2</v>
      </c>
      <c r="DR444" s="79">
        <v>0.11368245631456375</v>
      </c>
      <c r="DS444" s="79">
        <v>6.8779818713665009E-2</v>
      </c>
      <c r="DT444" s="79">
        <v>6.5770223736763E-2</v>
      </c>
      <c r="DU444" s="79">
        <v>9.176982194185257E-2</v>
      </c>
      <c r="DV444" s="79">
        <v>0.12485352903604507</v>
      </c>
      <c r="DW444" s="79">
        <v>0.14448407292366028</v>
      </c>
      <c r="DX444" s="79">
        <v>0.16704343259334564</v>
      </c>
      <c r="DY444" s="79">
        <v>9.5257915556430817E-2</v>
      </c>
      <c r="DZ444" s="79">
        <v>6.726546585559845E-2</v>
      </c>
      <c r="EA444" s="79">
        <v>0.13311503827571869</v>
      </c>
      <c r="EB444" s="79">
        <v>0.10116881132125854</v>
      </c>
      <c r="EC444" s="79">
        <v>0.14773298799991608</v>
      </c>
      <c r="ED444" s="79">
        <v>0.13012117147445679</v>
      </c>
      <c r="EE444" s="79">
        <v>5.3279239684343338E-2</v>
      </c>
      <c r="EF444" s="79">
        <v>4.215458407998085E-2</v>
      </c>
      <c r="EG444" s="79">
        <v>1.3167017605155706E-3</v>
      </c>
      <c r="EH444" s="79">
        <v>3.0143465846776962E-2</v>
      </c>
      <c r="EI444" s="79">
        <v>6.3511557877063751E-2</v>
      </c>
      <c r="EJ444" s="79">
        <v>6.6017933189868927E-2</v>
      </c>
      <c r="EK444" s="79">
        <v>4.1619893163442612E-3</v>
      </c>
      <c r="EL444" s="79">
        <v>3.8938086479902267E-2</v>
      </c>
      <c r="EM444" s="79">
        <v>3.8289118558168411E-2</v>
      </c>
      <c r="EN444" s="79">
        <v>0.13819552958011627</v>
      </c>
      <c r="EO444" s="79">
        <v>0.13693566620349884</v>
      </c>
      <c r="EP444" s="79">
        <v>0.21894584596157074</v>
      </c>
      <c r="EQ444" s="79">
        <v>0.15381939709186554</v>
      </c>
      <c r="ER444" s="79">
        <v>0.14331905543804169</v>
      </c>
      <c r="ES444" s="79">
        <v>0.17971800267696381</v>
      </c>
      <c r="ET444" s="79">
        <v>0.21166972815990448</v>
      </c>
      <c r="EU444" s="79">
        <v>0.21949627995491028</v>
      </c>
      <c r="EV444" s="79">
        <v>0.24404475092887878</v>
      </c>
      <c r="EW444" s="79">
        <v>69.714797973632813</v>
      </c>
      <c r="EX444" s="79">
        <v>68.458824157714844</v>
      </c>
      <c r="EY444" s="79">
        <v>66.73455810546875</v>
      </c>
      <c r="EZ444" s="79">
        <v>65.437904357910156</v>
      </c>
      <c r="FA444" s="79">
        <v>64.636032104492188</v>
      </c>
      <c r="FB444" s="79">
        <v>64.157546997070313</v>
      </c>
      <c r="FC444" s="79">
        <v>63.946880340576172</v>
      </c>
      <c r="FD444" s="79">
        <v>67.103202819824219</v>
      </c>
      <c r="FE444" s="79">
        <v>71.382278442382813</v>
      </c>
      <c r="FF444" s="79">
        <v>75.494705200195313</v>
      </c>
      <c r="FG444" s="79">
        <v>80.434822082519531</v>
      </c>
      <c r="FH444" s="79">
        <v>84.911895751953125</v>
      </c>
      <c r="FI444" s="79">
        <v>88.705039978027344</v>
      </c>
      <c r="FJ444" s="79">
        <v>91.963302612304688</v>
      </c>
      <c r="FK444" s="79">
        <v>94.06524658203125</v>
      </c>
      <c r="FL444" s="79">
        <v>95.169258117675781</v>
      </c>
      <c r="FM444" s="79">
        <v>94.698448181152344</v>
      </c>
      <c r="FN444" s="79">
        <v>94.086212158203125</v>
      </c>
      <c r="FO444" s="79">
        <v>92.061134338378906</v>
      </c>
      <c r="FP444" s="79">
        <v>89.259979248046875</v>
      </c>
      <c r="FQ444" s="79">
        <v>84.384513854980469</v>
      </c>
      <c r="FR444" s="79">
        <v>80.339462280273438</v>
      </c>
      <c r="FS444" s="79">
        <v>77.893722534179688</v>
      </c>
      <c r="FT444" s="79">
        <v>76.175323486328125</v>
      </c>
      <c r="FU444" s="79">
        <v>3.336038812994957E-2</v>
      </c>
      <c r="FV444" s="79">
        <v>7.3932312428951263E-2</v>
      </c>
      <c r="FW444" s="79">
        <v>2.9672438278794289E-2</v>
      </c>
      <c r="FX444" s="79">
        <v>0</v>
      </c>
      <c r="FY444" s="79">
        <v>512</v>
      </c>
      <c r="FZ444" s="79">
        <v>1</v>
      </c>
      <c r="GA444" s="52"/>
      <c r="GB444" s="34"/>
    </row>
    <row r="445" spans="1:184" x14ac:dyDescent="0.2">
      <c r="A445" t="s">
        <v>186</v>
      </c>
      <c r="B445" t="s">
        <v>236</v>
      </c>
      <c r="C445" t="s">
        <v>194</v>
      </c>
      <c r="D445" t="s">
        <v>203</v>
      </c>
      <c r="E445" t="s">
        <v>206</v>
      </c>
      <c r="F445" t="s">
        <v>178</v>
      </c>
      <c r="G445" t="s">
        <v>1</v>
      </c>
      <c r="H445" s="79">
        <v>2828</v>
      </c>
      <c r="I445" s="79">
        <v>0.42108961939811707</v>
      </c>
      <c r="J445" s="79">
        <v>0.3190264105796814</v>
      </c>
      <c r="K445" s="79">
        <v>0.27908694744110107</v>
      </c>
      <c r="L445" s="79">
        <v>0.30228060483932495</v>
      </c>
      <c r="M445" s="79">
        <v>0.29060393571853638</v>
      </c>
      <c r="N445" s="79">
        <v>0.26643094420433044</v>
      </c>
      <c r="O445" s="79">
        <v>0.32207292318344116</v>
      </c>
      <c r="P445" s="79">
        <v>0.36713531613349915</v>
      </c>
      <c r="Q445" s="79">
        <v>0.37216287851333618</v>
      </c>
      <c r="R445" s="79">
        <v>0.43514740467071533</v>
      </c>
      <c r="S445" s="79">
        <v>0.46698951721191406</v>
      </c>
      <c r="T445" s="79">
        <v>0.52326488494873047</v>
      </c>
      <c r="U445" s="79">
        <v>0.62229692935943604</v>
      </c>
      <c r="V445" s="79">
        <v>0.67069095373153687</v>
      </c>
      <c r="W445" s="79">
        <v>0.71122932434082031</v>
      </c>
      <c r="X445" s="79">
        <v>0.81438577175140381</v>
      </c>
      <c r="Y445" s="79">
        <v>0.88307404518127441</v>
      </c>
      <c r="Z445" s="79">
        <v>0.93353283405303955</v>
      </c>
      <c r="AA445" s="79">
        <v>0.93032360076904297</v>
      </c>
      <c r="AB445" s="79">
        <v>0.89783495664596558</v>
      </c>
      <c r="AC445" s="79">
        <v>0.8411177396774292</v>
      </c>
      <c r="AD445" s="79">
        <v>0.84054934978485107</v>
      </c>
      <c r="AE445" s="79">
        <v>0.72324687242507935</v>
      </c>
      <c r="AF445" s="79">
        <v>0.5855376124382019</v>
      </c>
      <c r="AG445" s="79">
        <v>-0.11730966717004776</v>
      </c>
      <c r="AH445" s="79">
        <v>-0.17103490233421326</v>
      </c>
      <c r="AI445" s="79">
        <v>-0.11856499314308167</v>
      </c>
      <c r="AJ445" s="79">
        <v>-7.1880482137203217E-2</v>
      </c>
      <c r="AK445" s="79">
        <v>-6.6901177167892456E-2</v>
      </c>
      <c r="AL445" s="79">
        <v>-9.2173278331756592E-2</v>
      </c>
      <c r="AM445" s="79">
        <v>-3.7597306072711945E-2</v>
      </c>
      <c r="AN445" s="79">
        <v>-6.3550665974617004E-2</v>
      </c>
      <c r="AO445" s="79">
        <v>-0.1058206632733345</v>
      </c>
      <c r="AP445" s="79">
        <v>-0.10652384161949158</v>
      </c>
      <c r="AQ445" s="79">
        <v>-9.9757827818393707E-2</v>
      </c>
      <c r="AR445" s="79">
        <v>-0.12233296036720276</v>
      </c>
      <c r="AS445" s="79">
        <v>-0.16207291185855865</v>
      </c>
      <c r="AT445" s="79">
        <v>-0.13575692474842072</v>
      </c>
      <c r="AU445" s="79">
        <v>-0.17536693811416626</v>
      </c>
      <c r="AV445" s="79">
        <v>-8.861946314573288E-2</v>
      </c>
      <c r="AW445" s="79">
        <v>-6.0803763568401337E-2</v>
      </c>
      <c r="AX445" s="79">
        <v>-5.0939470529556274E-2</v>
      </c>
      <c r="AY445" s="79">
        <v>-6.4258329570293427E-2</v>
      </c>
      <c r="AZ445" s="79">
        <v>-6.0834497213363647E-2</v>
      </c>
      <c r="BA445" s="79">
        <v>-0.14078640937805176</v>
      </c>
      <c r="BB445" s="79">
        <v>-0.10765407234430313</v>
      </c>
      <c r="BC445" s="79">
        <v>-4.4522553682327271E-2</v>
      </c>
      <c r="BD445" s="79">
        <v>-7.5514532625675201E-2</v>
      </c>
      <c r="BE445" s="79">
        <v>-6.5640076994895935E-2</v>
      </c>
      <c r="BF445" s="79">
        <v>-0.1248430609703064</v>
      </c>
      <c r="BG445" s="79">
        <v>-7.9450994729995728E-2</v>
      </c>
      <c r="BH445" s="79">
        <v>-3.9761200547218323E-2</v>
      </c>
      <c r="BI445" s="79">
        <v>-3.518662229180336E-2</v>
      </c>
      <c r="BJ445" s="79">
        <v>-5.8764863759279251E-2</v>
      </c>
      <c r="BK445" s="79">
        <v>-9.434298612177372E-3</v>
      </c>
      <c r="BL445" s="79">
        <v>-3.0730098485946655E-2</v>
      </c>
      <c r="BM445" s="79">
        <v>-7.1381151676177979E-2</v>
      </c>
      <c r="BN445" s="79">
        <v>-6.5881349146366119E-2</v>
      </c>
      <c r="BO445" s="79">
        <v>-5.9004921466112137E-2</v>
      </c>
      <c r="BP445" s="79">
        <v>-7.670612633228302E-2</v>
      </c>
      <c r="BQ445" s="79">
        <v>-0.10333278030157089</v>
      </c>
      <c r="BR445" s="79">
        <v>-6.8806745111942291E-2</v>
      </c>
      <c r="BS445" s="79">
        <v>-0.10201755911111832</v>
      </c>
      <c r="BT445" s="79">
        <v>-9.3642566353082657E-3</v>
      </c>
      <c r="BU445" s="79">
        <v>2.3352928459644318E-2</v>
      </c>
      <c r="BV445" s="79">
        <v>3.3152475953102112E-2</v>
      </c>
      <c r="BW445" s="79">
        <v>1.520918495953083E-2</v>
      </c>
      <c r="BX445" s="79">
        <v>9.5770638436079025E-3</v>
      </c>
      <c r="BY445" s="79">
        <v>-7.8637212514877319E-2</v>
      </c>
      <c r="BZ445" s="79">
        <v>-4.7236058861017227E-2</v>
      </c>
      <c r="CA445" s="79">
        <v>8.3019230514764786E-3</v>
      </c>
      <c r="CB445" s="79">
        <v>-2.3105183616280556E-2</v>
      </c>
      <c r="CC445" s="79">
        <v>-2.9853872954845428E-2</v>
      </c>
      <c r="CD445" s="79">
        <v>-9.2850752174854279E-2</v>
      </c>
      <c r="CE445" s="79">
        <v>-5.2360754460096359E-2</v>
      </c>
      <c r="CF445" s="79">
        <v>-1.7515486106276512E-2</v>
      </c>
      <c r="CG445" s="79">
        <v>-1.3221219182014465E-2</v>
      </c>
      <c r="CH445" s="79">
        <v>-3.5626284778118134E-2</v>
      </c>
      <c r="CI445" s="79">
        <v>1.0071314871311188E-2</v>
      </c>
      <c r="CJ445" s="79">
        <v>-7.9986723139882088E-3</v>
      </c>
      <c r="CK445" s="79">
        <v>-4.7528449445962906E-2</v>
      </c>
      <c r="CL445" s="79">
        <v>-3.7732481956481934E-2</v>
      </c>
      <c r="CM445" s="79">
        <v>-3.0779585242271423E-2</v>
      </c>
      <c r="CN445" s="79">
        <v>-4.5105129480361938E-2</v>
      </c>
      <c r="CO445" s="79">
        <v>-6.2649548053741455E-2</v>
      </c>
      <c r="CP445" s="79">
        <v>-2.2437252104282379E-2</v>
      </c>
      <c r="CQ445" s="79">
        <v>-5.1216021180152893E-2</v>
      </c>
      <c r="CR445" s="79">
        <v>4.5527655631303787E-2</v>
      </c>
      <c r="CS445" s="79">
        <v>8.1639587879180908E-2</v>
      </c>
      <c r="CT445" s="79">
        <v>9.1394297778606415E-2</v>
      </c>
      <c r="CU445" s="79">
        <v>7.0248149335384369E-2</v>
      </c>
      <c r="CV445" s="79">
        <v>5.8343894779682159E-2</v>
      </c>
      <c r="CW445" s="79">
        <v>-3.5592872649431229E-2</v>
      </c>
      <c r="CX445" s="79">
        <v>-5.3907320834696293E-3</v>
      </c>
      <c r="CY445" s="79">
        <v>4.4887993484735489E-2</v>
      </c>
      <c r="CZ445" s="79">
        <v>1.3193367980420589E-2</v>
      </c>
      <c r="DA445" s="79">
        <v>5.932326428592205E-3</v>
      </c>
      <c r="DB445" s="79">
        <v>-6.0858424752950668E-2</v>
      </c>
      <c r="DC445" s="79">
        <v>-2.5270519778132439E-2</v>
      </c>
      <c r="DD445" s="79">
        <v>4.7302311286330223E-3</v>
      </c>
      <c r="DE445" s="79">
        <v>8.7441876530647278E-3</v>
      </c>
      <c r="DF445" s="79">
        <v>-1.2487713247537613E-2</v>
      </c>
      <c r="DG445" s="79">
        <v>2.9576929286122322E-2</v>
      </c>
      <c r="DH445" s="79">
        <v>1.4732753857970238E-2</v>
      </c>
      <c r="DI445" s="79">
        <v>-2.3675747215747833E-2</v>
      </c>
      <c r="DJ445" s="79">
        <v>-9.583616629242897E-3</v>
      </c>
      <c r="DK445" s="79">
        <v>-2.55425157956779E-3</v>
      </c>
      <c r="DL445" s="79">
        <v>-1.3504127040505409E-2</v>
      </c>
      <c r="DM445" s="79">
        <v>-2.1966308355331421E-2</v>
      </c>
      <c r="DN445" s="79">
        <v>2.3932235315442085E-2</v>
      </c>
      <c r="DO445" s="79">
        <v>-4.1447754483669996E-4</v>
      </c>
      <c r="DP445" s="79">
        <v>0.10041956603527069</v>
      </c>
      <c r="DQ445" s="79">
        <v>0.1399262547492981</v>
      </c>
      <c r="DR445" s="79">
        <v>0.14963613450527191</v>
      </c>
      <c r="DS445" s="79">
        <v>0.12528711557388306</v>
      </c>
      <c r="DT445" s="79">
        <v>0.10711072385311127</v>
      </c>
      <c r="DU445" s="79">
        <v>7.4514648877084255E-3</v>
      </c>
      <c r="DV445" s="79">
        <v>3.6454595625400543E-2</v>
      </c>
      <c r="DW445" s="79">
        <v>8.1474065780639648E-2</v>
      </c>
      <c r="DX445" s="79">
        <v>4.9491919577121735E-2</v>
      </c>
      <c r="DY445" s="79">
        <v>5.7601913809776306E-2</v>
      </c>
      <c r="DZ445" s="79">
        <v>-1.4666595496237278E-2</v>
      </c>
      <c r="EA445" s="79">
        <v>1.3843481428921223E-2</v>
      </c>
      <c r="EB445" s="79">
        <v>3.6849509924650192E-2</v>
      </c>
      <c r="EC445" s="79">
        <v>4.0458746254444122E-2</v>
      </c>
      <c r="ED445" s="79">
        <v>2.0920712500810623E-2</v>
      </c>
      <c r="EE445" s="79">
        <v>5.7739939540624619E-2</v>
      </c>
      <c r="EF445" s="79">
        <v>4.7553319483995438E-2</v>
      </c>
      <c r="EG445" s="79">
        <v>1.0763765312731266E-2</v>
      </c>
      <c r="EH445" s="79">
        <v>3.1058872118592262E-2</v>
      </c>
      <c r="EI445" s="79">
        <v>3.8198649883270264E-2</v>
      </c>
      <c r="EJ445" s="79">
        <v>3.2122701406478882E-2</v>
      </c>
      <c r="EK445" s="79">
        <v>3.6773823201656342E-2</v>
      </c>
      <c r="EL445" s="79">
        <v>9.088241308927536E-2</v>
      </c>
      <c r="EM445" s="79">
        <v>7.2934888303279877E-2</v>
      </c>
      <c r="EN445" s="79">
        <v>0.17967478930950165</v>
      </c>
      <c r="EO445" s="79">
        <v>0.22408294677734375</v>
      </c>
      <c r="EP445" s="79">
        <v>0.23372809588909149</v>
      </c>
      <c r="EQ445" s="79">
        <v>0.20475462079048157</v>
      </c>
      <c r="ER445" s="79">
        <v>0.17752227187156677</v>
      </c>
      <c r="ES445" s="79">
        <v>6.9600656628608704E-2</v>
      </c>
      <c r="ET445" s="79">
        <v>9.6872605383396149E-2</v>
      </c>
      <c r="EU445" s="79">
        <v>0.13429853320121765</v>
      </c>
      <c r="EV445" s="79">
        <v>0.10190126299858093</v>
      </c>
      <c r="EW445" s="79">
        <v>67.283294677734375</v>
      </c>
      <c r="EX445" s="79">
        <v>66.276710510253906</v>
      </c>
      <c r="EY445" s="79">
        <v>65.25848388671875</v>
      </c>
      <c r="EZ445" s="79">
        <v>64.149391174316406</v>
      </c>
      <c r="FA445" s="79">
        <v>63.380619049072266</v>
      </c>
      <c r="FB445" s="79">
        <v>62.804698944091797</v>
      </c>
      <c r="FC445" s="79">
        <v>62.649532318115234</v>
      </c>
      <c r="FD445" s="79">
        <v>65.906074523925781</v>
      </c>
      <c r="FE445" s="79">
        <v>70.485733032226563</v>
      </c>
      <c r="FF445" s="79">
        <v>74.539039611816406</v>
      </c>
      <c r="FG445" s="79">
        <v>79.278007507324219</v>
      </c>
      <c r="FH445" s="79">
        <v>84.194526672363281</v>
      </c>
      <c r="FI445" s="79">
        <v>88.349815368652344</v>
      </c>
      <c r="FJ445" s="79">
        <v>91.456192016601563</v>
      </c>
      <c r="FK445" s="79">
        <v>93.356369018554688</v>
      </c>
      <c r="FL445" s="79">
        <v>94.276359558105469</v>
      </c>
      <c r="FM445" s="79">
        <v>93.336746215820313</v>
      </c>
      <c r="FN445" s="79">
        <v>92.389678955078125</v>
      </c>
      <c r="FO445" s="79">
        <v>89.991371154785156</v>
      </c>
      <c r="FP445" s="79">
        <v>86.824569702148438</v>
      </c>
      <c r="FQ445" s="79">
        <v>82.239616394042969</v>
      </c>
      <c r="FR445" s="79">
        <v>78.880912780761719</v>
      </c>
      <c r="FS445" s="79">
        <v>77.0120849609375</v>
      </c>
      <c r="FT445" s="79">
        <v>75.339706420898438</v>
      </c>
      <c r="FU445" s="79">
        <v>2.9682690277695656E-2</v>
      </c>
      <c r="FV445" s="79">
        <v>6.7082367837429047E-2</v>
      </c>
      <c r="FW445" s="79">
        <v>2.4825228378176689E-2</v>
      </c>
      <c r="FX445" s="79">
        <v>0</v>
      </c>
      <c r="FY445" s="79">
        <v>384</v>
      </c>
      <c r="FZ445" s="79">
        <v>1</v>
      </c>
      <c r="GA445" s="52"/>
      <c r="GB445" s="34"/>
    </row>
    <row r="446" spans="1:184" x14ac:dyDescent="0.2">
      <c r="A446" t="s">
        <v>186</v>
      </c>
      <c r="B446" t="s">
        <v>236</v>
      </c>
      <c r="C446" t="s">
        <v>194</v>
      </c>
      <c r="D446" t="s">
        <v>203</v>
      </c>
      <c r="E446" t="s">
        <v>206</v>
      </c>
      <c r="F446" t="s">
        <v>179</v>
      </c>
      <c r="G446" t="s">
        <v>1</v>
      </c>
      <c r="H446" s="79">
        <v>143</v>
      </c>
      <c r="I446" s="79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  <c r="AA446" s="79"/>
      <c r="AB446" s="79"/>
      <c r="AC446" s="79"/>
      <c r="AD446" s="79"/>
      <c r="AE446" s="79"/>
      <c r="AF446" s="79"/>
      <c r="AG446" s="79"/>
      <c r="AH446" s="79"/>
      <c r="AI446" s="79"/>
      <c r="AJ446" s="79"/>
      <c r="AK446" s="79"/>
      <c r="AL446" s="79"/>
      <c r="AM446" s="79"/>
      <c r="AN446" s="79"/>
      <c r="AO446" s="79"/>
      <c r="AP446" s="79"/>
      <c r="AQ446" s="79"/>
      <c r="AR446" s="79"/>
      <c r="AS446" s="79"/>
      <c r="AT446" s="79"/>
      <c r="AU446" s="79"/>
      <c r="AV446" s="79"/>
      <c r="AW446" s="79"/>
      <c r="AX446" s="79"/>
      <c r="AY446" s="79"/>
      <c r="AZ446" s="79"/>
      <c r="BA446" s="79"/>
      <c r="BB446" s="79"/>
      <c r="BC446" s="79"/>
      <c r="BD446" s="79"/>
      <c r="BE446" s="79"/>
      <c r="BF446" s="79"/>
      <c r="BG446" s="79"/>
      <c r="BH446" s="79"/>
      <c r="BI446" s="79"/>
      <c r="BJ446" s="79"/>
      <c r="BK446" s="79"/>
      <c r="BL446" s="79"/>
      <c r="BM446" s="79"/>
      <c r="BN446" s="79"/>
      <c r="BO446" s="79"/>
      <c r="BP446" s="79"/>
      <c r="BQ446" s="79"/>
      <c r="BR446" s="79"/>
      <c r="BS446" s="79"/>
      <c r="BT446" s="79"/>
      <c r="BU446" s="79"/>
      <c r="BV446" s="79"/>
      <c r="BW446" s="79"/>
      <c r="BX446" s="79"/>
      <c r="BY446" s="79"/>
      <c r="BZ446" s="79"/>
      <c r="CA446" s="79"/>
      <c r="CB446" s="79"/>
      <c r="CC446" s="79"/>
      <c r="CD446" s="79"/>
      <c r="CE446" s="79"/>
      <c r="CF446" s="79"/>
      <c r="CG446" s="79"/>
      <c r="CH446" s="79"/>
      <c r="CI446" s="79"/>
      <c r="CJ446" s="79"/>
      <c r="CK446" s="79"/>
      <c r="CL446" s="79"/>
      <c r="CM446" s="79"/>
      <c r="CN446" s="79"/>
      <c r="CO446" s="79"/>
      <c r="CP446" s="79"/>
      <c r="CQ446" s="79"/>
      <c r="CR446" s="79"/>
      <c r="CS446" s="79"/>
      <c r="CT446" s="79"/>
      <c r="CU446" s="79"/>
      <c r="CV446" s="79"/>
      <c r="CW446" s="79"/>
      <c r="CX446" s="79"/>
      <c r="CY446" s="79"/>
      <c r="CZ446" s="79"/>
      <c r="DA446" s="79"/>
      <c r="DB446" s="79"/>
      <c r="DC446" s="79"/>
      <c r="DD446" s="79"/>
      <c r="DE446" s="79"/>
      <c r="DF446" s="79"/>
      <c r="DG446" s="79"/>
      <c r="DH446" s="79"/>
      <c r="DI446" s="79"/>
      <c r="DJ446" s="79"/>
      <c r="DK446" s="79"/>
      <c r="DL446" s="79"/>
      <c r="DM446" s="79"/>
      <c r="DN446" s="79"/>
      <c r="DO446" s="79"/>
      <c r="DP446" s="79"/>
      <c r="DQ446" s="79"/>
      <c r="DR446" s="79"/>
      <c r="DS446" s="79"/>
      <c r="DT446" s="79"/>
      <c r="DU446" s="79"/>
      <c r="DV446" s="79"/>
      <c r="DW446" s="79"/>
      <c r="DX446" s="79"/>
      <c r="DY446" s="79"/>
      <c r="DZ446" s="79"/>
      <c r="EA446" s="79"/>
      <c r="EB446" s="79"/>
      <c r="EC446" s="79"/>
      <c r="ED446" s="79"/>
      <c r="EE446" s="79"/>
      <c r="EF446" s="79"/>
      <c r="EG446" s="79"/>
      <c r="EH446" s="79"/>
      <c r="EI446" s="79"/>
      <c r="EJ446" s="79"/>
      <c r="EK446" s="79"/>
      <c r="EL446" s="79"/>
      <c r="EM446" s="79"/>
      <c r="EN446" s="79"/>
      <c r="EO446" s="79"/>
      <c r="EP446" s="79"/>
      <c r="EQ446" s="79"/>
      <c r="ER446" s="79"/>
      <c r="ES446" s="79"/>
      <c r="ET446" s="79"/>
      <c r="EU446" s="79"/>
      <c r="EV446" s="79"/>
      <c r="EW446" s="79"/>
      <c r="EX446" s="79"/>
      <c r="EY446" s="79"/>
      <c r="EZ446" s="79"/>
      <c r="FA446" s="79"/>
      <c r="FB446" s="79"/>
      <c r="FC446" s="79"/>
      <c r="FD446" s="79"/>
      <c r="FE446" s="79"/>
      <c r="FF446" s="79"/>
      <c r="FG446" s="79"/>
      <c r="FH446" s="79"/>
      <c r="FI446" s="79"/>
      <c r="FJ446" s="79"/>
      <c r="FK446" s="79"/>
      <c r="FL446" s="79"/>
      <c r="FM446" s="79"/>
      <c r="FN446" s="79"/>
      <c r="FO446" s="79"/>
      <c r="FP446" s="79"/>
      <c r="FQ446" s="79"/>
      <c r="FR446" s="79"/>
      <c r="FS446" s="79"/>
      <c r="FT446" s="79"/>
      <c r="FU446" s="79"/>
      <c r="FV446" s="79"/>
      <c r="FW446" s="79"/>
      <c r="FX446" s="79">
        <v>0</v>
      </c>
      <c r="FY446" s="79">
        <v>11</v>
      </c>
      <c r="FZ446" s="79">
        <v>0</v>
      </c>
      <c r="GA446" s="52"/>
      <c r="GB446" s="34"/>
    </row>
    <row r="447" spans="1:184" x14ac:dyDescent="0.2">
      <c r="A447" t="s">
        <v>186</v>
      </c>
      <c r="B447" t="s">
        <v>236</v>
      </c>
      <c r="C447" t="s">
        <v>194</v>
      </c>
      <c r="D447" t="s">
        <v>203</v>
      </c>
      <c r="E447" t="s">
        <v>206</v>
      </c>
      <c r="F447" t="s">
        <v>180</v>
      </c>
      <c r="G447" t="s">
        <v>1</v>
      </c>
      <c r="H447" s="79">
        <v>47</v>
      </c>
      <c r="I447" s="79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  <c r="AA447" s="79"/>
      <c r="AB447" s="79"/>
      <c r="AC447" s="79"/>
      <c r="AD447" s="79"/>
      <c r="AE447" s="79"/>
      <c r="AF447" s="79"/>
      <c r="AG447" s="79"/>
      <c r="AH447" s="79"/>
      <c r="AI447" s="79"/>
      <c r="AJ447" s="79"/>
      <c r="AK447" s="79"/>
      <c r="AL447" s="79"/>
      <c r="AM447" s="79"/>
      <c r="AN447" s="79"/>
      <c r="AO447" s="79"/>
      <c r="AP447" s="79"/>
      <c r="AQ447" s="79"/>
      <c r="AR447" s="79"/>
      <c r="AS447" s="79"/>
      <c r="AT447" s="79"/>
      <c r="AU447" s="79"/>
      <c r="AV447" s="79"/>
      <c r="AW447" s="79"/>
      <c r="AX447" s="79"/>
      <c r="AY447" s="79"/>
      <c r="AZ447" s="79"/>
      <c r="BA447" s="79"/>
      <c r="BB447" s="79"/>
      <c r="BC447" s="79"/>
      <c r="BD447" s="79"/>
      <c r="BE447" s="79"/>
      <c r="BF447" s="79"/>
      <c r="BG447" s="79"/>
      <c r="BH447" s="79"/>
      <c r="BI447" s="79"/>
      <c r="BJ447" s="79"/>
      <c r="BK447" s="79"/>
      <c r="BL447" s="79"/>
      <c r="BM447" s="79"/>
      <c r="BN447" s="79"/>
      <c r="BO447" s="79"/>
      <c r="BP447" s="79"/>
      <c r="BQ447" s="79"/>
      <c r="BR447" s="79"/>
      <c r="BS447" s="79"/>
      <c r="BT447" s="79"/>
      <c r="BU447" s="79"/>
      <c r="BV447" s="79"/>
      <c r="BW447" s="79"/>
      <c r="BX447" s="79"/>
      <c r="BY447" s="79"/>
      <c r="BZ447" s="79"/>
      <c r="CA447" s="79"/>
      <c r="CB447" s="79"/>
      <c r="CC447" s="79"/>
      <c r="CD447" s="79"/>
      <c r="CE447" s="79"/>
      <c r="CF447" s="79"/>
      <c r="CG447" s="79"/>
      <c r="CH447" s="79"/>
      <c r="CI447" s="79"/>
      <c r="CJ447" s="79"/>
      <c r="CK447" s="79"/>
      <c r="CL447" s="79"/>
      <c r="CM447" s="79"/>
      <c r="CN447" s="79"/>
      <c r="CO447" s="79"/>
      <c r="CP447" s="79"/>
      <c r="CQ447" s="79"/>
      <c r="CR447" s="79"/>
      <c r="CS447" s="79"/>
      <c r="CT447" s="79"/>
      <c r="CU447" s="79"/>
      <c r="CV447" s="79"/>
      <c r="CW447" s="79"/>
      <c r="CX447" s="79"/>
      <c r="CY447" s="79"/>
      <c r="CZ447" s="79"/>
      <c r="DA447" s="79"/>
      <c r="DB447" s="79"/>
      <c r="DC447" s="79"/>
      <c r="DD447" s="79"/>
      <c r="DE447" s="79"/>
      <c r="DF447" s="79"/>
      <c r="DG447" s="79"/>
      <c r="DH447" s="79"/>
      <c r="DI447" s="79"/>
      <c r="DJ447" s="79"/>
      <c r="DK447" s="79"/>
      <c r="DL447" s="79"/>
      <c r="DM447" s="79"/>
      <c r="DN447" s="79"/>
      <c r="DO447" s="79"/>
      <c r="DP447" s="79"/>
      <c r="DQ447" s="79"/>
      <c r="DR447" s="79"/>
      <c r="DS447" s="79"/>
      <c r="DT447" s="79"/>
      <c r="DU447" s="79"/>
      <c r="DV447" s="79"/>
      <c r="DW447" s="79"/>
      <c r="DX447" s="79"/>
      <c r="DY447" s="79"/>
      <c r="DZ447" s="79"/>
      <c r="EA447" s="79"/>
      <c r="EB447" s="79"/>
      <c r="EC447" s="79"/>
      <c r="ED447" s="79"/>
      <c r="EE447" s="79"/>
      <c r="EF447" s="79"/>
      <c r="EG447" s="79"/>
      <c r="EH447" s="79"/>
      <c r="EI447" s="79"/>
      <c r="EJ447" s="79"/>
      <c r="EK447" s="79"/>
      <c r="EL447" s="79"/>
      <c r="EM447" s="79"/>
      <c r="EN447" s="79"/>
      <c r="EO447" s="79"/>
      <c r="EP447" s="79"/>
      <c r="EQ447" s="79"/>
      <c r="ER447" s="79"/>
      <c r="ES447" s="79"/>
      <c r="ET447" s="79"/>
      <c r="EU447" s="79"/>
      <c r="EV447" s="79"/>
      <c r="EW447" s="79"/>
      <c r="EX447" s="79"/>
      <c r="EY447" s="79"/>
      <c r="EZ447" s="79"/>
      <c r="FA447" s="79"/>
      <c r="FB447" s="79"/>
      <c r="FC447" s="79"/>
      <c r="FD447" s="79"/>
      <c r="FE447" s="79"/>
      <c r="FF447" s="79"/>
      <c r="FG447" s="79"/>
      <c r="FH447" s="79"/>
      <c r="FI447" s="79"/>
      <c r="FJ447" s="79"/>
      <c r="FK447" s="79"/>
      <c r="FL447" s="79"/>
      <c r="FM447" s="79"/>
      <c r="FN447" s="79"/>
      <c r="FO447" s="79"/>
      <c r="FP447" s="79"/>
      <c r="FQ447" s="79"/>
      <c r="FR447" s="79"/>
      <c r="FS447" s="79"/>
      <c r="FT447" s="79"/>
      <c r="FU447" s="79"/>
      <c r="FV447" s="79"/>
      <c r="FW447" s="79"/>
      <c r="FX447" s="79">
        <v>0</v>
      </c>
      <c r="FY447" s="79">
        <v>9</v>
      </c>
      <c r="FZ447" s="79">
        <v>0</v>
      </c>
      <c r="GA447" s="52"/>
      <c r="GB447" s="34"/>
    </row>
    <row r="448" spans="1:184" x14ac:dyDescent="0.2">
      <c r="A448" t="s">
        <v>186</v>
      </c>
      <c r="B448" t="s">
        <v>236</v>
      </c>
      <c r="C448" t="s">
        <v>194</v>
      </c>
      <c r="D448" t="s">
        <v>203</v>
      </c>
      <c r="E448" t="s">
        <v>206</v>
      </c>
      <c r="F448" t="s">
        <v>181</v>
      </c>
      <c r="G448" t="s">
        <v>1</v>
      </c>
      <c r="H448" s="79">
        <v>48</v>
      </c>
      <c r="I448" s="79"/>
      <c r="J448" s="79"/>
      <c r="K448" s="79"/>
      <c r="L448" s="79"/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  <c r="AA448" s="79"/>
      <c r="AB448" s="79"/>
      <c r="AC448" s="79"/>
      <c r="AD448" s="79"/>
      <c r="AE448" s="79"/>
      <c r="AF448" s="79"/>
      <c r="AG448" s="79"/>
      <c r="AH448" s="79"/>
      <c r="AI448" s="79"/>
      <c r="AJ448" s="79"/>
      <c r="AK448" s="79"/>
      <c r="AL448" s="79"/>
      <c r="AM448" s="79"/>
      <c r="AN448" s="79"/>
      <c r="AO448" s="79"/>
      <c r="AP448" s="79"/>
      <c r="AQ448" s="79"/>
      <c r="AR448" s="79"/>
      <c r="AS448" s="79"/>
      <c r="AT448" s="79"/>
      <c r="AU448" s="79"/>
      <c r="AV448" s="79"/>
      <c r="AW448" s="79"/>
      <c r="AX448" s="79"/>
      <c r="AY448" s="79"/>
      <c r="AZ448" s="79"/>
      <c r="BA448" s="79"/>
      <c r="BB448" s="79"/>
      <c r="BC448" s="79"/>
      <c r="BD448" s="79"/>
      <c r="BE448" s="79"/>
      <c r="BF448" s="79"/>
      <c r="BG448" s="79"/>
      <c r="BH448" s="79"/>
      <c r="BI448" s="79"/>
      <c r="BJ448" s="79"/>
      <c r="BK448" s="79"/>
      <c r="BL448" s="79"/>
      <c r="BM448" s="79"/>
      <c r="BN448" s="79"/>
      <c r="BO448" s="79"/>
      <c r="BP448" s="79"/>
      <c r="BQ448" s="79"/>
      <c r="BR448" s="79"/>
      <c r="BS448" s="79"/>
      <c r="BT448" s="79"/>
      <c r="BU448" s="79"/>
      <c r="BV448" s="79"/>
      <c r="BW448" s="79"/>
      <c r="BX448" s="79"/>
      <c r="BY448" s="79"/>
      <c r="BZ448" s="79"/>
      <c r="CA448" s="79"/>
      <c r="CB448" s="79"/>
      <c r="CC448" s="79"/>
      <c r="CD448" s="79"/>
      <c r="CE448" s="79"/>
      <c r="CF448" s="79"/>
      <c r="CG448" s="79"/>
      <c r="CH448" s="79"/>
      <c r="CI448" s="79"/>
      <c r="CJ448" s="79"/>
      <c r="CK448" s="79"/>
      <c r="CL448" s="79"/>
      <c r="CM448" s="79"/>
      <c r="CN448" s="79"/>
      <c r="CO448" s="79"/>
      <c r="CP448" s="79"/>
      <c r="CQ448" s="79"/>
      <c r="CR448" s="79"/>
      <c r="CS448" s="79"/>
      <c r="CT448" s="79"/>
      <c r="CU448" s="79"/>
      <c r="CV448" s="79"/>
      <c r="CW448" s="79"/>
      <c r="CX448" s="79"/>
      <c r="CY448" s="79"/>
      <c r="CZ448" s="79"/>
      <c r="DA448" s="79"/>
      <c r="DB448" s="79"/>
      <c r="DC448" s="79"/>
      <c r="DD448" s="79"/>
      <c r="DE448" s="79"/>
      <c r="DF448" s="79"/>
      <c r="DG448" s="79"/>
      <c r="DH448" s="79"/>
      <c r="DI448" s="79"/>
      <c r="DJ448" s="79"/>
      <c r="DK448" s="79"/>
      <c r="DL448" s="79"/>
      <c r="DM448" s="79"/>
      <c r="DN448" s="79"/>
      <c r="DO448" s="79"/>
      <c r="DP448" s="79"/>
      <c r="DQ448" s="79"/>
      <c r="DR448" s="79"/>
      <c r="DS448" s="79"/>
      <c r="DT448" s="79"/>
      <c r="DU448" s="79"/>
      <c r="DV448" s="79"/>
      <c r="DW448" s="79"/>
      <c r="DX448" s="79"/>
      <c r="DY448" s="79"/>
      <c r="DZ448" s="79"/>
      <c r="EA448" s="79"/>
      <c r="EB448" s="79"/>
      <c r="EC448" s="79"/>
      <c r="ED448" s="79"/>
      <c r="EE448" s="79"/>
      <c r="EF448" s="79"/>
      <c r="EG448" s="79"/>
      <c r="EH448" s="79"/>
      <c r="EI448" s="79"/>
      <c r="EJ448" s="79"/>
      <c r="EK448" s="79"/>
      <c r="EL448" s="79"/>
      <c r="EM448" s="79"/>
      <c r="EN448" s="79"/>
      <c r="EO448" s="79"/>
      <c r="EP448" s="79"/>
      <c r="EQ448" s="79"/>
      <c r="ER448" s="79"/>
      <c r="ES448" s="79"/>
      <c r="ET448" s="79"/>
      <c r="EU448" s="79"/>
      <c r="EV448" s="79"/>
      <c r="EW448" s="79"/>
      <c r="EX448" s="79"/>
      <c r="EY448" s="79"/>
      <c r="EZ448" s="79"/>
      <c r="FA448" s="79"/>
      <c r="FB448" s="79"/>
      <c r="FC448" s="79"/>
      <c r="FD448" s="79"/>
      <c r="FE448" s="79"/>
      <c r="FF448" s="79"/>
      <c r="FG448" s="79"/>
      <c r="FH448" s="79"/>
      <c r="FI448" s="79"/>
      <c r="FJ448" s="79"/>
      <c r="FK448" s="79"/>
      <c r="FL448" s="79"/>
      <c r="FM448" s="79"/>
      <c r="FN448" s="79"/>
      <c r="FO448" s="79"/>
      <c r="FP448" s="79"/>
      <c r="FQ448" s="79"/>
      <c r="FR448" s="79"/>
      <c r="FS448" s="79"/>
      <c r="FT448" s="79"/>
      <c r="FU448" s="79"/>
      <c r="FV448" s="79"/>
      <c r="FW448" s="79"/>
      <c r="FX448" s="79">
        <v>0</v>
      </c>
      <c r="FY448" s="79">
        <v>5</v>
      </c>
      <c r="FZ448" s="79">
        <v>0</v>
      </c>
      <c r="GA448" s="52"/>
      <c r="GB448" s="34"/>
    </row>
    <row r="449" spans="1:184" x14ac:dyDescent="0.2">
      <c r="A449" t="s">
        <v>186</v>
      </c>
      <c r="B449" t="s">
        <v>236</v>
      </c>
      <c r="C449" t="s">
        <v>194</v>
      </c>
      <c r="D449" t="s">
        <v>203</v>
      </c>
      <c r="E449" t="s">
        <v>206</v>
      </c>
      <c r="F449" t="s">
        <v>182</v>
      </c>
      <c r="G449" t="s">
        <v>1</v>
      </c>
      <c r="H449" s="79">
        <v>276</v>
      </c>
      <c r="I449" s="79"/>
      <c r="J449" s="79"/>
      <c r="K449" s="79"/>
      <c r="L449" s="79"/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  <c r="AA449" s="79"/>
      <c r="AB449" s="79"/>
      <c r="AC449" s="79"/>
      <c r="AD449" s="79"/>
      <c r="AE449" s="79"/>
      <c r="AF449" s="79"/>
      <c r="AG449" s="79"/>
      <c r="AH449" s="79"/>
      <c r="AI449" s="79"/>
      <c r="AJ449" s="79"/>
      <c r="AK449" s="79"/>
      <c r="AL449" s="79"/>
      <c r="AM449" s="79"/>
      <c r="AN449" s="79"/>
      <c r="AO449" s="79"/>
      <c r="AP449" s="79"/>
      <c r="AQ449" s="79"/>
      <c r="AR449" s="79"/>
      <c r="AS449" s="79"/>
      <c r="AT449" s="79"/>
      <c r="AU449" s="79"/>
      <c r="AV449" s="79"/>
      <c r="AW449" s="79"/>
      <c r="AX449" s="79"/>
      <c r="AY449" s="79"/>
      <c r="AZ449" s="79"/>
      <c r="BA449" s="79"/>
      <c r="BB449" s="79"/>
      <c r="BC449" s="79"/>
      <c r="BD449" s="79"/>
      <c r="BE449" s="79"/>
      <c r="BF449" s="79"/>
      <c r="BG449" s="79"/>
      <c r="BH449" s="79"/>
      <c r="BI449" s="79"/>
      <c r="BJ449" s="79"/>
      <c r="BK449" s="79"/>
      <c r="BL449" s="79"/>
      <c r="BM449" s="79"/>
      <c r="BN449" s="79"/>
      <c r="BO449" s="79"/>
      <c r="BP449" s="79"/>
      <c r="BQ449" s="79"/>
      <c r="BR449" s="79"/>
      <c r="BS449" s="79"/>
      <c r="BT449" s="79"/>
      <c r="BU449" s="79"/>
      <c r="BV449" s="79"/>
      <c r="BW449" s="79"/>
      <c r="BX449" s="79"/>
      <c r="BY449" s="79"/>
      <c r="BZ449" s="79"/>
      <c r="CA449" s="79"/>
      <c r="CB449" s="79"/>
      <c r="CC449" s="79"/>
      <c r="CD449" s="79"/>
      <c r="CE449" s="79"/>
      <c r="CF449" s="79"/>
      <c r="CG449" s="79"/>
      <c r="CH449" s="79"/>
      <c r="CI449" s="79"/>
      <c r="CJ449" s="79"/>
      <c r="CK449" s="79"/>
      <c r="CL449" s="79"/>
      <c r="CM449" s="79"/>
      <c r="CN449" s="79"/>
      <c r="CO449" s="79"/>
      <c r="CP449" s="79"/>
      <c r="CQ449" s="79"/>
      <c r="CR449" s="79"/>
      <c r="CS449" s="79"/>
      <c r="CT449" s="79"/>
      <c r="CU449" s="79"/>
      <c r="CV449" s="79"/>
      <c r="CW449" s="79"/>
      <c r="CX449" s="79"/>
      <c r="CY449" s="79"/>
      <c r="CZ449" s="79"/>
      <c r="DA449" s="79"/>
      <c r="DB449" s="79"/>
      <c r="DC449" s="79"/>
      <c r="DD449" s="79"/>
      <c r="DE449" s="79"/>
      <c r="DF449" s="79"/>
      <c r="DG449" s="79"/>
      <c r="DH449" s="79"/>
      <c r="DI449" s="79"/>
      <c r="DJ449" s="79"/>
      <c r="DK449" s="79"/>
      <c r="DL449" s="79"/>
      <c r="DM449" s="79"/>
      <c r="DN449" s="79"/>
      <c r="DO449" s="79"/>
      <c r="DP449" s="79"/>
      <c r="DQ449" s="79"/>
      <c r="DR449" s="79"/>
      <c r="DS449" s="79"/>
      <c r="DT449" s="79"/>
      <c r="DU449" s="79"/>
      <c r="DV449" s="79"/>
      <c r="DW449" s="79"/>
      <c r="DX449" s="79"/>
      <c r="DY449" s="79"/>
      <c r="DZ449" s="79"/>
      <c r="EA449" s="79"/>
      <c r="EB449" s="79"/>
      <c r="EC449" s="79"/>
      <c r="ED449" s="79"/>
      <c r="EE449" s="79"/>
      <c r="EF449" s="79"/>
      <c r="EG449" s="79"/>
      <c r="EH449" s="79"/>
      <c r="EI449" s="79"/>
      <c r="EJ449" s="79"/>
      <c r="EK449" s="79"/>
      <c r="EL449" s="79"/>
      <c r="EM449" s="79"/>
      <c r="EN449" s="79"/>
      <c r="EO449" s="79"/>
      <c r="EP449" s="79"/>
      <c r="EQ449" s="79"/>
      <c r="ER449" s="79"/>
      <c r="ES449" s="79"/>
      <c r="ET449" s="79"/>
      <c r="EU449" s="79"/>
      <c r="EV449" s="79"/>
      <c r="EW449" s="79"/>
      <c r="EX449" s="79"/>
      <c r="EY449" s="79"/>
      <c r="EZ449" s="79"/>
      <c r="FA449" s="79"/>
      <c r="FB449" s="79"/>
      <c r="FC449" s="79"/>
      <c r="FD449" s="79"/>
      <c r="FE449" s="79"/>
      <c r="FF449" s="79"/>
      <c r="FG449" s="79"/>
      <c r="FH449" s="79"/>
      <c r="FI449" s="79"/>
      <c r="FJ449" s="79"/>
      <c r="FK449" s="79"/>
      <c r="FL449" s="79"/>
      <c r="FM449" s="79"/>
      <c r="FN449" s="79"/>
      <c r="FO449" s="79"/>
      <c r="FP449" s="79"/>
      <c r="FQ449" s="79"/>
      <c r="FR449" s="79"/>
      <c r="FS449" s="79"/>
      <c r="FT449" s="79"/>
      <c r="FU449" s="79"/>
      <c r="FV449" s="79"/>
      <c r="FW449" s="79"/>
      <c r="FX449" s="79">
        <v>0</v>
      </c>
      <c r="FY449" s="79">
        <v>38</v>
      </c>
      <c r="FZ449" s="79">
        <v>0</v>
      </c>
      <c r="GA449" s="52"/>
      <c r="GB449" s="34"/>
    </row>
    <row r="450" spans="1:184" x14ac:dyDescent="0.2">
      <c r="A450" t="s">
        <v>186</v>
      </c>
      <c r="B450" t="s">
        <v>236</v>
      </c>
      <c r="C450" t="s">
        <v>194</v>
      </c>
      <c r="D450" t="s">
        <v>203</v>
      </c>
      <c r="E450" t="s">
        <v>206</v>
      </c>
      <c r="F450" t="s">
        <v>183</v>
      </c>
      <c r="G450" t="s">
        <v>1</v>
      </c>
      <c r="H450" s="79">
        <v>436</v>
      </c>
      <c r="I450" s="79"/>
      <c r="J450" s="79"/>
      <c r="K450" s="79"/>
      <c r="L450" s="79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  <c r="AA450" s="79"/>
      <c r="AB450" s="79"/>
      <c r="AC450" s="79"/>
      <c r="AD450" s="79"/>
      <c r="AE450" s="79"/>
      <c r="AF450" s="79"/>
      <c r="AG450" s="79"/>
      <c r="AH450" s="79"/>
      <c r="AI450" s="79"/>
      <c r="AJ450" s="79"/>
      <c r="AK450" s="79"/>
      <c r="AL450" s="79"/>
      <c r="AM450" s="79"/>
      <c r="AN450" s="79"/>
      <c r="AO450" s="79"/>
      <c r="AP450" s="79"/>
      <c r="AQ450" s="79"/>
      <c r="AR450" s="79"/>
      <c r="AS450" s="79"/>
      <c r="AT450" s="79"/>
      <c r="AU450" s="79"/>
      <c r="AV450" s="79"/>
      <c r="AW450" s="79"/>
      <c r="AX450" s="79"/>
      <c r="AY450" s="79"/>
      <c r="AZ450" s="79"/>
      <c r="BA450" s="79"/>
      <c r="BB450" s="79"/>
      <c r="BC450" s="79"/>
      <c r="BD450" s="79"/>
      <c r="BE450" s="79"/>
      <c r="BF450" s="79"/>
      <c r="BG450" s="79"/>
      <c r="BH450" s="79"/>
      <c r="BI450" s="79"/>
      <c r="BJ450" s="79"/>
      <c r="BK450" s="79"/>
      <c r="BL450" s="79"/>
      <c r="BM450" s="79"/>
      <c r="BN450" s="79"/>
      <c r="BO450" s="79"/>
      <c r="BP450" s="79"/>
      <c r="BQ450" s="79"/>
      <c r="BR450" s="79"/>
      <c r="BS450" s="79"/>
      <c r="BT450" s="79"/>
      <c r="BU450" s="79"/>
      <c r="BV450" s="79"/>
      <c r="BW450" s="79"/>
      <c r="BX450" s="79"/>
      <c r="BY450" s="79"/>
      <c r="BZ450" s="79"/>
      <c r="CA450" s="79"/>
      <c r="CB450" s="79"/>
      <c r="CC450" s="79"/>
      <c r="CD450" s="79"/>
      <c r="CE450" s="79"/>
      <c r="CF450" s="79"/>
      <c r="CG450" s="79"/>
      <c r="CH450" s="79"/>
      <c r="CI450" s="79"/>
      <c r="CJ450" s="79"/>
      <c r="CK450" s="79"/>
      <c r="CL450" s="79"/>
      <c r="CM450" s="79"/>
      <c r="CN450" s="79"/>
      <c r="CO450" s="79"/>
      <c r="CP450" s="79"/>
      <c r="CQ450" s="79"/>
      <c r="CR450" s="79"/>
      <c r="CS450" s="79"/>
      <c r="CT450" s="79"/>
      <c r="CU450" s="79"/>
      <c r="CV450" s="79"/>
      <c r="CW450" s="79"/>
      <c r="CX450" s="79"/>
      <c r="CY450" s="79"/>
      <c r="CZ450" s="79"/>
      <c r="DA450" s="79"/>
      <c r="DB450" s="79"/>
      <c r="DC450" s="79"/>
      <c r="DD450" s="79"/>
      <c r="DE450" s="79"/>
      <c r="DF450" s="79"/>
      <c r="DG450" s="79"/>
      <c r="DH450" s="79"/>
      <c r="DI450" s="79"/>
      <c r="DJ450" s="79"/>
      <c r="DK450" s="79"/>
      <c r="DL450" s="79"/>
      <c r="DM450" s="79"/>
      <c r="DN450" s="79"/>
      <c r="DO450" s="79"/>
      <c r="DP450" s="79"/>
      <c r="DQ450" s="79"/>
      <c r="DR450" s="79"/>
      <c r="DS450" s="79"/>
      <c r="DT450" s="79"/>
      <c r="DU450" s="79"/>
      <c r="DV450" s="79"/>
      <c r="DW450" s="79"/>
      <c r="DX450" s="79"/>
      <c r="DY450" s="79"/>
      <c r="DZ450" s="79"/>
      <c r="EA450" s="79"/>
      <c r="EB450" s="79"/>
      <c r="EC450" s="79"/>
      <c r="ED450" s="79"/>
      <c r="EE450" s="79"/>
      <c r="EF450" s="79"/>
      <c r="EG450" s="79"/>
      <c r="EH450" s="79"/>
      <c r="EI450" s="79"/>
      <c r="EJ450" s="79"/>
      <c r="EK450" s="79"/>
      <c r="EL450" s="79"/>
      <c r="EM450" s="79"/>
      <c r="EN450" s="79"/>
      <c r="EO450" s="79"/>
      <c r="EP450" s="79"/>
      <c r="EQ450" s="79"/>
      <c r="ER450" s="79"/>
      <c r="ES450" s="79"/>
      <c r="ET450" s="79"/>
      <c r="EU450" s="79"/>
      <c r="EV450" s="79"/>
      <c r="EW450" s="79"/>
      <c r="EX450" s="79"/>
      <c r="EY450" s="79"/>
      <c r="EZ450" s="79"/>
      <c r="FA450" s="79"/>
      <c r="FB450" s="79"/>
      <c r="FC450" s="79"/>
      <c r="FD450" s="79"/>
      <c r="FE450" s="79"/>
      <c r="FF450" s="79"/>
      <c r="FG450" s="79"/>
      <c r="FH450" s="79"/>
      <c r="FI450" s="79"/>
      <c r="FJ450" s="79"/>
      <c r="FK450" s="79"/>
      <c r="FL450" s="79"/>
      <c r="FM450" s="79"/>
      <c r="FN450" s="79"/>
      <c r="FO450" s="79"/>
      <c r="FP450" s="79"/>
      <c r="FQ450" s="79"/>
      <c r="FR450" s="79"/>
      <c r="FS450" s="79"/>
      <c r="FT450" s="79"/>
      <c r="FU450" s="79"/>
      <c r="FV450" s="79"/>
      <c r="FW450" s="79"/>
      <c r="FX450" s="79">
        <v>0</v>
      </c>
      <c r="FY450" s="79">
        <v>42</v>
      </c>
      <c r="FZ450" s="79">
        <v>0</v>
      </c>
      <c r="GA450" s="52"/>
      <c r="GB450" s="34"/>
    </row>
    <row r="451" spans="1:184" x14ac:dyDescent="0.2">
      <c r="A451" t="s">
        <v>186</v>
      </c>
      <c r="B451" t="s">
        <v>236</v>
      </c>
      <c r="C451" t="s">
        <v>194</v>
      </c>
      <c r="D451" t="s">
        <v>203</v>
      </c>
      <c r="E451" t="s">
        <v>206</v>
      </c>
      <c r="F451" t="s">
        <v>184</v>
      </c>
      <c r="G451" t="s">
        <v>1</v>
      </c>
      <c r="H451" s="79">
        <v>203</v>
      </c>
      <c r="I451" s="79"/>
      <c r="J451" s="79"/>
      <c r="K451" s="79"/>
      <c r="L451" s="79"/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  <c r="Z451" s="79"/>
      <c r="AA451" s="79"/>
      <c r="AB451" s="79"/>
      <c r="AC451" s="79"/>
      <c r="AD451" s="79"/>
      <c r="AE451" s="79"/>
      <c r="AF451" s="79"/>
      <c r="AG451" s="79"/>
      <c r="AH451" s="79"/>
      <c r="AI451" s="79"/>
      <c r="AJ451" s="79"/>
      <c r="AK451" s="79"/>
      <c r="AL451" s="79"/>
      <c r="AM451" s="79"/>
      <c r="AN451" s="79"/>
      <c r="AO451" s="79"/>
      <c r="AP451" s="79"/>
      <c r="AQ451" s="79"/>
      <c r="AR451" s="79"/>
      <c r="AS451" s="79"/>
      <c r="AT451" s="79"/>
      <c r="AU451" s="79"/>
      <c r="AV451" s="79"/>
      <c r="AW451" s="79"/>
      <c r="AX451" s="79"/>
      <c r="AY451" s="79"/>
      <c r="AZ451" s="79"/>
      <c r="BA451" s="79"/>
      <c r="BB451" s="79"/>
      <c r="BC451" s="79"/>
      <c r="BD451" s="79"/>
      <c r="BE451" s="79"/>
      <c r="BF451" s="79"/>
      <c r="BG451" s="79"/>
      <c r="BH451" s="79"/>
      <c r="BI451" s="79"/>
      <c r="BJ451" s="79"/>
      <c r="BK451" s="79"/>
      <c r="BL451" s="79"/>
      <c r="BM451" s="79"/>
      <c r="BN451" s="79"/>
      <c r="BO451" s="79"/>
      <c r="BP451" s="79"/>
      <c r="BQ451" s="79"/>
      <c r="BR451" s="79"/>
      <c r="BS451" s="79"/>
      <c r="BT451" s="79"/>
      <c r="BU451" s="79"/>
      <c r="BV451" s="79"/>
      <c r="BW451" s="79"/>
      <c r="BX451" s="79"/>
      <c r="BY451" s="79"/>
      <c r="BZ451" s="79"/>
      <c r="CA451" s="79"/>
      <c r="CB451" s="79"/>
      <c r="CC451" s="79"/>
      <c r="CD451" s="79"/>
      <c r="CE451" s="79"/>
      <c r="CF451" s="79"/>
      <c r="CG451" s="79"/>
      <c r="CH451" s="79"/>
      <c r="CI451" s="79"/>
      <c r="CJ451" s="79"/>
      <c r="CK451" s="79"/>
      <c r="CL451" s="79"/>
      <c r="CM451" s="79"/>
      <c r="CN451" s="79"/>
      <c r="CO451" s="79"/>
      <c r="CP451" s="79"/>
      <c r="CQ451" s="79"/>
      <c r="CR451" s="79"/>
      <c r="CS451" s="79"/>
      <c r="CT451" s="79"/>
      <c r="CU451" s="79"/>
      <c r="CV451" s="79"/>
      <c r="CW451" s="79"/>
      <c r="CX451" s="79"/>
      <c r="CY451" s="79"/>
      <c r="CZ451" s="79"/>
      <c r="DA451" s="79"/>
      <c r="DB451" s="79"/>
      <c r="DC451" s="79"/>
      <c r="DD451" s="79"/>
      <c r="DE451" s="79"/>
      <c r="DF451" s="79"/>
      <c r="DG451" s="79"/>
      <c r="DH451" s="79"/>
      <c r="DI451" s="79"/>
      <c r="DJ451" s="79"/>
      <c r="DK451" s="79"/>
      <c r="DL451" s="79"/>
      <c r="DM451" s="79"/>
      <c r="DN451" s="79"/>
      <c r="DO451" s="79"/>
      <c r="DP451" s="79"/>
      <c r="DQ451" s="79"/>
      <c r="DR451" s="79"/>
      <c r="DS451" s="79"/>
      <c r="DT451" s="79"/>
      <c r="DU451" s="79"/>
      <c r="DV451" s="79"/>
      <c r="DW451" s="79"/>
      <c r="DX451" s="79"/>
      <c r="DY451" s="79"/>
      <c r="DZ451" s="79"/>
      <c r="EA451" s="79"/>
      <c r="EB451" s="79"/>
      <c r="EC451" s="79"/>
      <c r="ED451" s="79"/>
      <c r="EE451" s="79"/>
      <c r="EF451" s="79"/>
      <c r="EG451" s="79"/>
      <c r="EH451" s="79"/>
      <c r="EI451" s="79"/>
      <c r="EJ451" s="79"/>
      <c r="EK451" s="79"/>
      <c r="EL451" s="79"/>
      <c r="EM451" s="79"/>
      <c r="EN451" s="79"/>
      <c r="EO451" s="79"/>
      <c r="EP451" s="79"/>
      <c r="EQ451" s="79"/>
      <c r="ER451" s="79"/>
      <c r="ES451" s="79"/>
      <c r="ET451" s="79"/>
      <c r="EU451" s="79"/>
      <c r="EV451" s="79"/>
      <c r="EW451" s="79"/>
      <c r="EX451" s="79"/>
      <c r="EY451" s="79"/>
      <c r="EZ451" s="79"/>
      <c r="FA451" s="79"/>
      <c r="FB451" s="79"/>
      <c r="FC451" s="79"/>
      <c r="FD451" s="79"/>
      <c r="FE451" s="79"/>
      <c r="FF451" s="79"/>
      <c r="FG451" s="79"/>
      <c r="FH451" s="79"/>
      <c r="FI451" s="79"/>
      <c r="FJ451" s="79"/>
      <c r="FK451" s="79"/>
      <c r="FL451" s="79"/>
      <c r="FM451" s="79"/>
      <c r="FN451" s="79"/>
      <c r="FO451" s="79"/>
      <c r="FP451" s="79"/>
      <c r="FQ451" s="79"/>
      <c r="FR451" s="79"/>
      <c r="FS451" s="79"/>
      <c r="FT451" s="79"/>
      <c r="FU451" s="79"/>
      <c r="FV451" s="79"/>
      <c r="FW451" s="79"/>
      <c r="FX451" s="79">
        <v>0</v>
      </c>
      <c r="FY451" s="79">
        <v>18</v>
      </c>
      <c r="FZ451" s="79">
        <v>0</v>
      </c>
      <c r="GA451" s="52"/>
      <c r="GB451" s="34"/>
    </row>
    <row r="452" spans="1:184" x14ac:dyDescent="0.2">
      <c r="A452" t="s">
        <v>186</v>
      </c>
      <c r="B452" t="s">
        <v>236</v>
      </c>
      <c r="C452" t="s">
        <v>194</v>
      </c>
      <c r="D452" t="s">
        <v>203</v>
      </c>
      <c r="E452" t="s">
        <v>206</v>
      </c>
      <c r="F452" t="s">
        <v>185</v>
      </c>
      <c r="G452" t="s">
        <v>1</v>
      </c>
      <c r="H452" s="79">
        <v>67</v>
      </c>
      <c r="I452" s="79"/>
      <c r="J452" s="79"/>
      <c r="K452" s="79"/>
      <c r="L452" s="79"/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  <c r="AA452" s="79"/>
      <c r="AB452" s="79"/>
      <c r="AC452" s="79"/>
      <c r="AD452" s="79"/>
      <c r="AE452" s="79"/>
      <c r="AF452" s="79"/>
      <c r="AG452" s="79"/>
      <c r="AH452" s="79"/>
      <c r="AI452" s="79"/>
      <c r="AJ452" s="79"/>
      <c r="AK452" s="79"/>
      <c r="AL452" s="79"/>
      <c r="AM452" s="79"/>
      <c r="AN452" s="79"/>
      <c r="AO452" s="79"/>
      <c r="AP452" s="79"/>
      <c r="AQ452" s="79"/>
      <c r="AR452" s="79"/>
      <c r="AS452" s="79"/>
      <c r="AT452" s="79"/>
      <c r="AU452" s="79"/>
      <c r="AV452" s="79"/>
      <c r="AW452" s="79"/>
      <c r="AX452" s="79"/>
      <c r="AY452" s="79"/>
      <c r="AZ452" s="79"/>
      <c r="BA452" s="79"/>
      <c r="BB452" s="79"/>
      <c r="BC452" s="79"/>
      <c r="BD452" s="79"/>
      <c r="BE452" s="79"/>
      <c r="BF452" s="79"/>
      <c r="BG452" s="79"/>
      <c r="BH452" s="79"/>
      <c r="BI452" s="79"/>
      <c r="BJ452" s="79"/>
      <c r="BK452" s="79"/>
      <c r="BL452" s="79"/>
      <c r="BM452" s="79"/>
      <c r="BN452" s="79"/>
      <c r="BO452" s="79"/>
      <c r="BP452" s="79"/>
      <c r="BQ452" s="79"/>
      <c r="BR452" s="79"/>
      <c r="BS452" s="79"/>
      <c r="BT452" s="79"/>
      <c r="BU452" s="79"/>
      <c r="BV452" s="79"/>
      <c r="BW452" s="79"/>
      <c r="BX452" s="79"/>
      <c r="BY452" s="79"/>
      <c r="BZ452" s="79"/>
      <c r="CA452" s="79"/>
      <c r="CB452" s="79"/>
      <c r="CC452" s="79"/>
      <c r="CD452" s="79"/>
      <c r="CE452" s="79"/>
      <c r="CF452" s="79"/>
      <c r="CG452" s="79"/>
      <c r="CH452" s="79"/>
      <c r="CI452" s="79"/>
      <c r="CJ452" s="79"/>
      <c r="CK452" s="79"/>
      <c r="CL452" s="79"/>
      <c r="CM452" s="79"/>
      <c r="CN452" s="79"/>
      <c r="CO452" s="79"/>
      <c r="CP452" s="79"/>
      <c r="CQ452" s="79"/>
      <c r="CR452" s="79"/>
      <c r="CS452" s="79"/>
      <c r="CT452" s="79"/>
      <c r="CU452" s="79"/>
      <c r="CV452" s="79"/>
      <c r="CW452" s="79"/>
      <c r="CX452" s="79"/>
      <c r="CY452" s="79"/>
      <c r="CZ452" s="79"/>
      <c r="DA452" s="79"/>
      <c r="DB452" s="79"/>
      <c r="DC452" s="79"/>
      <c r="DD452" s="79"/>
      <c r="DE452" s="79"/>
      <c r="DF452" s="79"/>
      <c r="DG452" s="79"/>
      <c r="DH452" s="79"/>
      <c r="DI452" s="79"/>
      <c r="DJ452" s="79"/>
      <c r="DK452" s="79"/>
      <c r="DL452" s="79"/>
      <c r="DM452" s="79"/>
      <c r="DN452" s="79"/>
      <c r="DO452" s="79"/>
      <c r="DP452" s="79"/>
      <c r="DQ452" s="79"/>
      <c r="DR452" s="79"/>
      <c r="DS452" s="79"/>
      <c r="DT452" s="79"/>
      <c r="DU452" s="79"/>
      <c r="DV452" s="79"/>
      <c r="DW452" s="79"/>
      <c r="DX452" s="79"/>
      <c r="DY452" s="79"/>
      <c r="DZ452" s="79"/>
      <c r="EA452" s="79"/>
      <c r="EB452" s="79"/>
      <c r="EC452" s="79"/>
      <c r="ED452" s="79"/>
      <c r="EE452" s="79"/>
      <c r="EF452" s="79"/>
      <c r="EG452" s="79"/>
      <c r="EH452" s="79"/>
      <c r="EI452" s="79"/>
      <c r="EJ452" s="79"/>
      <c r="EK452" s="79"/>
      <c r="EL452" s="79"/>
      <c r="EM452" s="79"/>
      <c r="EN452" s="79"/>
      <c r="EO452" s="79"/>
      <c r="EP452" s="79"/>
      <c r="EQ452" s="79"/>
      <c r="ER452" s="79"/>
      <c r="ES452" s="79"/>
      <c r="ET452" s="79"/>
      <c r="EU452" s="79"/>
      <c r="EV452" s="79"/>
      <c r="EW452" s="79"/>
      <c r="EX452" s="79"/>
      <c r="EY452" s="79"/>
      <c r="EZ452" s="79"/>
      <c r="FA452" s="79"/>
      <c r="FB452" s="79"/>
      <c r="FC452" s="79"/>
      <c r="FD452" s="79"/>
      <c r="FE452" s="79"/>
      <c r="FF452" s="79"/>
      <c r="FG452" s="79"/>
      <c r="FH452" s="79"/>
      <c r="FI452" s="79"/>
      <c r="FJ452" s="79"/>
      <c r="FK452" s="79"/>
      <c r="FL452" s="79"/>
      <c r="FM452" s="79"/>
      <c r="FN452" s="79"/>
      <c r="FO452" s="79"/>
      <c r="FP452" s="79"/>
      <c r="FQ452" s="79"/>
      <c r="FR452" s="79"/>
      <c r="FS452" s="79"/>
      <c r="FT452" s="79"/>
      <c r="FU452" s="79"/>
      <c r="FV452" s="79"/>
      <c r="FW452" s="79"/>
      <c r="FX452" s="79">
        <v>0</v>
      </c>
      <c r="FY452" s="79">
        <v>5</v>
      </c>
      <c r="FZ452" s="79">
        <v>0</v>
      </c>
      <c r="GA452" s="52"/>
      <c r="GB452" s="34"/>
    </row>
    <row r="453" spans="1:184" x14ac:dyDescent="0.2">
      <c r="A453" t="s">
        <v>186</v>
      </c>
      <c r="B453" t="s">
        <v>236</v>
      </c>
      <c r="C453" t="s">
        <v>194</v>
      </c>
      <c r="D453" t="s">
        <v>203</v>
      </c>
      <c r="E453" t="s">
        <v>207</v>
      </c>
      <c r="F453" t="s">
        <v>1</v>
      </c>
      <c r="G453" t="s">
        <v>198</v>
      </c>
      <c r="H453" s="79">
        <v>3472</v>
      </c>
      <c r="I453" s="79">
        <v>0.48972782492637634</v>
      </c>
      <c r="J453" s="79">
        <v>0.46779265999794006</v>
      </c>
      <c r="K453" s="79">
        <v>0.41164886951446533</v>
      </c>
      <c r="L453" s="79">
        <v>0.33746194839477539</v>
      </c>
      <c r="M453" s="79">
        <v>0.32825842499732971</v>
      </c>
      <c r="N453" s="79">
        <v>0.3347209095954895</v>
      </c>
      <c r="O453" s="79">
        <v>0.3869551420211792</v>
      </c>
      <c r="P453" s="79">
        <v>0.40874230861663818</v>
      </c>
      <c r="Q453" s="79">
        <v>0.36300042271614075</v>
      </c>
      <c r="R453" s="79">
        <v>0.50991421937942505</v>
      </c>
      <c r="S453" s="79">
        <v>0.55963486433029175</v>
      </c>
      <c r="T453" s="79">
        <v>0.54598510265350342</v>
      </c>
      <c r="U453" s="79">
        <v>0.64275485277175903</v>
      </c>
      <c r="V453" s="79">
        <v>0.62777543067932129</v>
      </c>
      <c r="W453" s="79">
        <v>0.6896512508392334</v>
      </c>
      <c r="X453" s="79">
        <v>0.7304610013961792</v>
      </c>
      <c r="Y453" s="79">
        <v>0.82375681400299072</v>
      </c>
      <c r="Z453" s="79">
        <v>0.90281260013580322</v>
      </c>
      <c r="AA453" s="79">
        <v>0.94588279724121094</v>
      </c>
      <c r="AB453" s="79">
        <v>0.87764817476272583</v>
      </c>
      <c r="AC453" s="79">
        <v>0.86210757493972778</v>
      </c>
      <c r="AD453" s="79">
        <v>0.83871114253997803</v>
      </c>
      <c r="AE453" s="79">
        <v>0.67656242847442627</v>
      </c>
      <c r="AF453" s="79">
        <v>0.56074666976928711</v>
      </c>
      <c r="AG453" s="79">
        <v>-0.13854828476905823</v>
      </c>
      <c r="AH453" s="79">
        <v>-9.6093311905860901E-2</v>
      </c>
      <c r="AI453" s="79">
        <v>-9.8357774317264557E-2</v>
      </c>
      <c r="AJ453" s="79">
        <v>-0.10207159817218781</v>
      </c>
      <c r="AK453" s="79">
        <v>-0.1304878294467926</v>
      </c>
      <c r="AL453" s="79">
        <v>-6.9262214004993439E-2</v>
      </c>
      <c r="AM453" s="79">
        <v>-3.5589948296546936E-2</v>
      </c>
      <c r="AN453" s="79">
        <v>-5.5354997515678406E-2</v>
      </c>
      <c r="AO453" s="79">
        <v>-0.16740749776363373</v>
      </c>
      <c r="AP453" s="79">
        <v>-9.9261067807674408E-2</v>
      </c>
      <c r="AQ453" s="79">
        <v>-9.3567565083503723E-2</v>
      </c>
      <c r="AR453" s="79">
        <v>-0.21270850300788879</v>
      </c>
      <c r="AS453" s="79">
        <v>-0.21686750650405884</v>
      </c>
      <c r="AT453" s="79">
        <v>-0.3927883505821228</v>
      </c>
      <c r="AU453" s="79">
        <v>-0.35967177152633667</v>
      </c>
      <c r="AV453" s="79">
        <v>-0.31512981653213501</v>
      </c>
      <c r="AW453" s="79">
        <v>-0.26973778009414673</v>
      </c>
      <c r="AX453" s="79">
        <v>-0.32124671339988708</v>
      </c>
      <c r="AY453" s="79">
        <v>-0.20858883857727051</v>
      </c>
      <c r="AZ453" s="79">
        <v>-0.19811677932739258</v>
      </c>
      <c r="BA453" s="79">
        <v>-0.21338711678981781</v>
      </c>
      <c r="BB453" s="79">
        <v>-0.20149064064025879</v>
      </c>
      <c r="BC453" s="79">
        <v>-0.12907697260379791</v>
      </c>
      <c r="BD453" s="79">
        <v>-6.7626424133777618E-2</v>
      </c>
      <c r="BE453" s="79">
        <v>-6.4278058707714081E-2</v>
      </c>
      <c r="BF453" s="79">
        <v>-2.6974039152264595E-2</v>
      </c>
      <c r="BG453" s="79">
        <v>-3.2089825719594955E-2</v>
      </c>
      <c r="BH453" s="79">
        <v>-4.1593402624130249E-2</v>
      </c>
      <c r="BI453" s="79">
        <v>-5.5723302066326141E-2</v>
      </c>
      <c r="BJ453" s="79">
        <v>-2.5040263310074806E-2</v>
      </c>
      <c r="BK453" s="79">
        <v>6.60359812900424E-3</v>
      </c>
      <c r="BL453" s="79">
        <v>-1.6046816483139992E-2</v>
      </c>
      <c r="BM453" s="79">
        <v>-0.12085090577602386</v>
      </c>
      <c r="BN453" s="79">
        <v>-4.1678503155708313E-2</v>
      </c>
      <c r="BO453" s="79">
        <v>-2.5803124532103539E-2</v>
      </c>
      <c r="BP453" s="79">
        <v>-0.14216937124729156</v>
      </c>
      <c r="BQ453" s="79">
        <v>-0.13049164414405823</v>
      </c>
      <c r="BR453" s="79">
        <v>-0.30650365352630615</v>
      </c>
      <c r="BS453" s="79">
        <v>-0.26734712719917297</v>
      </c>
      <c r="BT453" s="79">
        <v>-0.22442160546779633</v>
      </c>
      <c r="BU453" s="79">
        <v>-0.1759735494852066</v>
      </c>
      <c r="BV453" s="79">
        <v>-0.2183249443769455</v>
      </c>
      <c r="BW453" s="79">
        <v>-0.10971707105636597</v>
      </c>
      <c r="BX453" s="79">
        <v>-0.11982821673154831</v>
      </c>
      <c r="BY453" s="79">
        <v>-0.13867014646530151</v>
      </c>
      <c r="BZ453" s="79">
        <v>-0.11871293187141418</v>
      </c>
      <c r="CA453" s="79">
        <v>-6.5928183495998383E-2</v>
      </c>
      <c r="CB453" s="79">
        <v>-1.4238861389458179E-2</v>
      </c>
      <c r="CC453" s="79">
        <v>-1.2838728725910187E-2</v>
      </c>
      <c r="CD453" s="79">
        <v>2.0897757261991501E-2</v>
      </c>
      <c r="CE453" s="79">
        <v>1.3807150535285473E-2</v>
      </c>
      <c r="CF453" s="79">
        <v>2.9361125780269504E-4</v>
      </c>
      <c r="CG453" s="79">
        <v>-3.9416300132870674E-3</v>
      </c>
      <c r="CH453" s="79">
        <v>5.5877300910651684E-3</v>
      </c>
      <c r="CI453" s="79">
        <v>3.582671657204628E-2</v>
      </c>
      <c r="CJ453" s="79">
        <v>1.1177908629179001E-2</v>
      </c>
      <c r="CK453" s="79">
        <v>-8.8605940341949463E-2</v>
      </c>
      <c r="CL453" s="79">
        <v>-1.7969968030229211E-3</v>
      </c>
      <c r="CM453" s="79">
        <v>2.1130319684743881E-2</v>
      </c>
      <c r="CN453" s="79">
        <v>-9.3314208090305328E-2</v>
      </c>
      <c r="CO453" s="79">
        <v>-7.066798210144043E-2</v>
      </c>
      <c r="CP453" s="79">
        <v>-0.24674308300018311</v>
      </c>
      <c r="CQ453" s="79">
        <v>-0.20340332388877869</v>
      </c>
      <c r="CR453" s="79">
        <v>-0.16159734129905701</v>
      </c>
      <c r="CS453" s="79">
        <v>-0.11103270947933197</v>
      </c>
      <c r="CT453" s="79">
        <v>-0.14704166352748871</v>
      </c>
      <c r="CU453" s="79">
        <v>-4.1238777339458466E-2</v>
      </c>
      <c r="CV453" s="79">
        <v>-6.5605811774730682E-2</v>
      </c>
      <c r="CW453" s="79">
        <v>-8.6921423673629761E-2</v>
      </c>
      <c r="CX453" s="79">
        <v>-6.1381347477436066E-2</v>
      </c>
      <c r="CY453" s="79">
        <v>-2.2191520780324936E-2</v>
      </c>
      <c r="CZ453" s="79">
        <v>2.2737201303243637E-2</v>
      </c>
      <c r="DA453" s="79">
        <v>3.8600601255893707E-2</v>
      </c>
      <c r="DB453" s="79">
        <v>6.8769559264183044E-2</v>
      </c>
      <c r="DC453" s="79">
        <v>5.970412865281105E-2</v>
      </c>
      <c r="DD453" s="79">
        <v>4.2180623859167099E-2</v>
      </c>
      <c r="DE453" s="79">
        <v>4.7840043902397156E-2</v>
      </c>
      <c r="DF453" s="79">
        <v>3.6215722560882568E-2</v>
      </c>
      <c r="DG453" s="79">
        <v>6.5049842000007629E-2</v>
      </c>
      <c r="DH453" s="79">
        <v>3.8402635604143143E-2</v>
      </c>
      <c r="DI453" s="79">
        <v>-5.6360982358455658E-2</v>
      </c>
      <c r="DJ453" s="79">
        <v>3.8084506988525391E-2</v>
      </c>
      <c r="DK453" s="79">
        <v>6.8063758313655853E-2</v>
      </c>
      <c r="DL453" s="79">
        <v>-4.4459030032157898E-2</v>
      </c>
      <c r="DM453" s="79">
        <v>-1.0844304226338863E-2</v>
      </c>
      <c r="DN453" s="79">
        <v>-0.18698255717754364</v>
      </c>
      <c r="DO453" s="79">
        <v>-0.13945955038070679</v>
      </c>
      <c r="DP453" s="79">
        <v>-9.8773099482059479E-2</v>
      </c>
      <c r="DQ453" s="79">
        <v>-4.6091873198747635E-2</v>
      </c>
      <c r="DR453" s="79">
        <v>-7.5758360326290131E-2</v>
      </c>
      <c r="DS453" s="79">
        <v>2.7239512652158737E-2</v>
      </c>
      <c r="DT453" s="79">
        <v>-1.1383394710719585E-2</v>
      </c>
      <c r="DU453" s="79">
        <v>-3.5172678530216217E-2</v>
      </c>
      <c r="DV453" s="79">
        <v>-4.0497630834579468E-3</v>
      </c>
      <c r="DW453" s="79">
        <v>2.1545140072703362E-2</v>
      </c>
      <c r="DX453" s="79">
        <v>5.9713266789913177E-2</v>
      </c>
      <c r="DY453" s="79">
        <v>0.11287081986665726</v>
      </c>
      <c r="DZ453" s="79">
        <v>0.13788881897926331</v>
      </c>
      <c r="EA453" s="79">
        <v>0.12597207725048065</v>
      </c>
      <c r="EB453" s="79">
        <v>0.10265882313251495</v>
      </c>
      <c r="EC453" s="79">
        <v>0.12260455638170242</v>
      </c>
      <c r="ED453" s="79">
        <v>8.043767511844635E-2</v>
      </c>
      <c r="EE453" s="79">
        <v>0.1072433814406395</v>
      </c>
      <c r="EF453" s="79">
        <v>7.7710814774036407E-2</v>
      </c>
      <c r="EG453" s="79">
        <v>-9.8043782636523247E-3</v>
      </c>
      <c r="EH453" s="79">
        <v>9.5667071640491486E-2</v>
      </c>
      <c r="EI453" s="79">
        <v>0.13582819700241089</v>
      </c>
      <c r="EJ453" s="79">
        <v>2.6080086827278137E-2</v>
      </c>
      <c r="EK453" s="79">
        <v>7.5531572103500366E-2</v>
      </c>
      <c r="EL453" s="79">
        <v>-0.10069780796766281</v>
      </c>
      <c r="EM453" s="79">
        <v>-4.71348837018013E-2</v>
      </c>
      <c r="EN453" s="79">
        <v>-8.0648493021726608E-3</v>
      </c>
      <c r="EO453" s="79">
        <v>4.7672372311353683E-2</v>
      </c>
      <c r="EP453" s="79">
        <v>2.7163395658135414E-2</v>
      </c>
      <c r="EQ453" s="79">
        <v>0.12611129879951477</v>
      </c>
      <c r="ER453" s="79">
        <v>6.6905155777931213E-2</v>
      </c>
      <c r="ES453" s="79">
        <v>3.9544284343719482E-2</v>
      </c>
      <c r="ET453" s="79">
        <v>7.8727945685386658E-2</v>
      </c>
      <c r="EU453" s="79">
        <v>8.4693923592567444E-2</v>
      </c>
      <c r="EV453" s="79">
        <v>0.11310082674026489</v>
      </c>
      <c r="EW453" s="79">
        <v>70.014114379882813</v>
      </c>
      <c r="EX453" s="79">
        <v>69.269828796386719</v>
      </c>
      <c r="EY453" s="79">
        <v>67.734657287597656</v>
      </c>
      <c r="EZ453" s="79">
        <v>65.771385192871094</v>
      </c>
      <c r="FA453" s="79">
        <v>64.682174682617188</v>
      </c>
      <c r="FB453" s="79">
        <v>63.939590454101563</v>
      </c>
      <c r="FC453" s="79">
        <v>63.370273590087891</v>
      </c>
      <c r="FD453" s="79">
        <v>67.790237426757813</v>
      </c>
      <c r="FE453" s="79">
        <v>72.674652099609375</v>
      </c>
      <c r="FF453" s="79">
        <v>77.897193908691406</v>
      </c>
      <c r="FG453" s="79">
        <v>80.949150085449219</v>
      </c>
      <c r="FH453" s="79">
        <v>85.386329650878906</v>
      </c>
      <c r="FI453" s="79">
        <v>88.605918884277344</v>
      </c>
      <c r="FJ453" s="79">
        <v>91.638603210449219</v>
      </c>
      <c r="FK453" s="79">
        <v>94.306076049804688</v>
      </c>
      <c r="FL453" s="79">
        <v>95.055061340332031</v>
      </c>
      <c r="FM453" s="79">
        <v>94.576042175292969</v>
      </c>
      <c r="FN453" s="79">
        <v>92.690536499023438</v>
      </c>
      <c r="FO453" s="79">
        <v>90.417343139648438</v>
      </c>
      <c r="FP453" s="79">
        <v>86.941650390625</v>
      </c>
      <c r="FQ453" s="79">
        <v>80.685768127441406</v>
      </c>
      <c r="FR453" s="79">
        <v>76.146865844726563</v>
      </c>
      <c r="FS453" s="79">
        <v>72.444129943847656</v>
      </c>
      <c r="FT453" s="79">
        <v>69.455680847167969</v>
      </c>
      <c r="FU453" s="79">
        <v>3.2477948814630508E-2</v>
      </c>
      <c r="FV453" s="79">
        <v>6.9230332970619202E-2</v>
      </c>
      <c r="FW453" s="79">
        <v>2.9612923040986061E-2</v>
      </c>
      <c r="FX453" s="79">
        <v>0</v>
      </c>
      <c r="FY453" s="79">
        <v>339</v>
      </c>
      <c r="FZ453" s="79">
        <v>1</v>
      </c>
      <c r="GA453" s="52"/>
      <c r="GB453" s="34"/>
    </row>
    <row r="454" spans="1:184" x14ac:dyDescent="0.2">
      <c r="A454" t="s">
        <v>186</v>
      </c>
      <c r="B454" t="s">
        <v>236</v>
      </c>
      <c r="C454" t="s">
        <v>194</v>
      </c>
      <c r="D454" t="s">
        <v>203</v>
      </c>
      <c r="E454" t="s">
        <v>207</v>
      </c>
      <c r="F454" t="s">
        <v>1</v>
      </c>
      <c r="G454" t="s">
        <v>200</v>
      </c>
      <c r="H454" s="79">
        <v>829</v>
      </c>
      <c r="I454" s="79">
        <v>0.63866859674453735</v>
      </c>
      <c r="J454" s="79">
        <v>0.61303335428237915</v>
      </c>
      <c r="K454" s="79">
        <v>0.55160099267959595</v>
      </c>
      <c r="L454" s="79">
        <v>0.5253608226776123</v>
      </c>
      <c r="M454" s="79">
        <v>0.50148004293441772</v>
      </c>
      <c r="N454" s="79">
        <v>0.51153421401977539</v>
      </c>
      <c r="O454" s="79">
        <v>0.49155986309051514</v>
      </c>
      <c r="P454" s="79">
        <v>0.48529732227325439</v>
      </c>
      <c r="Q454" s="79">
        <v>0.55799597501754761</v>
      </c>
      <c r="R454" s="79">
        <v>0.63298267126083374</v>
      </c>
      <c r="S454" s="79">
        <v>0.66027665138244629</v>
      </c>
      <c r="T454" s="79">
        <v>0.78426283597946167</v>
      </c>
      <c r="U454" s="79">
        <v>0.86705750226974487</v>
      </c>
      <c r="V454" s="79">
        <v>0.83390384912490845</v>
      </c>
      <c r="W454" s="79">
        <v>0.85662257671356201</v>
      </c>
      <c r="X454" s="79">
        <v>0.9103233814239502</v>
      </c>
      <c r="Y454" s="79">
        <v>1.0508780479431152</v>
      </c>
      <c r="Z454" s="79">
        <v>1.0580800771713257</v>
      </c>
      <c r="AA454" s="79">
        <v>1.0985281467437744</v>
      </c>
      <c r="AB454" s="79">
        <v>1.1948686838150024</v>
      </c>
      <c r="AC454" s="79">
        <v>1.2107881307601929</v>
      </c>
      <c r="AD454" s="79">
        <v>1.2287890911102295</v>
      </c>
      <c r="AE454" s="79">
        <v>1.044533371925354</v>
      </c>
      <c r="AF454" s="79">
        <v>0.83028173446655273</v>
      </c>
      <c r="AG454" s="79">
        <v>-0.20567673444747925</v>
      </c>
      <c r="AH454" s="79">
        <v>-0.12298407405614853</v>
      </c>
      <c r="AI454" s="79">
        <v>-0.17823712527751923</v>
      </c>
      <c r="AJ454" s="79">
        <v>-0.16097620129585266</v>
      </c>
      <c r="AK454" s="79">
        <v>-0.21167802810668945</v>
      </c>
      <c r="AL454" s="79">
        <v>-0.13910146057605743</v>
      </c>
      <c r="AM454" s="79">
        <v>-8.2667089998722076E-2</v>
      </c>
      <c r="AN454" s="79">
        <v>-6.8408720195293427E-2</v>
      </c>
      <c r="AO454" s="79">
        <v>-7.6629824936389923E-2</v>
      </c>
      <c r="AP454" s="79">
        <v>-0.17587617039680481</v>
      </c>
      <c r="AQ454" s="79">
        <v>-0.23676188290119171</v>
      </c>
      <c r="AR454" s="79">
        <v>-0.25395479798316956</v>
      </c>
      <c r="AS454" s="79">
        <v>-0.29056116938591003</v>
      </c>
      <c r="AT454" s="79">
        <v>-0.33963459730148315</v>
      </c>
      <c r="AU454" s="79">
        <v>-0.36206892132759094</v>
      </c>
      <c r="AV454" s="79">
        <v>-0.37834358215332031</v>
      </c>
      <c r="AW454" s="79">
        <v>-0.25053510069847107</v>
      </c>
      <c r="AX454" s="79">
        <v>-0.33164134621620178</v>
      </c>
      <c r="AY454" s="79">
        <v>-0.22545154392719269</v>
      </c>
      <c r="AZ454" s="79">
        <v>-0.11519945412874222</v>
      </c>
      <c r="BA454" s="79">
        <v>-4.7498639672994614E-2</v>
      </c>
      <c r="BB454" s="79">
        <v>-7.9289160668849945E-2</v>
      </c>
      <c r="BC454" s="79">
        <v>-7.6945461332798004E-2</v>
      </c>
      <c r="BD454" s="79">
        <v>-0.11420415341854095</v>
      </c>
      <c r="BE454" s="79">
        <v>-6.2251478433609009E-2</v>
      </c>
      <c r="BF454" s="79">
        <v>1.1822558008134365E-2</v>
      </c>
      <c r="BG454" s="79">
        <v>-3.8423527032136917E-2</v>
      </c>
      <c r="BH454" s="79">
        <v>-1.6103889793157578E-2</v>
      </c>
      <c r="BI454" s="79">
        <v>-6.4513303339481354E-2</v>
      </c>
      <c r="BJ454" s="79">
        <v>-2.7514086104929447E-3</v>
      </c>
      <c r="BK454" s="79">
        <v>-1.3857677578926086E-2</v>
      </c>
      <c r="BL454" s="79">
        <v>-1.6038404777646065E-2</v>
      </c>
      <c r="BM454" s="79">
        <v>-1.3700800947844982E-2</v>
      </c>
      <c r="BN454" s="79">
        <v>-8.6173579096794128E-2</v>
      </c>
      <c r="BO454" s="79">
        <v>-0.14479798078536987</v>
      </c>
      <c r="BP454" s="79">
        <v>-0.13527184724807739</v>
      </c>
      <c r="BQ454" s="79">
        <v>-0.16944889724254608</v>
      </c>
      <c r="BR454" s="79">
        <v>-0.22913162410259247</v>
      </c>
      <c r="BS454" s="79">
        <v>-0.24852800369262695</v>
      </c>
      <c r="BT454" s="79">
        <v>-0.26279884576797485</v>
      </c>
      <c r="BU454" s="79">
        <v>-0.14365190267562866</v>
      </c>
      <c r="BV454" s="79">
        <v>-0.21204420924186707</v>
      </c>
      <c r="BW454" s="79">
        <v>-0.11229727417230606</v>
      </c>
      <c r="BX454" s="79">
        <v>2.1810503676533699E-2</v>
      </c>
      <c r="BY454" s="79">
        <v>7.5672537088394165E-2</v>
      </c>
      <c r="BZ454" s="79">
        <v>8.7678484618663788E-2</v>
      </c>
      <c r="CA454" s="79">
        <v>7.8723698854446411E-2</v>
      </c>
      <c r="CB454" s="79">
        <v>2.2522125393152237E-2</v>
      </c>
      <c r="CC454" s="79">
        <v>3.7084419280290604E-2</v>
      </c>
      <c r="CD454" s="79">
        <v>0.10518921166658401</v>
      </c>
      <c r="CE454" s="79">
        <v>5.8410938829183578E-2</v>
      </c>
      <c r="CF454" s="79">
        <v>8.4234237670898438E-2</v>
      </c>
      <c r="CG454" s="79">
        <v>3.7412535399198532E-2</v>
      </c>
      <c r="CH454" s="79">
        <v>9.1684229671955109E-2</v>
      </c>
      <c r="CI454" s="79">
        <v>3.3799506723880768E-2</v>
      </c>
      <c r="CJ454" s="79">
        <v>2.0233115181326866E-2</v>
      </c>
      <c r="CK454" s="79">
        <v>2.9883647337555885E-2</v>
      </c>
      <c r="CL454" s="79">
        <v>-2.4045851081609726E-2</v>
      </c>
      <c r="CM454" s="79">
        <v>-8.1104055047035217E-2</v>
      </c>
      <c r="CN454" s="79">
        <v>-5.3072437644004822E-2</v>
      </c>
      <c r="CO454" s="79">
        <v>-8.5566915571689606E-2</v>
      </c>
      <c r="CP454" s="79">
        <v>-0.15259759128093719</v>
      </c>
      <c r="CQ454" s="79">
        <v>-0.169889897108078</v>
      </c>
      <c r="CR454" s="79">
        <v>-0.1827729195356369</v>
      </c>
      <c r="CS454" s="79">
        <v>-6.9624908268451691E-2</v>
      </c>
      <c r="CT454" s="79">
        <v>-0.12921157479286194</v>
      </c>
      <c r="CU454" s="79">
        <v>-3.3926967531442642E-2</v>
      </c>
      <c r="CV454" s="79">
        <v>0.11670318245887756</v>
      </c>
      <c r="CW454" s="79">
        <v>0.16098052263259888</v>
      </c>
      <c r="CX454" s="79">
        <v>0.20331977307796478</v>
      </c>
      <c r="CY454" s="79">
        <v>0.18653969466686249</v>
      </c>
      <c r="CZ454" s="79">
        <v>0.11721833050251007</v>
      </c>
      <c r="DA454" s="79">
        <v>0.13642032444477081</v>
      </c>
      <c r="DB454" s="79">
        <v>0.19855585694313049</v>
      </c>
      <c r="DC454" s="79">
        <v>0.15524540841579437</v>
      </c>
      <c r="DD454" s="79">
        <v>0.18457235395908356</v>
      </c>
      <c r="DE454" s="79">
        <v>0.13933837413787842</v>
      </c>
      <c r="DF454" s="79">
        <v>0.18611986935138702</v>
      </c>
      <c r="DG454" s="79">
        <v>8.1456698477268219E-2</v>
      </c>
      <c r="DH454" s="79">
        <v>5.6504637002944946E-2</v>
      </c>
      <c r="DI454" s="79">
        <v>7.3468096554279327E-2</v>
      </c>
      <c r="DJ454" s="79">
        <v>3.8081884384155273E-2</v>
      </c>
      <c r="DK454" s="79">
        <v>-1.7410127446055412E-2</v>
      </c>
      <c r="DL454" s="79">
        <v>2.9126981273293495E-2</v>
      </c>
      <c r="DM454" s="79">
        <v>-1.6849277308210731E-3</v>
      </c>
      <c r="DN454" s="79">
        <v>-7.6063573360443115E-2</v>
      </c>
      <c r="DO454" s="79">
        <v>-9.125179797410965E-2</v>
      </c>
      <c r="DP454" s="79">
        <v>-0.10274697840213776</v>
      </c>
      <c r="DQ454" s="79">
        <v>4.4020842760801315E-3</v>
      </c>
      <c r="DR454" s="79">
        <v>-4.637894406914711E-2</v>
      </c>
      <c r="DS454" s="79">
        <v>4.4443339109420776E-2</v>
      </c>
      <c r="DT454" s="79">
        <v>0.21159586310386658</v>
      </c>
      <c r="DU454" s="79">
        <v>0.2462884932756424</v>
      </c>
      <c r="DV454" s="79">
        <v>0.31896108388900757</v>
      </c>
      <c r="DW454" s="79">
        <v>0.29435569047927856</v>
      </c>
      <c r="DX454" s="79">
        <v>0.2119145393371582</v>
      </c>
      <c r="DY454" s="79">
        <v>0.27984559535980225</v>
      </c>
      <c r="DZ454" s="79">
        <v>0.33336248993873596</v>
      </c>
      <c r="EA454" s="79">
        <v>0.29505899548530579</v>
      </c>
      <c r="EB454" s="79">
        <v>0.32944467663764954</v>
      </c>
      <c r="EC454" s="79">
        <v>0.28650310635566711</v>
      </c>
      <c r="ED454" s="79">
        <v>0.32246994972229004</v>
      </c>
      <c r="EE454" s="79">
        <v>0.15026609599590302</v>
      </c>
      <c r="EF454" s="79">
        <v>0.10887494683265686</v>
      </c>
      <c r="EG454" s="79">
        <v>0.1363971084356308</v>
      </c>
      <c r="EH454" s="79">
        <v>0.12778447568416595</v>
      </c>
      <c r="EI454" s="79">
        <v>7.4553787708282471E-2</v>
      </c>
      <c r="EJ454" s="79">
        <v>0.14780989289283752</v>
      </c>
      <c r="EK454" s="79">
        <v>0.11942734569311142</v>
      </c>
      <c r="EL454" s="79">
        <v>3.4439399838447571E-2</v>
      </c>
      <c r="EM454" s="79">
        <v>2.2289134562015533E-2</v>
      </c>
      <c r="EN454" s="79">
        <v>1.2797774747014046E-2</v>
      </c>
      <c r="EO454" s="79">
        <v>0.11128530651330948</v>
      </c>
      <c r="EP454" s="79">
        <v>7.3218226432800293E-2</v>
      </c>
      <c r="EQ454" s="79">
        <v>0.15759760141372681</v>
      </c>
      <c r="ER454" s="79">
        <v>0.34860584139823914</v>
      </c>
      <c r="ES454" s="79">
        <v>0.36945968866348267</v>
      </c>
      <c r="ET454" s="79">
        <v>0.48592871427536011</v>
      </c>
      <c r="EU454" s="79">
        <v>0.45002484321594238</v>
      </c>
      <c r="EV454" s="79">
        <v>0.34864082932472229</v>
      </c>
      <c r="EW454" s="79">
        <v>71.763092041015625</v>
      </c>
      <c r="EX454" s="79">
        <v>70.316436767578125</v>
      </c>
      <c r="EY454" s="79">
        <v>68.195518493652344</v>
      </c>
      <c r="EZ454" s="79">
        <v>66.576210021972656</v>
      </c>
      <c r="FA454" s="79">
        <v>65.976539611816406</v>
      </c>
      <c r="FB454" s="79">
        <v>65.893043518066406</v>
      </c>
      <c r="FC454" s="79">
        <v>65.584175109863281</v>
      </c>
      <c r="FD454" s="79">
        <v>69.015670776367188</v>
      </c>
      <c r="FE454" s="79">
        <v>74.1590576171875</v>
      </c>
      <c r="FF454" s="79">
        <v>78.55267333984375</v>
      </c>
      <c r="FG454" s="79">
        <v>82.901985168457031</v>
      </c>
      <c r="FH454" s="79">
        <v>87.119926452636719</v>
      </c>
      <c r="FI454" s="79">
        <v>90.445091247558594</v>
      </c>
      <c r="FJ454" s="79">
        <v>93.18817138671875</v>
      </c>
      <c r="FK454" s="79">
        <v>95.182830810546875</v>
      </c>
      <c r="FL454" s="79">
        <v>95.809791564941406</v>
      </c>
      <c r="FM454" s="79">
        <v>96.299171447753906</v>
      </c>
      <c r="FN454" s="79">
        <v>95.034561157226563</v>
      </c>
      <c r="FO454" s="79">
        <v>93.2939453125</v>
      </c>
      <c r="FP454" s="79">
        <v>90.508575439453125</v>
      </c>
      <c r="FQ454" s="79">
        <v>84.103034973144531</v>
      </c>
      <c r="FR454" s="79">
        <v>80.057487487792969</v>
      </c>
      <c r="FS454" s="79">
        <v>77.427032470703125</v>
      </c>
      <c r="FT454" s="79">
        <v>74.235801696777344</v>
      </c>
      <c r="FU454" s="79">
        <v>6.493164598941803E-2</v>
      </c>
      <c r="FV454" s="79">
        <v>8.4655269980430603E-2</v>
      </c>
      <c r="FW454" s="79">
        <v>6.9275274872779846E-2</v>
      </c>
      <c r="FX454" s="79">
        <v>0</v>
      </c>
      <c r="FY454" s="79">
        <v>168</v>
      </c>
      <c r="FZ454" s="79">
        <v>1</v>
      </c>
      <c r="GA454" s="52"/>
      <c r="GB454" s="34"/>
    </row>
    <row r="455" spans="1:184" x14ac:dyDescent="0.2">
      <c r="A455" t="s">
        <v>186</v>
      </c>
      <c r="B455" t="s">
        <v>236</v>
      </c>
      <c r="C455" t="s">
        <v>194</v>
      </c>
      <c r="D455" t="s">
        <v>203</v>
      </c>
      <c r="E455" t="s">
        <v>207</v>
      </c>
      <c r="F455" t="s">
        <v>1</v>
      </c>
      <c r="G455" t="s">
        <v>1</v>
      </c>
      <c r="H455" s="79">
        <v>4301</v>
      </c>
      <c r="I455" s="79">
        <v>0.51843553781509399</v>
      </c>
      <c r="J455" s="79">
        <v>0.49578717350959778</v>
      </c>
      <c r="K455" s="79">
        <v>0.4386240541934967</v>
      </c>
      <c r="L455" s="79">
        <v>0.37367868423461914</v>
      </c>
      <c r="M455" s="79">
        <v>0.36164617538452148</v>
      </c>
      <c r="N455" s="79">
        <v>0.36880093812942505</v>
      </c>
      <c r="O455" s="79">
        <v>0.40711727738380432</v>
      </c>
      <c r="P455" s="79">
        <v>0.42349797487258911</v>
      </c>
      <c r="Q455" s="79">
        <v>0.40058499574661255</v>
      </c>
      <c r="R455" s="79">
        <v>0.53363513946533203</v>
      </c>
      <c r="S455" s="79">
        <v>0.57903313636779785</v>
      </c>
      <c r="T455" s="79">
        <v>0.59191220998764038</v>
      </c>
      <c r="U455" s="79">
        <v>0.68598824739456177</v>
      </c>
      <c r="V455" s="79">
        <v>0.66750586032867432</v>
      </c>
      <c r="W455" s="79">
        <v>0.72183424234390259</v>
      </c>
      <c r="X455" s="79">
        <v>0.76512867212295532</v>
      </c>
      <c r="Y455" s="79">
        <v>0.86753356456756592</v>
      </c>
      <c r="Z455" s="79">
        <v>0.93273979425430298</v>
      </c>
      <c r="AA455" s="79">
        <v>0.97530460357666016</v>
      </c>
      <c r="AB455" s="79">
        <v>0.93879115581512451</v>
      </c>
      <c r="AC455" s="79">
        <v>0.92931437492370605</v>
      </c>
      <c r="AD455" s="79">
        <v>0.91389709711074829</v>
      </c>
      <c r="AE455" s="79">
        <v>0.74748730659484863</v>
      </c>
      <c r="AF455" s="79">
        <v>0.61269843578338623</v>
      </c>
      <c r="AG455" s="79">
        <v>-0.11496380716562271</v>
      </c>
      <c r="AH455" s="79">
        <v>-6.703503429889679E-2</v>
      </c>
      <c r="AI455" s="79">
        <v>-7.8981280326843262E-2</v>
      </c>
      <c r="AJ455" s="79">
        <v>-7.8723393380641937E-2</v>
      </c>
      <c r="AK455" s="79">
        <v>-0.10884550958871841</v>
      </c>
      <c r="AL455" s="79">
        <v>-5.2848629653453827E-2</v>
      </c>
      <c r="AM455" s="79">
        <v>-2.6431754231452942E-2</v>
      </c>
      <c r="AN455" s="79">
        <v>-4.3437734246253967E-2</v>
      </c>
      <c r="AO455" s="79">
        <v>-0.13261127471923828</v>
      </c>
      <c r="AP455" s="79">
        <v>-9.0029947459697723E-2</v>
      </c>
      <c r="AQ455" s="79">
        <v>-9.5904864370822906E-2</v>
      </c>
      <c r="AR455" s="79">
        <v>-0.18942585587501526</v>
      </c>
      <c r="AS455" s="79">
        <v>-0.1979983001947403</v>
      </c>
      <c r="AT455" s="79">
        <v>-0.35188129544258118</v>
      </c>
      <c r="AU455" s="79">
        <v>-0.32841804623603821</v>
      </c>
      <c r="AV455" s="79">
        <v>-0.29522418975830078</v>
      </c>
      <c r="AW455" s="79">
        <v>-0.23582740128040314</v>
      </c>
      <c r="AX455" s="79">
        <v>-0.28954511880874634</v>
      </c>
      <c r="AY455" s="79">
        <v>-0.17987644672393799</v>
      </c>
      <c r="AZ455" s="79">
        <v>-0.14639976620674133</v>
      </c>
      <c r="BA455" s="79">
        <v>-0.14885294437408447</v>
      </c>
      <c r="BB455" s="79">
        <v>-0.13589869439601898</v>
      </c>
      <c r="BC455" s="79">
        <v>-8.2079701125621796E-2</v>
      </c>
      <c r="BD455" s="79">
        <v>-4.4555459171533585E-2</v>
      </c>
      <c r="BE455" s="79">
        <v>-4.8942442983388901E-2</v>
      </c>
      <c r="BF455" s="79">
        <v>-5.484867375344038E-3</v>
      </c>
      <c r="BG455" s="79">
        <v>-1.9081829115748405E-2</v>
      </c>
      <c r="BH455" s="79">
        <v>-2.2480698302388191E-2</v>
      </c>
      <c r="BI455" s="79">
        <v>-4.2158208787441254E-2</v>
      </c>
      <c r="BJ455" s="79">
        <v>-8.5196448490023613E-3</v>
      </c>
      <c r="BK455" s="79">
        <v>1.0120204649865627E-2</v>
      </c>
      <c r="BL455" s="79">
        <v>-1.013919897377491E-2</v>
      </c>
      <c r="BM455" s="79">
        <v>-9.3119464814662933E-2</v>
      </c>
      <c r="BN455" s="79">
        <v>-4.0434811264276505E-2</v>
      </c>
      <c r="BO455" s="79">
        <v>-3.8401555269956589E-2</v>
      </c>
      <c r="BP455" s="79">
        <v>-0.1280597448348999</v>
      </c>
      <c r="BQ455" s="79">
        <v>-0.1244671419262886</v>
      </c>
      <c r="BR455" s="79">
        <v>-0.27904388308525085</v>
      </c>
      <c r="BS455" s="79">
        <v>-0.25074195861816406</v>
      </c>
      <c r="BT455" s="79">
        <v>-0.2186877578496933</v>
      </c>
      <c r="BU455" s="79">
        <v>-0.15738233923912048</v>
      </c>
      <c r="BV455" s="79">
        <v>-0.20332251489162445</v>
      </c>
      <c r="BW455" s="79">
        <v>-9.7135543823242188E-2</v>
      </c>
      <c r="BX455" s="79">
        <v>-7.7905453741550446E-2</v>
      </c>
      <c r="BY455" s="79">
        <v>-8.4033258259296417E-2</v>
      </c>
      <c r="BZ455" s="79">
        <v>-6.1730176210403442E-2</v>
      </c>
      <c r="CA455" s="79">
        <v>-2.2927837446331978E-2</v>
      </c>
      <c r="CB455" s="79">
        <v>5.9607052244246006E-3</v>
      </c>
      <c r="CC455" s="79">
        <v>-3.2162482384592295E-3</v>
      </c>
      <c r="CD455" s="79">
        <v>3.714459016919136E-2</v>
      </c>
      <c r="CE455" s="79">
        <v>2.2404346615076065E-2</v>
      </c>
      <c r="CF455" s="79">
        <v>1.6472818329930305E-2</v>
      </c>
      <c r="CG455" s="79">
        <v>4.0292143821716309E-3</v>
      </c>
      <c r="CH455" s="79">
        <v>2.2182473912835121E-2</v>
      </c>
      <c r="CI455" s="79">
        <v>3.5435978323221207E-2</v>
      </c>
      <c r="CJ455" s="79">
        <v>1.2923263013362885E-2</v>
      </c>
      <c r="CK455" s="79">
        <v>-6.5767556428909302E-2</v>
      </c>
      <c r="CL455" s="79">
        <v>-6.0853715986013412E-3</v>
      </c>
      <c r="CM455" s="79">
        <v>1.4250642852857709E-3</v>
      </c>
      <c r="CN455" s="79">
        <v>-8.5557766258716583E-2</v>
      </c>
      <c r="CO455" s="79">
        <v>-7.3539689183235168E-2</v>
      </c>
      <c r="CP455" s="79">
        <v>-0.22859694063663483</v>
      </c>
      <c r="CQ455" s="79">
        <v>-0.1969437450170517</v>
      </c>
      <c r="CR455" s="79">
        <v>-0.16567884385585785</v>
      </c>
      <c r="CS455" s="79">
        <v>-0.10305152833461761</v>
      </c>
      <c r="CT455" s="79">
        <v>-0.14360497891902924</v>
      </c>
      <c r="CU455" s="79">
        <v>-3.982945904135704E-2</v>
      </c>
      <c r="CV455" s="79">
        <v>-3.0466502532362938E-2</v>
      </c>
      <c r="CW455" s="79">
        <v>-3.9139345288276672E-2</v>
      </c>
      <c r="CX455" s="79">
        <v>-1.0361296124756336E-2</v>
      </c>
      <c r="CY455" s="79">
        <v>1.8040560185909271E-2</v>
      </c>
      <c r="CZ455" s="79">
        <v>4.0948048233985901E-2</v>
      </c>
      <c r="DA455" s="79">
        <v>4.2509946972131729E-2</v>
      </c>
      <c r="DB455" s="79">
        <v>7.9774051904678345E-2</v>
      </c>
      <c r="DC455" s="79">
        <v>6.3890524208545685E-2</v>
      </c>
      <c r="DD455" s="79">
        <v>5.542634055018425E-2</v>
      </c>
      <c r="DE455" s="79">
        <v>5.0216637551784515E-2</v>
      </c>
      <c r="DF455" s="79">
        <v>5.2884597331285477E-2</v>
      </c>
      <c r="DG455" s="79">
        <v>6.075175479054451E-2</v>
      </c>
      <c r="DH455" s="79">
        <v>3.5985726863145828E-2</v>
      </c>
      <c r="DI455" s="79">
        <v>-3.8415655493736267E-2</v>
      </c>
      <c r="DJ455" s="79">
        <v>2.8264068067073822E-2</v>
      </c>
      <c r="DK455" s="79">
        <v>4.1251685470342636E-2</v>
      </c>
      <c r="DL455" s="79">
        <v>-4.3055791407823563E-2</v>
      </c>
      <c r="DM455" s="79">
        <v>-2.2612230852246284E-2</v>
      </c>
      <c r="DN455" s="79">
        <v>-0.1781499832868576</v>
      </c>
      <c r="DO455" s="79">
        <v>-0.14314551651477814</v>
      </c>
      <c r="DP455" s="79">
        <v>-0.11266991496086121</v>
      </c>
      <c r="DQ455" s="79">
        <v>-4.8720713704824448E-2</v>
      </c>
      <c r="DR455" s="79">
        <v>-8.3887457847595215E-2</v>
      </c>
      <c r="DS455" s="79">
        <v>1.7476633191108704E-2</v>
      </c>
      <c r="DT455" s="79">
        <v>1.697244867682457E-2</v>
      </c>
      <c r="DU455" s="79">
        <v>5.754571408033371E-3</v>
      </c>
      <c r="DV455" s="79">
        <v>4.1007585823535919E-2</v>
      </c>
      <c r="DW455" s="79">
        <v>5.900895968079567E-2</v>
      </c>
      <c r="DX455" s="79">
        <v>7.5935386121273041E-2</v>
      </c>
      <c r="DY455" s="79">
        <v>0.10853131115436554</v>
      </c>
      <c r="DZ455" s="79">
        <v>0.14132420718669891</v>
      </c>
      <c r="EA455" s="79">
        <v>0.12378998845815659</v>
      </c>
      <c r="EB455" s="79">
        <v>0.11166903376579285</v>
      </c>
      <c r="EC455" s="79">
        <v>0.11690394580364227</v>
      </c>
      <c r="ED455" s="79">
        <v>9.7213581204414368E-2</v>
      </c>
      <c r="EE455" s="79">
        <v>9.7303718328475952E-2</v>
      </c>
      <c r="EF455" s="79">
        <v>6.9284260272979736E-2</v>
      </c>
      <c r="EG455" s="79">
        <v>1.0761540615931153E-3</v>
      </c>
      <c r="EH455" s="79">
        <v>7.7859200537204742E-2</v>
      </c>
      <c r="EI455" s="79">
        <v>9.8754994571208954E-2</v>
      </c>
      <c r="EJ455" s="79">
        <v>1.8310315907001495E-2</v>
      </c>
      <c r="EK455" s="79">
        <v>5.0918929278850555E-2</v>
      </c>
      <c r="EL455" s="79">
        <v>-0.10531257838010788</v>
      </c>
      <c r="EM455" s="79">
        <v>-6.5469428896903992E-2</v>
      </c>
      <c r="EN455" s="79">
        <v>-3.6133460700511932E-2</v>
      </c>
      <c r="EO455" s="79">
        <v>2.9724352061748505E-2</v>
      </c>
      <c r="EP455" s="79">
        <v>2.3351737763732672E-3</v>
      </c>
      <c r="EQ455" s="79">
        <v>0.10021752864122391</v>
      </c>
      <c r="ER455" s="79">
        <v>8.5466757416725159E-2</v>
      </c>
      <c r="ES455" s="79">
        <v>7.0574253797531128E-2</v>
      </c>
      <c r="ET455" s="79">
        <v>0.11517608910799026</v>
      </c>
      <c r="EU455" s="79">
        <v>0.11816080659627914</v>
      </c>
      <c r="EV455" s="79">
        <v>0.12645155191421509</v>
      </c>
      <c r="EW455" s="79">
        <v>70.402877807617188</v>
      </c>
      <c r="EX455" s="79">
        <v>69.493202209472656</v>
      </c>
      <c r="EY455" s="79">
        <v>67.839912414550781</v>
      </c>
      <c r="EZ455" s="79">
        <v>65.96295166015625</v>
      </c>
      <c r="FA455" s="79">
        <v>65.00592041015625</v>
      </c>
      <c r="FB455" s="79">
        <v>64.395660400390625</v>
      </c>
      <c r="FC455" s="79">
        <v>63.895820617675781</v>
      </c>
      <c r="FD455" s="79">
        <v>68.057785034179688</v>
      </c>
      <c r="FE455" s="79">
        <v>72.9986572265625</v>
      </c>
      <c r="FF455" s="79">
        <v>78.050994873046875</v>
      </c>
      <c r="FG455" s="79">
        <v>81.432273864746094</v>
      </c>
      <c r="FH455" s="79">
        <v>85.799324035644531</v>
      </c>
      <c r="FI455" s="79">
        <v>89.050537109375</v>
      </c>
      <c r="FJ455" s="79">
        <v>91.9674072265625</v>
      </c>
      <c r="FK455" s="79">
        <v>94.494880676269531</v>
      </c>
      <c r="FL455" s="79">
        <v>95.22589111328125</v>
      </c>
      <c r="FM455" s="79">
        <v>94.95947265625</v>
      </c>
      <c r="FN455" s="79">
        <v>93.188911437988281</v>
      </c>
      <c r="FO455" s="79">
        <v>91.035873413085938</v>
      </c>
      <c r="FP455" s="79">
        <v>87.706413269042969</v>
      </c>
      <c r="FQ455" s="79">
        <v>81.399765014648438</v>
      </c>
      <c r="FR455" s="79">
        <v>76.983161926269531</v>
      </c>
      <c r="FS455" s="79">
        <v>73.573814392089844</v>
      </c>
      <c r="FT455" s="79">
        <v>70.604751586914063</v>
      </c>
      <c r="FU455" s="79">
        <v>2.9051924124360085E-2</v>
      </c>
      <c r="FV455" s="79">
        <v>5.8219760656356812E-2</v>
      </c>
      <c r="FW455" s="79">
        <v>2.7381494641304016E-2</v>
      </c>
      <c r="FX455" s="79">
        <v>0</v>
      </c>
      <c r="FY455" s="79">
        <v>507</v>
      </c>
      <c r="FZ455" s="79">
        <v>1</v>
      </c>
      <c r="GA455" s="52"/>
      <c r="GB455" s="34"/>
    </row>
    <row r="456" spans="1:184" x14ac:dyDescent="0.2">
      <c r="A456" t="s">
        <v>186</v>
      </c>
      <c r="B456" t="s">
        <v>236</v>
      </c>
      <c r="C456" t="s">
        <v>194</v>
      </c>
      <c r="D456" t="s">
        <v>203</v>
      </c>
      <c r="E456" t="s">
        <v>207</v>
      </c>
      <c r="F456" t="s">
        <v>178</v>
      </c>
      <c r="G456" t="s">
        <v>1</v>
      </c>
      <c r="H456" s="79">
        <v>3003</v>
      </c>
      <c r="I456" s="79">
        <v>0.38261523842811584</v>
      </c>
      <c r="J456" s="79">
        <v>0.36351349949836731</v>
      </c>
      <c r="K456" s="79">
        <v>0.30236178636550903</v>
      </c>
      <c r="L456" s="79">
        <v>0.27872064709663391</v>
      </c>
      <c r="M456" s="79">
        <v>0.27321717143058777</v>
      </c>
      <c r="N456" s="79">
        <v>0.29786509275436401</v>
      </c>
      <c r="O456" s="79">
        <v>0.30943882465362549</v>
      </c>
      <c r="P456" s="79">
        <v>0.35769188404083252</v>
      </c>
      <c r="Q456" s="79">
        <v>0.39222985506057739</v>
      </c>
      <c r="R456" s="79">
        <v>0.47199437022209167</v>
      </c>
      <c r="S456" s="79">
        <v>0.49348583817481995</v>
      </c>
      <c r="T456" s="79">
        <v>0.49429106712341309</v>
      </c>
      <c r="U456" s="79">
        <v>0.59112441539764404</v>
      </c>
      <c r="V456" s="79">
        <v>0.61435812711715698</v>
      </c>
      <c r="W456" s="79">
        <v>0.67329865694046021</v>
      </c>
      <c r="X456" s="79">
        <v>0.68590784072875977</v>
      </c>
      <c r="Y456" s="79">
        <v>0.69318908452987671</v>
      </c>
      <c r="Z456" s="79">
        <v>0.71671372652053833</v>
      </c>
      <c r="AA456" s="79">
        <v>0.80907261371612549</v>
      </c>
      <c r="AB456" s="79">
        <v>0.81214863061904907</v>
      </c>
      <c r="AC456" s="79">
        <v>0.81886154413223267</v>
      </c>
      <c r="AD456" s="79">
        <v>0.78583389520645142</v>
      </c>
      <c r="AE456" s="79">
        <v>0.63374727964401245</v>
      </c>
      <c r="AF456" s="79">
        <v>0.52386444807052612</v>
      </c>
      <c r="AG456" s="79">
        <v>-0.11630624532699585</v>
      </c>
      <c r="AH456" s="79">
        <v>-7.3825068771839142E-2</v>
      </c>
      <c r="AI456" s="79">
        <v>-7.5011774897575378E-2</v>
      </c>
      <c r="AJ456" s="79">
        <v>-8.1006899476051331E-2</v>
      </c>
      <c r="AK456" s="79">
        <v>-7.9787477850914001E-2</v>
      </c>
      <c r="AL456" s="79">
        <v>-4.7329287976026535E-2</v>
      </c>
      <c r="AM456" s="79">
        <v>-4.4118069112300873E-2</v>
      </c>
      <c r="AN456" s="79">
        <v>-4.8322565853595734E-2</v>
      </c>
      <c r="AO456" s="79">
        <v>-7.9079940915107727E-2</v>
      </c>
      <c r="AP456" s="79">
        <v>-8.3980321884155273E-2</v>
      </c>
      <c r="AQ456" s="79">
        <v>-0.1111140251159668</v>
      </c>
      <c r="AR456" s="79">
        <v>-0.21509382128715515</v>
      </c>
      <c r="AS456" s="79">
        <v>-0.22006189823150635</v>
      </c>
      <c r="AT456" s="79">
        <v>-0.3070048987865448</v>
      </c>
      <c r="AU456" s="79">
        <v>-0.26055008172988892</v>
      </c>
      <c r="AV456" s="79">
        <v>-0.23136694729328156</v>
      </c>
      <c r="AW456" s="79">
        <v>-0.22857019305229187</v>
      </c>
      <c r="AX456" s="79">
        <v>-0.30452278256416321</v>
      </c>
      <c r="AY456" s="79">
        <v>-0.17457062005996704</v>
      </c>
      <c r="AZ456" s="79">
        <v>-0.13840048015117645</v>
      </c>
      <c r="BA456" s="79">
        <v>-0.17470648884773254</v>
      </c>
      <c r="BB456" s="79">
        <v>-0.130327969789505</v>
      </c>
      <c r="BC456" s="79">
        <v>-8.1758752465248108E-2</v>
      </c>
      <c r="BD456" s="79">
        <v>-5.4755169898271561E-2</v>
      </c>
      <c r="BE456" s="79">
        <v>-7.3563627898693085E-2</v>
      </c>
      <c r="BF456" s="79">
        <v>-3.6244705319404602E-2</v>
      </c>
      <c r="BG456" s="79">
        <v>-4.2459268122911453E-2</v>
      </c>
      <c r="BH456" s="79">
        <v>-5.0586406141519547E-2</v>
      </c>
      <c r="BI456" s="79">
        <v>-5.0900828093290329E-2</v>
      </c>
      <c r="BJ456" s="79">
        <v>-1.9829453900456429E-2</v>
      </c>
      <c r="BK456" s="79">
        <v>-1.2999699451029301E-2</v>
      </c>
      <c r="BL456" s="79">
        <v>-1.4815500006079674E-2</v>
      </c>
      <c r="BM456" s="79">
        <v>-4.2531047016382217E-2</v>
      </c>
      <c r="BN456" s="79">
        <v>-3.3135887235403061E-2</v>
      </c>
      <c r="BO456" s="79">
        <v>-5.7626813650131226E-2</v>
      </c>
      <c r="BP456" s="79">
        <v>-0.15745933353900909</v>
      </c>
      <c r="BQ456" s="79">
        <v>-0.15897227823734283</v>
      </c>
      <c r="BR456" s="79">
        <v>-0.24391539394855499</v>
      </c>
      <c r="BS456" s="79">
        <v>-0.1968906968832016</v>
      </c>
      <c r="BT456" s="79">
        <v>-0.16542176902294159</v>
      </c>
      <c r="BU456" s="79">
        <v>-0.16204565763473511</v>
      </c>
      <c r="BV456" s="79">
        <v>-0.23046533763408661</v>
      </c>
      <c r="BW456" s="79">
        <v>-0.1053491085767746</v>
      </c>
      <c r="BX456" s="79">
        <v>-7.5761504471302032E-2</v>
      </c>
      <c r="BY456" s="79">
        <v>-0.10789238661527634</v>
      </c>
      <c r="BZ456" s="79">
        <v>-6.9234631955623627E-2</v>
      </c>
      <c r="CA456" s="79">
        <v>-3.2303836196660995E-2</v>
      </c>
      <c r="CB456" s="79">
        <v>-1.143285259604454E-2</v>
      </c>
      <c r="CC456" s="79">
        <v>-4.3960221111774445E-2</v>
      </c>
      <c r="CD456" s="79">
        <v>-1.0216666385531425E-2</v>
      </c>
      <c r="CE456" s="79">
        <v>-1.9913500174880028E-2</v>
      </c>
      <c r="CF456" s="79">
        <v>-2.9517265036702156E-2</v>
      </c>
      <c r="CG456" s="79">
        <v>-3.0894026160240173E-2</v>
      </c>
      <c r="CH456" s="79">
        <v>-7.8315258724614978E-4</v>
      </c>
      <c r="CI456" s="79">
        <v>8.5527850314974785E-3</v>
      </c>
      <c r="CJ456" s="79">
        <v>8.3913914859294891E-3</v>
      </c>
      <c r="CK456" s="79">
        <v>-1.7217390239238739E-2</v>
      </c>
      <c r="CL456" s="79">
        <v>2.0788118708878756E-3</v>
      </c>
      <c r="CM456" s="79">
        <v>-2.0581740885972977E-2</v>
      </c>
      <c r="CN456" s="79">
        <v>-0.11754186451435089</v>
      </c>
      <c r="CO456" s="79">
        <v>-0.11666177958250046</v>
      </c>
      <c r="CP456" s="79">
        <v>-0.2002197653055191</v>
      </c>
      <c r="CQ456" s="79">
        <v>-0.15280039608478546</v>
      </c>
      <c r="CR456" s="79">
        <v>-0.11974834650754929</v>
      </c>
      <c r="CS456" s="79">
        <v>-0.11597097665071487</v>
      </c>
      <c r="CT456" s="79">
        <v>-0.17917338013648987</v>
      </c>
      <c r="CU456" s="79">
        <v>-5.740649625658989E-2</v>
      </c>
      <c r="CV456" s="79">
        <v>-3.2377947121858597E-2</v>
      </c>
      <c r="CW456" s="79">
        <v>-6.1617139726877213E-2</v>
      </c>
      <c r="CX456" s="79">
        <v>-2.6921574026346207E-2</v>
      </c>
      <c r="CY456" s="79">
        <v>1.9484828226268291E-3</v>
      </c>
      <c r="CZ456" s="79">
        <v>1.8572049215435982E-2</v>
      </c>
      <c r="DA456" s="79">
        <v>-1.4356816187500954E-2</v>
      </c>
      <c r="DB456" s="79">
        <v>1.58113744109869E-2</v>
      </c>
      <c r="DC456" s="79">
        <v>2.6322675403207541E-3</v>
      </c>
      <c r="DD456" s="79">
        <v>-8.4481257945299149E-3</v>
      </c>
      <c r="DE456" s="79">
        <v>-1.0887222364544868E-2</v>
      </c>
      <c r="DF456" s="79">
        <v>1.8263150006532669E-2</v>
      </c>
      <c r="DG456" s="79">
        <v>3.0105270445346832E-2</v>
      </c>
      <c r="DH456" s="79">
        <v>3.1598284840583801E-2</v>
      </c>
      <c r="DI456" s="79">
        <v>8.0962656065821648E-3</v>
      </c>
      <c r="DJ456" s="79">
        <v>3.7293512374162674E-2</v>
      </c>
      <c r="DK456" s="79">
        <v>1.6463333740830421E-2</v>
      </c>
      <c r="DL456" s="79">
        <v>-7.7624395489692688E-2</v>
      </c>
      <c r="DM456" s="79">
        <v>-7.4351295828819275E-2</v>
      </c>
      <c r="DN456" s="79">
        <v>-0.15652415156364441</v>
      </c>
      <c r="DO456" s="79">
        <v>-0.10871008783578873</v>
      </c>
      <c r="DP456" s="79">
        <v>-7.4074909090995789E-2</v>
      </c>
      <c r="DQ456" s="79">
        <v>-6.9896295666694641E-2</v>
      </c>
      <c r="DR456" s="79">
        <v>-0.12788143754005432</v>
      </c>
      <c r="DS456" s="79">
        <v>-9.4638848677277565E-3</v>
      </c>
      <c r="DT456" s="79">
        <v>1.1005615815520287E-2</v>
      </c>
      <c r="DU456" s="79">
        <v>-1.5341890975832939E-2</v>
      </c>
      <c r="DV456" s="79">
        <v>1.539148110896349E-2</v>
      </c>
      <c r="DW456" s="79">
        <v>3.620079904794693E-2</v>
      </c>
      <c r="DX456" s="79">
        <v>4.8576951026916504E-2</v>
      </c>
      <c r="DY456" s="79">
        <v>2.8385799378156662E-2</v>
      </c>
      <c r="DZ456" s="79">
        <v>5.3391732275485992E-2</v>
      </c>
      <c r="EA456" s="79">
        <v>3.5184774547815323E-2</v>
      </c>
      <c r="EB456" s="79">
        <v>2.1972361952066422E-2</v>
      </c>
      <c r="EC456" s="79">
        <v>1.7999421805143356E-2</v>
      </c>
      <c r="ED456" s="79">
        <v>4.5762982219457626E-2</v>
      </c>
      <c r="EE456" s="79">
        <v>6.1223641037940979E-2</v>
      </c>
      <c r="EF456" s="79">
        <v>6.5105348825454712E-2</v>
      </c>
      <c r="EG456" s="79">
        <v>4.4645164161920547E-2</v>
      </c>
      <c r="EH456" s="79">
        <v>8.8137947022914886E-2</v>
      </c>
      <c r="EI456" s="79">
        <v>6.9950543344020844E-2</v>
      </c>
      <c r="EJ456" s="79">
        <v>-1.9989913329482079E-2</v>
      </c>
      <c r="EK456" s="79">
        <v>-1.3261661864817142E-2</v>
      </c>
      <c r="EL456" s="79">
        <v>-9.3434616923332214E-2</v>
      </c>
      <c r="EM456" s="79">
        <v>-4.5050684362649918E-2</v>
      </c>
      <c r="EN456" s="79">
        <v>-8.1297392025589943E-3</v>
      </c>
      <c r="EO456" s="79">
        <v>-3.3717709593474865E-3</v>
      </c>
      <c r="EP456" s="79">
        <v>-5.3823992609977722E-2</v>
      </c>
      <c r="EQ456" s="79">
        <v>5.975763127207756E-2</v>
      </c>
      <c r="ER456" s="79">
        <v>7.3644585907459259E-2</v>
      </c>
      <c r="ES456" s="79">
        <v>5.1472220569849014E-2</v>
      </c>
      <c r="ET456" s="79">
        <v>7.6484814286231995E-2</v>
      </c>
      <c r="EU456" s="79">
        <v>8.5655719041824341E-2</v>
      </c>
      <c r="EV456" s="79">
        <v>9.1899268329143524E-2</v>
      </c>
      <c r="EW456" s="79">
        <v>69.357040405273438</v>
      </c>
      <c r="EX456" s="79">
        <v>68.628250122070313</v>
      </c>
      <c r="EY456" s="79">
        <v>67.372711181640625</v>
      </c>
      <c r="EZ456" s="79">
        <v>65.828788757324219</v>
      </c>
      <c r="FA456" s="79">
        <v>64.990776062011719</v>
      </c>
      <c r="FB456" s="79">
        <v>64.448478698730469</v>
      </c>
      <c r="FC456" s="79">
        <v>64.043777465820313</v>
      </c>
      <c r="FD456" s="79">
        <v>68.527496337890625</v>
      </c>
      <c r="FE456" s="79">
        <v>73.010826110839844</v>
      </c>
      <c r="FF456" s="79">
        <v>78.175765991210938</v>
      </c>
      <c r="FG456" s="79">
        <v>80.960250854492188</v>
      </c>
      <c r="FH456" s="79">
        <v>85.384735107421875</v>
      </c>
      <c r="FI456" s="79">
        <v>88.311798095703125</v>
      </c>
      <c r="FJ456" s="79">
        <v>91.436660766601563</v>
      </c>
      <c r="FK456" s="79">
        <v>93.742210388183594</v>
      </c>
      <c r="FL456" s="79">
        <v>94.3851318359375</v>
      </c>
      <c r="FM456" s="79">
        <v>93.411491394042969</v>
      </c>
      <c r="FN456" s="79">
        <v>91.0343017578125</v>
      </c>
      <c r="FO456" s="79">
        <v>88.1627197265625</v>
      </c>
      <c r="FP456" s="79">
        <v>84.921554565429688</v>
      </c>
      <c r="FQ456" s="79">
        <v>79.27166748046875</v>
      </c>
      <c r="FR456" s="79">
        <v>74.802627563476563</v>
      </c>
      <c r="FS456" s="79">
        <v>71.088409423828125</v>
      </c>
      <c r="FT456" s="79">
        <v>68.168731689453125</v>
      </c>
      <c r="FU456" s="79">
        <v>2.2540736943483353E-2</v>
      </c>
      <c r="FV456" s="79">
        <v>4.8311330378055573E-2</v>
      </c>
      <c r="FW456" s="79">
        <v>2.1652139723300934E-2</v>
      </c>
      <c r="FX456" s="79">
        <v>0</v>
      </c>
      <c r="FY456" s="79">
        <v>381</v>
      </c>
      <c r="FZ456" s="79">
        <v>1</v>
      </c>
      <c r="GA456" s="52"/>
      <c r="GB456" s="34"/>
    </row>
    <row r="457" spans="1:184" x14ac:dyDescent="0.2">
      <c r="A457" t="s">
        <v>186</v>
      </c>
      <c r="B457" t="s">
        <v>236</v>
      </c>
      <c r="C457" t="s">
        <v>194</v>
      </c>
      <c r="D457" t="s">
        <v>203</v>
      </c>
      <c r="E457" t="s">
        <v>207</v>
      </c>
      <c r="F457" t="s">
        <v>179</v>
      </c>
      <c r="G457" t="s">
        <v>1</v>
      </c>
      <c r="H457" s="79">
        <v>149</v>
      </c>
      <c r="I457" s="79"/>
      <c r="J457" s="79"/>
      <c r="K457" s="79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  <c r="AA457" s="79"/>
      <c r="AB457" s="79"/>
      <c r="AC457" s="79"/>
      <c r="AD457" s="79"/>
      <c r="AE457" s="79"/>
      <c r="AF457" s="79"/>
      <c r="AG457" s="79"/>
      <c r="AH457" s="79"/>
      <c r="AI457" s="79"/>
      <c r="AJ457" s="79"/>
      <c r="AK457" s="79"/>
      <c r="AL457" s="79"/>
      <c r="AM457" s="79"/>
      <c r="AN457" s="79"/>
      <c r="AO457" s="79"/>
      <c r="AP457" s="79"/>
      <c r="AQ457" s="79"/>
      <c r="AR457" s="79"/>
      <c r="AS457" s="79"/>
      <c r="AT457" s="79"/>
      <c r="AU457" s="79"/>
      <c r="AV457" s="79"/>
      <c r="AW457" s="79"/>
      <c r="AX457" s="79"/>
      <c r="AY457" s="79"/>
      <c r="AZ457" s="79"/>
      <c r="BA457" s="79"/>
      <c r="BB457" s="79"/>
      <c r="BC457" s="79"/>
      <c r="BD457" s="79"/>
      <c r="BE457" s="79"/>
      <c r="BF457" s="79"/>
      <c r="BG457" s="79"/>
      <c r="BH457" s="79"/>
      <c r="BI457" s="79"/>
      <c r="BJ457" s="79"/>
      <c r="BK457" s="79"/>
      <c r="BL457" s="79"/>
      <c r="BM457" s="79"/>
      <c r="BN457" s="79"/>
      <c r="BO457" s="79"/>
      <c r="BP457" s="79"/>
      <c r="BQ457" s="79"/>
      <c r="BR457" s="79"/>
      <c r="BS457" s="79"/>
      <c r="BT457" s="79"/>
      <c r="BU457" s="79"/>
      <c r="BV457" s="79"/>
      <c r="BW457" s="79"/>
      <c r="BX457" s="79"/>
      <c r="BY457" s="79"/>
      <c r="BZ457" s="79"/>
      <c r="CA457" s="79"/>
      <c r="CB457" s="79"/>
      <c r="CC457" s="79"/>
      <c r="CD457" s="79"/>
      <c r="CE457" s="79"/>
      <c r="CF457" s="79"/>
      <c r="CG457" s="79"/>
      <c r="CH457" s="79"/>
      <c r="CI457" s="79"/>
      <c r="CJ457" s="79"/>
      <c r="CK457" s="79"/>
      <c r="CL457" s="79"/>
      <c r="CM457" s="79"/>
      <c r="CN457" s="79"/>
      <c r="CO457" s="79"/>
      <c r="CP457" s="79"/>
      <c r="CQ457" s="79"/>
      <c r="CR457" s="79"/>
      <c r="CS457" s="79"/>
      <c r="CT457" s="79"/>
      <c r="CU457" s="79"/>
      <c r="CV457" s="79"/>
      <c r="CW457" s="79"/>
      <c r="CX457" s="79"/>
      <c r="CY457" s="79"/>
      <c r="CZ457" s="79"/>
      <c r="DA457" s="79"/>
      <c r="DB457" s="79"/>
      <c r="DC457" s="79"/>
      <c r="DD457" s="79"/>
      <c r="DE457" s="79"/>
      <c r="DF457" s="79"/>
      <c r="DG457" s="79"/>
      <c r="DH457" s="79"/>
      <c r="DI457" s="79"/>
      <c r="DJ457" s="79"/>
      <c r="DK457" s="79"/>
      <c r="DL457" s="79"/>
      <c r="DM457" s="79"/>
      <c r="DN457" s="79"/>
      <c r="DO457" s="79"/>
      <c r="DP457" s="79"/>
      <c r="DQ457" s="79"/>
      <c r="DR457" s="79"/>
      <c r="DS457" s="79"/>
      <c r="DT457" s="79"/>
      <c r="DU457" s="79"/>
      <c r="DV457" s="79"/>
      <c r="DW457" s="79"/>
      <c r="DX457" s="79"/>
      <c r="DY457" s="79"/>
      <c r="DZ457" s="79"/>
      <c r="EA457" s="79"/>
      <c r="EB457" s="79"/>
      <c r="EC457" s="79"/>
      <c r="ED457" s="79"/>
      <c r="EE457" s="79"/>
      <c r="EF457" s="79"/>
      <c r="EG457" s="79"/>
      <c r="EH457" s="79"/>
      <c r="EI457" s="79"/>
      <c r="EJ457" s="79"/>
      <c r="EK457" s="79"/>
      <c r="EL457" s="79"/>
      <c r="EM457" s="79"/>
      <c r="EN457" s="79"/>
      <c r="EO457" s="79"/>
      <c r="EP457" s="79"/>
      <c r="EQ457" s="79"/>
      <c r="ER457" s="79"/>
      <c r="ES457" s="79"/>
      <c r="ET457" s="79"/>
      <c r="EU457" s="79"/>
      <c r="EV457" s="79"/>
      <c r="EW457" s="79"/>
      <c r="EX457" s="79"/>
      <c r="EY457" s="79"/>
      <c r="EZ457" s="79"/>
      <c r="FA457" s="79"/>
      <c r="FB457" s="79"/>
      <c r="FC457" s="79"/>
      <c r="FD457" s="79"/>
      <c r="FE457" s="79"/>
      <c r="FF457" s="79"/>
      <c r="FG457" s="79"/>
      <c r="FH457" s="79"/>
      <c r="FI457" s="79"/>
      <c r="FJ457" s="79"/>
      <c r="FK457" s="79"/>
      <c r="FL457" s="79"/>
      <c r="FM457" s="79"/>
      <c r="FN457" s="79"/>
      <c r="FO457" s="79"/>
      <c r="FP457" s="79"/>
      <c r="FQ457" s="79"/>
      <c r="FR457" s="79"/>
      <c r="FS457" s="79"/>
      <c r="FT457" s="79"/>
      <c r="FU457" s="79"/>
      <c r="FV457" s="79"/>
      <c r="FW457" s="79"/>
      <c r="FX457" s="79">
        <v>0</v>
      </c>
      <c r="FY457" s="79">
        <v>11</v>
      </c>
      <c r="FZ457" s="79">
        <v>0</v>
      </c>
      <c r="GA457" s="52"/>
      <c r="GB457" s="34"/>
    </row>
    <row r="458" spans="1:184" x14ac:dyDescent="0.2">
      <c r="A458" t="s">
        <v>186</v>
      </c>
      <c r="B458" t="s">
        <v>236</v>
      </c>
      <c r="C458" t="s">
        <v>194</v>
      </c>
      <c r="D458" t="s">
        <v>203</v>
      </c>
      <c r="E458" t="s">
        <v>207</v>
      </c>
      <c r="F458" t="s">
        <v>180</v>
      </c>
      <c r="G458" t="s">
        <v>1</v>
      </c>
      <c r="H458" s="79">
        <v>49</v>
      </c>
      <c r="I458" s="79"/>
      <c r="J458" s="79"/>
      <c r="K458" s="79"/>
      <c r="L458" s="79"/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  <c r="Z458" s="79"/>
      <c r="AA458" s="79"/>
      <c r="AB458" s="79"/>
      <c r="AC458" s="79"/>
      <c r="AD458" s="79"/>
      <c r="AE458" s="79"/>
      <c r="AF458" s="79"/>
      <c r="AG458" s="79"/>
      <c r="AH458" s="79"/>
      <c r="AI458" s="79"/>
      <c r="AJ458" s="79"/>
      <c r="AK458" s="79"/>
      <c r="AL458" s="79"/>
      <c r="AM458" s="79"/>
      <c r="AN458" s="79"/>
      <c r="AO458" s="79"/>
      <c r="AP458" s="79"/>
      <c r="AQ458" s="79"/>
      <c r="AR458" s="79"/>
      <c r="AS458" s="79"/>
      <c r="AT458" s="79"/>
      <c r="AU458" s="79"/>
      <c r="AV458" s="79"/>
      <c r="AW458" s="79"/>
      <c r="AX458" s="79"/>
      <c r="AY458" s="79"/>
      <c r="AZ458" s="79"/>
      <c r="BA458" s="79"/>
      <c r="BB458" s="79"/>
      <c r="BC458" s="79"/>
      <c r="BD458" s="79"/>
      <c r="BE458" s="79"/>
      <c r="BF458" s="79"/>
      <c r="BG458" s="79"/>
      <c r="BH458" s="79"/>
      <c r="BI458" s="79"/>
      <c r="BJ458" s="79"/>
      <c r="BK458" s="79"/>
      <c r="BL458" s="79"/>
      <c r="BM458" s="79"/>
      <c r="BN458" s="79"/>
      <c r="BO458" s="79"/>
      <c r="BP458" s="79"/>
      <c r="BQ458" s="79"/>
      <c r="BR458" s="79"/>
      <c r="BS458" s="79"/>
      <c r="BT458" s="79"/>
      <c r="BU458" s="79"/>
      <c r="BV458" s="79"/>
      <c r="BW458" s="79"/>
      <c r="BX458" s="79"/>
      <c r="BY458" s="79"/>
      <c r="BZ458" s="79"/>
      <c r="CA458" s="79"/>
      <c r="CB458" s="79"/>
      <c r="CC458" s="79"/>
      <c r="CD458" s="79"/>
      <c r="CE458" s="79"/>
      <c r="CF458" s="79"/>
      <c r="CG458" s="79"/>
      <c r="CH458" s="79"/>
      <c r="CI458" s="79"/>
      <c r="CJ458" s="79"/>
      <c r="CK458" s="79"/>
      <c r="CL458" s="79"/>
      <c r="CM458" s="79"/>
      <c r="CN458" s="79"/>
      <c r="CO458" s="79"/>
      <c r="CP458" s="79"/>
      <c r="CQ458" s="79"/>
      <c r="CR458" s="79"/>
      <c r="CS458" s="79"/>
      <c r="CT458" s="79"/>
      <c r="CU458" s="79"/>
      <c r="CV458" s="79"/>
      <c r="CW458" s="79"/>
      <c r="CX458" s="79"/>
      <c r="CY458" s="79"/>
      <c r="CZ458" s="79"/>
      <c r="DA458" s="79"/>
      <c r="DB458" s="79"/>
      <c r="DC458" s="79"/>
      <c r="DD458" s="79"/>
      <c r="DE458" s="79"/>
      <c r="DF458" s="79"/>
      <c r="DG458" s="79"/>
      <c r="DH458" s="79"/>
      <c r="DI458" s="79"/>
      <c r="DJ458" s="79"/>
      <c r="DK458" s="79"/>
      <c r="DL458" s="79"/>
      <c r="DM458" s="79"/>
      <c r="DN458" s="79"/>
      <c r="DO458" s="79"/>
      <c r="DP458" s="79"/>
      <c r="DQ458" s="79"/>
      <c r="DR458" s="79"/>
      <c r="DS458" s="79"/>
      <c r="DT458" s="79"/>
      <c r="DU458" s="79"/>
      <c r="DV458" s="79"/>
      <c r="DW458" s="79"/>
      <c r="DX458" s="79"/>
      <c r="DY458" s="79"/>
      <c r="DZ458" s="79"/>
      <c r="EA458" s="79"/>
      <c r="EB458" s="79"/>
      <c r="EC458" s="79"/>
      <c r="ED458" s="79"/>
      <c r="EE458" s="79"/>
      <c r="EF458" s="79"/>
      <c r="EG458" s="79"/>
      <c r="EH458" s="79"/>
      <c r="EI458" s="79"/>
      <c r="EJ458" s="79"/>
      <c r="EK458" s="79"/>
      <c r="EL458" s="79"/>
      <c r="EM458" s="79"/>
      <c r="EN458" s="79"/>
      <c r="EO458" s="79"/>
      <c r="EP458" s="79"/>
      <c r="EQ458" s="79"/>
      <c r="ER458" s="79"/>
      <c r="ES458" s="79"/>
      <c r="ET458" s="79"/>
      <c r="EU458" s="79"/>
      <c r="EV458" s="79"/>
      <c r="EW458" s="79"/>
      <c r="EX458" s="79"/>
      <c r="EY458" s="79"/>
      <c r="EZ458" s="79"/>
      <c r="FA458" s="79"/>
      <c r="FB458" s="79"/>
      <c r="FC458" s="79"/>
      <c r="FD458" s="79"/>
      <c r="FE458" s="79"/>
      <c r="FF458" s="79"/>
      <c r="FG458" s="79"/>
      <c r="FH458" s="79"/>
      <c r="FI458" s="79"/>
      <c r="FJ458" s="79"/>
      <c r="FK458" s="79"/>
      <c r="FL458" s="79"/>
      <c r="FM458" s="79"/>
      <c r="FN458" s="79"/>
      <c r="FO458" s="79"/>
      <c r="FP458" s="79"/>
      <c r="FQ458" s="79"/>
      <c r="FR458" s="79"/>
      <c r="FS458" s="79"/>
      <c r="FT458" s="79"/>
      <c r="FU458" s="79"/>
      <c r="FV458" s="79"/>
      <c r="FW458" s="79"/>
      <c r="FX458" s="79">
        <v>0</v>
      </c>
      <c r="FY458" s="79">
        <v>8</v>
      </c>
      <c r="FZ458" s="79">
        <v>0</v>
      </c>
      <c r="GA458" s="52"/>
      <c r="GB458" s="34"/>
    </row>
    <row r="459" spans="1:184" x14ac:dyDescent="0.2">
      <c r="A459" t="s">
        <v>186</v>
      </c>
      <c r="B459" t="s">
        <v>236</v>
      </c>
      <c r="C459" t="s">
        <v>194</v>
      </c>
      <c r="D459" t="s">
        <v>203</v>
      </c>
      <c r="E459" t="s">
        <v>207</v>
      </c>
      <c r="F459" t="s">
        <v>181</v>
      </c>
      <c r="G459" t="s">
        <v>1</v>
      </c>
      <c r="H459" s="79">
        <v>50</v>
      </c>
      <c r="I459" s="79"/>
      <c r="J459" s="79"/>
      <c r="K459" s="79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  <c r="AA459" s="79"/>
      <c r="AB459" s="79"/>
      <c r="AC459" s="79"/>
      <c r="AD459" s="79"/>
      <c r="AE459" s="79"/>
      <c r="AF459" s="79"/>
      <c r="AG459" s="79"/>
      <c r="AH459" s="79"/>
      <c r="AI459" s="79"/>
      <c r="AJ459" s="79"/>
      <c r="AK459" s="79"/>
      <c r="AL459" s="79"/>
      <c r="AM459" s="79"/>
      <c r="AN459" s="79"/>
      <c r="AO459" s="79"/>
      <c r="AP459" s="79"/>
      <c r="AQ459" s="79"/>
      <c r="AR459" s="79"/>
      <c r="AS459" s="79"/>
      <c r="AT459" s="79"/>
      <c r="AU459" s="79"/>
      <c r="AV459" s="79"/>
      <c r="AW459" s="79"/>
      <c r="AX459" s="79"/>
      <c r="AY459" s="79"/>
      <c r="AZ459" s="79"/>
      <c r="BA459" s="79"/>
      <c r="BB459" s="79"/>
      <c r="BC459" s="79"/>
      <c r="BD459" s="79"/>
      <c r="BE459" s="79"/>
      <c r="BF459" s="79"/>
      <c r="BG459" s="79"/>
      <c r="BH459" s="79"/>
      <c r="BI459" s="79"/>
      <c r="BJ459" s="79"/>
      <c r="BK459" s="79"/>
      <c r="BL459" s="79"/>
      <c r="BM459" s="79"/>
      <c r="BN459" s="79"/>
      <c r="BO459" s="79"/>
      <c r="BP459" s="79"/>
      <c r="BQ459" s="79"/>
      <c r="BR459" s="79"/>
      <c r="BS459" s="79"/>
      <c r="BT459" s="79"/>
      <c r="BU459" s="79"/>
      <c r="BV459" s="79"/>
      <c r="BW459" s="79"/>
      <c r="BX459" s="79"/>
      <c r="BY459" s="79"/>
      <c r="BZ459" s="79"/>
      <c r="CA459" s="79"/>
      <c r="CB459" s="79"/>
      <c r="CC459" s="79"/>
      <c r="CD459" s="79"/>
      <c r="CE459" s="79"/>
      <c r="CF459" s="79"/>
      <c r="CG459" s="79"/>
      <c r="CH459" s="79"/>
      <c r="CI459" s="79"/>
      <c r="CJ459" s="79"/>
      <c r="CK459" s="79"/>
      <c r="CL459" s="79"/>
      <c r="CM459" s="79"/>
      <c r="CN459" s="79"/>
      <c r="CO459" s="79"/>
      <c r="CP459" s="79"/>
      <c r="CQ459" s="79"/>
      <c r="CR459" s="79"/>
      <c r="CS459" s="79"/>
      <c r="CT459" s="79"/>
      <c r="CU459" s="79"/>
      <c r="CV459" s="79"/>
      <c r="CW459" s="79"/>
      <c r="CX459" s="79"/>
      <c r="CY459" s="79"/>
      <c r="CZ459" s="79"/>
      <c r="DA459" s="79"/>
      <c r="DB459" s="79"/>
      <c r="DC459" s="79"/>
      <c r="DD459" s="79"/>
      <c r="DE459" s="79"/>
      <c r="DF459" s="79"/>
      <c r="DG459" s="79"/>
      <c r="DH459" s="79"/>
      <c r="DI459" s="79"/>
      <c r="DJ459" s="79"/>
      <c r="DK459" s="79"/>
      <c r="DL459" s="79"/>
      <c r="DM459" s="79"/>
      <c r="DN459" s="79"/>
      <c r="DO459" s="79"/>
      <c r="DP459" s="79"/>
      <c r="DQ459" s="79"/>
      <c r="DR459" s="79"/>
      <c r="DS459" s="79"/>
      <c r="DT459" s="79"/>
      <c r="DU459" s="79"/>
      <c r="DV459" s="79"/>
      <c r="DW459" s="79"/>
      <c r="DX459" s="79"/>
      <c r="DY459" s="79"/>
      <c r="DZ459" s="79"/>
      <c r="EA459" s="79"/>
      <c r="EB459" s="79"/>
      <c r="EC459" s="79"/>
      <c r="ED459" s="79"/>
      <c r="EE459" s="79"/>
      <c r="EF459" s="79"/>
      <c r="EG459" s="79"/>
      <c r="EH459" s="79"/>
      <c r="EI459" s="79"/>
      <c r="EJ459" s="79"/>
      <c r="EK459" s="79"/>
      <c r="EL459" s="79"/>
      <c r="EM459" s="79"/>
      <c r="EN459" s="79"/>
      <c r="EO459" s="79"/>
      <c r="EP459" s="79"/>
      <c r="EQ459" s="79"/>
      <c r="ER459" s="79"/>
      <c r="ES459" s="79"/>
      <c r="ET459" s="79"/>
      <c r="EU459" s="79"/>
      <c r="EV459" s="79"/>
      <c r="EW459" s="79"/>
      <c r="EX459" s="79"/>
      <c r="EY459" s="79"/>
      <c r="EZ459" s="79"/>
      <c r="FA459" s="79"/>
      <c r="FB459" s="79"/>
      <c r="FC459" s="79"/>
      <c r="FD459" s="79"/>
      <c r="FE459" s="79"/>
      <c r="FF459" s="79"/>
      <c r="FG459" s="79"/>
      <c r="FH459" s="79"/>
      <c r="FI459" s="79"/>
      <c r="FJ459" s="79"/>
      <c r="FK459" s="79"/>
      <c r="FL459" s="79"/>
      <c r="FM459" s="79"/>
      <c r="FN459" s="79"/>
      <c r="FO459" s="79"/>
      <c r="FP459" s="79"/>
      <c r="FQ459" s="79"/>
      <c r="FR459" s="79"/>
      <c r="FS459" s="79"/>
      <c r="FT459" s="79"/>
      <c r="FU459" s="79"/>
      <c r="FV459" s="79"/>
      <c r="FW459" s="79"/>
      <c r="FX459" s="79">
        <v>0</v>
      </c>
      <c r="FY459" s="79">
        <v>4</v>
      </c>
      <c r="FZ459" s="79">
        <v>0</v>
      </c>
      <c r="GA459" s="52"/>
      <c r="GB459" s="34"/>
    </row>
    <row r="460" spans="1:184" x14ac:dyDescent="0.2">
      <c r="A460" t="s">
        <v>186</v>
      </c>
      <c r="B460" t="s">
        <v>236</v>
      </c>
      <c r="C460" t="s">
        <v>194</v>
      </c>
      <c r="D460" t="s">
        <v>203</v>
      </c>
      <c r="E460" t="s">
        <v>207</v>
      </c>
      <c r="F460" t="s">
        <v>182</v>
      </c>
      <c r="G460" t="s">
        <v>1</v>
      </c>
      <c r="H460" s="79">
        <v>309</v>
      </c>
      <c r="I460" s="79"/>
      <c r="J460" s="79"/>
      <c r="K460" s="79"/>
      <c r="L460" s="79"/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  <c r="Z460" s="79"/>
      <c r="AA460" s="79"/>
      <c r="AB460" s="79"/>
      <c r="AC460" s="79"/>
      <c r="AD460" s="79"/>
      <c r="AE460" s="79"/>
      <c r="AF460" s="79"/>
      <c r="AG460" s="79"/>
      <c r="AH460" s="79"/>
      <c r="AI460" s="79"/>
      <c r="AJ460" s="79"/>
      <c r="AK460" s="79"/>
      <c r="AL460" s="79"/>
      <c r="AM460" s="79"/>
      <c r="AN460" s="79"/>
      <c r="AO460" s="79"/>
      <c r="AP460" s="79"/>
      <c r="AQ460" s="79"/>
      <c r="AR460" s="79"/>
      <c r="AS460" s="79"/>
      <c r="AT460" s="79"/>
      <c r="AU460" s="79"/>
      <c r="AV460" s="79"/>
      <c r="AW460" s="79"/>
      <c r="AX460" s="79"/>
      <c r="AY460" s="79"/>
      <c r="AZ460" s="79"/>
      <c r="BA460" s="79"/>
      <c r="BB460" s="79"/>
      <c r="BC460" s="79"/>
      <c r="BD460" s="79"/>
      <c r="BE460" s="79"/>
      <c r="BF460" s="79"/>
      <c r="BG460" s="79"/>
      <c r="BH460" s="79"/>
      <c r="BI460" s="79"/>
      <c r="BJ460" s="79"/>
      <c r="BK460" s="79"/>
      <c r="BL460" s="79"/>
      <c r="BM460" s="79"/>
      <c r="BN460" s="79"/>
      <c r="BO460" s="79"/>
      <c r="BP460" s="79"/>
      <c r="BQ460" s="79"/>
      <c r="BR460" s="79"/>
      <c r="BS460" s="79"/>
      <c r="BT460" s="79"/>
      <c r="BU460" s="79"/>
      <c r="BV460" s="79"/>
      <c r="BW460" s="79"/>
      <c r="BX460" s="79"/>
      <c r="BY460" s="79"/>
      <c r="BZ460" s="79"/>
      <c r="CA460" s="79"/>
      <c r="CB460" s="79"/>
      <c r="CC460" s="79"/>
      <c r="CD460" s="79"/>
      <c r="CE460" s="79"/>
      <c r="CF460" s="79"/>
      <c r="CG460" s="79"/>
      <c r="CH460" s="79"/>
      <c r="CI460" s="79"/>
      <c r="CJ460" s="79"/>
      <c r="CK460" s="79"/>
      <c r="CL460" s="79"/>
      <c r="CM460" s="79"/>
      <c r="CN460" s="79"/>
      <c r="CO460" s="79"/>
      <c r="CP460" s="79"/>
      <c r="CQ460" s="79"/>
      <c r="CR460" s="79"/>
      <c r="CS460" s="79"/>
      <c r="CT460" s="79"/>
      <c r="CU460" s="79"/>
      <c r="CV460" s="79"/>
      <c r="CW460" s="79"/>
      <c r="CX460" s="79"/>
      <c r="CY460" s="79"/>
      <c r="CZ460" s="79"/>
      <c r="DA460" s="79"/>
      <c r="DB460" s="79"/>
      <c r="DC460" s="79"/>
      <c r="DD460" s="79"/>
      <c r="DE460" s="79"/>
      <c r="DF460" s="79"/>
      <c r="DG460" s="79"/>
      <c r="DH460" s="79"/>
      <c r="DI460" s="79"/>
      <c r="DJ460" s="79"/>
      <c r="DK460" s="79"/>
      <c r="DL460" s="79"/>
      <c r="DM460" s="79"/>
      <c r="DN460" s="79"/>
      <c r="DO460" s="79"/>
      <c r="DP460" s="79"/>
      <c r="DQ460" s="79"/>
      <c r="DR460" s="79"/>
      <c r="DS460" s="79"/>
      <c r="DT460" s="79"/>
      <c r="DU460" s="79"/>
      <c r="DV460" s="79"/>
      <c r="DW460" s="79"/>
      <c r="DX460" s="79"/>
      <c r="DY460" s="79"/>
      <c r="DZ460" s="79"/>
      <c r="EA460" s="79"/>
      <c r="EB460" s="79"/>
      <c r="EC460" s="79"/>
      <c r="ED460" s="79"/>
      <c r="EE460" s="79"/>
      <c r="EF460" s="79"/>
      <c r="EG460" s="79"/>
      <c r="EH460" s="79"/>
      <c r="EI460" s="79"/>
      <c r="EJ460" s="79"/>
      <c r="EK460" s="79"/>
      <c r="EL460" s="79"/>
      <c r="EM460" s="79"/>
      <c r="EN460" s="79"/>
      <c r="EO460" s="79"/>
      <c r="EP460" s="79"/>
      <c r="EQ460" s="79"/>
      <c r="ER460" s="79"/>
      <c r="ES460" s="79"/>
      <c r="ET460" s="79"/>
      <c r="EU460" s="79"/>
      <c r="EV460" s="79"/>
      <c r="EW460" s="79"/>
      <c r="EX460" s="79"/>
      <c r="EY460" s="79"/>
      <c r="EZ460" s="79"/>
      <c r="FA460" s="79"/>
      <c r="FB460" s="79"/>
      <c r="FC460" s="79"/>
      <c r="FD460" s="79"/>
      <c r="FE460" s="79"/>
      <c r="FF460" s="79"/>
      <c r="FG460" s="79"/>
      <c r="FH460" s="79"/>
      <c r="FI460" s="79"/>
      <c r="FJ460" s="79"/>
      <c r="FK460" s="79"/>
      <c r="FL460" s="79"/>
      <c r="FM460" s="79"/>
      <c r="FN460" s="79"/>
      <c r="FO460" s="79"/>
      <c r="FP460" s="79"/>
      <c r="FQ460" s="79"/>
      <c r="FR460" s="79"/>
      <c r="FS460" s="79"/>
      <c r="FT460" s="79"/>
      <c r="FU460" s="79"/>
      <c r="FV460" s="79"/>
      <c r="FW460" s="79"/>
      <c r="FX460" s="79">
        <v>0</v>
      </c>
      <c r="FY460" s="79">
        <v>38</v>
      </c>
      <c r="FZ460" s="79">
        <v>0</v>
      </c>
      <c r="GA460" s="52"/>
      <c r="GB460" s="34"/>
    </row>
    <row r="461" spans="1:184" x14ac:dyDescent="0.2">
      <c r="A461" t="s">
        <v>186</v>
      </c>
      <c r="B461" t="s">
        <v>236</v>
      </c>
      <c r="C461" t="s">
        <v>194</v>
      </c>
      <c r="D461" t="s">
        <v>203</v>
      </c>
      <c r="E461" t="s">
        <v>207</v>
      </c>
      <c r="F461" t="s">
        <v>183</v>
      </c>
      <c r="G461" t="s">
        <v>1</v>
      </c>
      <c r="H461" s="79">
        <v>450</v>
      </c>
      <c r="I461" s="79"/>
      <c r="J461" s="79"/>
      <c r="K461" s="79"/>
      <c r="L461" s="79"/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  <c r="Z461" s="79"/>
      <c r="AA461" s="79"/>
      <c r="AB461" s="79"/>
      <c r="AC461" s="79"/>
      <c r="AD461" s="79"/>
      <c r="AE461" s="79"/>
      <c r="AF461" s="79"/>
      <c r="AG461" s="79"/>
      <c r="AH461" s="79"/>
      <c r="AI461" s="79"/>
      <c r="AJ461" s="79"/>
      <c r="AK461" s="79"/>
      <c r="AL461" s="79"/>
      <c r="AM461" s="79"/>
      <c r="AN461" s="79"/>
      <c r="AO461" s="79"/>
      <c r="AP461" s="79"/>
      <c r="AQ461" s="79"/>
      <c r="AR461" s="79"/>
      <c r="AS461" s="79"/>
      <c r="AT461" s="79"/>
      <c r="AU461" s="79"/>
      <c r="AV461" s="79"/>
      <c r="AW461" s="79"/>
      <c r="AX461" s="79"/>
      <c r="AY461" s="79"/>
      <c r="AZ461" s="79"/>
      <c r="BA461" s="79"/>
      <c r="BB461" s="79"/>
      <c r="BC461" s="79"/>
      <c r="BD461" s="79"/>
      <c r="BE461" s="79"/>
      <c r="BF461" s="79"/>
      <c r="BG461" s="79"/>
      <c r="BH461" s="79"/>
      <c r="BI461" s="79"/>
      <c r="BJ461" s="79"/>
      <c r="BK461" s="79"/>
      <c r="BL461" s="79"/>
      <c r="BM461" s="79"/>
      <c r="BN461" s="79"/>
      <c r="BO461" s="79"/>
      <c r="BP461" s="79"/>
      <c r="BQ461" s="79"/>
      <c r="BR461" s="79"/>
      <c r="BS461" s="79"/>
      <c r="BT461" s="79"/>
      <c r="BU461" s="79"/>
      <c r="BV461" s="79"/>
      <c r="BW461" s="79"/>
      <c r="BX461" s="79"/>
      <c r="BY461" s="79"/>
      <c r="BZ461" s="79"/>
      <c r="CA461" s="79"/>
      <c r="CB461" s="79"/>
      <c r="CC461" s="79"/>
      <c r="CD461" s="79"/>
      <c r="CE461" s="79"/>
      <c r="CF461" s="79"/>
      <c r="CG461" s="79"/>
      <c r="CH461" s="79"/>
      <c r="CI461" s="79"/>
      <c r="CJ461" s="79"/>
      <c r="CK461" s="79"/>
      <c r="CL461" s="79"/>
      <c r="CM461" s="79"/>
      <c r="CN461" s="79"/>
      <c r="CO461" s="79"/>
      <c r="CP461" s="79"/>
      <c r="CQ461" s="79"/>
      <c r="CR461" s="79"/>
      <c r="CS461" s="79"/>
      <c r="CT461" s="79"/>
      <c r="CU461" s="79"/>
      <c r="CV461" s="79"/>
      <c r="CW461" s="79"/>
      <c r="CX461" s="79"/>
      <c r="CY461" s="79"/>
      <c r="CZ461" s="79"/>
      <c r="DA461" s="79"/>
      <c r="DB461" s="79"/>
      <c r="DC461" s="79"/>
      <c r="DD461" s="79"/>
      <c r="DE461" s="79"/>
      <c r="DF461" s="79"/>
      <c r="DG461" s="79"/>
      <c r="DH461" s="79"/>
      <c r="DI461" s="79"/>
      <c r="DJ461" s="79"/>
      <c r="DK461" s="79"/>
      <c r="DL461" s="79"/>
      <c r="DM461" s="79"/>
      <c r="DN461" s="79"/>
      <c r="DO461" s="79"/>
      <c r="DP461" s="79"/>
      <c r="DQ461" s="79"/>
      <c r="DR461" s="79"/>
      <c r="DS461" s="79"/>
      <c r="DT461" s="79"/>
      <c r="DU461" s="79"/>
      <c r="DV461" s="79"/>
      <c r="DW461" s="79"/>
      <c r="DX461" s="79"/>
      <c r="DY461" s="79"/>
      <c r="DZ461" s="79"/>
      <c r="EA461" s="79"/>
      <c r="EB461" s="79"/>
      <c r="EC461" s="79"/>
      <c r="ED461" s="79"/>
      <c r="EE461" s="79"/>
      <c r="EF461" s="79"/>
      <c r="EG461" s="79"/>
      <c r="EH461" s="79"/>
      <c r="EI461" s="79"/>
      <c r="EJ461" s="79"/>
      <c r="EK461" s="79"/>
      <c r="EL461" s="79"/>
      <c r="EM461" s="79"/>
      <c r="EN461" s="79"/>
      <c r="EO461" s="79"/>
      <c r="EP461" s="79"/>
      <c r="EQ461" s="79"/>
      <c r="ER461" s="79"/>
      <c r="ES461" s="79"/>
      <c r="ET461" s="79"/>
      <c r="EU461" s="79"/>
      <c r="EV461" s="79"/>
      <c r="EW461" s="79"/>
      <c r="EX461" s="79"/>
      <c r="EY461" s="79"/>
      <c r="EZ461" s="79"/>
      <c r="FA461" s="79"/>
      <c r="FB461" s="79"/>
      <c r="FC461" s="79"/>
      <c r="FD461" s="79"/>
      <c r="FE461" s="79"/>
      <c r="FF461" s="79"/>
      <c r="FG461" s="79"/>
      <c r="FH461" s="79"/>
      <c r="FI461" s="79"/>
      <c r="FJ461" s="79"/>
      <c r="FK461" s="79"/>
      <c r="FL461" s="79"/>
      <c r="FM461" s="79"/>
      <c r="FN461" s="79"/>
      <c r="FO461" s="79"/>
      <c r="FP461" s="79"/>
      <c r="FQ461" s="79"/>
      <c r="FR461" s="79"/>
      <c r="FS461" s="79"/>
      <c r="FT461" s="79"/>
      <c r="FU461" s="79"/>
      <c r="FV461" s="79"/>
      <c r="FW461" s="79"/>
      <c r="FX461" s="79">
        <v>0</v>
      </c>
      <c r="FY461" s="79">
        <v>42</v>
      </c>
      <c r="FZ461" s="79">
        <v>0</v>
      </c>
      <c r="GA461" s="52"/>
      <c r="GB461" s="34"/>
    </row>
    <row r="462" spans="1:184" x14ac:dyDescent="0.2">
      <c r="A462" t="s">
        <v>186</v>
      </c>
      <c r="B462" t="s">
        <v>236</v>
      </c>
      <c r="C462" t="s">
        <v>194</v>
      </c>
      <c r="D462" t="s">
        <v>203</v>
      </c>
      <c r="E462" t="s">
        <v>207</v>
      </c>
      <c r="F462" t="s">
        <v>184</v>
      </c>
      <c r="G462" t="s">
        <v>1</v>
      </c>
      <c r="H462" s="79">
        <v>221</v>
      </c>
      <c r="I462" s="79"/>
      <c r="J462" s="79"/>
      <c r="K462" s="79"/>
      <c r="L462" s="79"/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  <c r="Z462" s="79"/>
      <c r="AA462" s="79"/>
      <c r="AB462" s="79"/>
      <c r="AC462" s="79"/>
      <c r="AD462" s="79"/>
      <c r="AE462" s="79"/>
      <c r="AF462" s="79"/>
      <c r="AG462" s="79"/>
      <c r="AH462" s="79"/>
      <c r="AI462" s="79"/>
      <c r="AJ462" s="79"/>
      <c r="AK462" s="79"/>
      <c r="AL462" s="79"/>
      <c r="AM462" s="79"/>
      <c r="AN462" s="79"/>
      <c r="AO462" s="79"/>
      <c r="AP462" s="79"/>
      <c r="AQ462" s="79"/>
      <c r="AR462" s="79"/>
      <c r="AS462" s="79"/>
      <c r="AT462" s="79"/>
      <c r="AU462" s="79"/>
      <c r="AV462" s="79"/>
      <c r="AW462" s="79"/>
      <c r="AX462" s="79"/>
      <c r="AY462" s="79"/>
      <c r="AZ462" s="79"/>
      <c r="BA462" s="79"/>
      <c r="BB462" s="79"/>
      <c r="BC462" s="79"/>
      <c r="BD462" s="79"/>
      <c r="BE462" s="79"/>
      <c r="BF462" s="79"/>
      <c r="BG462" s="79"/>
      <c r="BH462" s="79"/>
      <c r="BI462" s="79"/>
      <c r="BJ462" s="79"/>
      <c r="BK462" s="79"/>
      <c r="BL462" s="79"/>
      <c r="BM462" s="79"/>
      <c r="BN462" s="79"/>
      <c r="BO462" s="79"/>
      <c r="BP462" s="79"/>
      <c r="BQ462" s="79"/>
      <c r="BR462" s="79"/>
      <c r="BS462" s="79"/>
      <c r="BT462" s="79"/>
      <c r="BU462" s="79"/>
      <c r="BV462" s="79"/>
      <c r="BW462" s="79"/>
      <c r="BX462" s="79"/>
      <c r="BY462" s="79"/>
      <c r="BZ462" s="79"/>
      <c r="CA462" s="79"/>
      <c r="CB462" s="79"/>
      <c r="CC462" s="79"/>
      <c r="CD462" s="79"/>
      <c r="CE462" s="79"/>
      <c r="CF462" s="79"/>
      <c r="CG462" s="79"/>
      <c r="CH462" s="79"/>
      <c r="CI462" s="79"/>
      <c r="CJ462" s="79"/>
      <c r="CK462" s="79"/>
      <c r="CL462" s="79"/>
      <c r="CM462" s="79"/>
      <c r="CN462" s="79"/>
      <c r="CO462" s="79"/>
      <c r="CP462" s="79"/>
      <c r="CQ462" s="79"/>
      <c r="CR462" s="79"/>
      <c r="CS462" s="79"/>
      <c r="CT462" s="79"/>
      <c r="CU462" s="79"/>
      <c r="CV462" s="79"/>
      <c r="CW462" s="79"/>
      <c r="CX462" s="79"/>
      <c r="CY462" s="79"/>
      <c r="CZ462" s="79"/>
      <c r="DA462" s="79"/>
      <c r="DB462" s="79"/>
      <c r="DC462" s="79"/>
      <c r="DD462" s="79"/>
      <c r="DE462" s="79"/>
      <c r="DF462" s="79"/>
      <c r="DG462" s="79"/>
      <c r="DH462" s="79"/>
      <c r="DI462" s="79"/>
      <c r="DJ462" s="79"/>
      <c r="DK462" s="79"/>
      <c r="DL462" s="79"/>
      <c r="DM462" s="79"/>
      <c r="DN462" s="79"/>
      <c r="DO462" s="79"/>
      <c r="DP462" s="79"/>
      <c r="DQ462" s="79"/>
      <c r="DR462" s="79"/>
      <c r="DS462" s="79"/>
      <c r="DT462" s="79"/>
      <c r="DU462" s="79"/>
      <c r="DV462" s="79"/>
      <c r="DW462" s="79"/>
      <c r="DX462" s="79"/>
      <c r="DY462" s="79"/>
      <c r="DZ462" s="79"/>
      <c r="EA462" s="79"/>
      <c r="EB462" s="79"/>
      <c r="EC462" s="79"/>
      <c r="ED462" s="79"/>
      <c r="EE462" s="79"/>
      <c r="EF462" s="79"/>
      <c r="EG462" s="79"/>
      <c r="EH462" s="79"/>
      <c r="EI462" s="79"/>
      <c r="EJ462" s="79"/>
      <c r="EK462" s="79"/>
      <c r="EL462" s="79"/>
      <c r="EM462" s="79"/>
      <c r="EN462" s="79"/>
      <c r="EO462" s="79"/>
      <c r="EP462" s="79"/>
      <c r="EQ462" s="79"/>
      <c r="ER462" s="79"/>
      <c r="ES462" s="79"/>
      <c r="ET462" s="79"/>
      <c r="EU462" s="79"/>
      <c r="EV462" s="79"/>
      <c r="EW462" s="79"/>
      <c r="EX462" s="79"/>
      <c r="EY462" s="79"/>
      <c r="EZ462" s="79"/>
      <c r="FA462" s="79"/>
      <c r="FB462" s="79"/>
      <c r="FC462" s="79"/>
      <c r="FD462" s="79"/>
      <c r="FE462" s="79"/>
      <c r="FF462" s="79"/>
      <c r="FG462" s="79"/>
      <c r="FH462" s="79"/>
      <c r="FI462" s="79"/>
      <c r="FJ462" s="79"/>
      <c r="FK462" s="79"/>
      <c r="FL462" s="79"/>
      <c r="FM462" s="79"/>
      <c r="FN462" s="79"/>
      <c r="FO462" s="79"/>
      <c r="FP462" s="79"/>
      <c r="FQ462" s="79"/>
      <c r="FR462" s="79"/>
      <c r="FS462" s="79"/>
      <c r="FT462" s="79"/>
      <c r="FU462" s="79"/>
      <c r="FV462" s="79"/>
      <c r="FW462" s="79"/>
      <c r="FX462" s="79">
        <v>0</v>
      </c>
      <c r="FY462" s="79">
        <v>18</v>
      </c>
      <c r="FZ462" s="79">
        <v>0</v>
      </c>
      <c r="GA462" s="52"/>
      <c r="GB462" s="34"/>
    </row>
    <row r="463" spans="1:184" x14ac:dyDescent="0.2">
      <c r="A463" t="s">
        <v>186</v>
      </c>
      <c r="B463" t="s">
        <v>236</v>
      </c>
      <c r="C463" t="s">
        <v>194</v>
      </c>
      <c r="D463" t="s">
        <v>203</v>
      </c>
      <c r="E463" t="s">
        <v>207</v>
      </c>
      <c r="F463" t="s">
        <v>185</v>
      </c>
      <c r="G463" t="s">
        <v>1</v>
      </c>
      <c r="H463" s="79">
        <v>70</v>
      </c>
      <c r="I463" s="79"/>
      <c r="J463" s="79"/>
      <c r="K463" s="79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  <c r="AA463" s="79"/>
      <c r="AB463" s="79"/>
      <c r="AC463" s="79"/>
      <c r="AD463" s="79"/>
      <c r="AE463" s="79"/>
      <c r="AF463" s="79"/>
      <c r="AG463" s="79"/>
      <c r="AH463" s="79"/>
      <c r="AI463" s="79"/>
      <c r="AJ463" s="79"/>
      <c r="AK463" s="79"/>
      <c r="AL463" s="79"/>
      <c r="AM463" s="79"/>
      <c r="AN463" s="79"/>
      <c r="AO463" s="79"/>
      <c r="AP463" s="79"/>
      <c r="AQ463" s="79"/>
      <c r="AR463" s="79"/>
      <c r="AS463" s="79"/>
      <c r="AT463" s="79"/>
      <c r="AU463" s="79"/>
      <c r="AV463" s="79"/>
      <c r="AW463" s="79"/>
      <c r="AX463" s="79"/>
      <c r="AY463" s="79"/>
      <c r="AZ463" s="79"/>
      <c r="BA463" s="79"/>
      <c r="BB463" s="79"/>
      <c r="BC463" s="79"/>
      <c r="BD463" s="79"/>
      <c r="BE463" s="79"/>
      <c r="BF463" s="79"/>
      <c r="BG463" s="79"/>
      <c r="BH463" s="79"/>
      <c r="BI463" s="79"/>
      <c r="BJ463" s="79"/>
      <c r="BK463" s="79"/>
      <c r="BL463" s="79"/>
      <c r="BM463" s="79"/>
      <c r="BN463" s="79"/>
      <c r="BO463" s="79"/>
      <c r="BP463" s="79"/>
      <c r="BQ463" s="79"/>
      <c r="BR463" s="79"/>
      <c r="BS463" s="79"/>
      <c r="BT463" s="79"/>
      <c r="BU463" s="79"/>
      <c r="BV463" s="79"/>
      <c r="BW463" s="79"/>
      <c r="BX463" s="79"/>
      <c r="BY463" s="79"/>
      <c r="BZ463" s="79"/>
      <c r="CA463" s="79"/>
      <c r="CB463" s="79"/>
      <c r="CC463" s="79"/>
      <c r="CD463" s="79"/>
      <c r="CE463" s="79"/>
      <c r="CF463" s="79"/>
      <c r="CG463" s="79"/>
      <c r="CH463" s="79"/>
      <c r="CI463" s="79"/>
      <c r="CJ463" s="79"/>
      <c r="CK463" s="79"/>
      <c r="CL463" s="79"/>
      <c r="CM463" s="79"/>
      <c r="CN463" s="79"/>
      <c r="CO463" s="79"/>
      <c r="CP463" s="79"/>
      <c r="CQ463" s="79"/>
      <c r="CR463" s="79"/>
      <c r="CS463" s="79"/>
      <c r="CT463" s="79"/>
      <c r="CU463" s="79"/>
      <c r="CV463" s="79"/>
      <c r="CW463" s="79"/>
      <c r="CX463" s="79"/>
      <c r="CY463" s="79"/>
      <c r="CZ463" s="79"/>
      <c r="DA463" s="79"/>
      <c r="DB463" s="79"/>
      <c r="DC463" s="79"/>
      <c r="DD463" s="79"/>
      <c r="DE463" s="79"/>
      <c r="DF463" s="79"/>
      <c r="DG463" s="79"/>
      <c r="DH463" s="79"/>
      <c r="DI463" s="79"/>
      <c r="DJ463" s="79"/>
      <c r="DK463" s="79"/>
      <c r="DL463" s="79"/>
      <c r="DM463" s="79"/>
      <c r="DN463" s="79"/>
      <c r="DO463" s="79"/>
      <c r="DP463" s="79"/>
      <c r="DQ463" s="79"/>
      <c r="DR463" s="79"/>
      <c r="DS463" s="79"/>
      <c r="DT463" s="79"/>
      <c r="DU463" s="79"/>
      <c r="DV463" s="79"/>
      <c r="DW463" s="79"/>
      <c r="DX463" s="79"/>
      <c r="DY463" s="79"/>
      <c r="DZ463" s="79"/>
      <c r="EA463" s="79"/>
      <c r="EB463" s="79"/>
      <c r="EC463" s="79"/>
      <c r="ED463" s="79"/>
      <c r="EE463" s="79"/>
      <c r="EF463" s="79"/>
      <c r="EG463" s="79"/>
      <c r="EH463" s="79"/>
      <c r="EI463" s="79"/>
      <c r="EJ463" s="79"/>
      <c r="EK463" s="79"/>
      <c r="EL463" s="79"/>
      <c r="EM463" s="79"/>
      <c r="EN463" s="79"/>
      <c r="EO463" s="79"/>
      <c r="EP463" s="79"/>
      <c r="EQ463" s="79"/>
      <c r="ER463" s="79"/>
      <c r="ES463" s="79"/>
      <c r="ET463" s="79"/>
      <c r="EU463" s="79"/>
      <c r="EV463" s="79"/>
      <c r="EW463" s="79"/>
      <c r="EX463" s="79"/>
      <c r="EY463" s="79"/>
      <c r="EZ463" s="79"/>
      <c r="FA463" s="79"/>
      <c r="FB463" s="79"/>
      <c r="FC463" s="79"/>
      <c r="FD463" s="79"/>
      <c r="FE463" s="79"/>
      <c r="FF463" s="79"/>
      <c r="FG463" s="79"/>
      <c r="FH463" s="79"/>
      <c r="FI463" s="79"/>
      <c r="FJ463" s="79"/>
      <c r="FK463" s="79"/>
      <c r="FL463" s="79"/>
      <c r="FM463" s="79"/>
      <c r="FN463" s="79"/>
      <c r="FO463" s="79"/>
      <c r="FP463" s="79"/>
      <c r="FQ463" s="79"/>
      <c r="FR463" s="79"/>
      <c r="FS463" s="79"/>
      <c r="FT463" s="79"/>
      <c r="FU463" s="79"/>
      <c r="FV463" s="79"/>
      <c r="FW463" s="79"/>
      <c r="FX463" s="79">
        <v>0</v>
      </c>
      <c r="FY463" s="79">
        <v>5</v>
      </c>
      <c r="FZ463" s="79">
        <v>0</v>
      </c>
      <c r="GA463" s="52"/>
      <c r="GB463" s="34"/>
    </row>
    <row r="464" spans="1:184" x14ac:dyDescent="0.2">
      <c r="A464" t="s">
        <v>186</v>
      </c>
      <c r="B464" t="s">
        <v>236</v>
      </c>
      <c r="C464" t="s">
        <v>194</v>
      </c>
      <c r="D464" t="s">
        <v>203</v>
      </c>
      <c r="E464" t="s">
        <v>208</v>
      </c>
      <c r="F464" t="s">
        <v>1</v>
      </c>
      <c r="G464" t="s">
        <v>198</v>
      </c>
      <c r="H464" s="79">
        <v>3269</v>
      </c>
      <c r="I464" s="79">
        <v>0.35441297292709351</v>
      </c>
      <c r="J464" s="79">
        <v>0.31152647733688354</v>
      </c>
      <c r="K464" s="79">
        <v>0.27031838893890381</v>
      </c>
      <c r="L464" s="79">
        <v>0.2744162380695343</v>
      </c>
      <c r="M464" s="79">
        <v>0.27083498239517212</v>
      </c>
      <c r="N464" s="79">
        <v>0.29723247885704041</v>
      </c>
      <c r="O464" s="79">
        <v>0.34552142024040222</v>
      </c>
      <c r="P464" s="79">
        <v>0.39680647850036621</v>
      </c>
      <c r="Q464" s="79">
        <v>0.40279093384742737</v>
      </c>
      <c r="R464" s="79">
        <v>0.51389825344085693</v>
      </c>
      <c r="S464" s="79">
        <v>0.56562274694442749</v>
      </c>
      <c r="T464" s="79">
        <v>0.575206458568573</v>
      </c>
      <c r="U464" s="79">
        <v>0.60315239429473877</v>
      </c>
      <c r="V464" s="79">
        <v>0.60718464851379395</v>
      </c>
      <c r="W464" s="79">
        <v>0.65133649110794067</v>
      </c>
      <c r="X464" s="79">
        <v>0.64559149742126465</v>
      </c>
      <c r="Y464" s="79">
        <v>0.73060613870620728</v>
      </c>
      <c r="Z464" s="79">
        <v>0.74086087942123413</v>
      </c>
      <c r="AA464" s="79">
        <v>0.81807750463485718</v>
      </c>
      <c r="AB464" s="79">
        <v>0.77119642496109009</v>
      </c>
      <c r="AC464" s="79">
        <v>0.77890104055404663</v>
      </c>
      <c r="AD464" s="79">
        <v>0.74421083927154541</v>
      </c>
      <c r="AE464" s="79">
        <v>0.63528579473495483</v>
      </c>
      <c r="AF464" s="79">
        <v>0.50375270843505859</v>
      </c>
      <c r="AG464" s="79">
        <v>-0.20953117311000824</v>
      </c>
      <c r="AH464" s="79">
        <v>-0.17915786802768707</v>
      </c>
      <c r="AI464" s="79">
        <v>-0.13482259213924408</v>
      </c>
      <c r="AJ464" s="79">
        <v>-7.2542481124401093E-2</v>
      </c>
      <c r="AK464" s="79">
        <v>-7.2012998163700104E-2</v>
      </c>
      <c r="AL464" s="79">
        <v>-5.9843931347131729E-2</v>
      </c>
      <c r="AM464" s="79">
        <v>-1.5813274309039116E-2</v>
      </c>
      <c r="AN464" s="79">
        <v>-3.1635519117116928E-2</v>
      </c>
      <c r="AO464" s="79">
        <v>-0.11793246865272522</v>
      </c>
      <c r="AP464" s="79">
        <v>-1.2605895288288593E-2</v>
      </c>
      <c r="AQ464" s="79">
        <v>-5.0622455775737762E-2</v>
      </c>
      <c r="AR464" s="79">
        <v>-0.13431115448474884</v>
      </c>
      <c r="AS464" s="79">
        <v>-0.20926710963249207</v>
      </c>
      <c r="AT464" s="79">
        <v>-0.16152302920818329</v>
      </c>
      <c r="AU464" s="79">
        <v>-0.24084122478961945</v>
      </c>
      <c r="AV464" s="79">
        <v>-0.3739694356918335</v>
      </c>
      <c r="AW464" s="79">
        <v>-0.33715212345123291</v>
      </c>
      <c r="AX464" s="79">
        <v>-0.33531206846237183</v>
      </c>
      <c r="AY464" s="79">
        <v>-0.26807704567909241</v>
      </c>
      <c r="AZ464" s="79">
        <v>-0.26239049434661865</v>
      </c>
      <c r="BA464" s="79">
        <v>-0.23727454245090485</v>
      </c>
      <c r="BB464" s="79">
        <v>-0.22085055708885193</v>
      </c>
      <c r="BC464" s="79">
        <v>-0.26662340760231018</v>
      </c>
      <c r="BD464" s="79">
        <v>-0.23367804288864136</v>
      </c>
      <c r="BE464" s="79">
        <v>-0.15063193440437317</v>
      </c>
      <c r="BF464" s="79">
        <v>-0.12739188969135284</v>
      </c>
      <c r="BG464" s="79">
        <v>-9.5044642686843872E-2</v>
      </c>
      <c r="BH464" s="79">
        <v>-4.2327985167503357E-2</v>
      </c>
      <c r="BI464" s="79">
        <v>-4.2427133768796921E-2</v>
      </c>
      <c r="BJ464" s="79">
        <v>-3.1834747642278671E-2</v>
      </c>
      <c r="BK464" s="79">
        <v>1.3564741238951683E-2</v>
      </c>
      <c r="BL464" s="79">
        <v>5.1305787637829781E-3</v>
      </c>
      <c r="BM464" s="79">
        <v>-7.579011470079422E-2</v>
      </c>
      <c r="BN464" s="79">
        <v>2.7374587953090668E-2</v>
      </c>
      <c r="BO464" s="79">
        <v>5.6180323008447886E-4</v>
      </c>
      <c r="BP464" s="79">
        <v>-6.9137036800384521E-2</v>
      </c>
      <c r="BQ464" s="79">
        <v>-0.1415594071149826</v>
      </c>
      <c r="BR464" s="79">
        <v>-9.5491662621498108E-2</v>
      </c>
      <c r="BS464" s="79">
        <v>-0.15341438353061676</v>
      </c>
      <c r="BT464" s="79">
        <v>-0.28613340854644775</v>
      </c>
      <c r="BU464" s="79">
        <v>-0.25208601355552673</v>
      </c>
      <c r="BV464" s="79">
        <v>-0.24722173810005188</v>
      </c>
      <c r="BW464" s="79">
        <v>-0.18621045351028442</v>
      </c>
      <c r="BX464" s="79">
        <v>-0.17515870928764343</v>
      </c>
      <c r="BY464" s="79">
        <v>-0.1533953994512558</v>
      </c>
      <c r="BZ464" s="79">
        <v>-0.12936058640480042</v>
      </c>
      <c r="CA464" s="79">
        <v>-0.17645849287509918</v>
      </c>
      <c r="CB464" s="79">
        <v>-0.15573553740978241</v>
      </c>
      <c r="CC464" s="79">
        <v>-0.10983849316835403</v>
      </c>
      <c r="CD464" s="79">
        <v>-9.1538935899734497E-2</v>
      </c>
      <c r="CE464" s="79">
        <v>-6.7494548857212067E-2</v>
      </c>
      <c r="CF464" s="79">
        <v>-2.1401518955826759E-2</v>
      </c>
      <c r="CG464" s="79">
        <v>-2.1936051547527313E-2</v>
      </c>
      <c r="CH464" s="79">
        <v>-1.24356709420681E-2</v>
      </c>
      <c r="CI464" s="79">
        <v>3.3911865204572678E-2</v>
      </c>
      <c r="CJ464" s="79">
        <v>3.0594667419791222E-2</v>
      </c>
      <c r="CK464" s="79">
        <v>-4.6602446585893631E-2</v>
      </c>
      <c r="CL464" s="79">
        <v>5.506495013833046E-2</v>
      </c>
      <c r="CM464" s="79">
        <v>3.6011867225170135E-2</v>
      </c>
      <c r="CN464" s="79">
        <v>-2.3997657001018524E-2</v>
      </c>
      <c r="CO464" s="79">
        <v>-9.4665244221687317E-2</v>
      </c>
      <c r="CP464" s="79">
        <v>-4.9758538603782654E-2</v>
      </c>
      <c r="CQ464" s="79">
        <v>-9.2862837016582489E-2</v>
      </c>
      <c r="CR464" s="79">
        <v>-0.2252984344959259</v>
      </c>
      <c r="CS464" s="79">
        <v>-0.19316944479942322</v>
      </c>
      <c r="CT464" s="79">
        <v>-0.18621061742305756</v>
      </c>
      <c r="CU464" s="79">
        <v>-0.12950989603996277</v>
      </c>
      <c r="CV464" s="79">
        <v>-0.11474224179983139</v>
      </c>
      <c r="CW464" s="79">
        <v>-9.5300979912281036E-2</v>
      </c>
      <c r="CX464" s="79">
        <v>-6.5994925796985626E-2</v>
      </c>
      <c r="CY464" s="79">
        <v>-0.1140105202794075</v>
      </c>
      <c r="CZ464" s="79">
        <v>-0.10175279527902603</v>
      </c>
      <c r="DA464" s="79">
        <v>-6.9045059382915497E-2</v>
      </c>
      <c r="DB464" s="79">
        <v>-5.5685985833406448E-2</v>
      </c>
      <c r="DC464" s="79">
        <v>-3.9944462478160858E-2</v>
      </c>
      <c r="DD464" s="79">
        <v>-4.750486696138978E-4</v>
      </c>
      <c r="DE464" s="79">
        <v>-1.4449722366407514E-3</v>
      </c>
      <c r="DF464" s="79">
        <v>6.9634062238037586E-3</v>
      </c>
      <c r="DG464" s="79">
        <v>5.4258987307548523E-2</v>
      </c>
      <c r="DH464" s="79">
        <v>5.6058749556541443E-2</v>
      </c>
      <c r="DI464" s="79">
        <v>-1.7414778470993042E-2</v>
      </c>
      <c r="DJ464" s="79">
        <v>8.2755312323570251E-2</v>
      </c>
      <c r="DK464" s="79">
        <v>7.1461930871009827E-2</v>
      </c>
      <c r="DL464" s="79">
        <v>2.1141726523637772E-2</v>
      </c>
      <c r="DM464" s="79">
        <v>-4.7771081328392029E-2</v>
      </c>
      <c r="DN464" s="79">
        <v>-4.0254113264381886E-3</v>
      </c>
      <c r="DO464" s="79">
        <v>-3.2311271876096725E-2</v>
      </c>
      <c r="DP464" s="79">
        <v>-0.16446349024772644</v>
      </c>
      <c r="DQ464" s="79">
        <v>-0.1342528909444809</v>
      </c>
      <c r="DR464" s="79">
        <v>-0.12519951164722443</v>
      </c>
      <c r="DS464" s="79">
        <v>-7.2809331119060516E-2</v>
      </c>
      <c r="DT464" s="79">
        <v>-5.4325778037309647E-2</v>
      </c>
      <c r="DU464" s="79">
        <v>-3.7206556648015976E-2</v>
      </c>
      <c r="DV464" s="79">
        <v>-2.6292575057595968E-3</v>
      </c>
      <c r="DW464" s="79">
        <v>-5.1562562584877014E-2</v>
      </c>
      <c r="DX464" s="79">
        <v>-4.7770049422979355E-2</v>
      </c>
      <c r="DY464" s="79">
        <v>-1.0145816951990128E-2</v>
      </c>
      <c r="DZ464" s="79">
        <v>-3.9200177416205406E-3</v>
      </c>
      <c r="EA464" s="79">
        <v>-1.6651023179292679E-4</v>
      </c>
      <c r="EB464" s="79">
        <v>2.9739448800683022E-2</v>
      </c>
      <c r="EC464" s="79">
        <v>2.8140893206000328E-2</v>
      </c>
      <c r="ED464" s="79">
        <v>3.4972593188285828E-2</v>
      </c>
      <c r="EE464" s="79">
        <v>8.3636999130249023E-2</v>
      </c>
      <c r="EF464" s="79">
        <v>9.2824853956699371E-2</v>
      </c>
      <c r="EG464" s="79">
        <v>2.4727577343583107E-2</v>
      </c>
      <c r="EH464" s="79">
        <v>0.12273578345775604</v>
      </c>
      <c r="EI464" s="79">
        <v>0.12264619022607803</v>
      </c>
      <c r="EJ464" s="79">
        <v>8.6315825581550598E-2</v>
      </c>
      <c r="EK464" s="79">
        <v>1.9936632364988327E-2</v>
      </c>
      <c r="EL464" s="79">
        <v>6.2005959451198578E-2</v>
      </c>
      <c r="EM464" s="79">
        <v>5.5115561932325363E-2</v>
      </c>
      <c r="EN464" s="79">
        <v>-7.6627478003501892E-2</v>
      </c>
      <c r="EO464" s="79">
        <v>-4.9186740070581436E-2</v>
      </c>
      <c r="EP464" s="79">
        <v>-3.7109177559614182E-2</v>
      </c>
      <c r="EQ464" s="79">
        <v>9.0572666376829147E-3</v>
      </c>
      <c r="ER464" s="79">
        <v>3.2906007021665573E-2</v>
      </c>
      <c r="ES464" s="79">
        <v>4.6672575175762177E-2</v>
      </c>
      <c r="ET464" s="79">
        <v>8.8860712945461273E-2</v>
      </c>
      <c r="EU464" s="79">
        <v>3.8602374494075775E-2</v>
      </c>
      <c r="EV464" s="79">
        <v>3.0172457918524742E-2</v>
      </c>
      <c r="EW464" s="79">
        <v>63.996284484863281</v>
      </c>
      <c r="EX464" s="79">
        <v>63.137077331542969</v>
      </c>
      <c r="EY464" s="79">
        <v>61.545787811279297</v>
      </c>
      <c r="EZ464" s="79">
        <v>59.938762664794922</v>
      </c>
      <c r="FA464" s="79">
        <v>60.200717926025391</v>
      </c>
      <c r="FB464" s="79">
        <v>59.613929748535156</v>
      </c>
      <c r="FC464" s="79">
        <v>59.114894866943359</v>
      </c>
      <c r="FD464" s="79">
        <v>62.994373321533203</v>
      </c>
      <c r="FE464" s="79">
        <v>69.248207092285156</v>
      </c>
      <c r="FF464" s="79">
        <v>72.247268676757813</v>
      </c>
      <c r="FG464" s="79">
        <v>76.153709411621094</v>
      </c>
      <c r="FH464" s="79">
        <v>79.839988708496094</v>
      </c>
      <c r="FI464" s="79">
        <v>84.692291259765625</v>
      </c>
      <c r="FJ464" s="79">
        <v>88.0911865234375</v>
      </c>
      <c r="FK464" s="79">
        <v>90.595672607421875</v>
      </c>
      <c r="FL464" s="79">
        <v>92.783744812011719</v>
      </c>
      <c r="FM464" s="79">
        <v>92.275474548339844</v>
      </c>
      <c r="FN464" s="79">
        <v>89.308830261230469</v>
      </c>
      <c r="FO464" s="79">
        <v>86.943748474121094</v>
      </c>
      <c r="FP464" s="79">
        <v>82.097343444824219</v>
      </c>
      <c r="FQ464" s="79">
        <v>76.661354064941406</v>
      </c>
      <c r="FR464" s="79">
        <v>71.97174072265625</v>
      </c>
      <c r="FS464" s="79">
        <v>68.486320495605469</v>
      </c>
      <c r="FT464" s="79">
        <v>66.86932373046875</v>
      </c>
      <c r="FU464" s="79">
        <v>2.8152238577604294E-2</v>
      </c>
      <c r="FV464" s="79">
        <v>6.3516929745674133E-2</v>
      </c>
      <c r="FW464" s="79">
        <v>2.4555310606956482E-2</v>
      </c>
      <c r="FX464" s="79">
        <v>0</v>
      </c>
      <c r="FY464" s="79">
        <v>319</v>
      </c>
      <c r="FZ464" s="79">
        <v>1</v>
      </c>
      <c r="GA464" s="52"/>
      <c r="GB464" s="34"/>
    </row>
    <row r="465" spans="1:184" x14ac:dyDescent="0.2">
      <c r="A465" t="s">
        <v>186</v>
      </c>
      <c r="B465" t="s">
        <v>236</v>
      </c>
      <c r="C465" t="s">
        <v>194</v>
      </c>
      <c r="D465" t="s">
        <v>203</v>
      </c>
      <c r="E465" t="s">
        <v>208</v>
      </c>
      <c r="F465" t="s">
        <v>1</v>
      </c>
      <c r="G465" t="s">
        <v>200</v>
      </c>
      <c r="H465" s="79">
        <v>823</v>
      </c>
      <c r="I465" s="79">
        <v>0.62117558717727661</v>
      </c>
      <c r="J465" s="79">
        <v>0.5481230616569519</v>
      </c>
      <c r="K465" s="79">
        <v>0.46903333067893982</v>
      </c>
      <c r="L465" s="79">
        <v>0.44966000318527222</v>
      </c>
      <c r="M465" s="79">
        <v>0.424539715051651</v>
      </c>
      <c r="N465" s="79">
        <v>0.45778042078018188</v>
      </c>
      <c r="O465" s="79">
        <v>0.43709883093833923</v>
      </c>
      <c r="P465" s="79">
        <v>0.4687812328338623</v>
      </c>
      <c r="Q465" s="79">
        <v>0.4932645857334137</v>
      </c>
      <c r="R465" s="79">
        <v>0.55904674530029297</v>
      </c>
      <c r="S465" s="79">
        <v>0.66947895288467407</v>
      </c>
      <c r="T465" s="79">
        <v>0.72257757186889648</v>
      </c>
      <c r="U465" s="79">
        <v>0.81727910041809082</v>
      </c>
      <c r="V465" s="79">
        <v>0.98125940561294556</v>
      </c>
      <c r="W465" s="79">
        <v>0.9301607608795166</v>
      </c>
      <c r="X465" s="79">
        <v>0.97443151473999023</v>
      </c>
      <c r="Y465" s="79">
        <v>0.95197546482086182</v>
      </c>
      <c r="Z465" s="79">
        <v>0.96584498882293701</v>
      </c>
      <c r="AA465" s="79">
        <v>1.0278934240341187</v>
      </c>
      <c r="AB465" s="79">
        <v>1.0278737545013428</v>
      </c>
      <c r="AC465" s="79">
        <v>1.0780922174453735</v>
      </c>
      <c r="AD465" s="79">
        <v>1.0097441673278809</v>
      </c>
      <c r="AE465" s="79">
        <v>0.83175176382064819</v>
      </c>
      <c r="AF465" s="79">
        <v>0.78036397695541382</v>
      </c>
      <c r="AG465" s="79">
        <v>-6.8055815994739532E-2</v>
      </c>
      <c r="AH465" s="79">
        <v>-9.6484623849391937E-2</v>
      </c>
      <c r="AI465" s="79">
        <v>-0.19396498799324036</v>
      </c>
      <c r="AJ465" s="79">
        <v>-8.3813361823558807E-2</v>
      </c>
      <c r="AK465" s="79">
        <v>-0.16582122445106506</v>
      </c>
      <c r="AL465" s="79">
        <v>-0.10544036328792572</v>
      </c>
      <c r="AM465" s="79">
        <v>-8.8752605020999908E-2</v>
      </c>
      <c r="AN465" s="79">
        <v>-0.14980679750442505</v>
      </c>
      <c r="AO465" s="79">
        <v>-0.230552077293396</v>
      </c>
      <c r="AP465" s="79">
        <v>-0.2756253182888031</v>
      </c>
      <c r="AQ465" s="79">
        <v>-0.3154660165309906</v>
      </c>
      <c r="AR465" s="79">
        <v>-0.23858247697353363</v>
      </c>
      <c r="AS465" s="79">
        <v>-0.27795761823654175</v>
      </c>
      <c r="AT465" s="79">
        <v>-0.27359798550605774</v>
      </c>
      <c r="AU465" s="79">
        <v>-0.37893193960189819</v>
      </c>
      <c r="AV465" s="79">
        <v>-0.39094877243041992</v>
      </c>
      <c r="AW465" s="79">
        <v>-0.35569930076599121</v>
      </c>
      <c r="AX465" s="79">
        <v>-0.29467606544494629</v>
      </c>
      <c r="AY465" s="79">
        <v>-0.16450265049934387</v>
      </c>
      <c r="AZ465" s="79">
        <v>-0.27459743618965149</v>
      </c>
      <c r="BA465" s="79">
        <v>-0.1451278030872345</v>
      </c>
      <c r="BB465" s="79">
        <v>-0.19984987378120422</v>
      </c>
      <c r="BC465" s="79">
        <v>-0.23316885530948639</v>
      </c>
      <c r="BD465" s="79">
        <v>-0.12144405394792557</v>
      </c>
      <c r="BE465" s="79">
        <v>7.4827917851507664E-3</v>
      </c>
      <c r="BF465" s="79">
        <v>-2.5671303272247314E-2</v>
      </c>
      <c r="BG465" s="79">
        <v>-0.11491535604000092</v>
      </c>
      <c r="BH465" s="79">
        <v>-2.6856988668441772E-2</v>
      </c>
      <c r="BI465" s="79">
        <v>-0.10526353865861893</v>
      </c>
      <c r="BJ465" s="79">
        <v>-4.0570154786109924E-2</v>
      </c>
      <c r="BK465" s="79">
        <v>-3.1125281006097794E-2</v>
      </c>
      <c r="BL465" s="79">
        <v>-8.6416259407997131E-2</v>
      </c>
      <c r="BM465" s="79">
        <v>-0.15977109968662262</v>
      </c>
      <c r="BN465" s="79">
        <v>-0.19776484370231628</v>
      </c>
      <c r="BO465" s="79">
        <v>-0.20121198892593384</v>
      </c>
      <c r="BP465" s="79">
        <v>-0.13487021625041962</v>
      </c>
      <c r="BQ465" s="79">
        <v>-0.1520029604434967</v>
      </c>
      <c r="BR465" s="79">
        <v>-0.12228991836309433</v>
      </c>
      <c r="BS465" s="79">
        <v>-0.24281729757785797</v>
      </c>
      <c r="BT465" s="79">
        <v>-0.23835431039333344</v>
      </c>
      <c r="BU465" s="79">
        <v>-0.24291259050369263</v>
      </c>
      <c r="BV465" s="79">
        <v>-0.177029088139534</v>
      </c>
      <c r="BW465" s="79">
        <v>-5.3856529295444489E-2</v>
      </c>
      <c r="BX465" s="79">
        <v>-0.15645642578601837</v>
      </c>
      <c r="BY465" s="79">
        <v>-2.9984408989548683E-2</v>
      </c>
      <c r="BZ465" s="79">
        <v>-8.4065467119216919E-2</v>
      </c>
      <c r="CA465" s="79">
        <v>-0.1389070600271225</v>
      </c>
      <c r="CB465" s="79">
        <v>-3.5389728844165802E-2</v>
      </c>
      <c r="CC465" s="79">
        <v>5.9800602495670319E-2</v>
      </c>
      <c r="CD465" s="79">
        <v>2.3373788222670555E-2</v>
      </c>
      <c r="CE465" s="79">
        <v>-6.0165826231241226E-2</v>
      </c>
      <c r="CF465" s="79">
        <v>1.2590822763741016E-2</v>
      </c>
      <c r="CG465" s="79">
        <v>-6.3321471214294434E-2</v>
      </c>
      <c r="CH465" s="79">
        <v>4.3587577529251575E-3</v>
      </c>
      <c r="CI465" s="79">
        <v>8.7872250005602837E-3</v>
      </c>
      <c r="CJ465" s="79">
        <v>-4.2512159794569016E-2</v>
      </c>
      <c r="CK465" s="79">
        <v>-0.11074841767549515</v>
      </c>
      <c r="CL465" s="79">
        <v>-0.14383889734745026</v>
      </c>
      <c r="CM465" s="79">
        <v>-0.1220800057053566</v>
      </c>
      <c r="CN465" s="79">
        <v>-6.3039429485797882E-2</v>
      </c>
      <c r="CO465" s="79">
        <v>-6.4767152070999146E-2</v>
      </c>
      <c r="CP465" s="79">
        <v>-1.7494414001703262E-2</v>
      </c>
      <c r="CQ465" s="79">
        <v>-0.14854472875595093</v>
      </c>
      <c r="CR465" s="79">
        <v>-0.13266782462596893</v>
      </c>
      <c r="CS465" s="79">
        <v>-0.1647968590259552</v>
      </c>
      <c r="CT465" s="79">
        <v>-9.5547124743461609E-2</v>
      </c>
      <c r="CU465" s="79">
        <v>2.2776627913117409E-2</v>
      </c>
      <c r="CV465" s="79">
        <v>-7.4632346630096436E-2</v>
      </c>
      <c r="CW465" s="79">
        <v>4.976356029510498E-2</v>
      </c>
      <c r="CX465" s="79">
        <v>-3.8735347334295511E-3</v>
      </c>
      <c r="CY465" s="79">
        <v>-7.362162321805954E-2</v>
      </c>
      <c r="CZ465" s="79">
        <v>2.4211229756474495E-2</v>
      </c>
      <c r="DA465" s="79">
        <v>0.11211840808391571</v>
      </c>
      <c r="DB465" s="79">
        <v>7.2418875992298126E-2</v>
      </c>
      <c r="DC465" s="79">
        <v>-5.4162945598363876E-3</v>
      </c>
      <c r="DD465" s="79">
        <v>5.2038636058568954E-2</v>
      </c>
      <c r="DE465" s="79">
        <v>-2.137940376996994E-2</v>
      </c>
      <c r="DF465" s="79">
        <v>4.9287669360637665E-2</v>
      </c>
      <c r="DG465" s="79">
        <v>4.8699729144573212E-2</v>
      </c>
      <c r="DH465" s="79">
        <v>1.3919416815042496E-3</v>
      </c>
      <c r="DI465" s="79">
        <v>-6.1725739389657974E-2</v>
      </c>
      <c r="DJ465" s="79">
        <v>-8.9912965893745422E-2</v>
      </c>
      <c r="DK465" s="79">
        <v>-4.2948022484779358E-2</v>
      </c>
      <c r="DL465" s="79">
        <v>8.7913665920495987E-3</v>
      </c>
      <c r="DM465" s="79">
        <v>2.2468650713562965E-2</v>
      </c>
      <c r="DN465" s="79">
        <v>8.7301090359687805E-2</v>
      </c>
      <c r="DO465" s="79">
        <v>-5.4272163659334183E-2</v>
      </c>
      <c r="DP465" s="79">
        <v>-2.6981335133314133E-2</v>
      </c>
      <c r="DQ465" s="79">
        <v>-8.668113499879837E-2</v>
      </c>
      <c r="DR465" s="79">
        <v>-1.406516321003437E-2</v>
      </c>
      <c r="DS465" s="79">
        <v>9.9409796297550201E-2</v>
      </c>
      <c r="DT465" s="79">
        <v>7.1917450986802578E-3</v>
      </c>
      <c r="DU465" s="79">
        <v>0.1295115202665329</v>
      </c>
      <c r="DV465" s="79">
        <v>7.6318398118019104E-2</v>
      </c>
      <c r="DW465" s="79">
        <v>-8.3361836150288582E-3</v>
      </c>
      <c r="DX465" s="79">
        <v>8.3812184631824493E-2</v>
      </c>
      <c r="DY465" s="79">
        <v>0.18765701353549957</v>
      </c>
      <c r="DZ465" s="79">
        <v>0.14323219656944275</v>
      </c>
      <c r="EA465" s="79">
        <v>7.363332062959671E-2</v>
      </c>
      <c r="EB465" s="79">
        <v>0.10899501293897629</v>
      </c>
      <c r="EC465" s="79">
        <v>3.9178282022476196E-2</v>
      </c>
      <c r="ED465" s="79">
        <v>0.11415787786245346</v>
      </c>
      <c r="EE465" s="79">
        <v>0.10632704943418503</v>
      </c>
      <c r="EF465" s="79">
        <v>6.4782485365867615E-2</v>
      </c>
      <c r="EG465" s="79">
        <v>9.0552298352122307E-3</v>
      </c>
      <c r="EH465" s="79">
        <v>-1.2052473612129688E-2</v>
      </c>
      <c r="EI465" s="79">
        <v>7.1305990219116211E-2</v>
      </c>
      <c r="EJ465" s="79">
        <v>0.11250361800193787</v>
      </c>
      <c r="EK465" s="79">
        <v>0.14842329919338226</v>
      </c>
      <c r="EL465" s="79">
        <v>0.23860915005207062</v>
      </c>
      <c r="EM465" s="79">
        <v>8.184245228767395E-2</v>
      </c>
      <c r="EN465" s="79">
        <v>0.12561316788196564</v>
      </c>
      <c r="EO465" s="79">
        <v>2.6105577126145363E-2</v>
      </c>
      <c r="EP465" s="79">
        <v>0.10358185321092606</v>
      </c>
      <c r="EQ465" s="79">
        <v>0.2100558876991272</v>
      </c>
      <c r="ER465" s="79">
        <v>0.12533274292945862</v>
      </c>
      <c r="ES465" s="79">
        <v>0.24465492367744446</v>
      </c>
      <c r="ET465" s="79">
        <v>0.1921028196811676</v>
      </c>
      <c r="EU465" s="79">
        <v>8.5925616323947906E-2</v>
      </c>
      <c r="EV465" s="79">
        <v>0.16986651718616486</v>
      </c>
      <c r="EW465" s="79">
        <v>70.228813171386719</v>
      </c>
      <c r="EX465" s="79">
        <v>69.033729553222656</v>
      </c>
      <c r="EY465" s="79">
        <v>68.303367614746094</v>
      </c>
      <c r="EZ465" s="79">
        <v>66.2130126953125</v>
      </c>
      <c r="FA465" s="79">
        <v>64.092155456542969</v>
      </c>
      <c r="FB465" s="79">
        <v>63.518009185791016</v>
      </c>
      <c r="FC465" s="79">
        <v>64.025230407714844</v>
      </c>
      <c r="FD465" s="79">
        <v>67.089408874511719</v>
      </c>
      <c r="FE465" s="79">
        <v>71.520706176757813</v>
      </c>
      <c r="FF465" s="79">
        <v>75.87652587890625</v>
      </c>
      <c r="FG465" s="79">
        <v>80.736228942871094</v>
      </c>
      <c r="FH465" s="79">
        <v>85.20452880859375</v>
      </c>
      <c r="FI465" s="79">
        <v>88.6856689453125</v>
      </c>
      <c r="FJ465" s="79">
        <v>92.168418884277344</v>
      </c>
      <c r="FK465" s="79">
        <v>95.089515686035156</v>
      </c>
      <c r="FL465" s="79">
        <v>96.657875061035156</v>
      </c>
      <c r="FM465" s="79">
        <v>96.096237182617188</v>
      </c>
      <c r="FN465" s="79">
        <v>95.4130859375</v>
      </c>
      <c r="FO465" s="79">
        <v>93.409515380859375</v>
      </c>
      <c r="FP465" s="79">
        <v>90.564918518066406</v>
      </c>
      <c r="FQ465" s="79">
        <v>84.040519714355469</v>
      </c>
      <c r="FR465" s="79">
        <v>80.79034423828125</v>
      </c>
      <c r="FS465" s="79">
        <v>77.612655639648438</v>
      </c>
      <c r="FT465" s="79">
        <v>75.4622802734375</v>
      </c>
      <c r="FU465" s="79">
        <v>4.8053376376628876E-2</v>
      </c>
      <c r="FV465" s="79">
        <v>8.6650393903255463E-2</v>
      </c>
      <c r="FW465" s="79">
        <v>4.7840163111686707E-2</v>
      </c>
      <c r="FX465" s="79">
        <v>0</v>
      </c>
      <c r="FY465" s="79">
        <v>161</v>
      </c>
      <c r="FZ465" s="79">
        <v>1</v>
      </c>
      <c r="GA465" s="52"/>
      <c r="GB465" s="34"/>
    </row>
    <row r="466" spans="1:184" x14ac:dyDescent="0.2">
      <c r="A466" t="s">
        <v>186</v>
      </c>
      <c r="B466" t="s">
        <v>236</v>
      </c>
      <c r="C466" t="s">
        <v>194</v>
      </c>
      <c r="D466" t="s">
        <v>203</v>
      </c>
      <c r="E466" t="s">
        <v>208</v>
      </c>
      <c r="F466" t="s">
        <v>1</v>
      </c>
      <c r="G466" t="s">
        <v>1</v>
      </c>
      <c r="H466" s="79">
        <v>4092</v>
      </c>
      <c r="I466" s="79">
        <v>0.4080653190612793</v>
      </c>
      <c r="J466" s="79">
        <v>0.35911175608634949</v>
      </c>
      <c r="K466" s="79">
        <v>0.31028476357460022</v>
      </c>
      <c r="L466" s="79">
        <v>0.30966201424598694</v>
      </c>
      <c r="M466" s="79">
        <v>0.30174872279167175</v>
      </c>
      <c r="N466" s="79">
        <v>0.3295225203037262</v>
      </c>
      <c r="O466" s="79">
        <v>0.36393988132476807</v>
      </c>
      <c r="P466" s="79">
        <v>0.41128236055374146</v>
      </c>
      <c r="Q466" s="79">
        <v>0.42098736763000488</v>
      </c>
      <c r="R466" s="79">
        <v>0.52297872304916382</v>
      </c>
      <c r="S466" s="79">
        <v>0.58651077747344971</v>
      </c>
      <c r="T466" s="79">
        <v>0.60484635829925537</v>
      </c>
      <c r="U466" s="79">
        <v>0.64621847867965698</v>
      </c>
      <c r="V466" s="79">
        <v>0.68242007493972778</v>
      </c>
      <c r="W466" s="79">
        <v>0.70741474628448486</v>
      </c>
      <c r="X466" s="79">
        <v>0.71172916889190674</v>
      </c>
      <c r="Y466" s="79">
        <v>0.77512890100479126</v>
      </c>
      <c r="Z466" s="79">
        <v>0.78611063957214355</v>
      </c>
      <c r="AA466" s="79">
        <v>0.86027657985687256</v>
      </c>
      <c r="AB466" s="79">
        <v>0.82282042503356934</v>
      </c>
      <c r="AC466" s="79">
        <v>0.83907562494277954</v>
      </c>
      <c r="AD466" s="79">
        <v>0.79761600494384766</v>
      </c>
      <c r="AE466" s="79">
        <v>0.67479985952377319</v>
      </c>
      <c r="AF466" s="79">
        <v>0.55938589572906494</v>
      </c>
      <c r="AG466" s="79">
        <v>-0.15941061079502106</v>
      </c>
      <c r="AH466" s="79">
        <v>-0.14245861768722534</v>
      </c>
      <c r="AI466" s="79">
        <v>-0.12616351246833801</v>
      </c>
      <c r="AJ466" s="79">
        <v>-5.9787571430206299E-2</v>
      </c>
      <c r="AK466" s="79">
        <v>-7.5264178216457367E-2</v>
      </c>
      <c r="AL466" s="79">
        <v>-5.289919301867485E-2</v>
      </c>
      <c r="AM466" s="79">
        <v>-1.5445524826645851E-2</v>
      </c>
      <c r="AN466" s="79">
        <v>-3.8304612040519714E-2</v>
      </c>
      <c r="AO466" s="79">
        <v>-0.1213725283741951</v>
      </c>
      <c r="AP466" s="79">
        <v>-4.5148111879825592E-2</v>
      </c>
      <c r="AQ466" s="79">
        <v>-7.517455518245697E-2</v>
      </c>
      <c r="AR466" s="79">
        <v>-0.12678585946559906</v>
      </c>
      <c r="AS466" s="79">
        <v>-0.18974797427654266</v>
      </c>
      <c r="AT466" s="79">
        <v>-0.14634765684604645</v>
      </c>
      <c r="AU466" s="79">
        <v>-0.23103491961956024</v>
      </c>
      <c r="AV466" s="79">
        <v>-0.33630102872848511</v>
      </c>
      <c r="AW466" s="79">
        <v>-0.30872628092765808</v>
      </c>
      <c r="AX466" s="79">
        <v>-0.29364225268363953</v>
      </c>
      <c r="AY466" s="79">
        <v>-0.21581210196018219</v>
      </c>
      <c r="AZ466" s="79">
        <v>-0.23129576444625854</v>
      </c>
      <c r="BA466" s="79">
        <v>-0.18612648546695709</v>
      </c>
      <c r="BB466" s="79">
        <v>-0.18333862721920013</v>
      </c>
      <c r="BC466" s="79">
        <v>-0.23195824027061462</v>
      </c>
      <c r="BD466" s="79">
        <v>-0.18580594658851624</v>
      </c>
      <c r="BE466" s="79">
        <v>-0.10996550321578979</v>
      </c>
      <c r="BF466" s="79">
        <v>-9.8720274865627289E-2</v>
      </c>
      <c r="BG466" s="79">
        <v>-9.0630568563938141E-2</v>
      </c>
      <c r="BH466" s="79">
        <v>-3.3069614320993423E-2</v>
      </c>
      <c r="BI466" s="79">
        <v>-4.8675145953893661E-2</v>
      </c>
      <c r="BJ466" s="79">
        <v>-2.6997404173016548E-2</v>
      </c>
      <c r="BK466" s="79">
        <v>1.0729765519499779E-2</v>
      </c>
      <c r="BL466" s="79">
        <v>-6.2853372655808926E-3</v>
      </c>
      <c r="BM466" s="79">
        <v>-8.481995016336441E-2</v>
      </c>
      <c r="BN466" s="79">
        <v>-9.5763262361288071E-3</v>
      </c>
      <c r="BO466" s="79">
        <v>-2.827010303735733E-2</v>
      </c>
      <c r="BP466" s="79">
        <v>-7.0696927607059479E-2</v>
      </c>
      <c r="BQ466" s="79">
        <v>-0.1300196498632431</v>
      </c>
      <c r="BR466" s="79">
        <v>-8.5448220372200012E-2</v>
      </c>
      <c r="BS466" s="79">
        <v>-0.15601816773414612</v>
      </c>
      <c r="BT466" s="79">
        <v>-0.25971293449401855</v>
      </c>
      <c r="BU466" s="79">
        <v>-0.23708295822143555</v>
      </c>
      <c r="BV466" s="79">
        <v>-0.21939761936664581</v>
      </c>
      <c r="BW466" s="79">
        <v>-0.14672848582267761</v>
      </c>
      <c r="BX466" s="79">
        <v>-0.15766890347003937</v>
      </c>
      <c r="BY466" s="79">
        <v>-0.11522863805294037</v>
      </c>
      <c r="BZ466" s="79">
        <v>-0.10662940144538879</v>
      </c>
      <c r="CA466" s="79">
        <v>-0.15747454762458801</v>
      </c>
      <c r="CB466" s="79">
        <v>-0.12117888778448105</v>
      </c>
      <c r="CC466" s="79">
        <v>-7.5719982385635376E-2</v>
      </c>
      <c r="CD466" s="79">
        <v>-6.8427219986915588E-2</v>
      </c>
      <c r="CE466" s="79">
        <v>-6.6020563244819641E-2</v>
      </c>
      <c r="CF466" s="79">
        <v>-1.4564838260412216E-2</v>
      </c>
      <c r="CG466" s="79">
        <v>-3.0259661376476288E-2</v>
      </c>
      <c r="CH466" s="79">
        <v>-9.0579064562916756E-3</v>
      </c>
      <c r="CI466" s="79">
        <v>2.8858693316578865E-2</v>
      </c>
      <c r="CJ466" s="79">
        <v>1.5891117975115776E-2</v>
      </c>
      <c r="CK466" s="79">
        <v>-5.9503749012947083E-2</v>
      </c>
      <c r="CL466" s="79">
        <v>1.5060584060847759E-2</v>
      </c>
      <c r="CM466" s="79">
        <v>4.215774592012167E-3</v>
      </c>
      <c r="CN466" s="79">
        <v>-3.1849902123212814E-2</v>
      </c>
      <c r="CO466" s="79">
        <v>-8.865201473236084E-2</v>
      </c>
      <c r="CP466" s="79">
        <v>-4.326944425702095E-2</v>
      </c>
      <c r="CQ466" s="79">
        <v>-0.1040618047118187</v>
      </c>
      <c r="CR466" s="79">
        <v>-0.2066681981086731</v>
      </c>
      <c r="CS466" s="79">
        <v>-0.18746303021907806</v>
      </c>
      <c r="CT466" s="79">
        <v>-0.1679760068655014</v>
      </c>
      <c r="CU466" s="79">
        <v>-9.8881393671035767E-2</v>
      </c>
      <c r="CV466" s="79">
        <v>-0.10667517781257629</v>
      </c>
      <c r="CW466" s="79">
        <v>-6.6124990582466125E-2</v>
      </c>
      <c r="CX466" s="79">
        <v>-5.3500819951295853E-2</v>
      </c>
      <c r="CY466" s="79">
        <v>-0.10588733851909637</v>
      </c>
      <c r="CZ466" s="79">
        <v>-7.6418392360210419E-2</v>
      </c>
      <c r="DA466" s="79">
        <v>-4.147445410490036E-2</v>
      </c>
      <c r="DB466" s="79">
        <v>-3.8134165108203888E-2</v>
      </c>
      <c r="DC466" s="79">
        <v>-4.1410554200410843E-2</v>
      </c>
      <c r="DD466" s="79">
        <v>3.9399382658302784E-3</v>
      </c>
      <c r="DE466" s="79">
        <v>-1.1844177730381489E-2</v>
      </c>
      <c r="DF466" s="79">
        <v>8.8815931230783463E-3</v>
      </c>
      <c r="DG466" s="79">
        <v>4.6987622976303101E-2</v>
      </c>
      <c r="DH466" s="79">
        <v>3.8067575544118881E-2</v>
      </c>
      <c r="DI466" s="79">
        <v>-3.4187544137239456E-2</v>
      </c>
      <c r="DJ466" s="79">
        <v>3.9697494357824326E-2</v>
      </c>
      <c r="DK466" s="79">
        <v>3.670164942741394E-2</v>
      </c>
      <c r="DL466" s="79">
        <v>6.9971312768757343E-3</v>
      </c>
      <c r="DM466" s="79">
        <v>-4.7284368425607681E-2</v>
      </c>
      <c r="DN466" s="79">
        <v>-1.0906723327934742E-3</v>
      </c>
      <c r="DO466" s="79">
        <v>-5.2105434238910675E-2</v>
      </c>
      <c r="DP466" s="79">
        <v>-0.15362347662448883</v>
      </c>
      <c r="DQ466" s="79">
        <v>-0.13784308731555939</v>
      </c>
      <c r="DR466" s="79">
        <v>-0.1165543869137764</v>
      </c>
      <c r="DS466" s="79">
        <v>-5.1034282892942429E-2</v>
      </c>
      <c r="DT466" s="79">
        <v>-5.5681440979242325E-2</v>
      </c>
      <c r="DU466" s="79">
        <v>-1.7021356150507927E-2</v>
      </c>
      <c r="DV466" s="79">
        <v>-3.722368273884058E-4</v>
      </c>
      <c r="DW466" s="79">
        <v>-5.430014431476593E-2</v>
      </c>
      <c r="DX466" s="79">
        <v>-3.1657889485359192E-2</v>
      </c>
      <c r="DY466" s="79">
        <v>7.9706506803631783E-3</v>
      </c>
      <c r="DZ466" s="79">
        <v>5.604191217571497E-3</v>
      </c>
      <c r="EA466" s="79">
        <v>-5.8776102960109711E-3</v>
      </c>
      <c r="EB466" s="79">
        <v>3.0657898634672165E-2</v>
      </c>
      <c r="EC466" s="79">
        <v>1.4744855463504791E-2</v>
      </c>
      <c r="ED466" s="79">
        <v>3.478337824344635E-2</v>
      </c>
      <c r="EE466" s="79">
        <v>7.316291332244873E-2</v>
      </c>
      <c r="EF466" s="79">
        <v>7.0086851716041565E-2</v>
      </c>
      <c r="EG466" s="79">
        <v>2.3650294169783592E-3</v>
      </c>
      <c r="EH466" s="79">
        <v>7.5269274413585663E-2</v>
      </c>
      <c r="EI466" s="79">
        <v>8.3606094121932983E-2</v>
      </c>
      <c r="EJ466" s="79">
        <v>6.3086077570915222E-2</v>
      </c>
      <c r="EK466" s="79">
        <v>1.2443945743143559E-2</v>
      </c>
      <c r="EL466" s="79">
        <v>5.9808775782585144E-2</v>
      </c>
      <c r="EM466" s="79">
        <v>2.291131392121315E-2</v>
      </c>
      <c r="EN466" s="79">
        <v>-7.7035367488861084E-2</v>
      </c>
      <c r="EO466" s="79">
        <v>-6.6199794411659241E-2</v>
      </c>
      <c r="EP466" s="79">
        <v>-4.2309734970331192E-2</v>
      </c>
      <c r="EQ466" s="79">
        <v>1.8049333244562149E-2</v>
      </c>
      <c r="ER466" s="79">
        <v>1.7945416271686554E-2</v>
      </c>
      <c r="ES466" s="79">
        <v>5.3876493126153946E-2</v>
      </c>
      <c r="ET466" s="79">
        <v>7.6336994767189026E-2</v>
      </c>
      <c r="EU466" s="79">
        <v>2.018357440829277E-2</v>
      </c>
      <c r="EV466" s="79">
        <v>3.2969165593385696E-2</v>
      </c>
      <c r="EW466" s="79">
        <v>65.450836181640625</v>
      </c>
      <c r="EX466" s="79">
        <v>64.592689514160156</v>
      </c>
      <c r="EY466" s="79">
        <v>63.457111358642578</v>
      </c>
      <c r="EZ466" s="79">
        <v>61.639850616455078</v>
      </c>
      <c r="FA466" s="79">
        <v>61.350780487060547</v>
      </c>
      <c r="FB466" s="79">
        <v>60.665462493896484</v>
      </c>
      <c r="FC466" s="79">
        <v>60.37725830078125</v>
      </c>
      <c r="FD466" s="79">
        <v>64.059410095214844</v>
      </c>
      <c r="FE466" s="79">
        <v>69.82275390625</v>
      </c>
      <c r="FF466" s="79">
        <v>73.257392883300781</v>
      </c>
      <c r="FG466" s="79">
        <v>77.406585693359375</v>
      </c>
      <c r="FH466" s="79">
        <v>81.171287536621094</v>
      </c>
      <c r="FI466" s="79">
        <v>85.65631103515625</v>
      </c>
      <c r="FJ466" s="79">
        <v>89.219779968261719</v>
      </c>
      <c r="FK466" s="79">
        <v>91.797126770019531</v>
      </c>
      <c r="FL466" s="79">
        <v>93.7230224609375</v>
      </c>
      <c r="FM466" s="79">
        <v>93.167007446289063</v>
      </c>
      <c r="FN466" s="79">
        <v>90.67462158203125</v>
      </c>
      <c r="FO466" s="79">
        <v>88.306480407714844</v>
      </c>
      <c r="FP466" s="79">
        <v>84.11737060546875</v>
      </c>
      <c r="FQ466" s="79">
        <v>78.347358703613281</v>
      </c>
      <c r="FR466" s="79">
        <v>74.084007263183594</v>
      </c>
      <c r="FS466" s="79">
        <v>70.615005493164063</v>
      </c>
      <c r="FT466" s="79">
        <v>68.924705505371094</v>
      </c>
      <c r="FU466" s="79">
        <v>2.4478824809193611E-2</v>
      </c>
      <c r="FV466" s="79">
        <v>5.3651485592126846E-2</v>
      </c>
      <c r="FW466" s="79">
        <v>2.184930257499218E-2</v>
      </c>
      <c r="FX466" s="79">
        <v>0</v>
      </c>
      <c r="FY466" s="79">
        <v>480</v>
      </c>
      <c r="FZ466" s="79">
        <v>1</v>
      </c>
      <c r="GA466" s="52"/>
      <c r="GB466" s="34"/>
    </row>
    <row r="467" spans="1:184" x14ac:dyDescent="0.2">
      <c r="A467" t="s">
        <v>186</v>
      </c>
      <c r="B467" t="s">
        <v>236</v>
      </c>
      <c r="C467" t="s">
        <v>194</v>
      </c>
      <c r="D467" t="s">
        <v>203</v>
      </c>
      <c r="E467" t="s">
        <v>208</v>
      </c>
      <c r="F467" t="s">
        <v>178</v>
      </c>
      <c r="G467" t="s">
        <v>1</v>
      </c>
      <c r="H467" s="79">
        <v>2850</v>
      </c>
      <c r="I467" s="79">
        <v>0.33870139718055725</v>
      </c>
      <c r="J467" s="79">
        <v>0.31108224391937256</v>
      </c>
      <c r="K467" s="79">
        <v>0.26631179451942444</v>
      </c>
      <c r="L467" s="79">
        <v>0.2629554271697998</v>
      </c>
      <c r="M467" s="79">
        <v>0.25141853094100952</v>
      </c>
      <c r="N467" s="79">
        <v>0.26030808687210083</v>
      </c>
      <c r="O467" s="79">
        <v>0.29301032423973083</v>
      </c>
      <c r="P467" s="79">
        <v>0.33283400535583496</v>
      </c>
      <c r="Q467" s="79">
        <v>0.3613707423210144</v>
      </c>
      <c r="R467" s="79">
        <v>0.41521862149238586</v>
      </c>
      <c r="S467" s="79">
        <v>0.46762827038764954</v>
      </c>
      <c r="T467" s="79">
        <v>0.50299227237701416</v>
      </c>
      <c r="U467" s="79">
        <v>0.48212522268295288</v>
      </c>
      <c r="V467" s="79">
        <v>0.48241502046585083</v>
      </c>
      <c r="W467" s="79">
        <v>0.51834511756896973</v>
      </c>
      <c r="X467" s="79">
        <v>0.53325241804122925</v>
      </c>
      <c r="Y467" s="79">
        <v>0.6140444278717041</v>
      </c>
      <c r="Z467" s="79">
        <v>0.63851720094680786</v>
      </c>
      <c r="AA467" s="79">
        <v>0.62988013029098511</v>
      </c>
      <c r="AB467" s="79">
        <v>0.61372888088226318</v>
      </c>
      <c r="AC467" s="79">
        <v>0.59924256801605225</v>
      </c>
      <c r="AD467" s="79">
        <v>0.63317996263504028</v>
      </c>
      <c r="AE467" s="79">
        <v>0.57047361135482788</v>
      </c>
      <c r="AF467" s="79">
        <v>0.46487069129943848</v>
      </c>
      <c r="AG467" s="79">
        <v>-0.13507150113582611</v>
      </c>
      <c r="AH467" s="79">
        <v>-8.7738364934921265E-2</v>
      </c>
      <c r="AI467" s="79">
        <v>-8.4845468401908875E-2</v>
      </c>
      <c r="AJ467" s="79">
        <v>-4.697200283408165E-2</v>
      </c>
      <c r="AK467" s="79">
        <v>-4.7191198915243149E-2</v>
      </c>
      <c r="AL467" s="79">
        <v>-4.4392049312591553E-2</v>
      </c>
      <c r="AM467" s="79">
        <v>-2.6535140350461006E-2</v>
      </c>
      <c r="AN467" s="79">
        <v>-3.2694604247808456E-2</v>
      </c>
      <c r="AO467" s="79">
        <v>-6.2439192086458206E-2</v>
      </c>
      <c r="AP467" s="79">
        <v>-5.5414978414773941E-2</v>
      </c>
      <c r="AQ467" s="79">
        <v>-8.2561284303665161E-2</v>
      </c>
      <c r="AR467" s="79">
        <v>-0.11603773385286331</v>
      </c>
      <c r="AS467" s="79">
        <v>-0.20647530257701874</v>
      </c>
      <c r="AT467" s="79">
        <v>-0.18623034656047821</v>
      </c>
      <c r="AU467" s="79">
        <v>-0.19147795438766479</v>
      </c>
      <c r="AV467" s="79">
        <v>-0.24509915709495544</v>
      </c>
      <c r="AW467" s="79">
        <v>-0.21944886445999146</v>
      </c>
      <c r="AX467" s="79">
        <v>-0.23626187443733215</v>
      </c>
      <c r="AY467" s="79">
        <v>-0.23476366698741913</v>
      </c>
      <c r="AZ467" s="79">
        <v>-0.24667608737945557</v>
      </c>
      <c r="BA467" s="79">
        <v>-0.27007174491882324</v>
      </c>
      <c r="BB467" s="79">
        <v>-0.2271975576877594</v>
      </c>
      <c r="BC467" s="79">
        <v>-0.20094303786754608</v>
      </c>
      <c r="BD467" s="79">
        <v>-0.1393197774887085</v>
      </c>
      <c r="BE467" s="79">
        <v>-9.6384339034557343E-2</v>
      </c>
      <c r="BF467" s="79">
        <v>-5.5364862084388733E-2</v>
      </c>
      <c r="BG467" s="79">
        <v>-5.8745425194501877E-2</v>
      </c>
      <c r="BH467" s="79">
        <v>-2.7648584917187691E-2</v>
      </c>
      <c r="BI467" s="79">
        <v>-2.8908481821417809E-2</v>
      </c>
      <c r="BJ467" s="79">
        <v>-2.5847036391496658E-2</v>
      </c>
      <c r="BK467" s="79">
        <v>-2.4712844751775265E-3</v>
      </c>
      <c r="BL467" s="79">
        <v>-7.1091121062636375E-3</v>
      </c>
      <c r="BM467" s="79">
        <v>-2.9916137456893921E-2</v>
      </c>
      <c r="BN467" s="79">
        <v>-2.3515572771430016E-2</v>
      </c>
      <c r="BO467" s="79">
        <v>-4.2139992117881775E-2</v>
      </c>
      <c r="BP467" s="79">
        <v>-7.0538833737373352E-2</v>
      </c>
      <c r="BQ467" s="79">
        <v>-0.15498551726341248</v>
      </c>
      <c r="BR467" s="79">
        <v>-0.13848228752613068</v>
      </c>
      <c r="BS467" s="79">
        <v>-0.1404457688331604</v>
      </c>
      <c r="BT467" s="79">
        <v>-0.18156924843788147</v>
      </c>
      <c r="BU467" s="79">
        <v>-0.1544305831193924</v>
      </c>
      <c r="BV467" s="79">
        <v>-0.17061972618103027</v>
      </c>
      <c r="BW467" s="79">
        <v>-0.16905252635478973</v>
      </c>
      <c r="BX467" s="79">
        <v>-0.17639811336994171</v>
      </c>
      <c r="BY467" s="79">
        <v>-0.20311282575130463</v>
      </c>
      <c r="BZ467" s="79">
        <v>-0.15235874056816101</v>
      </c>
      <c r="CA467" s="79">
        <v>-0.1342477947473526</v>
      </c>
      <c r="CB467" s="79">
        <v>-8.6907133460044861E-2</v>
      </c>
      <c r="CC467" s="79">
        <v>-6.9589734077453613E-2</v>
      </c>
      <c r="CD467" s="79">
        <v>-3.2943073660135269E-2</v>
      </c>
      <c r="CE467" s="79">
        <v>-4.0668617933988571E-2</v>
      </c>
      <c r="CF467" s="79">
        <v>-1.4265241101384163E-2</v>
      </c>
      <c r="CG467" s="79">
        <v>-1.6245931386947632E-2</v>
      </c>
      <c r="CH467" s="79">
        <v>-1.3002817519009113E-2</v>
      </c>
      <c r="CI467" s="79">
        <v>1.4195268973708153E-2</v>
      </c>
      <c r="CJ467" s="79">
        <v>1.0611319914460182E-2</v>
      </c>
      <c r="CK467" s="79">
        <v>-7.3907738551497459E-3</v>
      </c>
      <c r="CL467" s="79">
        <v>-1.4221392339095473E-3</v>
      </c>
      <c r="CM467" s="79">
        <v>-1.4144331216812134E-2</v>
      </c>
      <c r="CN467" s="79">
        <v>-3.9026431739330292E-2</v>
      </c>
      <c r="CO467" s="79">
        <v>-0.11932385712862015</v>
      </c>
      <c r="CP467" s="79">
        <v>-0.10541212558746338</v>
      </c>
      <c r="CQ467" s="79">
        <v>-0.10510104894638062</v>
      </c>
      <c r="CR467" s="79">
        <v>-0.1375686377286911</v>
      </c>
      <c r="CS467" s="79">
        <v>-0.10939913243055344</v>
      </c>
      <c r="CT467" s="79">
        <v>-0.12515614926815033</v>
      </c>
      <c r="CU467" s="79">
        <v>-0.12354119122028351</v>
      </c>
      <c r="CV467" s="79">
        <v>-0.12772376835346222</v>
      </c>
      <c r="CW467" s="79">
        <v>-0.15673725306987762</v>
      </c>
      <c r="CX467" s="79">
        <v>-0.1005256175994873</v>
      </c>
      <c r="CY467" s="79">
        <v>-8.8054858148097992E-2</v>
      </c>
      <c r="CZ467" s="79">
        <v>-5.0606288015842438E-2</v>
      </c>
      <c r="DA467" s="79">
        <v>-4.2795121669769287E-2</v>
      </c>
      <c r="DB467" s="79">
        <v>-1.0521287098526955E-2</v>
      </c>
      <c r="DC467" s="79">
        <v>-2.2591812536120415E-2</v>
      </c>
      <c r="DD467" s="79">
        <v>-8.8189897360280156E-4</v>
      </c>
      <c r="DE467" s="79">
        <v>-3.5833786241710186E-3</v>
      </c>
      <c r="DF467" s="79">
        <v>-1.585986465215683E-4</v>
      </c>
      <c r="DG467" s="79">
        <v>3.086182102560997E-2</v>
      </c>
      <c r="DH467" s="79">
        <v>2.8331752866506577E-2</v>
      </c>
      <c r="DI467" s="79">
        <v>1.5134590677917004E-2</v>
      </c>
      <c r="DJ467" s="79">
        <v>2.0671293139457703E-2</v>
      </c>
      <c r="DK467" s="79">
        <v>1.3851329684257507E-2</v>
      </c>
      <c r="DL467" s="79">
        <v>-7.5140297412872314E-3</v>
      </c>
      <c r="DM467" s="79">
        <v>-8.3662189543247223E-2</v>
      </c>
      <c r="DN467" s="79">
        <v>-7.2341956198215485E-2</v>
      </c>
      <c r="DO467" s="79">
        <v>-6.9756314158439636E-2</v>
      </c>
      <c r="DP467" s="79">
        <v>-9.3568019568920135E-2</v>
      </c>
      <c r="DQ467" s="79">
        <v>-6.4367666840553284E-2</v>
      </c>
      <c r="DR467" s="79">
        <v>-7.969258725643158E-2</v>
      </c>
      <c r="DS467" s="79">
        <v>-7.8029848635196686E-2</v>
      </c>
      <c r="DT467" s="79">
        <v>-7.9049445688724518E-2</v>
      </c>
      <c r="DU467" s="79">
        <v>-0.11036168783903122</v>
      </c>
      <c r="DV467" s="79">
        <v>-4.8692487180233002E-2</v>
      </c>
      <c r="DW467" s="79">
        <v>-4.1861940175294876E-2</v>
      </c>
      <c r="DX467" s="79">
        <v>-1.4305450022220612E-2</v>
      </c>
      <c r="DY467" s="79">
        <v>-4.107961431145668E-3</v>
      </c>
      <c r="DZ467" s="79">
        <v>2.1852212026715279E-2</v>
      </c>
      <c r="EA467" s="79">
        <v>3.5082241520285606E-3</v>
      </c>
      <c r="EB467" s="79">
        <v>1.8441522493958473E-2</v>
      </c>
      <c r="EC467" s="79">
        <v>1.4699335210025311E-2</v>
      </c>
      <c r="ED467" s="79">
        <v>1.8386414274573326E-2</v>
      </c>
      <c r="EE467" s="79">
        <v>5.4925676435232162E-2</v>
      </c>
      <c r="EF467" s="79">
        <v>5.3917244076728821E-2</v>
      </c>
      <c r="EG467" s="79">
        <v>4.7657642513513565E-2</v>
      </c>
      <c r="EH467" s="79">
        <v>5.2570700645446777E-2</v>
      </c>
      <c r="EI467" s="79">
        <v>5.4272614419460297E-2</v>
      </c>
      <c r="EJ467" s="79">
        <v>3.7984874099493027E-2</v>
      </c>
      <c r="EK467" s="79">
        <v>-3.2172415405511856E-2</v>
      </c>
      <c r="EL467" s="79">
        <v>-2.45938990265131E-2</v>
      </c>
      <c r="EM467" s="79">
        <v>-1.872413232922554E-2</v>
      </c>
      <c r="EN467" s="79">
        <v>-3.0038103461265564E-2</v>
      </c>
      <c r="EO467" s="79">
        <v>6.5060338238254189E-4</v>
      </c>
      <c r="EP467" s="79">
        <v>-1.4050421305000782E-2</v>
      </c>
      <c r="EQ467" s="79">
        <v>-1.2318706139922142E-2</v>
      </c>
      <c r="ER467" s="79">
        <v>-8.771444670855999E-3</v>
      </c>
      <c r="ES467" s="79">
        <v>-4.3402735143899918E-2</v>
      </c>
      <c r="ET467" s="79">
        <v>2.6146313175559044E-2</v>
      </c>
      <c r="EU467" s="79">
        <v>2.4833312258124352E-2</v>
      </c>
      <c r="EV467" s="79">
        <v>3.8107194006443024E-2</v>
      </c>
      <c r="EW467" s="79">
        <v>63.318946838378906</v>
      </c>
      <c r="EX467" s="79">
        <v>62.175037384033203</v>
      </c>
      <c r="EY467" s="79">
        <v>60.92828369140625</v>
      </c>
      <c r="EZ467" s="79">
        <v>59.516654968261719</v>
      </c>
      <c r="FA467" s="79">
        <v>58.999305725097656</v>
      </c>
      <c r="FB467" s="79">
        <v>58.360649108886719</v>
      </c>
      <c r="FC467" s="79">
        <v>58.660858154296875</v>
      </c>
      <c r="FD467" s="79">
        <v>61.935958862304688</v>
      </c>
      <c r="FE467" s="79">
        <v>65.571174621582031</v>
      </c>
      <c r="FF467" s="79">
        <v>69.290184020996094</v>
      </c>
      <c r="FG467" s="79">
        <v>73.144775390625</v>
      </c>
      <c r="FH467" s="79">
        <v>77.786605834960938</v>
      </c>
      <c r="FI467" s="79">
        <v>81.445549011230469</v>
      </c>
      <c r="FJ467" s="79">
        <v>85.275138854980469</v>
      </c>
      <c r="FK467" s="79">
        <v>87.406150817871094</v>
      </c>
      <c r="FL467" s="79">
        <v>89.199623107910156</v>
      </c>
      <c r="FM467" s="79">
        <v>88.354927062988281</v>
      </c>
      <c r="FN467" s="79">
        <v>85.447021484375</v>
      </c>
      <c r="FO467" s="79">
        <v>82.195220947265625</v>
      </c>
      <c r="FP467" s="79">
        <v>78.282638549804688</v>
      </c>
      <c r="FQ467" s="79">
        <v>74.024375915527344</v>
      </c>
      <c r="FR467" s="79">
        <v>70.252967834472656</v>
      </c>
      <c r="FS467" s="79">
        <v>67.344261169433594</v>
      </c>
      <c r="FT467" s="79">
        <v>65.998695373535156</v>
      </c>
      <c r="FU467" s="79">
        <v>1.9755100831389427E-2</v>
      </c>
      <c r="FV467" s="79">
        <v>4.8114612698554993E-2</v>
      </c>
      <c r="FW467" s="79">
        <v>1.7769282683730125E-2</v>
      </c>
      <c r="FX467" s="79">
        <v>0</v>
      </c>
      <c r="FY467" s="79">
        <v>364</v>
      </c>
      <c r="FZ467" s="79">
        <v>1</v>
      </c>
      <c r="GA467" s="52"/>
      <c r="GB467" s="34"/>
    </row>
    <row r="468" spans="1:184" x14ac:dyDescent="0.2">
      <c r="A468" t="s">
        <v>186</v>
      </c>
      <c r="B468" t="s">
        <v>236</v>
      </c>
      <c r="C468" t="s">
        <v>194</v>
      </c>
      <c r="D468" t="s">
        <v>203</v>
      </c>
      <c r="E468" t="s">
        <v>208</v>
      </c>
      <c r="F468" t="s">
        <v>179</v>
      </c>
      <c r="G468" t="s">
        <v>1</v>
      </c>
      <c r="H468" s="79">
        <v>141</v>
      </c>
      <c r="I468" s="79"/>
      <c r="J468" s="79"/>
      <c r="K468" s="79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  <c r="AA468" s="79"/>
      <c r="AB468" s="79"/>
      <c r="AC468" s="79"/>
      <c r="AD468" s="79"/>
      <c r="AE468" s="79"/>
      <c r="AF468" s="79"/>
      <c r="AG468" s="79"/>
      <c r="AH468" s="79"/>
      <c r="AI468" s="79"/>
      <c r="AJ468" s="79"/>
      <c r="AK468" s="79"/>
      <c r="AL468" s="79"/>
      <c r="AM468" s="79"/>
      <c r="AN468" s="79"/>
      <c r="AO468" s="79"/>
      <c r="AP468" s="79"/>
      <c r="AQ468" s="79"/>
      <c r="AR468" s="79"/>
      <c r="AS468" s="79"/>
      <c r="AT468" s="79"/>
      <c r="AU468" s="79"/>
      <c r="AV468" s="79"/>
      <c r="AW468" s="79"/>
      <c r="AX468" s="79"/>
      <c r="AY468" s="79"/>
      <c r="AZ468" s="79"/>
      <c r="BA468" s="79"/>
      <c r="BB468" s="79"/>
      <c r="BC468" s="79"/>
      <c r="BD468" s="79"/>
      <c r="BE468" s="79"/>
      <c r="BF468" s="79"/>
      <c r="BG468" s="79"/>
      <c r="BH468" s="79"/>
      <c r="BI468" s="79"/>
      <c r="BJ468" s="79"/>
      <c r="BK468" s="79"/>
      <c r="BL468" s="79"/>
      <c r="BM468" s="79"/>
      <c r="BN468" s="79"/>
      <c r="BO468" s="79"/>
      <c r="BP468" s="79"/>
      <c r="BQ468" s="79"/>
      <c r="BR468" s="79"/>
      <c r="BS468" s="79"/>
      <c r="BT468" s="79"/>
      <c r="BU468" s="79"/>
      <c r="BV468" s="79"/>
      <c r="BW468" s="79"/>
      <c r="BX468" s="79"/>
      <c r="BY468" s="79"/>
      <c r="BZ468" s="79"/>
      <c r="CA468" s="79"/>
      <c r="CB468" s="79"/>
      <c r="CC468" s="79"/>
      <c r="CD468" s="79"/>
      <c r="CE468" s="79"/>
      <c r="CF468" s="79"/>
      <c r="CG468" s="79"/>
      <c r="CH468" s="79"/>
      <c r="CI468" s="79"/>
      <c r="CJ468" s="79"/>
      <c r="CK468" s="79"/>
      <c r="CL468" s="79"/>
      <c r="CM468" s="79"/>
      <c r="CN468" s="79"/>
      <c r="CO468" s="79"/>
      <c r="CP468" s="79"/>
      <c r="CQ468" s="79"/>
      <c r="CR468" s="79"/>
      <c r="CS468" s="79"/>
      <c r="CT468" s="79"/>
      <c r="CU468" s="79"/>
      <c r="CV468" s="79"/>
      <c r="CW468" s="79"/>
      <c r="CX468" s="79"/>
      <c r="CY468" s="79"/>
      <c r="CZ468" s="79"/>
      <c r="DA468" s="79"/>
      <c r="DB468" s="79"/>
      <c r="DC468" s="79"/>
      <c r="DD468" s="79"/>
      <c r="DE468" s="79"/>
      <c r="DF468" s="79"/>
      <c r="DG468" s="79"/>
      <c r="DH468" s="79"/>
      <c r="DI468" s="79"/>
      <c r="DJ468" s="79"/>
      <c r="DK468" s="79"/>
      <c r="DL468" s="79"/>
      <c r="DM468" s="79"/>
      <c r="DN468" s="79"/>
      <c r="DO468" s="79"/>
      <c r="DP468" s="79"/>
      <c r="DQ468" s="79"/>
      <c r="DR468" s="79"/>
      <c r="DS468" s="79"/>
      <c r="DT468" s="79"/>
      <c r="DU468" s="79"/>
      <c r="DV468" s="79"/>
      <c r="DW468" s="79"/>
      <c r="DX468" s="79"/>
      <c r="DY468" s="79"/>
      <c r="DZ468" s="79"/>
      <c r="EA468" s="79"/>
      <c r="EB468" s="79"/>
      <c r="EC468" s="79"/>
      <c r="ED468" s="79"/>
      <c r="EE468" s="79"/>
      <c r="EF468" s="79"/>
      <c r="EG468" s="79"/>
      <c r="EH468" s="79"/>
      <c r="EI468" s="79"/>
      <c r="EJ468" s="79"/>
      <c r="EK468" s="79"/>
      <c r="EL468" s="79"/>
      <c r="EM468" s="79"/>
      <c r="EN468" s="79"/>
      <c r="EO468" s="79"/>
      <c r="EP468" s="79"/>
      <c r="EQ468" s="79"/>
      <c r="ER468" s="79"/>
      <c r="ES468" s="79"/>
      <c r="ET468" s="79"/>
      <c r="EU468" s="79"/>
      <c r="EV468" s="79"/>
      <c r="EW468" s="79"/>
      <c r="EX468" s="79"/>
      <c r="EY468" s="79"/>
      <c r="EZ468" s="79"/>
      <c r="FA468" s="79"/>
      <c r="FB468" s="79"/>
      <c r="FC468" s="79"/>
      <c r="FD468" s="79"/>
      <c r="FE468" s="79"/>
      <c r="FF468" s="79"/>
      <c r="FG468" s="79"/>
      <c r="FH468" s="79"/>
      <c r="FI468" s="79"/>
      <c r="FJ468" s="79"/>
      <c r="FK468" s="79"/>
      <c r="FL468" s="79"/>
      <c r="FM468" s="79"/>
      <c r="FN468" s="79"/>
      <c r="FO468" s="79"/>
      <c r="FP468" s="79"/>
      <c r="FQ468" s="79"/>
      <c r="FR468" s="79"/>
      <c r="FS468" s="79"/>
      <c r="FT468" s="79"/>
      <c r="FU468" s="79"/>
      <c r="FV468" s="79"/>
      <c r="FW468" s="79"/>
      <c r="FX468" s="79">
        <v>0</v>
      </c>
      <c r="FY468" s="79">
        <v>10</v>
      </c>
      <c r="FZ468" s="79">
        <v>0</v>
      </c>
      <c r="GA468" s="52"/>
      <c r="GB468" s="34"/>
    </row>
    <row r="469" spans="1:184" x14ac:dyDescent="0.2">
      <c r="A469" t="s">
        <v>186</v>
      </c>
      <c r="B469" t="s">
        <v>236</v>
      </c>
      <c r="C469" t="s">
        <v>194</v>
      </c>
      <c r="D469" t="s">
        <v>203</v>
      </c>
      <c r="E469" t="s">
        <v>208</v>
      </c>
      <c r="F469" t="s">
        <v>180</v>
      </c>
      <c r="G469" t="s">
        <v>1</v>
      </c>
      <c r="H469" s="79">
        <v>47</v>
      </c>
      <c r="I469" s="79"/>
      <c r="J469" s="79"/>
      <c r="K469" s="79"/>
      <c r="L469" s="79"/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  <c r="Z469" s="79"/>
      <c r="AA469" s="79"/>
      <c r="AB469" s="79"/>
      <c r="AC469" s="79"/>
      <c r="AD469" s="79"/>
      <c r="AE469" s="79"/>
      <c r="AF469" s="79"/>
      <c r="AG469" s="79"/>
      <c r="AH469" s="79"/>
      <c r="AI469" s="79"/>
      <c r="AJ469" s="79"/>
      <c r="AK469" s="79"/>
      <c r="AL469" s="79"/>
      <c r="AM469" s="79"/>
      <c r="AN469" s="79"/>
      <c r="AO469" s="79"/>
      <c r="AP469" s="79"/>
      <c r="AQ469" s="79"/>
      <c r="AR469" s="79"/>
      <c r="AS469" s="79"/>
      <c r="AT469" s="79"/>
      <c r="AU469" s="79"/>
      <c r="AV469" s="79"/>
      <c r="AW469" s="79"/>
      <c r="AX469" s="79"/>
      <c r="AY469" s="79"/>
      <c r="AZ469" s="79"/>
      <c r="BA469" s="79"/>
      <c r="BB469" s="79"/>
      <c r="BC469" s="79"/>
      <c r="BD469" s="79"/>
      <c r="BE469" s="79"/>
      <c r="BF469" s="79"/>
      <c r="BG469" s="79"/>
      <c r="BH469" s="79"/>
      <c r="BI469" s="79"/>
      <c r="BJ469" s="79"/>
      <c r="BK469" s="79"/>
      <c r="BL469" s="79"/>
      <c r="BM469" s="79"/>
      <c r="BN469" s="79"/>
      <c r="BO469" s="79"/>
      <c r="BP469" s="79"/>
      <c r="BQ469" s="79"/>
      <c r="BR469" s="79"/>
      <c r="BS469" s="79"/>
      <c r="BT469" s="79"/>
      <c r="BU469" s="79"/>
      <c r="BV469" s="79"/>
      <c r="BW469" s="79"/>
      <c r="BX469" s="79"/>
      <c r="BY469" s="79"/>
      <c r="BZ469" s="79"/>
      <c r="CA469" s="79"/>
      <c r="CB469" s="79"/>
      <c r="CC469" s="79"/>
      <c r="CD469" s="79"/>
      <c r="CE469" s="79"/>
      <c r="CF469" s="79"/>
      <c r="CG469" s="79"/>
      <c r="CH469" s="79"/>
      <c r="CI469" s="79"/>
      <c r="CJ469" s="79"/>
      <c r="CK469" s="79"/>
      <c r="CL469" s="79"/>
      <c r="CM469" s="79"/>
      <c r="CN469" s="79"/>
      <c r="CO469" s="79"/>
      <c r="CP469" s="79"/>
      <c r="CQ469" s="79"/>
      <c r="CR469" s="79"/>
      <c r="CS469" s="79"/>
      <c r="CT469" s="79"/>
      <c r="CU469" s="79"/>
      <c r="CV469" s="79"/>
      <c r="CW469" s="79"/>
      <c r="CX469" s="79"/>
      <c r="CY469" s="79"/>
      <c r="CZ469" s="79"/>
      <c r="DA469" s="79"/>
      <c r="DB469" s="79"/>
      <c r="DC469" s="79"/>
      <c r="DD469" s="79"/>
      <c r="DE469" s="79"/>
      <c r="DF469" s="79"/>
      <c r="DG469" s="79"/>
      <c r="DH469" s="79"/>
      <c r="DI469" s="79"/>
      <c r="DJ469" s="79"/>
      <c r="DK469" s="79"/>
      <c r="DL469" s="79"/>
      <c r="DM469" s="79"/>
      <c r="DN469" s="79"/>
      <c r="DO469" s="79"/>
      <c r="DP469" s="79"/>
      <c r="DQ469" s="79"/>
      <c r="DR469" s="79"/>
      <c r="DS469" s="79"/>
      <c r="DT469" s="79"/>
      <c r="DU469" s="79"/>
      <c r="DV469" s="79"/>
      <c r="DW469" s="79"/>
      <c r="DX469" s="79"/>
      <c r="DY469" s="79"/>
      <c r="DZ469" s="79"/>
      <c r="EA469" s="79"/>
      <c r="EB469" s="79"/>
      <c r="EC469" s="79"/>
      <c r="ED469" s="79"/>
      <c r="EE469" s="79"/>
      <c r="EF469" s="79"/>
      <c r="EG469" s="79"/>
      <c r="EH469" s="79"/>
      <c r="EI469" s="79"/>
      <c r="EJ469" s="79"/>
      <c r="EK469" s="79"/>
      <c r="EL469" s="79"/>
      <c r="EM469" s="79"/>
      <c r="EN469" s="79"/>
      <c r="EO469" s="79"/>
      <c r="EP469" s="79"/>
      <c r="EQ469" s="79"/>
      <c r="ER469" s="79"/>
      <c r="ES469" s="79"/>
      <c r="ET469" s="79"/>
      <c r="EU469" s="79"/>
      <c r="EV469" s="79"/>
      <c r="EW469" s="79"/>
      <c r="EX469" s="79"/>
      <c r="EY469" s="79"/>
      <c r="EZ469" s="79"/>
      <c r="FA469" s="79"/>
      <c r="FB469" s="79"/>
      <c r="FC469" s="79"/>
      <c r="FD469" s="79"/>
      <c r="FE469" s="79"/>
      <c r="FF469" s="79"/>
      <c r="FG469" s="79"/>
      <c r="FH469" s="79"/>
      <c r="FI469" s="79"/>
      <c r="FJ469" s="79"/>
      <c r="FK469" s="79"/>
      <c r="FL469" s="79"/>
      <c r="FM469" s="79"/>
      <c r="FN469" s="79"/>
      <c r="FO469" s="79"/>
      <c r="FP469" s="79"/>
      <c r="FQ469" s="79"/>
      <c r="FR469" s="79"/>
      <c r="FS469" s="79"/>
      <c r="FT469" s="79"/>
      <c r="FU469" s="79"/>
      <c r="FV469" s="79"/>
      <c r="FW469" s="79"/>
      <c r="FX469" s="79">
        <v>0</v>
      </c>
      <c r="FY469" s="79">
        <v>8</v>
      </c>
      <c r="FZ469" s="79">
        <v>0</v>
      </c>
      <c r="GA469" s="52"/>
      <c r="GB469" s="34"/>
    </row>
    <row r="470" spans="1:184" x14ac:dyDescent="0.2">
      <c r="A470" t="s">
        <v>186</v>
      </c>
      <c r="B470" t="s">
        <v>236</v>
      </c>
      <c r="C470" t="s">
        <v>194</v>
      </c>
      <c r="D470" t="s">
        <v>203</v>
      </c>
      <c r="E470" t="s">
        <v>208</v>
      </c>
      <c r="F470" t="s">
        <v>181</v>
      </c>
      <c r="G470" t="s">
        <v>1</v>
      </c>
      <c r="H470" s="79">
        <v>45</v>
      </c>
      <c r="I470" s="79"/>
      <c r="J470" s="79"/>
      <c r="K470" s="79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  <c r="AA470" s="79"/>
      <c r="AB470" s="79"/>
      <c r="AC470" s="79"/>
      <c r="AD470" s="79"/>
      <c r="AE470" s="79"/>
      <c r="AF470" s="79"/>
      <c r="AG470" s="79"/>
      <c r="AH470" s="79"/>
      <c r="AI470" s="79"/>
      <c r="AJ470" s="79"/>
      <c r="AK470" s="79"/>
      <c r="AL470" s="79"/>
      <c r="AM470" s="79"/>
      <c r="AN470" s="79"/>
      <c r="AO470" s="79"/>
      <c r="AP470" s="79"/>
      <c r="AQ470" s="79"/>
      <c r="AR470" s="79"/>
      <c r="AS470" s="79"/>
      <c r="AT470" s="79"/>
      <c r="AU470" s="79"/>
      <c r="AV470" s="79"/>
      <c r="AW470" s="79"/>
      <c r="AX470" s="79"/>
      <c r="AY470" s="79"/>
      <c r="AZ470" s="79"/>
      <c r="BA470" s="79"/>
      <c r="BB470" s="79"/>
      <c r="BC470" s="79"/>
      <c r="BD470" s="79"/>
      <c r="BE470" s="79"/>
      <c r="BF470" s="79"/>
      <c r="BG470" s="79"/>
      <c r="BH470" s="79"/>
      <c r="BI470" s="79"/>
      <c r="BJ470" s="79"/>
      <c r="BK470" s="79"/>
      <c r="BL470" s="79"/>
      <c r="BM470" s="79"/>
      <c r="BN470" s="79"/>
      <c r="BO470" s="79"/>
      <c r="BP470" s="79"/>
      <c r="BQ470" s="79"/>
      <c r="BR470" s="79"/>
      <c r="BS470" s="79"/>
      <c r="BT470" s="79"/>
      <c r="BU470" s="79"/>
      <c r="BV470" s="79"/>
      <c r="BW470" s="79"/>
      <c r="BX470" s="79"/>
      <c r="BY470" s="79"/>
      <c r="BZ470" s="79"/>
      <c r="CA470" s="79"/>
      <c r="CB470" s="79"/>
      <c r="CC470" s="79"/>
      <c r="CD470" s="79"/>
      <c r="CE470" s="79"/>
      <c r="CF470" s="79"/>
      <c r="CG470" s="79"/>
      <c r="CH470" s="79"/>
      <c r="CI470" s="79"/>
      <c r="CJ470" s="79"/>
      <c r="CK470" s="79"/>
      <c r="CL470" s="79"/>
      <c r="CM470" s="79"/>
      <c r="CN470" s="79"/>
      <c r="CO470" s="79"/>
      <c r="CP470" s="79"/>
      <c r="CQ470" s="79"/>
      <c r="CR470" s="79"/>
      <c r="CS470" s="79"/>
      <c r="CT470" s="79"/>
      <c r="CU470" s="79"/>
      <c r="CV470" s="79"/>
      <c r="CW470" s="79"/>
      <c r="CX470" s="79"/>
      <c r="CY470" s="79"/>
      <c r="CZ470" s="79"/>
      <c r="DA470" s="79"/>
      <c r="DB470" s="79"/>
      <c r="DC470" s="79"/>
      <c r="DD470" s="79"/>
      <c r="DE470" s="79"/>
      <c r="DF470" s="79"/>
      <c r="DG470" s="79"/>
      <c r="DH470" s="79"/>
      <c r="DI470" s="79"/>
      <c r="DJ470" s="79"/>
      <c r="DK470" s="79"/>
      <c r="DL470" s="79"/>
      <c r="DM470" s="79"/>
      <c r="DN470" s="79"/>
      <c r="DO470" s="79"/>
      <c r="DP470" s="79"/>
      <c r="DQ470" s="79"/>
      <c r="DR470" s="79"/>
      <c r="DS470" s="79"/>
      <c r="DT470" s="79"/>
      <c r="DU470" s="79"/>
      <c r="DV470" s="79"/>
      <c r="DW470" s="79"/>
      <c r="DX470" s="79"/>
      <c r="DY470" s="79"/>
      <c r="DZ470" s="79"/>
      <c r="EA470" s="79"/>
      <c r="EB470" s="79"/>
      <c r="EC470" s="79"/>
      <c r="ED470" s="79"/>
      <c r="EE470" s="79"/>
      <c r="EF470" s="79"/>
      <c r="EG470" s="79"/>
      <c r="EH470" s="79"/>
      <c r="EI470" s="79"/>
      <c r="EJ470" s="79"/>
      <c r="EK470" s="79"/>
      <c r="EL470" s="79"/>
      <c r="EM470" s="79"/>
      <c r="EN470" s="79"/>
      <c r="EO470" s="79"/>
      <c r="EP470" s="79"/>
      <c r="EQ470" s="79"/>
      <c r="ER470" s="79"/>
      <c r="ES470" s="79"/>
      <c r="ET470" s="79"/>
      <c r="EU470" s="79"/>
      <c r="EV470" s="79"/>
      <c r="EW470" s="79"/>
      <c r="EX470" s="79"/>
      <c r="EY470" s="79"/>
      <c r="EZ470" s="79"/>
      <c r="FA470" s="79"/>
      <c r="FB470" s="79"/>
      <c r="FC470" s="79"/>
      <c r="FD470" s="79"/>
      <c r="FE470" s="79"/>
      <c r="FF470" s="79"/>
      <c r="FG470" s="79"/>
      <c r="FH470" s="79"/>
      <c r="FI470" s="79"/>
      <c r="FJ470" s="79"/>
      <c r="FK470" s="79"/>
      <c r="FL470" s="79"/>
      <c r="FM470" s="79"/>
      <c r="FN470" s="79"/>
      <c r="FO470" s="79"/>
      <c r="FP470" s="79"/>
      <c r="FQ470" s="79"/>
      <c r="FR470" s="79"/>
      <c r="FS470" s="79"/>
      <c r="FT470" s="79"/>
      <c r="FU470" s="79"/>
      <c r="FV470" s="79"/>
      <c r="FW470" s="79"/>
      <c r="FX470" s="79">
        <v>0</v>
      </c>
      <c r="FY470" s="79">
        <v>3</v>
      </c>
      <c r="FZ470" s="79">
        <v>0</v>
      </c>
      <c r="GA470" s="52"/>
      <c r="GB470" s="34"/>
    </row>
    <row r="471" spans="1:184" x14ac:dyDescent="0.2">
      <c r="A471" t="s">
        <v>186</v>
      </c>
      <c r="B471" t="s">
        <v>236</v>
      </c>
      <c r="C471" t="s">
        <v>194</v>
      </c>
      <c r="D471" t="s">
        <v>203</v>
      </c>
      <c r="E471" t="s">
        <v>208</v>
      </c>
      <c r="F471" t="s">
        <v>182</v>
      </c>
      <c r="G471" t="s">
        <v>1</v>
      </c>
      <c r="H471" s="79">
        <v>287</v>
      </c>
      <c r="I471" s="79"/>
      <c r="J471" s="79"/>
      <c r="K471" s="79"/>
      <c r="L471" s="79"/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  <c r="Z471" s="79"/>
      <c r="AA471" s="79"/>
      <c r="AB471" s="79"/>
      <c r="AC471" s="79"/>
      <c r="AD471" s="79"/>
      <c r="AE471" s="79"/>
      <c r="AF471" s="79"/>
      <c r="AG471" s="79"/>
      <c r="AH471" s="79"/>
      <c r="AI471" s="79"/>
      <c r="AJ471" s="79"/>
      <c r="AK471" s="79"/>
      <c r="AL471" s="79"/>
      <c r="AM471" s="79"/>
      <c r="AN471" s="79"/>
      <c r="AO471" s="79"/>
      <c r="AP471" s="79"/>
      <c r="AQ471" s="79"/>
      <c r="AR471" s="79"/>
      <c r="AS471" s="79"/>
      <c r="AT471" s="79"/>
      <c r="AU471" s="79"/>
      <c r="AV471" s="79"/>
      <c r="AW471" s="79"/>
      <c r="AX471" s="79"/>
      <c r="AY471" s="79"/>
      <c r="AZ471" s="79"/>
      <c r="BA471" s="79"/>
      <c r="BB471" s="79"/>
      <c r="BC471" s="79"/>
      <c r="BD471" s="79"/>
      <c r="BE471" s="79"/>
      <c r="BF471" s="79"/>
      <c r="BG471" s="79"/>
      <c r="BH471" s="79"/>
      <c r="BI471" s="79"/>
      <c r="BJ471" s="79"/>
      <c r="BK471" s="79"/>
      <c r="BL471" s="79"/>
      <c r="BM471" s="79"/>
      <c r="BN471" s="79"/>
      <c r="BO471" s="79"/>
      <c r="BP471" s="79"/>
      <c r="BQ471" s="79"/>
      <c r="BR471" s="79"/>
      <c r="BS471" s="79"/>
      <c r="BT471" s="79"/>
      <c r="BU471" s="79"/>
      <c r="BV471" s="79"/>
      <c r="BW471" s="79"/>
      <c r="BX471" s="79"/>
      <c r="BY471" s="79"/>
      <c r="BZ471" s="79"/>
      <c r="CA471" s="79"/>
      <c r="CB471" s="79"/>
      <c r="CC471" s="79"/>
      <c r="CD471" s="79"/>
      <c r="CE471" s="79"/>
      <c r="CF471" s="79"/>
      <c r="CG471" s="79"/>
      <c r="CH471" s="79"/>
      <c r="CI471" s="79"/>
      <c r="CJ471" s="79"/>
      <c r="CK471" s="79"/>
      <c r="CL471" s="79"/>
      <c r="CM471" s="79"/>
      <c r="CN471" s="79"/>
      <c r="CO471" s="79"/>
      <c r="CP471" s="79"/>
      <c r="CQ471" s="79"/>
      <c r="CR471" s="79"/>
      <c r="CS471" s="79"/>
      <c r="CT471" s="79"/>
      <c r="CU471" s="79"/>
      <c r="CV471" s="79"/>
      <c r="CW471" s="79"/>
      <c r="CX471" s="79"/>
      <c r="CY471" s="79"/>
      <c r="CZ471" s="79"/>
      <c r="DA471" s="79"/>
      <c r="DB471" s="79"/>
      <c r="DC471" s="79"/>
      <c r="DD471" s="79"/>
      <c r="DE471" s="79"/>
      <c r="DF471" s="79"/>
      <c r="DG471" s="79"/>
      <c r="DH471" s="79"/>
      <c r="DI471" s="79"/>
      <c r="DJ471" s="79"/>
      <c r="DK471" s="79"/>
      <c r="DL471" s="79"/>
      <c r="DM471" s="79"/>
      <c r="DN471" s="79"/>
      <c r="DO471" s="79"/>
      <c r="DP471" s="79"/>
      <c r="DQ471" s="79"/>
      <c r="DR471" s="79"/>
      <c r="DS471" s="79"/>
      <c r="DT471" s="79"/>
      <c r="DU471" s="79"/>
      <c r="DV471" s="79"/>
      <c r="DW471" s="79"/>
      <c r="DX471" s="79"/>
      <c r="DY471" s="79"/>
      <c r="DZ471" s="79"/>
      <c r="EA471" s="79"/>
      <c r="EB471" s="79"/>
      <c r="EC471" s="79"/>
      <c r="ED471" s="79"/>
      <c r="EE471" s="79"/>
      <c r="EF471" s="79"/>
      <c r="EG471" s="79"/>
      <c r="EH471" s="79"/>
      <c r="EI471" s="79"/>
      <c r="EJ471" s="79"/>
      <c r="EK471" s="79"/>
      <c r="EL471" s="79"/>
      <c r="EM471" s="79"/>
      <c r="EN471" s="79"/>
      <c r="EO471" s="79"/>
      <c r="EP471" s="79"/>
      <c r="EQ471" s="79"/>
      <c r="ER471" s="79"/>
      <c r="ES471" s="79"/>
      <c r="ET471" s="79"/>
      <c r="EU471" s="79"/>
      <c r="EV471" s="79"/>
      <c r="EW471" s="79"/>
      <c r="EX471" s="79"/>
      <c r="EY471" s="79"/>
      <c r="EZ471" s="79"/>
      <c r="FA471" s="79"/>
      <c r="FB471" s="79"/>
      <c r="FC471" s="79"/>
      <c r="FD471" s="79"/>
      <c r="FE471" s="79"/>
      <c r="FF471" s="79"/>
      <c r="FG471" s="79"/>
      <c r="FH471" s="79"/>
      <c r="FI471" s="79"/>
      <c r="FJ471" s="79"/>
      <c r="FK471" s="79"/>
      <c r="FL471" s="79"/>
      <c r="FM471" s="79"/>
      <c r="FN471" s="79"/>
      <c r="FO471" s="79"/>
      <c r="FP471" s="79"/>
      <c r="FQ471" s="79"/>
      <c r="FR471" s="79"/>
      <c r="FS471" s="79"/>
      <c r="FT471" s="79"/>
      <c r="FU471" s="79"/>
      <c r="FV471" s="79"/>
      <c r="FW471" s="79"/>
      <c r="FX471" s="79">
        <v>0</v>
      </c>
      <c r="FY471" s="79">
        <v>38</v>
      </c>
      <c r="FZ471" s="79">
        <v>0</v>
      </c>
      <c r="GA471" s="52"/>
      <c r="GB471" s="34"/>
    </row>
    <row r="472" spans="1:184" x14ac:dyDescent="0.2">
      <c r="A472" t="s">
        <v>186</v>
      </c>
      <c r="B472" t="s">
        <v>236</v>
      </c>
      <c r="C472" t="s">
        <v>194</v>
      </c>
      <c r="D472" t="s">
        <v>203</v>
      </c>
      <c r="E472" t="s">
        <v>208</v>
      </c>
      <c r="F472" t="s">
        <v>183</v>
      </c>
      <c r="G472" t="s">
        <v>1</v>
      </c>
      <c r="H472" s="79">
        <v>440</v>
      </c>
      <c r="I472" s="79"/>
      <c r="J472" s="79"/>
      <c r="K472" s="79"/>
      <c r="L472" s="79"/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  <c r="Z472" s="79"/>
      <c r="AA472" s="79"/>
      <c r="AB472" s="79"/>
      <c r="AC472" s="79"/>
      <c r="AD472" s="79"/>
      <c r="AE472" s="79"/>
      <c r="AF472" s="79"/>
      <c r="AG472" s="79"/>
      <c r="AH472" s="79"/>
      <c r="AI472" s="79"/>
      <c r="AJ472" s="79"/>
      <c r="AK472" s="79"/>
      <c r="AL472" s="79"/>
      <c r="AM472" s="79"/>
      <c r="AN472" s="79"/>
      <c r="AO472" s="79"/>
      <c r="AP472" s="79"/>
      <c r="AQ472" s="79"/>
      <c r="AR472" s="79"/>
      <c r="AS472" s="79"/>
      <c r="AT472" s="79"/>
      <c r="AU472" s="79"/>
      <c r="AV472" s="79"/>
      <c r="AW472" s="79"/>
      <c r="AX472" s="79"/>
      <c r="AY472" s="79"/>
      <c r="AZ472" s="79"/>
      <c r="BA472" s="79"/>
      <c r="BB472" s="79"/>
      <c r="BC472" s="79"/>
      <c r="BD472" s="79"/>
      <c r="BE472" s="79"/>
      <c r="BF472" s="79"/>
      <c r="BG472" s="79"/>
      <c r="BH472" s="79"/>
      <c r="BI472" s="79"/>
      <c r="BJ472" s="79"/>
      <c r="BK472" s="79"/>
      <c r="BL472" s="79"/>
      <c r="BM472" s="79"/>
      <c r="BN472" s="79"/>
      <c r="BO472" s="79"/>
      <c r="BP472" s="79"/>
      <c r="BQ472" s="79"/>
      <c r="BR472" s="79"/>
      <c r="BS472" s="79"/>
      <c r="BT472" s="79"/>
      <c r="BU472" s="79"/>
      <c r="BV472" s="79"/>
      <c r="BW472" s="79"/>
      <c r="BX472" s="79"/>
      <c r="BY472" s="79"/>
      <c r="BZ472" s="79"/>
      <c r="CA472" s="79"/>
      <c r="CB472" s="79"/>
      <c r="CC472" s="79"/>
      <c r="CD472" s="79"/>
      <c r="CE472" s="79"/>
      <c r="CF472" s="79"/>
      <c r="CG472" s="79"/>
      <c r="CH472" s="79"/>
      <c r="CI472" s="79"/>
      <c r="CJ472" s="79"/>
      <c r="CK472" s="79"/>
      <c r="CL472" s="79"/>
      <c r="CM472" s="79"/>
      <c r="CN472" s="79"/>
      <c r="CO472" s="79"/>
      <c r="CP472" s="79"/>
      <c r="CQ472" s="79"/>
      <c r="CR472" s="79"/>
      <c r="CS472" s="79"/>
      <c r="CT472" s="79"/>
      <c r="CU472" s="79"/>
      <c r="CV472" s="79"/>
      <c r="CW472" s="79"/>
      <c r="CX472" s="79"/>
      <c r="CY472" s="79"/>
      <c r="CZ472" s="79"/>
      <c r="DA472" s="79"/>
      <c r="DB472" s="79"/>
      <c r="DC472" s="79"/>
      <c r="DD472" s="79"/>
      <c r="DE472" s="79"/>
      <c r="DF472" s="79"/>
      <c r="DG472" s="79"/>
      <c r="DH472" s="79"/>
      <c r="DI472" s="79"/>
      <c r="DJ472" s="79"/>
      <c r="DK472" s="79"/>
      <c r="DL472" s="79"/>
      <c r="DM472" s="79"/>
      <c r="DN472" s="79"/>
      <c r="DO472" s="79"/>
      <c r="DP472" s="79"/>
      <c r="DQ472" s="79"/>
      <c r="DR472" s="79"/>
      <c r="DS472" s="79"/>
      <c r="DT472" s="79"/>
      <c r="DU472" s="79"/>
      <c r="DV472" s="79"/>
      <c r="DW472" s="79"/>
      <c r="DX472" s="79"/>
      <c r="DY472" s="79"/>
      <c r="DZ472" s="79"/>
      <c r="EA472" s="79"/>
      <c r="EB472" s="79"/>
      <c r="EC472" s="79"/>
      <c r="ED472" s="79"/>
      <c r="EE472" s="79"/>
      <c r="EF472" s="79"/>
      <c r="EG472" s="79"/>
      <c r="EH472" s="79"/>
      <c r="EI472" s="79"/>
      <c r="EJ472" s="79"/>
      <c r="EK472" s="79"/>
      <c r="EL472" s="79"/>
      <c r="EM472" s="79"/>
      <c r="EN472" s="79"/>
      <c r="EO472" s="79"/>
      <c r="EP472" s="79"/>
      <c r="EQ472" s="79"/>
      <c r="ER472" s="79"/>
      <c r="ES472" s="79"/>
      <c r="ET472" s="79"/>
      <c r="EU472" s="79"/>
      <c r="EV472" s="79"/>
      <c r="EW472" s="79"/>
      <c r="EX472" s="79"/>
      <c r="EY472" s="79"/>
      <c r="EZ472" s="79"/>
      <c r="FA472" s="79"/>
      <c r="FB472" s="79"/>
      <c r="FC472" s="79"/>
      <c r="FD472" s="79"/>
      <c r="FE472" s="79"/>
      <c r="FF472" s="79"/>
      <c r="FG472" s="79"/>
      <c r="FH472" s="79"/>
      <c r="FI472" s="79"/>
      <c r="FJ472" s="79"/>
      <c r="FK472" s="79"/>
      <c r="FL472" s="79"/>
      <c r="FM472" s="79"/>
      <c r="FN472" s="79"/>
      <c r="FO472" s="79"/>
      <c r="FP472" s="79"/>
      <c r="FQ472" s="79"/>
      <c r="FR472" s="79"/>
      <c r="FS472" s="79"/>
      <c r="FT472" s="79"/>
      <c r="FU472" s="79"/>
      <c r="FV472" s="79"/>
      <c r="FW472" s="79"/>
      <c r="FX472" s="79">
        <v>0</v>
      </c>
      <c r="FY472" s="79">
        <v>36</v>
      </c>
      <c r="FZ472" s="79">
        <v>0</v>
      </c>
      <c r="GA472" s="52"/>
      <c r="GB472" s="34"/>
    </row>
    <row r="473" spans="1:184" x14ac:dyDescent="0.2">
      <c r="A473" t="s">
        <v>186</v>
      </c>
      <c r="B473" t="s">
        <v>236</v>
      </c>
      <c r="C473" t="s">
        <v>194</v>
      </c>
      <c r="D473" t="s">
        <v>203</v>
      </c>
      <c r="E473" t="s">
        <v>208</v>
      </c>
      <c r="F473" t="s">
        <v>184</v>
      </c>
      <c r="G473" t="s">
        <v>1</v>
      </c>
      <c r="H473" s="79">
        <v>213</v>
      </c>
      <c r="I473" s="79"/>
      <c r="J473" s="79"/>
      <c r="K473" s="79"/>
      <c r="L473" s="79"/>
      <c r="M473" s="79"/>
      <c r="N473" s="79"/>
      <c r="O473" s="79"/>
      <c r="P473" s="79"/>
      <c r="Q473" s="79"/>
      <c r="R473" s="79"/>
      <c r="S473" s="79"/>
      <c r="T473" s="79"/>
      <c r="U473" s="79"/>
      <c r="V473" s="79"/>
      <c r="W473" s="79"/>
      <c r="X473" s="79"/>
      <c r="Y473" s="79"/>
      <c r="Z473" s="79"/>
      <c r="AA473" s="79"/>
      <c r="AB473" s="79"/>
      <c r="AC473" s="79"/>
      <c r="AD473" s="79"/>
      <c r="AE473" s="79"/>
      <c r="AF473" s="79"/>
      <c r="AG473" s="79"/>
      <c r="AH473" s="79"/>
      <c r="AI473" s="79"/>
      <c r="AJ473" s="79"/>
      <c r="AK473" s="79"/>
      <c r="AL473" s="79"/>
      <c r="AM473" s="79"/>
      <c r="AN473" s="79"/>
      <c r="AO473" s="79"/>
      <c r="AP473" s="79"/>
      <c r="AQ473" s="79"/>
      <c r="AR473" s="79"/>
      <c r="AS473" s="79"/>
      <c r="AT473" s="79"/>
      <c r="AU473" s="79"/>
      <c r="AV473" s="79"/>
      <c r="AW473" s="79"/>
      <c r="AX473" s="79"/>
      <c r="AY473" s="79"/>
      <c r="AZ473" s="79"/>
      <c r="BA473" s="79"/>
      <c r="BB473" s="79"/>
      <c r="BC473" s="79"/>
      <c r="BD473" s="79"/>
      <c r="BE473" s="79"/>
      <c r="BF473" s="79"/>
      <c r="BG473" s="79"/>
      <c r="BH473" s="79"/>
      <c r="BI473" s="79"/>
      <c r="BJ473" s="79"/>
      <c r="BK473" s="79"/>
      <c r="BL473" s="79"/>
      <c r="BM473" s="79"/>
      <c r="BN473" s="79"/>
      <c r="BO473" s="79"/>
      <c r="BP473" s="79"/>
      <c r="BQ473" s="79"/>
      <c r="BR473" s="79"/>
      <c r="BS473" s="79"/>
      <c r="BT473" s="79"/>
      <c r="BU473" s="79"/>
      <c r="BV473" s="79"/>
      <c r="BW473" s="79"/>
      <c r="BX473" s="79"/>
      <c r="BY473" s="79"/>
      <c r="BZ473" s="79"/>
      <c r="CA473" s="79"/>
      <c r="CB473" s="79"/>
      <c r="CC473" s="79"/>
      <c r="CD473" s="79"/>
      <c r="CE473" s="79"/>
      <c r="CF473" s="79"/>
      <c r="CG473" s="79"/>
      <c r="CH473" s="79"/>
      <c r="CI473" s="79"/>
      <c r="CJ473" s="79"/>
      <c r="CK473" s="79"/>
      <c r="CL473" s="79"/>
      <c r="CM473" s="79"/>
      <c r="CN473" s="79"/>
      <c r="CO473" s="79"/>
      <c r="CP473" s="79"/>
      <c r="CQ473" s="79"/>
      <c r="CR473" s="79"/>
      <c r="CS473" s="79"/>
      <c r="CT473" s="79"/>
      <c r="CU473" s="79"/>
      <c r="CV473" s="79"/>
      <c r="CW473" s="79"/>
      <c r="CX473" s="79"/>
      <c r="CY473" s="79"/>
      <c r="CZ473" s="79"/>
      <c r="DA473" s="79"/>
      <c r="DB473" s="79"/>
      <c r="DC473" s="79"/>
      <c r="DD473" s="79"/>
      <c r="DE473" s="79"/>
      <c r="DF473" s="79"/>
      <c r="DG473" s="79"/>
      <c r="DH473" s="79"/>
      <c r="DI473" s="79"/>
      <c r="DJ473" s="79"/>
      <c r="DK473" s="79"/>
      <c r="DL473" s="79"/>
      <c r="DM473" s="79"/>
      <c r="DN473" s="79"/>
      <c r="DO473" s="79"/>
      <c r="DP473" s="79"/>
      <c r="DQ473" s="79"/>
      <c r="DR473" s="79"/>
      <c r="DS473" s="79"/>
      <c r="DT473" s="79"/>
      <c r="DU473" s="79"/>
      <c r="DV473" s="79"/>
      <c r="DW473" s="79"/>
      <c r="DX473" s="79"/>
      <c r="DY473" s="79"/>
      <c r="DZ473" s="79"/>
      <c r="EA473" s="79"/>
      <c r="EB473" s="79"/>
      <c r="EC473" s="79"/>
      <c r="ED473" s="79"/>
      <c r="EE473" s="79"/>
      <c r="EF473" s="79"/>
      <c r="EG473" s="79"/>
      <c r="EH473" s="79"/>
      <c r="EI473" s="79"/>
      <c r="EJ473" s="79"/>
      <c r="EK473" s="79"/>
      <c r="EL473" s="79"/>
      <c r="EM473" s="79"/>
      <c r="EN473" s="79"/>
      <c r="EO473" s="79"/>
      <c r="EP473" s="79"/>
      <c r="EQ473" s="79"/>
      <c r="ER473" s="79"/>
      <c r="ES473" s="79"/>
      <c r="ET473" s="79"/>
      <c r="EU473" s="79"/>
      <c r="EV473" s="79"/>
      <c r="EW473" s="79"/>
      <c r="EX473" s="79"/>
      <c r="EY473" s="79"/>
      <c r="EZ473" s="79"/>
      <c r="FA473" s="79"/>
      <c r="FB473" s="79"/>
      <c r="FC473" s="79"/>
      <c r="FD473" s="79"/>
      <c r="FE473" s="79"/>
      <c r="FF473" s="79"/>
      <c r="FG473" s="79"/>
      <c r="FH473" s="79"/>
      <c r="FI473" s="79"/>
      <c r="FJ473" s="79"/>
      <c r="FK473" s="79"/>
      <c r="FL473" s="79"/>
      <c r="FM473" s="79"/>
      <c r="FN473" s="79"/>
      <c r="FO473" s="79"/>
      <c r="FP473" s="79"/>
      <c r="FQ473" s="79"/>
      <c r="FR473" s="79"/>
      <c r="FS473" s="79"/>
      <c r="FT473" s="79"/>
      <c r="FU473" s="79"/>
      <c r="FV473" s="79"/>
      <c r="FW473" s="79"/>
      <c r="FX473" s="79">
        <v>0</v>
      </c>
      <c r="FY473" s="79">
        <v>17</v>
      </c>
      <c r="FZ473" s="79">
        <v>0</v>
      </c>
      <c r="GA473" s="52"/>
      <c r="GB473" s="34"/>
    </row>
    <row r="474" spans="1:184" x14ac:dyDescent="0.2">
      <c r="A474" t="s">
        <v>186</v>
      </c>
      <c r="B474" t="s">
        <v>236</v>
      </c>
      <c r="C474" t="s">
        <v>194</v>
      </c>
      <c r="D474" t="s">
        <v>203</v>
      </c>
      <c r="E474" t="s">
        <v>208</v>
      </c>
      <c r="F474" t="s">
        <v>185</v>
      </c>
      <c r="G474" t="s">
        <v>1</v>
      </c>
      <c r="H474" s="79">
        <v>69</v>
      </c>
      <c r="I474" s="79"/>
      <c r="J474" s="79"/>
      <c r="K474" s="79"/>
      <c r="L474" s="79"/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  <c r="Z474" s="79"/>
      <c r="AA474" s="79"/>
      <c r="AB474" s="79"/>
      <c r="AC474" s="79"/>
      <c r="AD474" s="79"/>
      <c r="AE474" s="79"/>
      <c r="AF474" s="79"/>
      <c r="AG474" s="79"/>
      <c r="AH474" s="79"/>
      <c r="AI474" s="79"/>
      <c r="AJ474" s="79"/>
      <c r="AK474" s="79"/>
      <c r="AL474" s="79"/>
      <c r="AM474" s="79"/>
      <c r="AN474" s="79"/>
      <c r="AO474" s="79"/>
      <c r="AP474" s="79"/>
      <c r="AQ474" s="79"/>
      <c r="AR474" s="79"/>
      <c r="AS474" s="79"/>
      <c r="AT474" s="79"/>
      <c r="AU474" s="79"/>
      <c r="AV474" s="79"/>
      <c r="AW474" s="79"/>
      <c r="AX474" s="79"/>
      <c r="AY474" s="79"/>
      <c r="AZ474" s="79"/>
      <c r="BA474" s="79"/>
      <c r="BB474" s="79"/>
      <c r="BC474" s="79"/>
      <c r="BD474" s="79"/>
      <c r="BE474" s="79"/>
      <c r="BF474" s="79"/>
      <c r="BG474" s="79"/>
      <c r="BH474" s="79"/>
      <c r="BI474" s="79"/>
      <c r="BJ474" s="79"/>
      <c r="BK474" s="79"/>
      <c r="BL474" s="79"/>
      <c r="BM474" s="79"/>
      <c r="BN474" s="79"/>
      <c r="BO474" s="79"/>
      <c r="BP474" s="79"/>
      <c r="BQ474" s="79"/>
      <c r="BR474" s="79"/>
      <c r="BS474" s="79"/>
      <c r="BT474" s="79"/>
      <c r="BU474" s="79"/>
      <c r="BV474" s="79"/>
      <c r="BW474" s="79"/>
      <c r="BX474" s="79"/>
      <c r="BY474" s="79"/>
      <c r="BZ474" s="79"/>
      <c r="CA474" s="79"/>
      <c r="CB474" s="79"/>
      <c r="CC474" s="79"/>
      <c r="CD474" s="79"/>
      <c r="CE474" s="79"/>
      <c r="CF474" s="79"/>
      <c r="CG474" s="79"/>
      <c r="CH474" s="79"/>
      <c r="CI474" s="79"/>
      <c r="CJ474" s="79"/>
      <c r="CK474" s="79"/>
      <c r="CL474" s="79"/>
      <c r="CM474" s="79"/>
      <c r="CN474" s="79"/>
      <c r="CO474" s="79"/>
      <c r="CP474" s="79"/>
      <c r="CQ474" s="79"/>
      <c r="CR474" s="79"/>
      <c r="CS474" s="79"/>
      <c r="CT474" s="79"/>
      <c r="CU474" s="79"/>
      <c r="CV474" s="79"/>
      <c r="CW474" s="79"/>
      <c r="CX474" s="79"/>
      <c r="CY474" s="79"/>
      <c r="CZ474" s="79"/>
      <c r="DA474" s="79"/>
      <c r="DB474" s="79"/>
      <c r="DC474" s="79"/>
      <c r="DD474" s="79"/>
      <c r="DE474" s="79"/>
      <c r="DF474" s="79"/>
      <c r="DG474" s="79"/>
      <c r="DH474" s="79"/>
      <c r="DI474" s="79"/>
      <c r="DJ474" s="79"/>
      <c r="DK474" s="79"/>
      <c r="DL474" s="79"/>
      <c r="DM474" s="79"/>
      <c r="DN474" s="79"/>
      <c r="DO474" s="79"/>
      <c r="DP474" s="79"/>
      <c r="DQ474" s="79"/>
      <c r="DR474" s="79"/>
      <c r="DS474" s="79"/>
      <c r="DT474" s="79"/>
      <c r="DU474" s="79"/>
      <c r="DV474" s="79"/>
      <c r="DW474" s="79"/>
      <c r="DX474" s="79"/>
      <c r="DY474" s="79"/>
      <c r="DZ474" s="79"/>
      <c r="EA474" s="79"/>
      <c r="EB474" s="79"/>
      <c r="EC474" s="79"/>
      <c r="ED474" s="79"/>
      <c r="EE474" s="79"/>
      <c r="EF474" s="79"/>
      <c r="EG474" s="79"/>
      <c r="EH474" s="79"/>
      <c r="EI474" s="79"/>
      <c r="EJ474" s="79"/>
      <c r="EK474" s="79"/>
      <c r="EL474" s="79"/>
      <c r="EM474" s="79"/>
      <c r="EN474" s="79"/>
      <c r="EO474" s="79"/>
      <c r="EP474" s="79"/>
      <c r="EQ474" s="79"/>
      <c r="ER474" s="79"/>
      <c r="ES474" s="79"/>
      <c r="ET474" s="79"/>
      <c r="EU474" s="79"/>
      <c r="EV474" s="79"/>
      <c r="EW474" s="79"/>
      <c r="EX474" s="79"/>
      <c r="EY474" s="79"/>
      <c r="EZ474" s="79"/>
      <c r="FA474" s="79"/>
      <c r="FB474" s="79"/>
      <c r="FC474" s="79"/>
      <c r="FD474" s="79"/>
      <c r="FE474" s="79"/>
      <c r="FF474" s="79"/>
      <c r="FG474" s="79"/>
      <c r="FH474" s="79"/>
      <c r="FI474" s="79"/>
      <c r="FJ474" s="79"/>
      <c r="FK474" s="79"/>
      <c r="FL474" s="79"/>
      <c r="FM474" s="79"/>
      <c r="FN474" s="79"/>
      <c r="FO474" s="79"/>
      <c r="FP474" s="79"/>
      <c r="FQ474" s="79"/>
      <c r="FR474" s="79"/>
      <c r="FS474" s="79"/>
      <c r="FT474" s="79"/>
      <c r="FU474" s="79"/>
      <c r="FV474" s="79"/>
      <c r="FW474" s="79"/>
      <c r="FX474" s="79">
        <v>0</v>
      </c>
      <c r="FY474" s="79">
        <v>4</v>
      </c>
      <c r="FZ474" s="79">
        <v>0</v>
      </c>
      <c r="GA474" s="52"/>
      <c r="GB474" s="34"/>
    </row>
    <row r="475" spans="1:184" x14ac:dyDescent="0.2">
      <c r="A475" t="s">
        <v>186</v>
      </c>
      <c r="B475" t="s">
        <v>236</v>
      </c>
      <c r="C475" t="s">
        <v>194</v>
      </c>
      <c r="D475" t="s">
        <v>203</v>
      </c>
      <c r="E475" t="s">
        <v>209</v>
      </c>
      <c r="F475" t="s">
        <v>1</v>
      </c>
      <c r="G475" t="s">
        <v>198</v>
      </c>
      <c r="H475" s="79">
        <v>2830</v>
      </c>
      <c r="I475" s="79">
        <v>0.41620546579360962</v>
      </c>
      <c r="J475" s="79">
        <v>0.39466118812561035</v>
      </c>
      <c r="K475" s="79">
        <v>0.31855142116546631</v>
      </c>
      <c r="L475" s="79">
        <v>0.31135648488998413</v>
      </c>
      <c r="M475" s="79">
        <v>0.30519005656242371</v>
      </c>
      <c r="N475" s="79">
        <v>0.3670937716960907</v>
      </c>
      <c r="O475" s="79">
        <v>0.45716643333435059</v>
      </c>
      <c r="P475" s="79">
        <v>0.4593869149684906</v>
      </c>
      <c r="Q475" s="79">
        <v>0.45330020785331726</v>
      </c>
      <c r="R475" s="79">
        <v>0.53929781913757324</v>
      </c>
      <c r="S475" s="79">
        <v>0.60965228080749512</v>
      </c>
      <c r="T475" s="79">
        <v>0.61244809627532959</v>
      </c>
      <c r="U475" s="79">
        <v>0.6858324408531189</v>
      </c>
      <c r="V475" s="79">
        <v>0.78080552816390991</v>
      </c>
      <c r="W475" s="79">
        <v>0.85540837049484253</v>
      </c>
      <c r="X475" s="79">
        <v>0.95170724391937256</v>
      </c>
      <c r="Y475" s="79">
        <v>0.99369519948959351</v>
      </c>
      <c r="Z475" s="79">
        <v>1.0678117275238037</v>
      </c>
      <c r="AA475" s="79">
        <v>1.0389184951782227</v>
      </c>
      <c r="AB475" s="79">
        <v>1.006952166557312</v>
      </c>
      <c r="AC475" s="79">
        <v>1.0601637363433838</v>
      </c>
      <c r="AD475" s="79">
        <v>1.0427881479263306</v>
      </c>
      <c r="AE475" s="79">
        <v>0.88804984092712402</v>
      </c>
      <c r="AF475" s="79">
        <v>0.68768835067749023</v>
      </c>
      <c r="AG475" s="79">
        <v>-0.39321097731590271</v>
      </c>
      <c r="AH475" s="79">
        <v>-0.30121392011642456</v>
      </c>
      <c r="AI475" s="79">
        <v>-0.29720968008041382</v>
      </c>
      <c r="AJ475" s="79">
        <v>-0.24433675408363342</v>
      </c>
      <c r="AK475" s="79">
        <v>-0.22443903982639313</v>
      </c>
      <c r="AL475" s="79">
        <v>-9.6665315330028534E-2</v>
      </c>
      <c r="AM475" s="79">
        <v>-1.7418522387742996E-2</v>
      </c>
      <c r="AN475" s="79">
        <v>-8.7652675807476044E-2</v>
      </c>
      <c r="AO475" s="79">
        <v>-0.11213201284408569</v>
      </c>
      <c r="AP475" s="79">
        <v>-5.9444393962621689E-2</v>
      </c>
      <c r="AQ475" s="79">
        <v>-5.1266524940729141E-2</v>
      </c>
      <c r="AR475" s="79">
        <v>-0.1396109014749527</v>
      </c>
      <c r="AS475" s="79">
        <v>-0.17282401025295258</v>
      </c>
      <c r="AT475" s="79">
        <v>-0.14789015054702759</v>
      </c>
      <c r="AU475" s="79">
        <v>-0.18522895872592926</v>
      </c>
      <c r="AV475" s="79">
        <v>-0.13182336091995239</v>
      </c>
      <c r="AW475" s="79">
        <v>-0.18677590787410736</v>
      </c>
      <c r="AX475" s="79">
        <v>-0.23721037805080414</v>
      </c>
      <c r="AY475" s="79">
        <v>-0.24541507661342621</v>
      </c>
      <c r="AZ475" s="79">
        <v>-0.21092627942562103</v>
      </c>
      <c r="BA475" s="79">
        <v>-0.15053142607212067</v>
      </c>
      <c r="BB475" s="79">
        <v>-0.13460369408130646</v>
      </c>
      <c r="BC475" s="79">
        <v>-0.13313274085521698</v>
      </c>
      <c r="BD475" s="79">
        <v>-0.20007337629795074</v>
      </c>
      <c r="BE475" s="79">
        <v>-0.29219323396682739</v>
      </c>
      <c r="BF475" s="79">
        <v>-0.20869605243206024</v>
      </c>
      <c r="BG475" s="79">
        <v>-0.20886065065860748</v>
      </c>
      <c r="BH475" s="79">
        <v>-0.163567915558815</v>
      </c>
      <c r="BI475" s="79">
        <v>-0.15117250382900238</v>
      </c>
      <c r="BJ475" s="79">
        <v>-5.1400881260633469E-2</v>
      </c>
      <c r="BK475" s="79">
        <v>2.8108909726142883E-2</v>
      </c>
      <c r="BL475" s="79">
        <v>-3.7765223532915115E-2</v>
      </c>
      <c r="BM475" s="79">
        <v>-6.4876191318035126E-2</v>
      </c>
      <c r="BN475" s="79">
        <v>-7.7540287747979164E-3</v>
      </c>
      <c r="BO475" s="79">
        <v>1.9543995149433613E-3</v>
      </c>
      <c r="BP475" s="79">
        <v>-7.5678765773773193E-2</v>
      </c>
      <c r="BQ475" s="79">
        <v>-0.10659744590520859</v>
      </c>
      <c r="BR475" s="79">
        <v>-7.7951043844223022E-2</v>
      </c>
      <c r="BS475" s="79">
        <v>-9.4463147222995758E-2</v>
      </c>
      <c r="BT475" s="79">
        <v>-3.0438115820288658E-2</v>
      </c>
      <c r="BU475" s="79">
        <v>-8.1410139799118042E-2</v>
      </c>
      <c r="BV475" s="79">
        <v>-0.10940203815698624</v>
      </c>
      <c r="BW475" s="79">
        <v>-0.11875677108764648</v>
      </c>
      <c r="BX475" s="79">
        <v>-9.9904589354991913E-2</v>
      </c>
      <c r="BY475" s="79">
        <v>-4.0911339223384857E-2</v>
      </c>
      <c r="BZ475" s="79">
        <v>-2.1805832162499428E-2</v>
      </c>
      <c r="CA475" s="79">
        <v>-4.645717516541481E-2</v>
      </c>
      <c r="CB475" s="79">
        <v>-0.12099968641996384</v>
      </c>
      <c r="CC475" s="79">
        <v>-0.22222870588302612</v>
      </c>
      <c r="CD475" s="79">
        <v>-0.14461846649646759</v>
      </c>
      <c r="CE475" s="79">
        <v>-0.14767037332057953</v>
      </c>
      <c r="CF475" s="79">
        <v>-0.10762768983840942</v>
      </c>
      <c r="CG475" s="79">
        <v>-0.10042832046747208</v>
      </c>
      <c r="CH475" s="79">
        <v>-2.0050870254635811E-2</v>
      </c>
      <c r="CI475" s="79">
        <v>5.9641070663928986E-2</v>
      </c>
      <c r="CJ475" s="79">
        <v>-3.2133313361555338E-3</v>
      </c>
      <c r="CK475" s="79">
        <v>-3.2146956771612167E-2</v>
      </c>
      <c r="CL475" s="79">
        <v>2.8046563267707825E-2</v>
      </c>
      <c r="CM475" s="79">
        <v>3.8815047591924667E-2</v>
      </c>
      <c r="CN475" s="79">
        <v>-3.1399562954902649E-2</v>
      </c>
      <c r="CO475" s="79">
        <v>-6.0729127377271652E-2</v>
      </c>
      <c r="CP475" s="79">
        <v>-2.9511431232094765E-2</v>
      </c>
      <c r="CQ475" s="79">
        <v>-3.15990149974823E-2</v>
      </c>
      <c r="CR475" s="79">
        <v>3.9780985563993454E-2</v>
      </c>
      <c r="CS475" s="79">
        <v>-8.4341121837496758E-3</v>
      </c>
      <c r="CT475" s="79">
        <v>-2.0882382988929749E-2</v>
      </c>
      <c r="CU475" s="79">
        <v>-3.1033596023917198E-2</v>
      </c>
      <c r="CV475" s="79">
        <v>-2.3011311888694763E-2</v>
      </c>
      <c r="CW475" s="79">
        <v>3.5011209547519684E-2</v>
      </c>
      <c r="CX475" s="79">
        <v>5.6317619979381561E-2</v>
      </c>
      <c r="CY475" s="79">
        <v>1.357404887676239E-2</v>
      </c>
      <c r="CZ475" s="79">
        <v>-6.623348593711853E-2</v>
      </c>
      <c r="DA475" s="79">
        <v>-0.15226413309574127</v>
      </c>
      <c r="DB475" s="79">
        <v>-8.0540843307971954E-2</v>
      </c>
      <c r="DC475" s="79">
        <v>-8.6480103433132172E-2</v>
      </c>
      <c r="DD475" s="79">
        <v>-5.1687445491552353E-2</v>
      </c>
      <c r="DE475" s="79">
        <v>-4.9684133380651474E-2</v>
      </c>
      <c r="DF475" s="79">
        <v>1.1299139820039272E-2</v>
      </c>
      <c r="DG475" s="79">
        <v>9.1173231601715088E-2</v>
      </c>
      <c r="DH475" s="79">
        <v>3.1338565051555634E-2</v>
      </c>
      <c r="DI475" s="79">
        <v>5.8227835688740015E-4</v>
      </c>
      <c r="DJ475" s="79">
        <v>6.3847154378890991E-2</v>
      </c>
      <c r="DK475" s="79">
        <v>7.5675696134567261E-2</v>
      </c>
      <c r="DL475" s="79">
        <v>1.2879644520580769E-2</v>
      </c>
      <c r="DM475" s="79">
        <v>-1.4860803261399269E-2</v>
      </c>
      <c r="DN475" s="79">
        <v>1.8928183242678642E-2</v>
      </c>
      <c r="DO475" s="79">
        <v>3.126511350274086E-2</v>
      </c>
      <c r="DP475" s="79">
        <v>0.11000008881092072</v>
      </c>
      <c r="DQ475" s="79">
        <v>6.4541913568973541E-2</v>
      </c>
      <c r="DR475" s="79">
        <v>6.763727217912674E-2</v>
      </c>
      <c r="DS475" s="79">
        <v>5.668957531452179E-2</v>
      </c>
      <c r="DT475" s="79">
        <v>5.3881973028182983E-2</v>
      </c>
      <c r="DU475" s="79">
        <v>0.11093375086784363</v>
      </c>
      <c r="DV475" s="79">
        <v>0.134441077709198</v>
      </c>
      <c r="DW475" s="79">
        <v>7.3605276644229889E-2</v>
      </c>
      <c r="DX475" s="79">
        <v>-1.1467287316918373E-2</v>
      </c>
      <c r="DY475" s="79">
        <v>-5.1246441900730133E-2</v>
      </c>
      <c r="DZ475" s="79">
        <v>1.1977043934166431E-2</v>
      </c>
      <c r="EA475" s="79">
        <v>1.8689396092668176E-3</v>
      </c>
      <c r="EB475" s="79">
        <v>2.9081370681524277E-2</v>
      </c>
      <c r="EC475" s="79">
        <v>2.358241006731987E-2</v>
      </c>
      <c r="ED475" s="79">
        <v>5.6563574820756912E-2</v>
      </c>
      <c r="EE475" s="79">
        <v>0.13670065999031067</v>
      </c>
      <c r="EF475" s="79">
        <v>8.1226013600826263E-2</v>
      </c>
      <c r="EG475" s="79">
        <v>4.783809557557106E-2</v>
      </c>
      <c r="EH475" s="79">
        <v>0.11553753167390823</v>
      </c>
      <c r="EI475" s="79">
        <v>0.12889660894870758</v>
      </c>
      <c r="EJ475" s="79">
        <v>7.6811783015727997E-2</v>
      </c>
      <c r="EK475" s="79">
        <v>5.1365766674280167E-2</v>
      </c>
      <c r="EL475" s="79">
        <v>8.8867291808128357E-2</v>
      </c>
      <c r="EM475" s="79">
        <v>0.12203092873096466</v>
      </c>
      <c r="EN475" s="79">
        <v>0.2113853245973587</v>
      </c>
      <c r="EO475" s="79">
        <v>0.16990768909454346</v>
      </c>
      <c r="EP475" s="79">
        <v>0.19544561207294464</v>
      </c>
      <c r="EQ475" s="79">
        <v>0.1833479106426239</v>
      </c>
      <c r="ER475" s="79">
        <v>0.16490365564823151</v>
      </c>
      <c r="ES475" s="79">
        <v>0.22055386006832123</v>
      </c>
      <c r="ET475" s="79">
        <v>0.24723890423774719</v>
      </c>
      <c r="EU475" s="79">
        <v>0.16028083860874176</v>
      </c>
      <c r="EV475" s="79">
        <v>6.7606411874294281E-2</v>
      </c>
      <c r="EW475" s="79">
        <v>74.040763854980469</v>
      </c>
      <c r="EX475" s="79">
        <v>73.243988037109375</v>
      </c>
      <c r="EY475" s="79">
        <v>71.937797546386719</v>
      </c>
      <c r="EZ475" s="79">
        <v>71.574554443359375</v>
      </c>
      <c r="FA475" s="79">
        <v>70.83782958984375</v>
      </c>
      <c r="FB475" s="79">
        <v>70.086822509765625</v>
      </c>
      <c r="FC475" s="79">
        <v>69.558921813964844</v>
      </c>
      <c r="FD475" s="79">
        <v>71.222251892089844</v>
      </c>
      <c r="FE475" s="79">
        <v>75.275688171386719</v>
      </c>
      <c r="FF475" s="79">
        <v>80.34234619140625</v>
      </c>
      <c r="FG475" s="79">
        <v>83.79901123046875</v>
      </c>
      <c r="FH475" s="79">
        <v>88.413833618164063</v>
      </c>
      <c r="FI475" s="79">
        <v>92.539840698242188</v>
      </c>
      <c r="FJ475" s="79">
        <v>96.878807067871094</v>
      </c>
      <c r="FK475" s="79">
        <v>99.829765319824219</v>
      </c>
      <c r="FL475" s="79">
        <v>101.52215576171875</v>
      </c>
      <c r="FM475" s="79">
        <v>101.44470977783203</v>
      </c>
      <c r="FN475" s="79">
        <v>99.977066040039063</v>
      </c>
      <c r="FO475" s="79">
        <v>97.530471801757813</v>
      </c>
      <c r="FP475" s="79">
        <v>93.8570556640625</v>
      </c>
      <c r="FQ475" s="79">
        <v>87.946678161621094</v>
      </c>
      <c r="FR475" s="79">
        <v>84.6683349609375</v>
      </c>
      <c r="FS475" s="79">
        <v>81.685768127441406</v>
      </c>
      <c r="FT475" s="79">
        <v>79.156929016113281</v>
      </c>
      <c r="FU475" s="79">
        <v>3.6183692514896393E-2</v>
      </c>
      <c r="FV475" s="79">
        <v>8.4544196724891663E-2</v>
      </c>
      <c r="FW475" s="79">
        <v>3.1576845794916153E-2</v>
      </c>
      <c r="FX475" s="79">
        <v>0</v>
      </c>
      <c r="FY475" s="79">
        <v>293</v>
      </c>
      <c r="FZ475" s="79">
        <v>1</v>
      </c>
      <c r="GA475" s="52"/>
      <c r="GB475" s="34"/>
    </row>
    <row r="476" spans="1:184" x14ac:dyDescent="0.2">
      <c r="A476" t="s">
        <v>186</v>
      </c>
      <c r="B476" t="s">
        <v>236</v>
      </c>
      <c r="C476" t="s">
        <v>194</v>
      </c>
      <c r="D476" t="s">
        <v>203</v>
      </c>
      <c r="E476" t="s">
        <v>209</v>
      </c>
      <c r="F476" t="s">
        <v>1</v>
      </c>
      <c r="G476" t="s">
        <v>200</v>
      </c>
      <c r="H476" s="79">
        <v>729</v>
      </c>
      <c r="I476" s="79">
        <v>0.66834568977355957</v>
      </c>
      <c r="J476" s="79">
        <v>0.56963545083999634</v>
      </c>
      <c r="K476" s="79">
        <v>0.53049123287200928</v>
      </c>
      <c r="L476" s="79">
        <v>0.50706946849822998</v>
      </c>
      <c r="M476" s="79">
        <v>0.45558911561965942</v>
      </c>
      <c r="N476" s="79">
        <v>0.51882529258728027</v>
      </c>
      <c r="O476" s="79">
        <v>0.56555467844009399</v>
      </c>
      <c r="P476" s="79">
        <v>0.51773053407669067</v>
      </c>
      <c r="Q476" s="79">
        <v>0.56626683473587036</v>
      </c>
      <c r="R476" s="79">
        <v>0.60071921348571777</v>
      </c>
      <c r="S476" s="79">
        <v>0.70343869924545288</v>
      </c>
      <c r="T476" s="79">
        <v>0.73743528127670288</v>
      </c>
      <c r="U476" s="79">
        <v>0.89948153495788574</v>
      </c>
      <c r="V476" s="79">
        <v>0.97136580944061279</v>
      </c>
      <c r="W476" s="79">
        <v>1.0386406183242798</v>
      </c>
      <c r="X476" s="79">
        <v>1.1170812845230103</v>
      </c>
      <c r="Y476" s="79">
        <v>1.1331197023391724</v>
      </c>
      <c r="Z476" s="79">
        <v>1.0341840982437134</v>
      </c>
      <c r="AA476" s="79">
        <v>1.1696091890335083</v>
      </c>
      <c r="AB476" s="79">
        <v>1.1673969030380249</v>
      </c>
      <c r="AC476" s="79">
        <v>1.2441002130508423</v>
      </c>
      <c r="AD476" s="79">
        <v>1.1801646947860718</v>
      </c>
      <c r="AE476" s="79">
        <v>1.1017645597457886</v>
      </c>
      <c r="AF476" s="79">
        <v>0.89514631032943726</v>
      </c>
      <c r="AG476" s="79">
        <v>-0.16253383457660675</v>
      </c>
      <c r="AH476" s="79">
        <v>-0.13178655505180359</v>
      </c>
      <c r="AI476" s="79">
        <v>-0.14865897595882416</v>
      </c>
      <c r="AJ476" s="79">
        <v>-0.13549262285232544</v>
      </c>
      <c r="AK476" s="79">
        <v>-0.16548360884189606</v>
      </c>
      <c r="AL476" s="79">
        <v>-7.2577685117721558E-2</v>
      </c>
      <c r="AM476" s="79">
        <v>-5.4800741374492645E-2</v>
      </c>
      <c r="AN476" s="79">
        <v>-0.16374863684177399</v>
      </c>
      <c r="AO476" s="79">
        <v>-0.21379950642585754</v>
      </c>
      <c r="AP476" s="79">
        <v>-0.31430789828300476</v>
      </c>
      <c r="AQ476" s="79">
        <v>-0.30319863557815552</v>
      </c>
      <c r="AR476" s="79">
        <v>-0.38071668148040771</v>
      </c>
      <c r="AS476" s="79">
        <v>-0.30905699729919434</v>
      </c>
      <c r="AT476" s="79">
        <v>-0.34184923768043518</v>
      </c>
      <c r="AU476" s="79">
        <v>-0.29614248871803284</v>
      </c>
      <c r="AV476" s="79">
        <v>-0.30891957879066467</v>
      </c>
      <c r="AW476" s="79">
        <v>-0.30827555060386658</v>
      </c>
      <c r="AX476" s="79">
        <v>-0.25178524851799011</v>
      </c>
      <c r="AY476" s="79">
        <v>-0.14444716274738312</v>
      </c>
      <c r="AZ476" s="79">
        <v>-0.13979838788509369</v>
      </c>
      <c r="BA476" s="79">
        <v>-0.14976416528224945</v>
      </c>
      <c r="BB476" s="79">
        <v>-0.23752033710479736</v>
      </c>
      <c r="BC476" s="79">
        <v>-0.16664114594459534</v>
      </c>
      <c r="BD476" s="79">
        <v>-0.1943289041519165</v>
      </c>
      <c r="BE476" s="79">
        <v>-8.322606235742569E-2</v>
      </c>
      <c r="BF476" s="79">
        <v>-6.2865450978279114E-2</v>
      </c>
      <c r="BG476" s="79">
        <v>-7.6548390090465546E-2</v>
      </c>
      <c r="BH476" s="79">
        <v>-5.7931531220674515E-2</v>
      </c>
      <c r="BI476" s="79">
        <v>-9.6008650958538055E-2</v>
      </c>
      <c r="BJ476" s="79">
        <v>-1.196566317230463E-2</v>
      </c>
      <c r="BK476" s="79">
        <v>8.5978573188185692E-3</v>
      </c>
      <c r="BL476" s="79">
        <v>-9.7065314650535583E-2</v>
      </c>
      <c r="BM476" s="79">
        <v>-0.13084536790847778</v>
      </c>
      <c r="BN476" s="79">
        <v>-0.20976094901561737</v>
      </c>
      <c r="BO476" s="79">
        <v>-0.18327322602272034</v>
      </c>
      <c r="BP476" s="79">
        <v>-0.25445619225502014</v>
      </c>
      <c r="BQ476" s="79">
        <v>-0.16716936230659485</v>
      </c>
      <c r="BR476" s="79">
        <v>-0.19739595055580139</v>
      </c>
      <c r="BS476" s="79">
        <v>-0.16771107912063599</v>
      </c>
      <c r="BT476" s="79">
        <v>-0.18359391391277313</v>
      </c>
      <c r="BU476" s="79">
        <v>-0.17757432162761688</v>
      </c>
      <c r="BV476" s="79">
        <v>-0.14747385680675507</v>
      </c>
      <c r="BW476" s="79">
        <v>-2.2396871820092201E-2</v>
      </c>
      <c r="BX476" s="79">
        <v>-3.5289626568555832E-2</v>
      </c>
      <c r="BY476" s="79">
        <v>-2.0077332854270935E-2</v>
      </c>
      <c r="BZ476" s="79">
        <v>-9.8638974130153656E-2</v>
      </c>
      <c r="CA476" s="79">
        <v>-5.8456968516111374E-2</v>
      </c>
      <c r="CB476" s="79">
        <v>-0.10698896646499634</v>
      </c>
      <c r="CC476" s="79">
        <v>-2.829773910343647E-2</v>
      </c>
      <c r="CD476" s="79">
        <v>-1.5130896121263504E-2</v>
      </c>
      <c r="CE476" s="79">
        <v>-2.6604816317558289E-2</v>
      </c>
      <c r="CF476" s="79">
        <v>-4.2129508219659328E-3</v>
      </c>
      <c r="CG476" s="79">
        <v>-4.7890514135360718E-2</v>
      </c>
      <c r="CH476" s="79">
        <v>3.00140380859375E-2</v>
      </c>
      <c r="CI476" s="79">
        <v>5.2507534623146057E-2</v>
      </c>
      <c r="CJ476" s="79">
        <v>-5.0880644470453262E-2</v>
      </c>
      <c r="CK476" s="79">
        <v>-7.3391586542129517E-2</v>
      </c>
      <c r="CL476" s="79">
        <v>-0.13735201954841614</v>
      </c>
      <c r="CM476" s="79">
        <v>-0.10021325945854187</v>
      </c>
      <c r="CN476" s="79">
        <v>-0.16700853407382965</v>
      </c>
      <c r="CO476" s="79">
        <v>-6.8898402154445648E-2</v>
      </c>
      <c r="CP476" s="79">
        <v>-9.7348049283027649E-2</v>
      </c>
      <c r="CQ476" s="79">
        <v>-7.8759893774986267E-2</v>
      </c>
      <c r="CR476" s="79">
        <v>-9.6793755888938904E-2</v>
      </c>
      <c r="CS476" s="79">
        <v>-8.7051071226596832E-2</v>
      </c>
      <c r="CT476" s="79">
        <v>-7.5228102505207062E-2</v>
      </c>
      <c r="CU476" s="79">
        <v>6.2134787440299988E-2</v>
      </c>
      <c r="CV476" s="79">
        <v>3.7092823535203934E-2</v>
      </c>
      <c r="CW476" s="79">
        <v>6.9743365049362183E-2</v>
      </c>
      <c r="CX476" s="79">
        <v>-2.4501653388142586E-3</v>
      </c>
      <c r="CY476" s="79">
        <v>1.6471059992909431E-2</v>
      </c>
      <c r="CZ476" s="79">
        <v>-4.649759829044342E-2</v>
      </c>
      <c r="DA476" s="79">
        <v>2.663058415055275E-2</v>
      </c>
      <c r="DB476" s="79">
        <v>3.2603655010461807E-2</v>
      </c>
      <c r="DC476" s="79">
        <v>2.3338761180639267E-2</v>
      </c>
      <c r="DD476" s="79">
        <v>4.9505624920129776E-2</v>
      </c>
      <c r="DE476" s="79">
        <v>2.2762747539673001E-4</v>
      </c>
      <c r="DF476" s="79">
        <v>7.1993738412857056E-2</v>
      </c>
      <c r="DG476" s="79">
        <v>9.6417203545570374E-2</v>
      </c>
      <c r="DH476" s="79">
        <v>-4.6959733590483665E-3</v>
      </c>
      <c r="DI476" s="79">
        <v>-1.5937803313136101E-2</v>
      </c>
      <c r="DJ476" s="79">
        <v>-6.4943119883537292E-2</v>
      </c>
      <c r="DK476" s="79">
        <v>-1.7153281718492508E-2</v>
      </c>
      <c r="DL476" s="79">
        <v>-7.9560883343219757E-2</v>
      </c>
      <c r="DM476" s="79">
        <v>2.9372556135058403E-2</v>
      </c>
      <c r="DN476" s="79">
        <v>2.6998487301170826E-3</v>
      </c>
      <c r="DO476" s="79">
        <v>1.0191311128437519E-2</v>
      </c>
      <c r="DP476" s="79">
        <v>-9.9935857579112053E-3</v>
      </c>
      <c r="DQ476" s="79">
        <v>3.4721849951893091E-3</v>
      </c>
      <c r="DR476" s="79">
        <v>-2.9823603108525276E-3</v>
      </c>
      <c r="DS476" s="79">
        <v>0.14666645228862762</v>
      </c>
      <c r="DT476" s="79">
        <v>0.1094752699136734</v>
      </c>
      <c r="DU476" s="79">
        <v>0.1595640629529953</v>
      </c>
      <c r="DV476" s="79">
        <v>9.3738652765750885E-2</v>
      </c>
      <c r="DW476" s="79">
        <v>9.1399095952510834E-2</v>
      </c>
      <c r="DX476" s="79">
        <v>1.3993778266012669E-2</v>
      </c>
      <c r="DY476" s="79">
        <v>0.10593836009502411</v>
      </c>
      <c r="DZ476" s="79">
        <v>0.10152477025985718</v>
      </c>
      <c r="EA476" s="79">
        <v>9.5449358224868774E-2</v>
      </c>
      <c r="EB476" s="79">
        <v>0.1270667165517807</v>
      </c>
      <c r="EC476" s="79">
        <v>6.9702573120594025E-2</v>
      </c>
      <c r="ED476" s="79">
        <v>0.13260574638843536</v>
      </c>
      <c r="EE476" s="79">
        <v>0.15981580317020416</v>
      </c>
      <c r="EF476" s="79">
        <v>6.1987355351448059E-2</v>
      </c>
      <c r="EG476" s="79">
        <v>6.7016333341598511E-2</v>
      </c>
      <c r="EH476" s="79">
        <v>3.9603859186172485E-2</v>
      </c>
      <c r="EI476" s="79">
        <v>0.10277212411165237</v>
      </c>
      <c r="EJ476" s="79">
        <v>4.6699624508619308E-2</v>
      </c>
      <c r="EK476" s="79">
        <v>0.17126020789146423</v>
      </c>
      <c r="EL476" s="79">
        <v>0.14715312421321869</v>
      </c>
      <c r="EM476" s="79">
        <v>0.1386227011680603</v>
      </c>
      <c r="EN476" s="79">
        <v>0.11533207446336746</v>
      </c>
      <c r="EO476" s="79">
        <v>0.13417339324951172</v>
      </c>
      <c r="EP476" s="79">
        <v>0.1013290211558342</v>
      </c>
      <c r="EQ476" s="79">
        <v>0.2687167227268219</v>
      </c>
      <c r="ER476" s="79">
        <v>0.21398405730724335</v>
      </c>
      <c r="ES476" s="79">
        <v>0.28925088047981262</v>
      </c>
      <c r="ET476" s="79">
        <v>0.2326200008392334</v>
      </c>
      <c r="EU476" s="79">
        <v>0.1995832622051239</v>
      </c>
      <c r="EV476" s="79">
        <v>0.10133370757102966</v>
      </c>
      <c r="EW476" s="79">
        <v>75.713661193847656</v>
      </c>
      <c r="EX476" s="79">
        <v>75.148208618164063</v>
      </c>
      <c r="EY476" s="79">
        <v>74.29876708984375</v>
      </c>
      <c r="EZ476" s="79">
        <v>73.730934143066406</v>
      </c>
      <c r="FA476" s="79">
        <v>73.049331665039063</v>
      </c>
      <c r="FB476" s="79">
        <v>72.737045288085938</v>
      </c>
      <c r="FC476" s="79">
        <v>72.117111206054688</v>
      </c>
      <c r="FD476" s="79">
        <v>73.026870727539063</v>
      </c>
      <c r="FE476" s="79">
        <v>76.861404418945313</v>
      </c>
      <c r="FF476" s="79">
        <v>81.773643493652344</v>
      </c>
      <c r="FG476" s="79">
        <v>85.410110473632813</v>
      </c>
      <c r="FH476" s="79">
        <v>89.923370361328125</v>
      </c>
      <c r="FI476" s="79">
        <v>93.562171936035156</v>
      </c>
      <c r="FJ476" s="79">
        <v>97.348953247070313</v>
      </c>
      <c r="FK476" s="79">
        <v>99.900520324707031</v>
      </c>
      <c r="FL476" s="79">
        <v>101.92955780029297</v>
      </c>
      <c r="FM476" s="79">
        <v>102.469970703125</v>
      </c>
      <c r="FN476" s="79">
        <v>101.08773803710938</v>
      </c>
      <c r="FO476" s="79">
        <v>99.702590942382813</v>
      </c>
      <c r="FP476" s="79">
        <v>96.669898986816406</v>
      </c>
      <c r="FQ476" s="79">
        <v>91.811424255371094</v>
      </c>
      <c r="FR476" s="79">
        <v>88.196907043457031</v>
      </c>
      <c r="FS476" s="79">
        <v>85.636054992675781</v>
      </c>
      <c r="FT476" s="79">
        <v>83.412620544433594</v>
      </c>
      <c r="FU476" s="79">
        <v>5.5972002446651459E-2</v>
      </c>
      <c r="FV476" s="79">
        <v>9.1035626828670502E-2</v>
      </c>
      <c r="FW476" s="79">
        <v>5.3689047694206238E-2</v>
      </c>
      <c r="FX476" s="79">
        <v>0</v>
      </c>
      <c r="FY476" s="79">
        <v>154</v>
      </c>
      <c r="FZ476" s="79">
        <v>1</v>
      </c>
      <c r="GA476" s="52"/>
      <c r="GB476" s="34"/>
    </row>
    <row r="477" spans="1:184" x14ac:dyDescent="0.2">
      <c r="A477" t="s">
        <v>186</v>
      </c>
      <c r="B477" t="s">
        <v>236</v>
      </c>
      <c r="C477" t="s">
        <v>194</v>
      </c>
      <c r="D477" t="s">
        <v>203</v>
      </c>
      <c r="E477" t="s">
        <v>209</v>
      </c>
      <c r="F477" t="s">
        <v>1</v>
      </c>
      <c r="G477" t="s">
        <v>1</v>
      </c>
      <c r="H477" s="79">
        <v>3559</v>
      </c>
      <c r="I477" s="79">
        <v>0.46785205602645874</v>
      </c>
      <c r="J477" s="79">
        <v>0.43050163984298706</v>
      </c>
      <c r="K477" s="79">
        <v>0.36196362972259521</v>
      </c>
      <c r="L477" s="79">
        <v>0.35144492983818054</v>
      </c>
      <c r="M477" s="79">
        <v>0.33599668741226196</v>
      </c>
      <c r="N477" s="79">
        <v>0.39817336201667786</v>
      </c>
      <c r="O477" s="79">
        <v>0.47936791181564331</v>
      </c>
      <c r="P477" s="79">
        <v>0.47133755683898926</v>
      </c>
      <c r="Q477" s="79">
        <v>0.47643950581550598</v>
      </c>
      <c r="R477" s="79">
        <v>0.55187892913818359</v>
      </c>
      <c r="S477" s="79">
        <v>0.62886279821395874</v>
      </c>
      <c r="T477" s="79">
        <v>0.63804954290390015</v>
      </c>
      <c r="U477" s="79">
        <v>0.72959476709365845</v>
      </c>
      <c r="V477" s="79">
        <v>0.81983852386474609</v>
      </c>
      <c r="W477" s="79">
        <v>0.89294034242630005</v>
      </c>
      <c r="X477" s="79">
        <v>0.98558133840560913</v>
      </c>
      <c r="Y477" s="79">
        <v>1.0222538709640503</v>
      </c>
      <c r="Z477" s="79">
        <v>1.06092369556427</v>
      </c>
      <c r="AA477" s="79">
        <v>1.0656882524490356</v>
      </c>
      <c r="AB477" s="79">
        <v>1.0398164987564087</v>
      </c>
      <c r="AC477" s="79">
        <v>1.0978399515151978</v>
      </c>
      <c r="AD477" s="79">
        <v>1.0709275007247925</v>
      </c>
      <c r="AE477" s="79">
        <v>0.93182557821273804</v>
      </c>
      <c r="AF477" s="79">
        <v>0.73018252849578857</v>
      </c>
      <c r="AG477" s="79">
        <v>-0.32121723890304565</v>
      </c>
      <c r="AH477" s="79">
        <v>-0.24488669633865356</v>
      </c>
      <c r="AI477" s="79">
        <v>-0.24438072741031647</v>
      </c>
      <c r="AJ477" s="79">
        <v>-0.19842800498008728</v>
      </c>
      <c r="AK477" s="79">
        <v>-0.19117531180381775</v>
      </c>
      <c r="AL477" s="79">
        <v>-7.4239693582057953E-2</v>
      </c>
      <c r="AM477" s="79">
        <v>-6.918417289853096E-3</v>
      </c>
      <c r="AN477" s="79">
        <v>-8.3989322185516357E-2</v>
      </c>
      <c r="AO477" s="79">
        <v>-0.11039703339338303</v>
      </c>
      <c r="AP477" s="79">
        <v>-8.4278509020805359E-2</v>
      </c>
      <c r="AQ477" s="79">
        <v>-7.2485081851482391E-2</v>
      </c>
      <c r="AR477" s="79">
        <v>-0.15571756660938263</v>
      </c>
      <c r="AS477" s="79">
        <v>-0.16421008110046387</v>
      </c>
      <c r="AT477" s="79">
        <v>-0.15003123879432678</v>
      </c>
      <c r="AU477" s="79">
        <v>-0.17128252983093262</v>
      </c>
      <c r="AV477" s="79">
        <v>-0.13139896094799042</v>
      </c>
      <c r="AW477" s="79">
        <v>-0.17341281473636627</v>
      </c>
      <c r="AX477" s="79">
        <v>-0.20779159665107727</v>
      </c>
      <c r="AY477" s="79">
        <v>-0.18759210407733917</v>
      </c>
      <c r="AZ477" s="79">
        <v>-0.16445408761501312</v>
      </c>
      <c r="BA477" s="79">
        <v>-0.11211102455854416</v>
      </c>
      <c r="BB477" s="79">
        <v>-0.11498712003231049</v>
      </c>
      <c r="BC477" s="79">
        <v>-0.10837040096521378</v>
      </c>
      <c r="BD477" s="79">
        <v>-0.17284002900123596</v>
      </c>
      <c r="BE477" s="79">
        <v>-0.2392650693655014</v>
      </c>
      <c r="BF477" s="79">
        <v>-0.16997723281383514</v>
      </c>
      <c r="BG477" s="79">
        <v>-0.17259250581264496</v>
      </c>
      <c r="BH477" s="79">
        <v>-0.13226750493049622</v>
      </c>
      <c r="BI477" s="79">
        <v>-0.131203293800354</v>
      </c>
      <c r="BJ477" s="79">
        <v>-3.6165803670883179E-2</v>
      </c>
      <c r="BK477" s="79">
        <v>3.1542189419269562E-2</v>
      </c>
      <c r="BL477" s="79">
        <v>-4.2034760117530823E-2</v>
      </c>
      <c r="BM477" s="79">
        <v>-6.915755569934845E-2</v>
      </c>
      <c r="BN477" s="79">
        <v>-3.7931967526674271E-2</v>
      </c>
      <c r="BO477" s="79">
        <v>-2.355283685028553E-2</v>
      </c>
      <c r="BP477" s="79">
        <v>-9.8680466413497925E-2</v>
      </c>
      <c r="BQ477" s="79">
        <v>-0.1040613129734993</v>
      </c>
      <c r="BR477" s="79">
        <v>-8.7036542594432831E-2</v>
      </c>
      <c r="BS477" s="79">
        <v>-9.4463638961315155E-2</v>
      </c>
      <c r="BT477" s="79">
        <v>-4.6792313456535339E-2</v>
      </c>
      <c r="BU477" s="79">
        <v>-8.5456043481826782E-2</v>
      </c>
      <c r="BV477" s="79">
        <v>-0.10394086688756943</v>
      </c>
      <c r="BW477" s="79">
        <v>-8.3821110427379608E-2</v>
      </c>
      <c r="BX477" s="79">
        <v>-7.3614940047264099E-2</v>
      </c>
      <c r="BY477" s="79">
        <v>-2.0986840128898621E-2</v>
      </c>
      <c r="BZ477" s="79">
        <v>-2.0890785381197929E-2</v>
      </c>
      <c r="CA477" s="79">
        <v>-3.5974040627479553E-2</v>
      </c>
      <c r="CB477" s="79">
        <v>-0.10746763646602631</v>
      </c>
      <c r="CC477" s="79">
        <v>-0.1825052797794342</v>
      </c>
      <c r="CD477" s="79">
        <v>-0.11809515208005905</v>
      </c>
      <c r="CE477" s="79">
        <v>-0.12287218123674393</v>
      </c>
      <c r="CF477" s="79">
        <v>-8.6444944143295288E-2</v>
      </c>
      <c r="CG477" s="79">
        <v>-8.9666858315467834E-2</v>
      </c>
      <c r="CH477" s="79">
        <v>-9.7959348931908607E-3</v>
      </c>
      <c r="CI477" s="79">
        <v>5.8179885149002075E-2</v>
      </c>
      <c r="CJ477" s="79">
        <v>-1.2977161444723606E-2</v>
      </c>
      <c r="CK477" s="79">
        <v>-4.0595207363367081E-2</v>
      </c>
      <c r="CL477" s="79">
        <v>-5.8324956335127354E-3</v>
      </c>
      <c r="CM477" s="79">
        <v>1.033749058842659E-2</v>
      </c>
      <c r="CN477" s="79">
        <v>-5.9176728129386902E-2</v>
      </c>
      <c r="CO477" s="79">
        <v>-6.2402460724115372E-2</v>
      </c>
      <c r="CP477" s="79">
        <v>-4.3406594544649124E-2</v>
      </c>
      <c r="CQ477" s="79">
        <v>-4.1259106248617172E-2</v>
      </c>
      <c r="CR477" s="79">
        <v>1.1805995367467403E-2</v>
      </c>
      <c r="CS477" s="79">
        <v>-2.4537444114685059E-2</v>
      </c>
      <c r="CT477" s="79">
        <v>-3.2014168798923492E-2</v>
      </c>
      <c r="CU477" s="79">
        <v>-1.194965373724699E-2</v>
      </c>
      <c r="CV477" s="79">
        <v>-1.0700010694563389E-2</v>
      </c>
      <c r="CW477" s="79">
        <v>4.212549701333046E-2</v>
      </c>
      <c r="CX477" s="79">
        <v>4.4280044734477997E-2</v>
      </c>
      <c r="CY477" s="79">
        <v>1.4167452231049538E-2</v>
      </c>
      <c r="CZ477" s="79">
        <v>-6.2190927565097809E-2</v>
      </c>
      <c r="DA477" s="79">
        <v>-0.12574546039104462</v>
      </c>
      <c r="DB477" s="79">
        <v>-6.6213071346282959E-2</v>
      </c>
      <c r="DC477" s="79">
        <v>-7.3151871562004089E-2</v>
      </c>
      <c r="DD477" s="79">
        <v>-4.0622379630804062E-2</v>
      </c>
      <c r="DE477" s="79">
        <v>-4.8130419105291367E-2</v>
      </c>
      <c r="DF477" s="79">
        <v>1.6573932021856308E-2</v>
      </c>
      <c r="DG477" s="79">
        <v>8.4817580878734589E-2</v>
      </c>
      <c r="DH477" s="79">
        <v>1.608043909072876E-2</v>
      </c>
      <c r="DI477" s="79">
        <v>-1.2032865546643734E-2</v>
      </c>
      <c r="DJ477" s="79">
        <v>2.6266975328326225E-2</v>
      </c>
      <c r="DK477" s="79">
        <v>4.4227816164493561E-2</v>
      </c>
      <c r="DL477" s="79">
        <v>-1.9672995433211327E-2</v>
      </c>
      <c r="DM477" s="79">
        <v>-2.0743606612086296E-2</v>
      </c>
      <c r="DN477" s="79">
        <v>2.2334382811095566E-4</v>
      </c>
      <c r="DO477" s="79">
        <v>1.1945423670113087E-2</v>
      </c>
      <c r="DP477" s="79">
        <v>7.0404306054115295E-2</v>
      </c>
      <c r="DQ477" s="79">
        <v>3.6381147801876068E-2</v>
      </c>
      <c r="DR477" s="79">
        <v>3.9912529289722443E-2</v>
      </c>
      <c r="DS477" s="79">
        <v>5.9921812266111374E-2</v>
      </c>
      <c r="DT477" s="79">
        <v>5.2214913070201874E-2</v>
      </c>
      <c r="DU477" s="79">
        <v>0.10523782670497894</v>
      </c>
      <c r="DV477" s="79">
        <v>0.10945087671279907</v>
      </c>
      <c r="DW477" s="79">
        <v>6.430894136428833E-2</v>
      </c>
      <c r="DX477" s="79">
        <v>-1.6914216801524162E-2</v>
      </c>
      <c r="DY477" s="79">
        <v>-4.3793313205242157E-2</v>
      </c>
      <c r="DZ477" s="79">
        <v>8.6964033544063568E-3</v>
      </c>
      <c r="EA477" s="79">
        <v>-1.3636347139254212E-3</v>
      </c>
      <c r="EB477" s="79">
        <v>2.5538124144077301E-2</v>
      </c>
      <c r="EC477" s="79">
        <v>1.1841597035527229E-2</v>
      </c>
      <c r="ED477" s="79">
        <v>5.4647829383611679E-2</v>
      </c>
      <c r="EE477" s="79">
        <v>0.12327819317579269</v>
      </c>
      <c r="EF477" s="79">
        <v>5.8034997433423996E-2</v>
      </c>
      <c r="EG477" s="79">
        <v>2.9206622391939163E-2</v>
      </c>
      <c r="EH477" s="79">
        <v>7.2613514959812164E-2</v>
      </c>
      <c r="EI477" s="79">
        <v>9.3160063028335571E-2</v>
      </c>
      <c r="EJ477" s="79">
        <v>3.7364117801189423E-2</v>
      </c>
      <c r="EK477" s="79">
        <v>3.9405159652233124E-2</v>
      </c>
      <c r="EL477" s="79">
        <v>6.3218042254447937E-2</v>
      </c>
      <c r="EM477" s="79">
        <v>8.8764317333698273E-2</v>
      </c>
      <c r="EN477" s="79">
        <v>0.15501095354557037</v>
      </c>
      <c r="EO477" s="79">
        <v>0.12433792650699615</v>
      </c>
      <c r="EP477" s="79">
        <v>0.14376325905323029</v>
      </c>
      <c r="EQ477" s="79">
        <v>0.16369277238845825</v>
      </c>
      <c r="ER477" s="79">
        <v>0.1430540531873703</v>
      </c>
      <c r="ES477" s="79">
        <v>0.19636201858520508</v>
      </c>
      <c r="ET477" s="79">
        <v>0.20354719460010529</v>
      </c>
      <c r="EU477" s="79">
        <v>0.13670529425144196</v>
      </c>
      <c r="EV477" s="79">
        <v>4.8458162695169449E-2</v>
      </c>
      <c r="EW477" s="79">
        <v>74.407814025878906</v>
      </c>
      <c r="EX477" s="79">
        <v>73.659751892089844</v>
      </c>
      <c r="EY477" s="79">
        <v>72.493484497070313</v>
      </c>
      <c r="EZ477" s="79">
        <v>72.090286254882813</v>
      </c>
      <c r="FA477" s="79">
        <v>71.373626708984375</v>
      </c>
      <c r="FB477" s="79">
        <v>70.73724365234375</v>
      </c>
      <c r="FC477" s="79">
        <v>70.19720458984375</v>
      </c>
      <c r="FD477" s="79">
        <v>71.656234741210938</v>
      </c>
      <c r="FE477" s="79">
        <v>75.677528381347656</v>
      </c>
      <c r="FF477" s="79">
        <v>80.730331420898438</v>
      </c>
      <c r="FG477" s="79">
        <v>84.227790832519531</v>
      </c>
      <c r="FH477" s="79">
        <v>88.814933776855469</v>
      </c>
      <c r="FI477" s="79">
        <v>92.795883178710938</v>
      </c>
      <c r="FJ477" s="79">
        <v>96.998031616210938</v>
      </c>
      <c r="FK477" s="79">
        <v>99.847099304199219</v>
      </c>
      <c r="FL477" s="79">
        <v>101.62618255615234</v>
      </c>
      <c r="FM477" s="79">
        <v>101.68949890136719</v>
      </c>
      <c r="FN477" s="79">
        <v>100.20800018310547</v>
      </c>
      <c r="FO477" s="79">
        <v>97.987709045410156</v>
      </c>
      <c r="FP477" s="79">
        <v>94.476974487304688</v>
      </c>
      <c r="FQ477" s="79">
        <v>88.8272705078125</v>
      </c>
      <c r="FR477" s="79">
        <v>85.500907897949219</v>
      </c>
      <c r="FS477" s="79">
        <v>82.642730712890625</v>
      </c>
      <c r="FT477" s="79">
        <v>80.192848205566406</v>
      </c>
      <c r="FU477" s="79">
        <v>3.09721939265728E-2</v>
      </c>
      <c r="FV477" s="79">
        <v>6.9764979183673859E-2</v>
      </c>
      <c r="FW477" s="79">
        <v>2.7411594986915588E-2</v>
      </c>
      <c r="FX477" s="79">
        <v>0</v>
      </c>
      <c r="FY477" s="79">
        <v>447</v>
      </c>
      <c r="FZ477" s="79">
        <v>1</v>
      </c>
      <c r="GA477" s="52"/>
      <c r="GB477" s="34"/>
    </row>
    <row r="478" spans="1:184" x14ac:dyDescent="0.2">
      <c r="A478" t="s">
        <v>186</v>
      </c>
      <c r="B478" t="s">
        <v>236</v>
      </c>
      <c r="C478" t="s">
        <v>194</v>
      </c>
      <c r="D478" t="s">
        <v>203</v>
      </c>
      <c r="E478" t="s">
        <v>209</v>
      </c>
      <c r="F478" t="s">
        <v>178</v>
      </c>
      <c r="G478" t="s">
        <v>1</v>
      </c>
      <c r="H478" s="79">
        <v>2470</v>
      </c>
      <c r="I478" s="79">
        <v>0.40069836378097534</v>
      </c>
      <c r="J478" s="79">
        <v>0.37031891942024231</v>
      </c>
      <c r="K478" s="79">
        <v>0.29957112669944763</v>
      </c>
      <c r="L478" s="79">
        <v>0.28197392821311951</v>
      </c>
      <c r="M478" s="79">
        <v>0.29186487197875977</v>
      </c>
      <c r="N478" s="79">
        <v>0.3246309757232666</v>
      </c>
      <c r="O478" s="79">
        <v>0.34833255410194397</v>
      </c>
      <c r="P478" s="79">
        <v>0.40758711099624634</v>
      </c>
      <c r="Q478" s="79">
        <v>0.41855776309967041</v>
      </c>
      <c r="R478" s="79">
        <v>0.49249467253684998</v>
      </c>
      <c r="S478" s="79">
        <v>0.51940232515335083</v>
      </c>
      <c r="T478" s="79">
        <v>0.55642122030258179</v>
      </c>
      <c r="U478" s="79">
        <v>0.5803191065788269</v>
      </c>
      <c r="V478" s="79">
        <v>0.69369727373123169</v>
      </c>
      <c r="W478" s="79">
        <v>0.77972412109375</v>
      </c>
      <c r="X478" s="79">
        <v>0.8349340558052063</v>
      </c>
      <c r="Y478" s="79">
        <v>0.79904425144195557</v>
      </c>
      <c r="Z478" s="79">
        <v>0.85240274667739868</v>
      </c>
      <c r="AA478" s="79">
        <v>0.83019763231277466</v>
      </c>
      <c r="AB478" s="79">
        <v>0.82566511631011963</v>
      </c>
      <c r="AC478" s="79">
        <v>0.87966436147689819</v>
      </c>
      <c r="AD478" s="79">
        <v>0.81279003620147705</v>
      </c>
      <c r="AE478" s="79">
        <v>0.70916551351547241</v>
      </c>
      <c r="AF478" s="79">
        <v>0.57747220993041992</v>
      </c>
      <c r="AG478" s="79">
        <v>-0.23362436890602112</v>
      </c>
      <c r="AH478" s="79">
        <v>-0.12422379106283188</v>
      </c>
      <c r="AI478" s="79">
        <v>-0.12514768540859222</v>
      </c>
      <c r="AJ478" s="79">
        <v>-0.11340685188770294</v>
      </c>
      <c r="AK478" s="79">
        <v>-8.799155056476593E-2</v>
      </c>
      <c r="AL478" s="79">
        <v>-6.273062527179718E-2</v>
      </c>
      <c r="AM478" s="79">
        <v>-3.8102995604276657E-2</v>
      </c>
      <c r="AN478" s="79">
        <v>-8.5832908749580383E-2</v>
      </c>
      <c r="AO478" s="79">
        <v>-9.8926424980163574E-2</v>
      </c>
      <c r="AP478" s="79">
        <v>-4.689377173781395E-2</v>
      </c>
      <c r="AQ478" s="79">
        <v>-6.376156210899353E-2</v>
      </c>
      <c r="AR478" s="79">
        <v>-0.12516582012176514</v>
      </c>
      <c r="AS478" s="79">
        <v>-0.20553317666053772</v>
      </c>
      <c r="AT478" s="79">
        <v>-0.1265399158000946</v>
      </c>
      <c r="AU478" s="79">
        <v>-7.5654968619346619E-2</v>
      </c>
      <c r="AV478" s="79">
        <v>-5.4085906594991684E-2</v>
      </c>
      <c r="AW478" s="79">
        <v>-0.16790187358856201</v>
      </c>
      <c r="AX478" s="79">
        <v>-0.19005019962787628</v>
      </c>
      <c r="AY478" s="79">
        <v>-0.20426481962203979</v>
      </c>
      <c r="AZ478" s="79">
        <v>-0.19191768765449524</v>
      </c>
      <c r="BA478" s="79">
        <v>-0.19219981133937836</v>
      </c>
      <c r="BB478" s="79">
        <v>-0.24136289954185486</v>
      </c>
      <c r="BC478" s="79">
        <v>-0.16793006658554077</v>
      </c>
      <c r="BD478" s="79">
        <v>-0.17026819288730621</v>
      </c>
      <c r="BE478" s="79">
        <v>-0.16294614970684052</v>
      </c>
      <c r="BF478" s="79">
        <v>-7.1682572364807129E-2</v>
      </c>
      <c r="BG478" s="79">
        <v>-7.987571507692337E-2</v>
      </c>
      <c r="BH478" s="79">
        <v>-7.3790639638900757E-2</v>
      </c>
      <c r="BI478" s="79">
        <v>-5.4208014160394669E-2</v>
      </c>
      <c r="BJ478" s="79">
        <v>-3.0754180625081062E-2</v>
      </c>
      <c r="BK478" s="79">
        <v>-8.1162052229046822E-3</v>
      </c>
      <c r="BL478" s="79">
        <v>-4.7049291431903839E-2</v>
      </c>
      <c r="BM478" s="79">
        <v>-6.3751421868801117E-2</v>
      </c>
      <c r="BN478" s="79">
        <v>-8.8009573519229889E-3</v>
      </c>
      <c r="BO478" s="79">
        <v>-1.9753394648432732E-2</v>
      </c>
      <c r="BP478" s="79">
        <v>-7.190530002117157E-2</v>
      </c>
      <c r="BQ478" s="79">
        <v>-0.14393678307533264</v>
      </c>
      <c r="BR478" s="79">
        <v>-6.0042854398488998E-2</v>
      </c>
      <c r="BS478" s="79">
        <v>-3.4274000208824873E-3</v>
      </c>
      <c r="BT478" s="79">
        <v>2.3646250367164612E-2</v>
      </c>
      <c r="BU478" s="79">
        <v>-8.8089041411876678E-2</v>
      </c>
      <c r="BV478" s="79">
        <v>-0.10026475042104721</v>
      </c>
      <c r="BW478" s="79">
        <v>-0.12024910748004913</v>
      </c>
      <c r="BX478" s="79">
        <v>-0.1094854548573494</v>
      </c>
      <c r="BY478" s="79">
        <v>-0.11556830257177353</v>
      </c>
      <c r="BZ478" s="79">
        <v>-0.16111595928668976</v>
      </c>
      <c r="CA478" s="79">
        <v>-0.10171809047460556</v>
      </c>
      <c r="CB478" s="79">
        <v>-0.10258173942565918</v>
      </c>
      <c r="CC478" s="79">
        <v>-0.11399464309215546</v>
      </c>
      <c r="CD478" s="79">
        <v>-3.5292685031890869E-2</v>
      </c>
      <c r="CE478" s="79">
        <v>-4.8520483076572418E-2</v>
      </c>
      <c r="CF478" s="79">
        <v>-4.6352561563253403E-2</v>
      </c>
      <c r="CG478" s="79">
        <v>-3.0809635296463966E-2</v>
      </c>
      <c r="CH478" s="79">
        <v>-8.6073866114020348E-3</v>
      </c>
      <c r="CI478" s="79">
        <v>1.2652554549276829E-2</v>
      </c>
      <c r="CJ478" s="79">
        <v>-2.0187877118587494E-2</v>
      </c>
      <c r="CK478" s="79">
        <v>-3.9389319717884064E-2</v>
      </c>
      <c r="CL478" s="79">
        <v>1.7582010477781296E-2</v>
      </c>
      <c r="CM478" s="79">
        <v>1.0726525448262691E-2</v>
      </c>
      <c r="CN478" s="79">
        <v>-3.50172258913517E-2</v>
      </c>
      <c r="CO478" s="79">
        <v>-0.10127528756856918</v>
      </c>
      <c r="CP478" s="79">
        <v>-1.398718636482954E-2</v>
      </c>
      <c r="CQ478" s="79">
        <v>4.65971939265728E-2</v>
      </c>
      <c r="CR478" s="79">
        <v>7.7483303844928741E-2</v>
      </c>
      <c r="CS478" s="79">
        <v>-3.2810915261507034E-2</v>
      </c>
      <c r="CT478" s="79">
        <v>-3.8079623132944107E-2</v>
      </c>
      <c r="CU478" s="79">
        <v>-6.206006184220314E-2</v>
      </c>
      <c r="CV478" s="79">
        <v>-5.2393142133951187E-2</v>
      </c>
      <c r="CW478" s="79">
        <v>-6.2493555247783661E-2</v>
      </c>
      <c r="CX478" s="79">
        <v>-0.10553715378046036</v>
      </c>
      <c r="CY478" s="79">
        <v>-5.5859874933958054E-2</v>
      </c>
      <c r="CZ478" s="79">
        <v>-5.5702324956655502E-2</v>
      </c>
      <c r="DA478" s="79">
        <v>-6.5043121576309204E-2</v>
      </c>
      <c r="DB478" s="79">
        <v>1.0972069576382637E-3</v>
      </c>
      <c r="DC478" s="79">
        <v>-1.7165249213576317E-2</v>
      </c>
      <c r="DD478" s="79">
        <v>-1.8914490938186646E-2</v>
      </c>
      <c r="DE478" s="79">
        <v>-7.4112564325332642E-3</v>
      </c>
      <c r="DF478" s="79">
        <v>1.3539406470954418E-2</v>
      </c>
      <c r="DG478" s="79">
        <v>3.3421318978071213E-2</v>
      </c>
      <c r="DH478" s="79">
        <v>6.673536729067564E-3</v>
      </c>
      <c r="DI478" s="79">
        <v>-1.502721942961216E-2</v>
      </c>
      <c r="DJ478" s="79">
        <v>4.396497830748558E-2</v>
      </c>
      <c r="DK478" s="79">
        <v>4.1206445544958115E-2</v>
      </c>
      <c r="DL478" s="79">
        <v>1.8708474235609174E-3</v>
      </c>
      <c r="DM478" s="79">
        <v>-5.8613814413547516E-2</v>
      </c>
      <c r="DN478" s="79">
        <v>3.2068479806184769E-2</v>
      </c>
      <c r="DO478" s="79">
        <v>9.6621789038181305E-2</v>
      </c>
      <c r="DP478" s="79">
        <v>0.13132037222385406</v>
      </c>
      <c r="DQ478" s="79">
        <v>2.2467209026217461E-2</v>
      </c>
      <c r="DR478" s="79">
        <v>2.4105504155158997E-2</v>
      </c>
      <c r="DS478" s="79">
        <v>-3.8710259832441807E-3</v>
      </c>
      <c r="DT478" s="79">
        <v>4.6991752460598946E-3</v>
      </c>
      <c r="DU478" s="79">
        <v>-9.4188172370195389E-3</v>
      </c>
      <c r="DV478" s="79">
        <v>-4.9958363175392151E-2</v>
      </c>
      <c r="DW478" s="79">
        <v>-1.0001661255955696E-2</v>
      </c>
      <c r="DX478" s="79">
        <v>-8.8229067623615265E-3</v>
      </c>
      <c r="DY478" s="79">
        <v>5.6350827217102051E-3</v>
      </c>
      <c r="DZ478" s="79">
        <v>5.3638424724340439E-2</v>
      </c>
      <c r="EA478" s="79">
        <v>2.8106728568673134E-2</v>
      </c>
      <c r="EB478" s="79">
        <v>2.0701728761196136E-2</v>
      </c>
      <c r="EC478" s="79">
        <v>2.6372287422418594E-2</v>
      </c>
      <c r="ED478" s="79">
        <v>4.5515857636928558E-2</v>
      </c>
      <c r="EE478" s="79">
        <v>6.3408106565475464E-2</v>
      </c>
      <c r="EF478" s="79">
        <v>4.5457154512405396E-2</v>
      </c>
      <c r="EG478" s="79">
        <v>2.0147783681750298E-2</v>
      </c>
      <c r="EH478" s="79">
        <v>8.2057788968086243E-2</v>
      </c>
      <c r="EI478" s="79">
        <v>8.5214614868164063E-2</v>
      </c>
      <c r="EJ478" s="79">
        <v>5.5131364613771439E-2</v>
      </c>
      <c r="EK478" s="79">
        <v>2.9825859237462282E-3</v>
      </c>
      <c r="EL478" s="79">
        <v>9.8565548658370972E-2</v>
      </c>
      <c r="EM478" s="79">
        <v>0.16884936392307281</v>
      </c>
      <c r="EN478" s="79">
        <v>0.20905250310897827</v>
      </c>
      <c r="EO478" s="79">
        <v>0.10228003561496735</v>
      </c>
      <c r="EP478" s="79">
        <v>0.11389095336198807</v>
      </c>
      <c r="EQ478" s="79">
        <v>8.0144703388214111E-2</v>
      </c>
      <c r="ER478" s="79">
        <v>8.7131410837173462E-2</v>
      </c>
      <c r="ES478" s="79">
        <v>6.7212678492069244E-2</v>
      </c>
      <c r="ET478" s="79">
        <v>3.0288586392998695E-2</v>
      </c>
      <c r="EU478" s="79">
        <v>5.6210316717624664E-2</v>
      </c>
      <c r="EV478" s="79">
        <v>5.8863528072834015E-2</v>
      </c>
      <c r="EW478" s="79">
        <v>74.336158752441406</v>
      </c>
      <c r="EX478" s="79">
        <v>73.295394897460938</v>
      </c>
      <c r="EY478" s="79">
        <v>71.945823669433594</v>
      </c>
      <c r="EZ478" s="79">
        <v>71.754104614257813</v>
      </c>
      <c r="FA478" s="79">
        <v>70.76031494140625</v>
      </c>
      <c r="FB478" s="79">
        <v>70.960853576660156</v>
      </c>
      <c r="FC478" s="79">
        <v>70.809661865234375</v>
      </c>
      <c r="FD478" s="79">
        <v>72.234664916992188</v>
      </c>
      <c r="FE478" s="79">
        <v>75.009956359863281</v>
      </c>
      <c r="FF478" s="79">
        <v>79.48052978515625</v>
      </c>
      <c r="FG478" s="79">
        <v>82.463218688964844</v>
      </c>
      <c r="FH478" s="79">
        <v>87.152168273925781</v>
      </c>
      <c r="FI478" s="79">
        <v>91.353118896484375</v>
      </c>
      <c r="FJ478" s="79">
        <v>95.704391479492188</v>
      </c>
      <c r="FK478" s="79">
        <v>99.024711608886719</v>
      </c>
      <c r="FL478" s="79">
        <v>101.10317993164063</v>
      </c>
      <c r="FM478" s="79">
        <v>100.87302398681641</v>
      </c>
      <c r="FN478" s="79">
        <v>98.980827331542969</v>
      </c>
      <c r="FO478" s="79">
        <v>96.662628173828125</v>
      </c>
      <c r="FP478" s="79">
        <v>92.603042602539063</v>
      </c>
      <c r="FQ478" s="79">
        <v>87.127235412597656</v>
      </c>
      <c r="FR478" s="79">
        <v>84.495231628417969</v>
      </c>
      <c r="FS478" s="79">
        <v>81.6529541015625</v>
      </c>
      <c r="FT478" s="79">
        <v>79.026527404785156</v>
      </c>
      <c r="FU478" s="79">
        <v>2.5506915524601936E-2</v>
      </c>
      <c r="FV478" s="79">
        <v>6.0842417180538177E-2</v>
      </c>
      <c r="FW478" s="79">
        <v>2.3712584748864174E-2</v>
      </c>
      <c r="FX478" s="79">
        <v>0</v>
      </c>
      <c r="FY478" s="79">
        <v>334</v>
      </c>
      <c r="FZ478" s="79">
        <v>1</v>
      </c>
      <c r="GA478" s="52"/>
      <c r="GB478" s="34"/>
    </row>
    <row r="479" spans="1:184" x14ac:dyDescent="0.2">
      <c r="A479" t="s">
        <v>186</v>
      </c>
      <c r="B479" t="s">
        <v>236</v>
      </c>
      <c r="C479" t="s">
        <v>194</v>
      </c>
      <c r="D479" t="s">
        <v>203</v>
      </c>
      <c r="E479" t="s">
        <v>209</v>
      </c>
      <c r="F479" t="s">
        <v>179</v>
      </c>
      <c r="G479" t="s">
        <v>1</v>
      </c>
      <c r="H479" s="79">
        <v>126</v>
      </c>
      <c r="I479" s="79"/>
      <c r="J479" s="79"/>
      <c r="K479" s="79"/>
      <c r="L479" s="79"/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  <c r="Z479" s="79"/>
      <c r="AA479" s="79"/>
      <c r="AB479" s="79"/>
      <c r="AC479" s="79"/>
      <c r="AD479" s="79"/>
      <c r="AE479" s="79"/>
      <c r="AF479" s="79"/>
      <c r="AG479" s="79"/>
      <c r="AH479" s="79"/>
      <c r="AI479" s="79"/>
      <c r="AJ479" s="79"/>
      <c r="AK479" s="79"/>
      <c r="AL479" s="79"/>
      <c r="AM479" s="79"/>
      <c r="AN479" s="79"/>
      <c r="AO479" s="79"/>
      <c r="AP479" s="79"/>
      <c r="AQ479" s="79"/>
      <c r="AR479" s="79"/>
      <c r="AS479" s="79"/>
      <c r="AT479" s="79"/>
      <c r="AU479" s="79"/>
      <c r="AV479" s="79"/>
      <c r="AW479" s="79"/>
      <c r="AX479" s="79"/>
      <c r="AY479" s="79"/>
      <c r="AZ479" s="79"/>
      <c r="BA479" s="79"/>
      <c r="BB479" s="79"/>
      <c r="BC479" s="79"/>
      <c r="BD479" s="79"/>
      <c r="BE479" s="79"/>
      <c r="BF479" s="79"/>
      <c r="BG479" s="79"/>
      <c r="BH479" s="79"/>
      <c r="BI479" s="79"/>
      <c r="BJ479" s="79"/>
      <c r="BK479" s="79"/>
      <c r="BL479" s="79"/>
      <c r="BM479" s="79"/>
      <c r="BN479" s="79"/>
      <c r="BO479" s="79"/>
      <c r="BP479" s="79"/>
      <c r="BQ479" s="79"/>
      <c r="BR479" s="79"/>
      <c r="BS479" s="79"/>
      <c r="BT479" s="79"/>
      <c r="BU479" s="79"/>
      <c r="BV479" s="79"/>
      <c r="BW479" s="79"/>
      <c r="BX479" s="79"/>
      <c r="BY479" s="79"/>
      <c r="BZ479" s="79"/>
      <c r="CA479" s="79"/>
      <c r="CB479" s="79"/>
      <c r="CC479" s="79"/>
      <c r="CD479" s="79"/>
      <c r="CE479" s="79"/>
      <c r="CF479" s="79"/>
      <c r="CG479" s="79"/>
      <c r="CH479" s="79"/>
      <c r="CI479" s="79"/>
      <c r="CJ479" s="79"/>
      <c r="CK479" s="79"/>
      <c r="CL479" s="79"/>
      <c r="CM479" s="79"/>
      <c r="CN479" s="79"/>
      <c r="CO479" s="79"/>
      <c r="CP479" s="79"/>
      <c r="CQ479" s="79"/>
      <c r="CR479" s="79"/>
      <c r="CS479" s="79"/>
      <c r="CT479" s="79"/>
      <c r="CU479" s="79"/>
      <c r="CV479" s="79"/>
      <c r="CW479" s="79"/>
      <c r="CX479" s="79"/>
      <c r="CY479" s="79"/>
      <c r="CZ479" s="79"/>
      <c r="DA479" s="79"/>
      <c r="DB479" s="79"/>
      <c r="DC479" s="79"/>
      <c r="DD479" s="79"/>
      <c r="DE479" s="79"/>
      <c r="DF479" s="79"/>
      <c r="DG479" s="79"/>
      <c r="DH479" s="79"/>
      <c r="DI479" s="79"/>
      <c r="DJ479" s="79"/>
      <c r="DK479" s="79"/>
      <c r="DL479" s="79"/>
      <c r="DM479" s="79"/>
      <c r="DN479" s="79"/>
      <c r="DO479" s="79"/>
      <c r="DP479" s="79"/>
      <c r="DQ479" s="79"/>
      <c r="DR479" s="79"/>
      <c r="DS479" s="79"/>
      <c r="DT479" s="79"/>
      <c r="DU479" s="79"/>
      <c r="DV479" s="79"/>
      <c r="DW479" s="79"/>
      <c r="DX479" s="79"/>
      <c r="DY479" s="79"/>
      <c r="DZ479" s="79"/>
      <c r="EA479" s="79"/>
      <c r="EB479" s="79"/>
      <c r="EC479" s="79"/>
      <c r="ED479" s="79"/>
      <c r="EE479" s="79"/>
      <c r="EF479" s="79"/>
      <c r="EG479" s="79"/>
      <c r="EH479" s="79"/>
      <c r="EI479" s="79"/>
      <c r="EJ479" s="79"/>
      <c r="EK479" s="79"/>
      <c r="EL479" s="79"/>
      <c r="EM479" s="79"/>
      <c r="EN479" s="79"/>
      <c r="EO479" s="79"/>
      <c r="EP479" s="79"/>
      <c r="EQ479" s="79"/>
      <c r="ER479" s="79"/>
      <c r="ES479" s="79"/>
      <c r="ET479" s="79"/>
      <c r="EU479" s="79"/>
      <c r="EV479" s="79"/>
      <c r="EW479" s="79"/>
      <c r="EX479" s="79"/>
      <c r="EY479" s="79"/>
      <c r="EZ479" s="79"/>
      <c r="FA479" s="79"/>
      <c r="FB479" s="79"/>
      <c r="FC479" s="79"/>
      <c r="FD479" s="79"/>
      <c r="FE479" s="79"/>
      <c r="FF479" s="79"/>
      <c r="FG479" s="79"/>
      <c r="FH479" s="79"/>
      <c r="FI479" s="79"/>
      <c r="FJ479" s="79"/>
      <c r="FK479" s="79"/>
      <c r="FL479" s="79"/>
      <c r="FM479" s="79"/>
      <c r="FN479" s="79"/>
      <c r="FO479" s="79"/>
      <c r="FP479" s="79"/>
      <c r="FQ479" s="79"/>
      <c r="FR479" s="79"/>
      <c r="FS479" s="79"/>
      <c r="FT479" s="79"/>
      <c r="FU479" s="79"/>
      <c r="FV479" s="79"/>
      <c r="FW479" s="79"/>
      <c r="FX479" s="79">
        <v>0</v>
      </c>
      <c r="FY479" s="79">
        <v>10</v>
      </c>
      <c r="FZ479" s="79">
        <v>0</v>
      </c>
      <c r="GA479" s="52"/>
      <c r="GB479" s="34"/>
    </row>
    <row r="480" spans="1:184" x14ac:dyDescent="0.2">
      <c r="A480" t="s">
        <v>186</v>
      </c>
      <c r="B480" t="s">
        <v>236</v>
      </c>
      <c r="C480" t="s">
        <v>194</v>
      </c>
      <c r="D480" t="s">
        <v>203</v>
      </c>
      <c r="E480" t="s">
        <v>209</v>
      </c>
      <c r="F480" t="s">
        <v>180</v>
      </c>
      <c r="G480" t="s">
        <v>1</v>
      </c>
      <c r="H480" s="79">
        <v>42</v>
      </c>
      <c r="I480" s="79"/>
      <c r="J480" s="79"/>
      <c r="K480" s="79"/>
      <c r="L480" s="79"/>
      <c r="M480" s="79"/>
      <c r="N480" s="79"/>
      <c r="O480" s="79"/>
      <c r="P480" s="79"/>
      <c r="Q480" s="79"/>
      <c r="R480" s="79"/>
      <c r="S480" s="79"/>
      <c r="T480" s="79"/>
      <c r="U480" s="79"/>
      <c r="V480" s="79"/>
      <c r="W480" s="79"/>
      <c r="X480" s="79"/>
      <c r="Y480" s="79"/>
      <c r="Z480" s="79"/>
      <c r="AA480" s="79"/>
      <c r="AB480" s="79"/>
      <c r="AC480" s="79"/>
      <c r="AD480" s="79"/>
      <c r="AE480" s="79"/>
      <c r="AF480" s="79"/>
      <c r="AG480" s="79"/>
      <c r="AH480" s="79"/>
      <c r="AI480" s="79"/>
      <c r="AJ480" s="79"/>
      <c r="AK480" s="79"/>
      <c r="AL480" s="79"/>
      <c r="AM480" s="79"/>
      <c r="AN480" s="79"/>
      <c r="AO480" s="79"/>
      <c r="AP480" s="79"/>
      <c r="AQ480" s="79"/>
      <c r="AR480" s="79"/>
      <c r="AS480" s="79"/>
      <c r="AT480" s="79"/>
      <c r="AU480" s="79"/>
      <c r="AV480" s="79"/>
      <c r="AW480" s="79"/>
      <c r="AX480" s="79"/>
      <c r="AY480" s="79"/>
      <c r="AZ480" s="79"/>
      <c r="BA480" s="79"/>
      <c r="BB480" s="79"/>
      <c r="BC480" s="79"/>
      <c r="BD480" s="79"/>
      <c r="BE480" s="79"/>
      <c r="BF480" s="79"/>
      <c r="BG480" s="79"/>
      <c r="BH480" s="79"/>
      <c r="BI480" s="79"/>
      <c r="BJ480" s="79"/>
      <c r="BK480" s="79"/>
      <c r="BL480" s="79"/>
      <c r="BM480" s="79"/>
      <c r="BN480" s="79"/>
      <c r="BO480" s="79"/>
      <c r="BP480" s="79"/>
      <c r="BQ480" s="79"/>
      <c r="BR480" s="79"/>
      <c r="BS480" s="79"/>
      <c r="BT480" s="79"/>
      <c r="BU480" s="79"/>
      <c r="BV480" s="79"/>
      <c r="BW480" s="79"/>
      <c r="BX480" s="79"/>
      <c r="BY480" s="79"/>
      <c r="BZ480" s="79"/>
      <c r="CA480" s="79"/>
      <c r="CB480" s="79"/>
      <c r="CC480" s="79"/>
      <c r="CD480" s="79"/>
      <c r="CE480" s="79"/>
      <c r="CF480" s="79"/>
      <c r="CG480" s="79"/>
      <c r="CH480" s="79"/>
      <c r="CI480" s="79"/>
      <c r="CJ480" s="79"/>
      <c r="CK480" s="79"/>
      <c r="CL480" s="79"/>
      <c r="CM480" s="79"/>
      <c r="CN480" s="79"/>
      <c r="CO480" s="79"/>
      <c r="CP480" s="79"/>
      <c r="CQ480" s="79"/>
      <c r="CR480" s="79"/>
      <c r="CS480" s="79"/>
      <c r="CT480" s="79"/>
      <c r="CU480" s="79"/>
      <c r="CV480" s="79"/>
      <c r="CW480" s="79"/>
      <c r="CX480" s="79"/>
      <c r="CY480" s="79"/>
      <c r="CZ480" s="79"/>
      <c r="DA480" s="79"/>
      <c r="DB480" s="79"/>
      <c r="DC480" s="79"/>
      <c r="DD480" s="79"/>
      <c r="DE480" s="79"/>
      <c r="DF480" s="79"/>
      <c r="DG480" s="79"/>
      <c r="DH480" s="79"/>
      <c r="DI480" s="79"/>
      <c r="DJ480" s="79"/>
      <c r="DK480" s="79"/>
      <c r="DL480" s="79"/>
      <c r="DM480" s="79"/>
      <c r="DN480" s="79"/>
      <c r="DO480" s="79"/>
      <c r="DP480" s="79"/>
      <c r="DQ480" s="79"/>
      <c r="DR480" s="79"/>
      <c r="DS480" s="79"/>
      <c r="DT480" s="79"/>
      <c r="DU480" s="79"/>
      <c r="DV480" s="79"/>
      <c r="DW480" s="79"/>
      <c r="DX480" s="79"/>
      <c r="DY480" s="79"/>
      <c r="DZ480" s="79"/>
      <c r="EA480" s="79"/>
      <c r="EB480" s="79"/>
      <c r="EC480" s="79"/>
      <c r="ED480" s="79"/>
      <c r="EE480" s="79"/>
      <c r="EF480" s="79"/>
      <c r="EG480" s="79"/>
      <c r="EH480" s="79"/>
      <c r="EI480" s="79"/>
      <c r="EJ480" s="79"/>
      <c r="EK480" s="79"/>
      <c r="EL480" s="79"/>
      <c r="EM480" s="79"/>
      <c r="EN480" s="79"/>
      <c r="EO480" s="79"/>
      <c r="EP480" s="79"/>
      <c r="EQ480" s="79"/>
      <c r="ER480" s="79"/>
      <c r="ES480" s="79"/>
      <c r="ET480" s="79"/>
      <c r="EU480" s="79"/>
      <c r="EV480" s="79"/>
      <c r="EW480" s="79"/>
      <c r="EX480" s="79"/>
      <c r="EY480" s="79"/>
      <c r="EZ480" s="79"/>
      <c r="FA480" s="79"/>
      <c r="FB480" s="79"/>
      <c r="FC480" s="79"/>
      <c r="FD480" s="79"/>
      <c r="FE480" s="79"/>
      <c r="FF480" s="79"/>
      <c r="FG480" s="79"/>
      <c r="FH480" s="79"/>
      <c r="FI480" s="79"/>
      <c r="FJ480" s="79"/>
      <c r="FK480" s="79"/>
      <c r="FL480" s="79"/>
      <c r="FM480" s="79"/>
      <c r="FN480" s="79"/>
      <c r="FO480" s="79"/>
      <c r="FP480" s="79"/>
      <c r="FQ480" s="79"/>
      <c r="FR480" s="79"/>
      <c r="FS480" s="79"/>
      <c r="FT480" s="79"/>
      <c r="FU480" s="79"/>
      <c r="FV480" s="79"/>
      <c r="FW480" s="79"/>
      <c r="FX480" s="79">
        <v>0</v>
      </c>
      <c r="FY480" s="79">
        <v>8</v>
      </c>
      <c r="FZ480" s="79">
        <v>0</v>
      </c>
      <c r="GA480" s="52"/>
      <c r="GB480" s="34"/>
    </row>
    <row r="481" spans="1:184" x14ac:dyDescent="0.2">
      <c r="A481" t="s">
        <v>186</v>
      </c>
      <c r="B481" t="s">
        <v>236</v>
      </c>
      <c r="C481" t="s">
        <v>194</v>
      </c>
      <c r="D481" t="s">
        <v>203</v>
      </c>
      <c r="E481" t="s">
        <v>209</v>
      </c>
      <c r="F481" t="s">
        <v>181</v>
      </c>
      <c r="G481" t="s">
        <v>1</v>
      </c>
      <c r="H481" s="79">
        <v>42</v>
      </c>
      <c r="I481" s="79"/>
      <c r="J481" s="79"/>
      <c r="K481" s="79"/>
      <c r="L481" s="79"/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  <c r="Z481" s="79"/>
      <c r="AA481" s="79"/>
      <c r="AB481" s="79"/>
      <c r="AC481" s="79"/>
      <c r="AD481" s="79"/>
      <c r="AE481" s="79"/>
      <c r="AF481" s="79"/>
      <c r="AG481" s="79"/>
      <c r="AH481" s="79"/>
      <c r="AI481" s="79"/>
      <c r="AJ481" s="79"/>
      <c r="AK481" s="79"/>
      <c r="AL481" s="79"/>
      <c r="AM481" s="79"/>
      <c r="AN481" s="79"/>
      <c r="AO481" s="79"/>
      <c r="AP481" s="79"/>
      <c r="AQ481" s="79"/>
      <c r="AR481" s="79"/>
      <c r="AS481" s="79"/>
      <c r="AT481" s="79"/>
      <c r="AU481" s="79"/>
      <c r="AV481" s="79"/>
      <c r="AW481" s="79"/>
      <c r="AX481" s="79"/>
      <c r="AY481" s="79"/>
      <c r="AZ481" s="79"/>
      <c r="BA481" s="79"/>
      <c r="BB481" s="79"/>
      <c r="BC481" s="79"/>
      <c r="BD481" s="79"/>
      <c r="BE481" s="79"/>
      <c r="BF481" s="79"/>
      <c r="BG481" s="79"/>
      <c r="BH481" s="79"/>
      <c r="BI481" s="79"/>
      <c r="BJ481" s="79"/>
      <c r="BK481" s="79"/>
      <c r="BL481" s="79"/>
      <c r="BM481" s="79"/>
      <c r="BN481" s="79"/>
      <c r="BO481" s="79"/>
      <c r="BP481" s="79"/>
      <c r="BQ481" s="79"/>
      <c r="BR481" s="79"/>
      <c r="BS481" s="79"/>
      <c r="BT481" s="79"/>
      <c r="BU481" s="79"/>
      <c r="BV481" s="79"/>
      <c r="BW481" s="79"/>
      <c r="BX481" s="79"/>
      <c r="BY481" s="79"/>
      <c r="BZ481" s="79"/>
      <c r="CA481" s="79"/>
      <c r="CB481" s="79"/>
      <c r="CC481" s="79"/>
      <c r="CD481" s="79"/>
      <c r="CE481" s="79"/>
      <c r="CF481" s="79"/>
      <c r="CG481" s="79"/>
      <c r="CH481" s="79"/>
      <c r="CI481" s="79"/>
      <c r="CJ481" s="79"/>
      <c r="CK481" s="79"/>
      <c r="CL481" s="79"/>
      <c r="CM481" s="79"/>
      <c r="CN481" s="79"/>
      <c r="CO481" s="79"/>
      <c r="CP481" s="79"/>
      <c r="CQ481" s="79"/>
      <c r="CR481" s="79"/>
      <c r="CS481" s="79"/>
      <c r="CT481" s="79"/>
      <c r="CU481" s="79"/>
      <c r="CV481" s="79"/>
      <c r="CW481" s="79"/>
      <c r="CX481" s="79"/>
      <c r="CY481" s="79"/>
      <c r="CZ481" s="79"/>
      <c r="DA481" s="79"/>
      <c r="DB481" s="79"/>
      <c r="DC481" s="79"/>
      <c r="DD481" s="79"/>
      <c r="DE481" s="79"/>
      <c r="DF481" s="79"/>
      <c r="DG481" s="79"/>
      <c r="DH481" s="79"/>
      <c r="DI481" s="79"/>
      <c r="DJ481" s="79"/>
      <c r="DK481" s="79"/>
      <c r="DL481" s="79"/>
      <c r="DM481" s="79"/>
      <c r="DN481" s="79"/>
      <c r="DO481" s="79"/>
      <c r="DP481" s="79"/>
      <c r="DQ481" s="79"/>
      <c r="DR481" s="79"/>
      <c r="DS481" s="79"/>
      <c r="DT481" s="79"/>
      <c r="DU481" s="79"/>
      <c r="DV481" s="79"/>
      <c r="DW481" s="79"/>
      <c r="DX481" s="79"/>
      <c r="DY481" s="79"/>
      <c r="DZ481" s="79"/>
      <c r="EA481" s="79"/>
      <c r="EB481" s="79"/>
      <c r="EC481" s="79"/>
      <c r="ED481" s="79"/>
      <c r="EE481" s="79"/>
      <c r="EF481" s="79"/>
      <c r="EG481" s="79"/>
      <c r="EH481" s="79"/>
      <c r="EI481" s="79"/>
      <c r="EJ481" s="79"/>
      <c r="EK481" s="79"/>
      <c r="EL481" s="79"/>
      <c r="EM481" s="79"/>
      <c r="EN481" s="79"/>
      <c r="EO481" s="79"/>
      <c r="EP481" s="79"/>
      <c r="EQ481" s="79"/>
      <c r="ER481" s="79"/>
      <c r="ES481" s="79"/>
      <c r="ET481" s="79"/>
      <c r="EU481" s="79"/>
      <c r="EV481" s="79"/>
      <c r="EW481" s="79"/>
      <c r="EX481" s="79"/>
      <c r="EY481" s="79"/>
      <c r="EZ481" s="79"/>
      <c r="FA481" s="79"/>
      <c r="FB481" s="79"/>
      <c r="FC481" s="79"/>
      <c r="FD481" s="79"/>
      <c r="FE481" s="79"/>
      <c r="FF481" s="79"/>
      <c r="FG481" s="79"/>
      <c r="FH481" s="79"/>
      <c r="FI481" s="79"/>
      <c r="FJ481" s="79"/>
      <c r="FK481" s="79"/>
      <c r="FL481" s="79"/>
      <c r="FM481" s="79"/>
      <c r="FN481" s="79"/>
      <c r="FO481" s="79"/>
      <c r="FP481" s="79"/>
      <c r="FQ481" s="79"/>
      <c r="FR481" s="79"/>
      <c r="FS481" s="79"/>
      <c r="FT481" s="79"/>
      <c r="FU481" s="79"/>
      <c r="FV481" s="79"/>
      <c r="FW481" s="79"/>
      <c r="FX481" s="79">
        <v>0</v>
      </c>
      <c r="FY481" s="79">
        <v>3</v>
      </c>
      <c r="FZ481" s="79">
        <v>0</v>
      </c>
      <c r="GA481" s="52"/>
      <c r="GB481" s="34"/>
    </row>
    <row r="482" spans="1:184" x14ac:dyDescent="0.2">
      <c r="A482" t="s">
        <v>186</v>
      </c>
      <c r="B482" t="s">
        <v>236</v>
      </c>
      <c r="C482" t="s">
        <v>194</v>
      </c>
      <c r="D482" t="s">
        <v>203</v>
      </c>
      <c r="E482" t="s">
        <v>209</v>
      </c>
      <c r="F482" t="s">
        <v>182</v>
      </c>
      <c r="G482" t="s">
        <v>1</v>
      </c>
      <c r="H482" s="79">
        <v>259</v>
      </c>
      <c r="I482" s="79"/>
      <c r="J482" s="79"/>
      <c r="K482" s="79"/>
      <c r="L482" s="79"/>
      <c r="M482" s="79"/>
      <c r="N482" s="79"/>
      <c r="O482" s="79"/>
      <c r="P482" s="79"/>
      <c r="Q482" s="79"/>
      <c r="R482" s="79"/>
      <c r="S482" s="79"/>
      <c r="T482" s="79"/>
      <c r="U482" s="79"/>
      <c r="V482" s="79"/>
      <c r="W482" s="79"/>
      <c r="X482" s="79"/>
      <c r="Y482" s="79"/>
      <c r="Z482" s="79"/>
      <c r="AA482" s="79"/>
      <c r="AB482" s="79"/>
      <c r="AC482" s="79"/>
      <c r="AD482" s="79"/>
      <c r="AE482" s="79"/>
      <c r="AF482" s="79"/>
      <c r="AG482" s="79"/>
      <c r="AH482" s="79"/>
      <c r="AI482" s="79"/>
      <c r="AJ482" s="79"/>
      <c r="AK482" s="79"/>
      <c r="AL482" s="79"/>
      <c r="AM482" s="79"/>
      <c r="AN482" s="79"/>
      <c r="AO482" s="79"/>
      <c r="AP482" s="79"/>
      <c r="AQ482" s="79"/>
      <c r="AR482" s="79"/>
      <c r="AS482" s="79"/>
      <c r="AT482" s="79"/>
      <c r="AU482" s="79"/>
      <c r="AV482" s="79"/>
      <c r="AW482" s="79"/>
      <c r="AX482" s="79"/>
      <c r="AY482" s="79"/>
      <c r="AZ482" s="79"/>
      <c r="BA482" s="79"/>
      <c r="BB482" s="79"/>
      <c r="BC482" s="79"/>
      <c r="BD482" s="79"/>
      <c r="BE482" s="79"/>
      <c r="BF482" s="79"/>
      <c r="BG482" s="79"/>
      <c r="BH482" s="79"/>
      <c r="BI482" s="79"/>
      <c r="BJ482" s="79"/>
      <c r="BK482" s="79"/>
      <c r="BL482" s="79"/>
      <c r="BM482" s="79"/>
      <c r="BN482" s="79"/>
      <c r="BO482" s="79"/>
      <c r="BP482" s="79"/>
      <c r="BQ482" s="79"/>
      <c r="BR482" s="79"/>
      <c r="BS482" s="79"/>
      <c r="BT482" s="79"/>
      <c r="BU482" s="79"/>
      <c r="BV482" s="79"/>
      <c r="BW482" s="79"/>
      <c r="BX482" s="79"/>
      <c r="BY482" s="79"/>
      <c r="BZ482" s="79"/>
      <c r="CA482" s="79"/>
      <c r="CB482" s="79"/>
      <c r="CC482" s="79"/>
      <c r="CD482" s="79"/>
      <c r="CE482" s="79"/>
      <c r="CF482" s="79"/>
      <c r="CG482" s="79"/>
      <c r="CH482" s="79"/>
      <c r="CI482" s="79"/>
      <c r="CJ482" s="79"/>
      <c r="CK482" s="79"/>
      <c r="CL482" s="79"/>
      <c r="CM482" s="79"/>
      <c r="CN482" s="79"/>
      <c r="CO482" s="79"/>
      <c r="CP482" s="79"/>
      <c r="CQ482" s="79"/>
      <c r="CR482" s="79"/>
      <c r="CS482" s="79"/>
      <c r="CT482" s="79"/>
      <c r="CU482" s="79"/>
      <c r="CV482" s="79"/>
      <c r="CW482" s="79"/>
      <c r="CX482" s="79"/>
      <c r="CY482" s="79"/>
      <c r="CZ482" s="79"/>
      <c r="DA482" s="79"/>
      <c r="DB482" s="79"/>
      <c r="DC482" s="79"/>
      <c r="DD482" s="79"/>
      <c r="DE482" s="79"/>
      <c r="DF482" s="79"/>
      <c r="DG482" s="79"/>
      <c r="DH482" s="79"/>
      <c r="DI482" s="79"/>
      <c r="DJ482" s="79"/>
      <c r="DK482" s="79"/>
      <c r="DL482" s="79"/>
      <c r="DM482" s="79"/>
      <c r="DN482" s="79"/>
      <c r="DO482" s="79"/>
      <c r="DP482" s="79"/>
      <c r="DQ482" s="79"/>
      <c r="DR482" s="79"/>
      <c r="DS482" s="79"/>
      <c r="DT482" s="79"/>
      <c r="DU482" s="79"/>
      <c r="DV482" s="79"/>
      <c r="DW482" s="79"/>
      <c r="DX482" s="79"/>
      <c r="DY482" s="79"/>
      <c r="DZ482" s="79"/>
      <c r="EA482" s="79"/>
      <c r="EB482" s="79"/>
      <c r="EC482" s="79"/>
      <c r="ED482" s="79"/>
      <c r="EE482" s="79"/>
      <c r="EF482" s="79"/>
      <c r="EG482" s="79"/>
      <c r="EH482" s="79"/>
      <c r="EI482" s="79"/>
      <c r="EJ482" s="79"/>
      <c r="EK482" s="79"/>
      <c r="EL482" s="79"/>
      <c r="EM482" s="79"/>
      <c r="EN482" s="79"/>
      <c r="EO482" s="79"/>
      <c r="EP482" s="79"/>
      <c r="EQ482" s="79"/>
      <c r="ER482" s="79"/>
      <c r="ES482" s="79"/>
      <c r="ET482" s="79"/>
      <c r="EU482" s="79"/>
      <c r="EV482" s="79"/>
      <c r="EW482" s="79"/>
      <c r="EX482" s="79"/>
      <c r="EY482" s="79"/>
      <c r="EZ482" s="79"/>
      <c r="FA482" s="79"/>
      <c r="FB482" s="79"/>
      <c r="FC482" s="79"/>
      <c r="FD482" s="79"/>
      <c r="FE482" s="79"/>
      <c r="FF482" s="79"/>
      <c r="FG482" s="79"/>
      <c r="FH482" s="79"/>
      <c r="FI482" s="79"/>
      <c r="FJ482" s="79"/>
      <c r="FK482" s="79"/>
      <c r="FL482" s="79"/>
      <c r="FM482" s="79"/>
      <c r="FN482" s="79"/>
      <c r="FO482" s="79"/>
      <c r="FP482" s="79"/>
      <c r="FQ482" s="79"/>
      <c r="FR482" s="79"/>
      <c r="FS482" s="79"/>
      <c r="FT482" s="79"/>
      <c r="FU482" s="79"/>
      <c r="FV482" s="79"/>
      <c r="FW482" s="79"/>
      <c r="FX482" s="79">
        <v>0</v>
      </c>
      <c r="FY482" s="79">
        <v>37</v>
      </c>
      <c r="FZ482" s="79">
        <v>0</v>
      </c>
      <c r="GA482" s="52"/>
      <c r="GB482" s="34"/>
    </row>
    <row r="483" spans="1:184" x14ac:dyDescent="0.2">
      <c r="A483" t="s">
        <v>186</v>
      </c>
      <c r="B483" t="s">
        <v>236</v>
      </c>
      <c r="C483" t="s">
        <v>194</v>
      </c>
      <c r="D483" t="s">
        <v>203</v>
      </c>
      <c r="E483" t="s">
        <v>209</v>
      </c>
      <c r="F483" t="s">
        <v>183</v>
      </c>
      <c r="G483" t="s">
        <v>1</v>
      </c>
      <c r="H483" s="79">
        <v>389</v>
      </c>
      <c r="I483" s="79"/>
      <c r="J483" s="79"/>
      <c r="K483" s="79"/>
      <c r="L483" s="79"/>
      <c r="M483" s="79"/>
      <c r="N483" s="79"/>
      <c r="O483" s="79"/>
      <c r="P483" s="79"/>
      <c r="Q483" s="79"/>
      <c r="R483" s="79"/>
      <c r="S483" s="79"/>
      <c r="T483" s="79"/>
      <c r="U483" s="79"/>
      <c r="V483" s="79"/>
      <c r="W483" s="79"/>
      <c r="X483" s="79"/>
      <c r="Y483" s="79"/>
      <c r="Z483" s="79"/>
      <c r="AA483" s="79"/>
      <c r="AB483" s="79"/>
      <c r="AC483" s="79"/>
      <c r="AD483" s="79"/>
      <c r="AE483" s="79"/>
      <c r="AF483" s="79"/>
      <c r="AG483" s="79"/>
      <c r="AH483" s="79"/>
      <c r="AI483" s="79"/>
      <c r="AJ483" s="79"/>
      <c r="AK483" s="79"/>
      <c r="AL483" s="79"/>
      <c r="AM483" s="79"/>
      <c r="AN483" s="79"/>
      <c r="AO483" s="79"/>
      <c r="AP483" s="79"/>
      <c r="AQ483" s="79"/>
      <c r="AR483" s="79"/>
      <c r="AS483" s="79"/>
      <c r="AT483" s="79"/>
      <c r="AU483" s="79"/>
      <c r="AV483" s="79"/>
      <c r="AW483" s="79"/>
      <c r="AX483" s="79"/>
      <c r="AY483" s="79"/>
      <c r="AZ483" s="79"/>
      <c r="BA483" s="79"/>
      <c r="BB483" s="79"/>
      <c r="BC483" s="79"/>
      <c r="BD483" s="79"/>
      <c r="BE483" s="79"/>
      <c r="BF483" s="79"/>
      <c r="BG483" s="79"/>
      <c r="BH483" s="79"/>
      <c r="BI483" s="79"/>
      <c r="BJ483" s="79"/>
      <c r="BK483" s="79"/>
      <c r="BL483" s="79"/>
      <c r="BM483" s="79"/>
      <c r="BN483" s="79"/>
      <c r="BO483" s="79"/>
      <c r="BP483" s="79"/>
      <c r="BQ483" s="79"/>
      <c r="BR483" s="79"/>
      <c r="BS483" s="79"/>
      <c r="BT483" s="79"/>
      <c r="BU483" s="79"/>
      <c r="BV483" s="79"/>
      <c r="BW483" s="79"/>
      <c r="BX483" s="79"/>
      <c r="BY483" s="79"/>
      <c r="BZ483" s="79"/>
      <c r="CA483" s="79"/>
      <c r="CB483" s="79"/>
      <c r="CC483" s="79"/>
      <c r="CD483" s="79"/>
      <c r="CE483" s="79"/>
      <c r="CF483" s="79"/>
      <c r="CG483" s="79"/>
      <c r="CH483" s="79"/>
      <c r="CI483" s="79"/>
      <c r="CJ483" s="79"/>
      <c r="CK483" s="79"/>
      <c r="CL483" s="79"/>
      <c r="CM483" s="79"/>
      <c r="CN483" s="79"/>
      <c r="CO483" s="79"/>
      <c r="CP483" s="79"/>
      <c r="CQ483" s="79"/>
      <c r="CR483" s="79"/>
      <c r="CS483" s="79"/>
      <c r="CT483" s="79"/>
      <c r="CU483" s="79"/>
      <c r="CV483" s="79"/>
      <c r="CW483" s="79"/>
      <c r="CX483" s="79"/>
      <c r="CY483" s="79"/>
      <c r="CZ483" s="79"/>
      <c r="DA483" s="79"/>
      <c r="DB483" s="79"/>
      <c r="DC483" s="79"/>
      <c r="DD483" s="79"/>
      <c r="DE483" s="79"/>
      <c r="DF483" s="79"/>
      <c r="DG483" s="79"/>
      <c r="DH483" s="79"/>
      <c r="DI483" s="79"/>
      <c r="DJ483" s="79"/>
      <c r="DK483" s="79"/>
      <c r="DL483" s="79"/>
      <c r="DM483" s="79"/>
      <c r="DN483" s="79"/>
      <c r="DO483" s="79"/>
      <c r="DP483" s="79"/>
      <c r="DQ483" s="79"/>
      <c r="DR483" s="79"/>
      <c r="DS483" s="79"/>
      <c r="DT483" s="79"/>
      <c r="DU483" s="79"/>
      <c r="DV483" s="79"/>
      <c r="DW483" s="79"/>
      <c r="DX483" s="79"/>
      <c r="DY483" s="79"/>
      <c r="DZ483" s="79"/>
      <c r="EA483" s="79"/>
      <c r="EB483" s="79"/>
      <c r="EC483" s="79"/>
      <c r="ED483" s="79"/>
      <c r="EE483" s="79"/>
      <c r="EF483" s="79"/>
      <c r="EG483" s="79"/>
      <c r="EH483" s="79"/>
      <c r="EI483" s="79"/>
      <c r="EJ483" s="79"/>
      <c r="EK483" s="79"/>
      <c r="EL483" s="79"/>
      <c r="EM483" s="79"/>
      <c r="EN483" s="79"/>
      <c r="EO483" s="79"/>
      <c r="EP483" s="79"/>
      <c r="EQ483" s="79"/>
      <c r="ER483" s="79"/>
      <c r="ES483" s="79"/>
      <c r="ET483" s="79"/>
      <c r="EU483" s="79"/>
      <c r="EV483" s="79"/>
      <c r="EW483" s="79"/>
      <c r="EX483" s="79"/>
      <c r="EY483" s="79"/>
      <c r="EZ483" s="79"/>
      <c r="FA483" s="79"/>
      <c r="FB483" s="79"/>
      <c r="FC483" s="79"/>
      <c r="FD483" s="79"/>
      <c r="FE483" s="79"/>
      <c r="FF483" s="79"/>
      <c r="FG483" s="79"/>
      <c r="FH483" s="79"/>
      <c r="FI483" s="79"/>
      <c r="FJ483" s="79"/>
      <c r="FK483" s="79"/>
      <c r="FL483" s="79"/>
      <c r="FM483" s="79"/>
      <c r="FN483" s="79"/>
      <c r="FO483" s="79"/>
      <c r="FP483" s="79"/>
      <c r="FQ483" s="79"/>
      <c r="FR483" s="79"/>
      <c r="FS483" s="79"/>
      <c r="FT483" s="79"/>
      <c r="FU483" s="79"/>
      <c r="FV483" s="79"/>
      <c r="FW483" s="79"/>
      <c r="FX483" s="79">
        <v>0</v>
      </c>
      <c r="FY483" s="79">
        <v>34</v>
      </c>
      <c r="FZ483" s="79">
        <v>0</v>
      </c>
      <c r="GA483" s="52"/>
      <c r="GB483" s="34"/>
    </row>
    <row r="484" spans="1:184" x14ac:dyDescent="0.2">
      <c r="A484" t="s">
        <v>186</v>
      </c>
      <c r="B484" t="s">
        <v>236</v>
      </c>
      <c r="C484" t="s">
        <v>194</v>
      </c>
      <c r="D484" t="s">
        <v>203</v>
      </c>
      <c r="E484" t="s">
        <v>209</v>
      </c>
      <c r="F484" t="s">
        <v>184</v>
      </c>
      <c r="G484" t="s">
        <v>1</v>
      </c>
      <c r="H484" s="79">
        <v>174</v>
      </c>
      <c r="I484" s="79"/>
      <c r="J484" s="79"/>
      <c r="K484" s="79"/>
      <c r="L484" s="79"/>
      <c r="M484" s="79"/>
      <c r="N484" s="79"/>
      <c r="O484" s="79"/>
      <c r="P484" s="79"/>
      <c r="Q484" s="79"/>
      <c r="R484" s="79"/>
      <c r="S484" s="79"/>
      <c r="T484" s="79"/>
      <c r="U484" s="79"/>
      <c r="V484" s="79"/>
      <c r="W484" s="79"/>
      <c r="X484" s="79"/>
      <c r="Y484" s="79"/>
      <c r="Z484" s="79"/>
      <c r="AA484" s="79"/>
      <c r="AB484" s="79"/>
      <c r="AC484" s="79"/>
      <c r="AD484" s="79"/>
      <c r="AE484" s="79"/>
      <c r="AF484" s="79"/>
      <c r="AG484" s="79"/>
      <c r="AH484" s="79"/>
      <c r="AI484" s="79"/>
      <c r="AJ484" s="79"/>
      <c r="AK484" s="79"/>
      <c r="AL484" s="79"/>
      <c r="AM484" s="79"/>
      <c r="AN484" s="79"/>
      <c r="AO484" s="79"/>
      <c r="AP484" s="79"/>
      <c r="AQ484" s="79"/>
      <c r="AR484" s="79"/>
      <c r="AS484" s="79"/>
      <c r="AT484" s="79"/>
      <c r="AU484" s="79"/>
      <c r="AV484" s="79"/>
      <c r="AW484" s="79"/>
      <c r="AX484" s="79"/>
      <c r="AY484" s="79"/>
      <c r="AZ484" s="79"/>
      <c r="BA484" s="79"/>
      <c r="BB484" s="79"/>
      <c r="BC484" s="79"/>
      <c r="BD484" s="79"/>
      <c r="BE484" s="79"/>
      <c r="BF484" s="79"/>
      <c r="BG484" s="79"/>
      <c r="BH484" s="79"/>
      <c r="BI484" s="79"/>
      <c r="BJ484" s="79"/>
      <c r="BK484" s="79"/>
      <c r="BL484" s="79"/>
      <c r="BM484" s="79"/>
      <c r="BN484" s="79"/>
      <c r="BO484" s="79"/>
      <c r="BP484" s="79"/>
      <c r="BQ484" s="79"/>
      <c r="BR484" s="79"/>
      <c r="BS484" s="79"/>
      <c r="BT484" s="79"/>
      <c r="BU484" s="79"/>
      <c r="BV484" s="79"/>
      <c r="BW484" s="79"/>
      <c r="BX484" s="79"/>
      <c r="BY484" s="79"/>
      <c r="BZ484" s="79"/>
      <c r="CA484" s="79"/>
      <c r="CB484" s="79"/>
      <c r="CC484" s="79"/>
      <c r="CD484" s="79"/>
      <c r="CE484" s="79"/>
      <c r="CF484" s="79"/>
      <c r="CG484" s="79"/>
      <c r="CH484" s="79"/>
      <c r="CI484" s="79"/>
      <c r="CJ484" s="79"/>
      <c r="CK484" s="79"/>
      <c r="CL484" s="79"/>
      <c r="CM484" s="79"/>
      <c r="CN484" s="79"/>
      <c r="CO484" s="79"/>
      <c r="CP484" s="79"/>
      <c r="CQ484" s="79"/>
      <c r="CR484" s="79"/>
      <c r="CS484" s="79"/>
      <c r="CT484" s="79"/>
      <c r="CU484" s="79"/>
      <c r="CV484" s="79"/>
      <c r="CW484" s="79"/>
      <c r="CX484" s="79"/>
      <c r="CY484" s="79"/>
      <c r="CZ484" s="79"/>
      <c r="DA484" s="79"/>
      <c r="DB484" s="79"/>
      <c r="DC484" s="79"/>
      <c r="DD484" s="79"/>
      <c r="DE484" s="79"/>
      <c r="DF484" s="79"/>
      <c r="DG484" s="79"/>
      <c r="DH484" s="79"/>
      <c r="DI484" s="79"/>
      <c r="DJ484" s="79"/>
      <c r="DK484" s="79"/>
      <c r="DL484" s="79"/>
      <c r="DM484" s="79"/>
      <c r="DN484" s="79"/>
      <c r="DO484" s="79"/>
      <c r="DP484" s="79"/>
      <c r="DQ484" s="79"/>
      <c r="DR484" s="79"/>
      <c r="DS484" s="79"/>
      <c r="DT484" s="79"/>
      <c r="DU484" s="79"/>
      <c r="DV484" s="79"/>
      <c r="DW484" s="79"/>
      <c r="DX484" s="79"/>
      <c r="DY484" s="79"/>
      <c r="DZ484" s="79"/>
      <c r="EA484" s="79"/>
      <c r="EB484" s="79"/>
      <c r="EC484" s="79"/>
      <c r="ED484" s="79"/>
      <c r="EE484" s="79"/>
      <c r="EF484" s="79"/>
      <c r="EG484" s="79"/>
      <c r="EH484" s="79"/>
      <c r="EI484" s="79"/>
      <c r="EJ484" s="79"/>
      <c r="EK484" s="79"/>
      <c r="EL484" s="79"/>
      <c r="EM484" s="79"/>
      <c r="EN484" s="79"/>
      <c r="EO484" s="79"/>
      <c r="EP484" s="79"/>
      <c r="EQ484" s="79"/>
      <c r="ER484" s="79"/>
      <c r="ES484" s="79"/>
      <c r="ET484" s="79"/>
      <c r="EU484" s="79"/>
      <c r="EV484" s="79"/>
      <c r="EW484" s="79"/>
      <c r="EX484" s="79"/>
      <c r="EY484" s="79"/>
      <c r="EZ484" s="79"/>
      <c r="FA484" s="79"/>
      <c r="FB484" s="79"/>
      <c r="FC484" s="79"/>
      <c r="FD484" s="79"/>
      <c r="FE484" s="79"/>
      <c r="FF484" s="79"/>
      <c r="FG484" s="79"/>
      <c r="FH484" s="79"/>
      <c r="FI484" s="79"/>
      <c r="FJ484" s="79"/>
      <c r="FK484" s="79"/>
      <c r="FL484" s="79"/>
      <c r="FM484" s="79"/>
      <c r="FN484" s="79"/>
      <c r="FO484" s="79"/>
      <c r="FP484" s="79"/>
      <c r="FQ484" s="79"/>
      <c r="FR484" s="79"/>
      <c r="FS484" s="79"/>
      <c r="FT484" s="79"/>
      <c r="FU484" s="79"/>
      <c r="FV484" s="79"/>
      <c r="FW484" s="79"/>
      <c r="FX484" s="79">
        <v>0</v>
      </c>
      <c r="FY484" s="79">
        <v>17</v>
      </c>
      <c r="FZ484" s="79">
        <v>0</v>
      </c>
      <c r="GA484" s="52"/>
      <c r="GB484" s="34"/>
    </row>
    <row r="485" spans="1:184" x14ac:dyDescent="0.2">
      <c r="A485" t="s">
        <v>186</v>
      </c>
      <c r="B485" t="s">
        <v>236</v>
      </c>
      <c r="C485" t="s">
        <v>194</v>
      </c>
      <c r="D485" t="s">
        <v>203</v>
      </c>
      <c r="E485" t="s">
        <v>209</v>
      </c>
      <c r="F485" t="s">
        <v>185</v>
      </c>
      <c r="G485" t="s">
        <v>1</v>
      </c>
      <c r="H485" s="79">
        <v>57</v>
      </c>
      <c r="I485" s="79"/>
      <c r="J485" s="79"/>
      <c r="K485" s="79"/>
      <c r="L485" s="79"/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  <c r="Z485" s="79"/>
      <c r="AA485" s="79"/>
      <c r="AB485" s="79"/>
      <c r="AC485" s="79"/>
      <c r="AD485" s="79"/>
      <c r="AE485" s="79"/>
      <c r="AF485" s="79"/>
      <c r="AG485" s="79"/>
      <c r="AH485" s="79"/>
      <c r="AI485" s="79"/>
      <c r="AJ485" s="79"/>
      <c r="AK485" s="79"/>
      <c r="AL485" s="79"/>
      <c r="AM485" s="79"/>
      <c r="AN485" s="79"/>
      <c r="AO485" s="79"/>
      <c r="AP485" s="79"/>
      <c r="AQ485" s="79"/>
      <c r="AR485" s="79"/>
      <c r="AS485" s="79"/>
      <c r="AT485" s="79"/>
      <c r="AU485" s="79"/>
      <c r="AV485" s="79"/>
      <c r="AW485" s="79"/>
      <c r="AX485" s="79"/>
      <c r="AY485" s="79"/>
      <c r="AZ485" s="79"/>
      <c r="BA485" s="79"/>
      <c r="BB485" s="79"/>
      <c r="BC485" s="79"/>
      <c r="BD485" s="79"/>
      <c r="BE485" s="79"/>
      <c r="BF485" s="79"/>
      <c r="BG485" s="79"/>
      <c r="BH485" s="79"/>
      <c r="BI485" s="79"/>
      <c r="BJ485" s="79"/>
      <c r="BK485" s="79"/>
      <c r="BL485" s="79"/>
      <c r="BM485" s="79"/>
      <c r="BN485" s="79"/>
      <c r="BO485" s="79"/>
      <c r="BP485" s="79"/>
      <c r="BQ485" s="79"/>
      <c r="BR485" s="79"/>
      <c r="BS485" s="79"/>
      <c r="BT485" s="79"/>
      <c r="BU485" s="79"/>
      <c r="BV485" s="79"/>
      <c r="BW485" s="79"/>
      <c r="BX485" s="79"/>
      <c r="BY485" s="79"/>
      <c r="BZ485" s="79"/>
      <c r="CA485" s="79"/>
      <c r="CB485" s="79"/>
      <c r="CC485" s="79"/>
      <c r="CD485" s="79"/>
      <c r="CE485" s="79"/>
      <c r="CF485" s="79"/>
      <c r="CG485" s="79"/>
      <c r="CH485" s="79"/>
      <c r="CI485" s="79"/>
      <c r="CJ485" s="79"/>
      <c r="CK485" s="79"/>
      <c r="CL485" s="79"/>
      <c r="CM485" s="79"/>
      <c r="CN485" s="79"/>
      <c r="CO485" s="79"/>
      <c r="CP485" s="79"/>
      <c r="CQ485" s="79"/>
      <c r="CR485" s="79"/>
      <c r="CS485" s="79"/>
      <c r="CT485" s="79"/>
      <c r="CU485" s="79"/>
      <c r="CV485" s="79"/>
      <c r="CW485" s="79"/>
      <c r="CX485" s="79"/>
      <c r="CY485" s="79"/>
      <c r="CZ485" s="79"/>
      <c r="DA485" s="79"/>
      <c r="DB485" s="79"/>
      <c r="DC485" s="79"/>
      <c r="DD485" s="79"/>
      <c r="DE485" s="79"/>
      <c r="DF485" s="79"/>
      <c r="DG485" s="79"/>
      <c r="DH485" s="79"/>
      <c r="DI485" s="79"/>
      <c r="DJ485" s="79"/>
      <c r="DK485" s="79"/>
      <c r="DL485" s="79"/>
      <c r="DM485" s="79"/>
      <c r="DN485" s="79"/>
      <c r="DO485" s="79"/>
      <c r="DP485" s="79"/>
      <c r="DQ485" s="79"/>
      <c r="DR485" s="79"/>
      <c r="DS485" s="79"/>
      <c r="DT485" s="79"/>
      <c r="DU485" s="79"/>
      <c r="DV485" s="79"/>
      <c r="DW485" s="79"/>
      <c r="DX485" s="79"/>
      <c r="DY485" s="79"/>
      <c r="DZ485" s="79"/>
      <c r="EA485" s="79"/>
      <c r="EB485" s="79"/>
      <c r="EC485" s="79"/>
      <c r="ED485" s="79"/>
      <c r="EE485" s="79"/>
      <c r="EF485" s="79"/>
      <c r="EG485" s="79"/>
      <c r="EH485" s="79"/>
      <c r="EI485" s="79"/>
      <c r="EJ485" s="79"/>
      <c r="EK485" s="79"/>
      <c r="EL485" s="79"/>
      <c r="EM485" s="79"/>
      <c r="EN485" s="79"/>
      <c r="EO485" s="79"/>
      <c r="EP485" s="79"/>
      <c r="EQ485" s="79"/>
      <c r="ER485" s="79"/>
      <c r="ES485" s="79"/>
      <c r="ET485" s="79"/>
      <c r="EU485" s="79"/>
      <c r="EV485" s="79"/>
      <c r="EW485" s="79"/>
      <c r="EX485" s="79"/>
      <c r="EY485" s="79"/>
      <c r="EZ485" s="79"/>
      <c r="FA485" s="79"/>
      <c r="FB485" s="79"/>
      <c r="FC485" s="79"/>
      <c r="FD485" s="79"/>
      <c r="FE485" s="79"/>
      <c r="FF485" s="79"/>
      <c r="FG485" s="79"/>
      <c r="FH485" s="79"/>
      <c r="FI485" s="79"/>
      <c r="FJ485" s="79"/>
      <c r="FK485" s="79"/>
      <c r="FL485" s="79"/>
      <c r="FM485" s="79"/>
      <c r="FN485" s="79"/>
      <c r="FO485" s="79"/>
      <c r="FP485" s="79"/>
      <c r="FQ485" s="79"/>
      <c r="FR485" s="79"/>
      <c r="FS485" s="79"/>
      <c r="FT485" s="79"/>
      <c r="FU485" s="79"/>
      <c r="FV485" s="79"/>
      <c r="FW485" s="79"/>
      <c r="FX485" s="79">
        <v>0</v>
      </c>
      <c r="FY485" s="79">
        <v>4</v>
      </c>
      <c r="FZ485" s="79">
        <v>0</v>
      </c>
      <c r="GA485" s="52"/>
      <c r="GB485" s="34"/>
    </row>
    <row r="486" spans="1:184" x14ac:dyDescent="0.2">
      <c r="A486" t="s">
        <v>186</v>
      </c>
      <c r="B486" t="s">
        <v>236</v>
      </c>
      <c r="C486" t="s">
        <v>194</v>
      </c>
      <c r="D486" t="s">
        <v>203</v>
      </c>
      <c r="E486" t="s">
        <v>210</v>
      </c>
      <c r="F486" t="s">
        <v>1</v>
      </c>
      <c r="G486" t="s">
        <v>198</v>
      </c>
      <c r="H486" s="79">
        <v>2603</v>
      </c>
      <c r="I486" s="79">
        <v>0.6535457968711853</v>
      </c>
      <c r="J486" s="79">
        <v>0.60937368869781494</v>
      </c>
      <c r="K486" s="79">
        <v>0.52699828147888184</v>
      </c>
      <c r="L486" s="79">
        <v>0.46884417533874512</v>
      </c>
      <c r="M486" s="79">
        <v>0.43378826975822449</v>
      </c>
      <c r="N486" s="79">
        <v>0.41505134105682373</v>
      </c>
      <c r="O486" s="79">
        <v>0.38182798027992249</v>
      </c>
      <c r="P486" s="79">
        <v>0.43014916777610779</v>
      </c>
      <c r="Q486" s="79">
        <v>0.48480415344238281</v>
      </c>
      <c r="R486" s="79">
        <v>0.56527107954025269</v>
      </c>
      <c r="S486" s="79">
        <v>0.74055874347686768</v>
      </c>
      <c r="T486" s="79">
        <v>0.93136805295944214</v>
      </c>
      <c r="U486" s="79">
        <v>0.98549991846084595</v>
      </c>
      <c r="V486" s="79">
        <v>1.0862405300140381</v>
      </c>
      <c r="W486" s="79">
        <v>1.0237871408462524</v>
      </c>
      <c r="X486" s="79">
        <v>1.0559560060501099</v>
      </c>
      <c r="Y486" s="79">
        <v>1.1967324018478394</v>
      </c>
      <c r="Z486" s="79">
        <v>1.1759618520736694</v>
      </c>
      <c r="AA486" s="79">
        <v>1.1667526960372925</v>
      </c>
      <c r="AB486" s="79">
        <v>1.1430474519729614</v>
      </c>
      <c r="AC486" s="79">
        <v>1.0680367946624756</v>
      </c>
      <c r="AD486" s="79">
        <v>0.93427103757858276</v>
      </c>
      <c r="AE486" s="79">
        <v>0.72898197174072266</v>
      </c>
      <c r="AF486" s="79">
        <v>0.58140444755554199</v>
      </c>
      <c r="AG486" s="79">
        <v>-0.12983272969722748</v>
      </c>
      <c r="AH486" s="79">
        <v>-0.11641555279493332</v>
      </c>
      <c r="AI486" s="79">
        <v>-0.15730232000350952</v>
      </c>
      <c r="AJ486" s="79">
        <v>-0.15493078529834747</v>
      </c>
      <c r="AK486" s="79">
        <v>-7.8780025243759155E-2</v>
      </c>
      <c r="AL486" s="79">
        <v>-1.150630135089159E-2</v>
      </c>
      <c r="AM486" s="79">
        <v>-4.7495990991592407E-2</v>
      </c>
      <c r="AN486" s="79">
        <v>-5.6154977530241013E-2</v>
      </c>
      <c r="AO486" s="79">
        <v>-5.8574378490447998E-2</v>
      </c>
      <c r="AP486" s="79">
        <v>-0.13172009587287903</v>
      </c>
      <c r="AQ486" s="79">
        <v>-4.5553594827651978E-2</v>
      </c>
      <c r="AR486" s="79">
        <v>3.5267949104309082E-2</v>
      </c>
      <c r="AS486" s="79">
        <v>-2.4741957895457745E-3</v>
      </c>
      <c r="AT486" s="79">
        <v>-3.9140645414590836E-2</v>
      </c>
      <c r="AU486" s="79">
        <v>-0.1002504825592041</v>
      </c>
      <c r="AV486" s="79">
        <v>-0.13476814329624176</v>
      </c>
      <c r="AW486" s="79">
        <v>1.3257719576358795E-2</v>
      </c>
      <c r="AX486" s="79">
        <v>-5.3300544619560242E-2</v>
      </c>
      <c r="AY486" s="79">
        <v>-0.11126921325922012</v>
      </c>
      <c r="AZ486" s="79">
        <v>-0.12921784818172455</v>
      </c>
      <c r="BA486" s="79">
        <v>-0.18275867402553558</v>
      </c>
      <c r="BB486" s="79">
        <v>-0.22370828688144684</v>
      </c>
      <c r="BC486" s="79">
        <v>-0.25450211763381958</v>
      </c>
      <c r="BD486" s="79">
        <v>-0.17357662320137024</v>
      </c>
      <c r="BE486" s="79">
        <v>-4.3045878410339355E-2</v>
      </c>
      <c r="BF486" s="79">
        <v>-3.1523086130619049E-2</v>
      </c>
      <c r="BG486" s="79">
        <v>-7.6015211641788483E-2</v>
      </c>
      <c r="BH486" s="79">
        <v>-8.2228861749172211E-2</v>
      </c>
      <c r="BI486" s="79">
        <v>-2.9800280928611755E-2</v>
      </c>
      <c r="BJ486" s="79">
        <v>2.6519915089011192E-2</v>
      </c>
      <c r="BK486" s="79">
        <v>-9.542735293507576E-3</v>
      </c>
      <c r="BL486" s="79">
        <v>-1.4038405381143093E-2</v>
      </c>
      <c r="BM486" s="79">
        <v>-1.8244922161102295E-2</v>
      </c>
      <c r="BN486" s="79">
        <v>-7.4805587530136108E-2</v>
      </c>
      <c r="BO486" s="79">
        <v>2.0683908835053444E-2</v>
      </c>
      <c r="BP486" s="79">
        <v>0.11937340348958969</v>
      </c>
      <c r="BQ486" s="79">
        <v>8.4285475313663483E-2</v>
      </c>
      <c r="BR486" s="79">
        <v>6.1813589185476303E-2</v>
      </c>
      <c r="BS486" s="79">
        <v>3.5576504888013005E-4</v>
      </c>
      <c r="BT486" s="79">
        <v>-2.4915559217333794E-2</v>
      </c>
      <c r="BU486" s="79">
        <v>0.12913623452186584</v>
      </c>
      <c r="BV486" s="79">
        <v>5.7294946163892746E-2</v>
      </c>
      <c r="BW486" s="79">
        <v>-6.6150317434221506E-4</v>
      </c>
      <c r="BX486" s="79">
        <v>-1.7054306343197823E-2</v>
      </c>
      <c r="BY486" s="79">
        <v>-8.4471277892589569E-2</v>
      </c>
      <c r="BZ486" s="79">
        <v>-0.13116481900215149</v>
      </c>
      <c r="CA486" s="79">
        <v>-0.16781198978424072</v>
      </c>
      <c r="CB486" s="79">
        <v>-9.6995539963245392E-2</v>
      </c>
      <c r="CC486" s="79">
        <v>1.706242561340332E-2</v>
      </c>
      <c r="CD486" s="79">
        <v>2.7273176237940788E-2</v>
      </c>
      <c r="CE486" s="79">
        <v>-1.9716016948223114E-2</v>
      </c>
      <c r="CF486" s="79">
        <v>-3.1875733286142349E-2</v>
      </c>
      <c r="CG486" s="79">
        <v>4.1229370981454849E-3</v>
      </c>
      <c r="CH486" s="79">
        <v>5.2856754511594772E-2</v>
      </c>
      <c r="CI486" s="79">
        <v>1.6743576154112816E-2</v>
      </c>
      <c r="CJ486" s="79">
        <v>1.5131403692066669E-2</v>
      </c>
      <c r="CK486" s="79">
        <v>9.6871387213468552E-3</v>
      </c>
      <c r="CL486" s="79">
        <v>-3.5386770963668823E-2</v>
      </c>
      <c r="CM486" s="79">
        <v>6.65598064661026E-2</v>
      </c>
      <c r="CN486" s="79">
        <v>0.17762459814548492</v>
      </c>
      <c r="CO486" s="79">
        <v>0.14437496662139893</v>
      </c>
      <c r="CP486" s="79">
        <v>0.13173417747020721</v>
      </c>
      <c r="CQ486" s="79">
        <v>7.0035338401794434E-2</v>
      </c>
      <c r="CR486" s="79">
        <v>5.1168005913496017E-2</v>
      </c>
      <c r="CS486" s="79">
        <v>0.20939330756664276</v>
      </c>
      <c r="CT486" s="79">
        <v>0.13389305770397186</v>
      </c>
      <c r="CU486" s="79">
        <v>7.5945056974887848E-2</v>
      </c>
      <c r="CV486" s="79">
        <v>6.0629818588495255E-2</v>
      </c>
      <c r="CW486" s="79">
        <v>-1.6397731378674507E-2</v>
      </c>
      <c r="CX486" s="79">
        <v>-6.7069508135318756E-2</v>
      </c>
      <c r="CY486" s="79">
        <v>-0.1077706590294838</v>
      </c>
      <c r="CZ486" s="79">
        <v>-4.3955720961093903E-2</v>
      </c>
      <c r="DA486" s="79">
        <v>7.7170737087726593E-2</v>
      </c>
      <c r="DB486" s="79">
        <v>8.6069442331790924E-2</v>
      </c>
      <c r="DC486" s="79">
        <v>3.6583181470632553E-2</v>
      </c>
      <c r="DD486" s="79">
        <v>1.8477398902177811E-2</v>
      </c>
      <c r="DE486" s="79">
        <v>3.8046158850193024E-2</v>
      </c>
      <c r="DF486" s="79">
        <v>7.9193592071533203E-2</v>
      </c>
      <c r="DG486" s="79">
        <v>4.3029885739088058E-2</v>
      </c>
      <c r="DH486" s="79">
        <v>4.4301215559244156E-2</v>
      </c>
      <c r="DI486" s="79">
        <v>3.7619199603796005E-2</v>
      </c>
      <c r="DJ486" s="79">
        <v>4.0320451371371746E-3</v>
      </c>
      <c r="DK486" s="79">
        <v>0.11243569850921631</v>
      </c>
      <c r="DL486" s="79">
        <v>0.23587577044963837</v>
      </c>
      <c r="DM486" s="79">
        <v>0.20446445047855377</v>
      </c>
      <c r="DN486" s="79">
        <v>0.20165477693080902</v>
      </c>
      <c r="DO486" s="79">
        <v>0.13971492648124695</v>
      </c>
      <c r="DP486" s="79">
        <v>0.12725156545639038</v>
      </c>
      <c r="DQ486" s="79">
        <v>0.28965041041374207</v>
      </c>
      <c r="DR486" s="79">
        <v>0.21049115061759949</v>
      </c>
      <c r="DS486" s="79">
        <v>0.15255160629749298</v>
      </c>
      <c r="DT486" s="79">
        <v>0.13831394910812378</v>
      </c>
      <c r="DU486" s="79">
        <v>5.1675811409950256E-2</v>
      </c>
      <c r="DV486" s="79">
        <v>-2.9741940088570118E-3</v>
      </c>
      <c r="DW486" s="79">
        <v>-4.7729335725307465E-2</v>
      </c>
      <c r="DX486" s="79">
        <v>9.0841008350253105E-3</v>
      </c>
      <c r="DY486" s="79">
        <v>0.16395758092403412</v>
      </c>
      <c r="DZ486" s="79">
        <v>0.1709619015455246</v>
      </c>
      <c r="EA486" s="79">
        <v>0.1178702786564827</v>
      </c>
      <c r="EB486" s="79">
        <v>9.1179326176643372E-2</v>
      </c>
      <c r="EC486" s="79">
        <v>8.7025895714759827E-2</v>
      </c>
      <c r="ED486" s="79">
        <v>0.11721982061862946</v>
      </c>
      <c r="EE486" s="79">
        <v>8.0983147025108337E-2</v>
      </c>
      <c r="EF486" s="79">
        <v>8.6417779326438904E-2</v>
      </c>
      <c r="EG486" s="79">
        <v>7.7948659658432007E-2</v>
      </c>
      <c r="EH486" s="79">
        <v>6.094655767083168E-2</v>
      </c>
      <c r="EI486" s="79">
        <v>0.17867322266101837</v>
      </c>
      <c r="EJ486" s="79">
        <v>0.31998121738433838</v>
      </c>
      <c r="EK486" s="79">
        <v>0.29122412204742432</v>
      </c>
      <c r="EL486" s="79">
        <v>0.30260902643203735</v>
      </c>
      <c r="EM486" s="79">
        <v>0.24032117426395416</v>
      </c>
      <c r="EN486" s="79">
        <v>0.23710416257381439</v>
      </c>
      <c r="EO486" s="79">
        <v>0.40552890300750732</v>
      </c>
      <c r="EP486" s="79">
        <v>0.32108664512634277</v>
      </c>
      <c r="EQ486" s="79">
        <v>0.26315933465957642</v>
      </c>
      <c r="ER486" s="79">
        <v>0.25047749280929565</v>
      </c>
      <c r="ES486" s="79">
        <v>0.14996320009231567</v>
      </c>
      <c r="ET486" s="79">
        <v>8.9569255709648132E-2</v>
      </c>
      <c r="EU486" s="79">
        <v>3.8960803300142288E-2</v>
      </c>
      <c r="EV486" s="79">
        <v>8.5665181279182434E-2</v>
      </c>
      <c r="EW486" s="79">
        <v>71.85870361328125</v>
      </c>
      <c r="EX486" s="79">
        <v>66.210502624511719</v>
      </c>
      <c r="EY486" s="79">
        <v>65.255783081054688</v>
      </c>
      <c r="EZ486" s="79">
        <v>63.619102478027344</v>
      </c>
      <c r="FA486" s="79">
        <v>64.121162414550781</v>
      </c>
      <c r="FB486" s="79">
        <v>61.615089416503906</v>
      </c>
      <c r="FC486" s="79">
        <v>60.313129425048828</v>
      </c>
      <c r="FD486" s="79">
        <v>60.656455993652344</v>
      </c>
      <c r="FE486" s="79">
        <v>68.82574462890625</v>
      </c>
      <c r="FF486" s="79">
        <v>76.532012939453125</v>
      </c>
      <c r="FG486" s="79">
        <v>83.65130615234375</v>
      </c>
      <c r="FH486" s="79">
        <v>92.406509399414063</v>
      </c>
      <c r="FI486" s="79">
        <v>97.100318908691406</v>
      </c>
      <c r="FJ486" s="79">
        <v>100.31528472900391</v>
      </c>
      <c r="FK486" s="79">
        <v>101.54243469238281</v>
      </c>
      <c r="FL486" s="79">
        <v>101.58072662353516</v>
      </c>
      <c r="FM486" s="79">
        <v>99.999549865722656</v>
      </c>
      <c r="FN486" s="79">
        <v>97.122703552246094</v>
      </c>
      <c r="FO486" s="79">
        <v>91.140830993652344</v>
      </c>
      <c r="FP486" s="79">
        <v>80.958099365234375</v>
      </c>
      <c r="FQ486" s="79">
        <v>74.051315307617188</v>
      </c>
      <c r="FR486" s="79">
        <v>69.772056579589844</v>
      </c>
      <c r="FS486" s="79">
        <v>68.112106323242188</v>
      </c>
      <c r="FT486" s="79">
        <v>67.325904846191406</v>
      </c>
      <c r="FU486" s="79">
        <v>3.8850121200084686E-2</v>
      </c>
      <c r="FV486" s="79">
        <v>8.9154846966266632E-2</v>
      </c>
      <c r="FW486" s="79">
        <v>3.4860853105783463E-2</v>
      </c>
      <c r="FX486" s="79">
        <v>0</v>
      </c>
      <c r="FY486" s="79">
        <v>272</v>
      </c>
      <c r="FZ486" s="79">
        <v>1</v>
      </c>
      <c r="GA486" s="52"/>
      <c r="GB486" s="34"/>
    </row>
    <row r="487" spans="1:184" x14ac:dyDescent="0.2">
      <c r="A487" t="s">
        <v>186</v>
      </c>
      <c r="B487" t="s">
        <v>236</v>
      </c>
      <c r="C487" t="s">
        <v>194</v>
      </c>
      <c r="D487" t="s">
        <v>203</v>
      </c>
      <c r="E487" t="s">
        <v>210</v>
      </c>
      <c r="F487" t="s">
        <v>1</v>
      </c>
      <c r="G487" t="s">
        <v>200</v>
      </c>
      <c r="H487" s="79">
        <v>697</v>
      </c>
      <c r="I487" s="79">
        <v>0.94972050189971924</v>
      </c>
      <c r="J487" s="79">
        <v>0.91691881418228149</v>
      </c>
      <c r="K487" s="79">
        <v>0.86156785488128662</v>
      </c>
      <c r="L487" s="79">
        <v>0.75691843032836914</v>
      </c>
      <c r="M487" s="79">
        <v>0.75355857610702515</v>
      </c>
      <c r="N487" s="79">
        <v>0.72802841663360596</v>
      </c>
      <c r="O487" s="79">
        <v>0.70201241970062256</v>
      </c>
      <c r="P487" s="79">
        <v>0.64923888444900513</v>
      </c>
      <c r="Q487" s="79">
        <v>0.64792156219482422</v>
      </c>
      <c r="R487" s="79">
        <v>0.84742146730422974</v>
      </c>
      <c r="S487" s="79">
        <v>0.94556158781051636</v>
      </c>
      <c r="T487" s="79">
        <v>0.99987292289733887</v>
      </c>
      <c r="U487" s="79">
        <v>1.1436614990234375</v>
      </c>
      <c r="V487" s="79">
        <v>1.2561519145965576</v>
      </c>
      <c r="W487" s="79">
        <v>1.2895079851150513</v>
      </c>
      <c r="X487" s="79">
        <v>1.2442085742950439</v>
      </c>
      <c r="Y487" s="79">
        <v>1.3087860345840454</v>
      </c>
      <c r="Z487" s="79">
        <v>1.3741996288299561</v>
      </c>
      <c r="AA487" s="79">
        <v>1.3238338232040405</v>
      </c>
      <c r="AB487" s="79">
        <v>1.4000833034515381</v>
      </c>
      <c r="AC487" s="79">
        <v>1.3352804183959961</v>
      </c>
      <c r="AD487" s="79">
        <v>1.0287456512451172</v>
      </c>
      <c r="AE487" s="79">
        <v>0.96644526720046997</v>
      </c>
      <c r="AF487" s="79">
        <v>0.99039530754089355</v>
      </c>
      <c r="AG487" s="79">
        <v>-0.12253230810165405</v>
      </c>
      <c r="AH487" s="79">
        <v>-3.472837433218956E-2</v>
      </c>
      <c r="AI487" s="79">
        <v>-8.86668860912323E-2</v>
      </c>
      <c r="AJ487" s="79">
        <v>-9.3438223004341125E-2</v>
      </c>
      <c r="AK487" s="79">
        <v>-3.5269199870526791E-3</v>
      </c>
      <c r="AL487" s="79">
        <v>-4.2383413761854172E-2</v>
      </c>
      <c r="AM487" s="79">
        <v>-0.11379451304674149</v>
      </c>
      <c r="AN487" s="79">
        <v>-8.8182099163532257E-2</v>
      </c>
      <c r="AO487" s="79">
        <v>-0.11310947686433792</v>
      </c>
      <c r="AP487" s="79">
        <v>-0.10776293277740479</v>
      </c>
      <c r="AQ487" s="79">
        <v>-9.3550540506839752E-2</v>
      </c>
      <c r="AR487" s="79">
        <v>-0.36685940623283386</v>
      </c>
      <c r="AS487" s="79">
        <v>-0.32846441864967346</v>
      </c>
      <c r="AT487" s="79">
        <v>-0.22323378920555115</v>
      </c>
      <c r="AU487" s="79">
        <v>-0.33511435985565186</v>
      </c>
      <c r="AV487" s="79">
        <v>-0.35374116897583008</v>
      </c>
      <c r="AW487" s="79">
        <v>-0.30496278405189514</v>
      </c>
      <c r="AX487" s="79">
        <v>-0.17424117028713226</v>
      </c>
      <c r="AY487" s="79">
        <v>-0.14234104752540588</v>
      </c>
      <c r="AZ487" s="79">
        <v>-0.12220420688390732</v>
      </c>
      <c r="BA487" s="79">
        <v>-0.17111662030220032</v>
      </c>
      <c r="BB487" s="79">
        <v>-0.32960987091064453</v>
      </c>
      <c r="BC487" s="79">
        <v>-0.26742061972618103</v>
      </c>
      <c r="BD487" s="79">
        <v>-8.0922618508338928E-2</v>
      </c>
      <c r="BE487" s="79">
        <v>1.4723295345902443E-2</v>
      </c>
      <c r="BF487" s="79">
        <v>9.8613396286964417E-2</v>
      </c>
      <c r="BG487" s="79">
        <v>4.7579873353242874E-2</v>
      </c>
      <c r="BH487" s="79">
        <v>4.5482054352760315E-2</v>
      </c>
      <c r="BI487" s="79">
        <v>0.13616162538528442</v>
      </c>
      <c r="BJ487" s="79">
        <v>9.5438160002231598E-2</v>
      </c>
      <c r="BK487" s="79">
        <v>-8.1110410392284393E-3</v>
      </c>
      <c r="BL487" s="79">
        <v>-1.2434879317879677E-2</v>
      </c>
      <c r="BM487" s="79">
        <v>-4.0977239608764648E-2</v>
      </c>
      <c r="BN487" s="79">
        <v>2.947029285132885E-2</v>
      </c>
      <c r="BO487" s="79">
        <v>6.2500253319740295E-2</v>
      </c>
      <c r="BP487" s="79">
        <v>-0.17822468280792236</v>
      </c>
      <c r="BQ487" s="79">
        <v>-0.12869490683078766</v>
      </c>
      <c r="BR487" s="79">
        <v>-2.7455037459731102E-2</v>
      </c>
      <c r="BS487" s="79">
        <v>-0.13749693334102631</v>
      </c>
      <c r="BT487" s="79">
        <v>-0.16664455831050873</v>
      </c>
      <c r="BU487" s="79">
        <v>-0.1172795444726944</v>
      </c>
      <c r="BV487" s="79">
        <v>-1.6443851636722684E-3</v>
      </c>
      <c r="BW487" s="79">
        <v>-5.7700701290741563E-4</v>
      </c>
      <c r="BX487" s="79">
        <v>7.9078869894146919E-3</v>
      </c>
      <c r="BY487" s="79">
        <v>-3.9735440164804459E-2</v>
      </c>
      <c r="BZ487" s="79">
        <v>-0.20922812819480896</v>
      </c>
      <c r="CA487" s="79">
        <v>-0.13637354969978333</v>
      </c>
      <c r="CB487" s="79">
        <v>5.1302134990692139E-2</v>
      </c>
      <c r="CC487" s="79">
        <v>0.10978610813617706</v>
      </c>
      <c r="CD487" s="79">
        <v>0.19096550345420837</v>
      </c>
      <c r="CE487" s="79">
        <v>0.14194396138191223</v>
      </c>
      <c r="CF487" s="79">
        <v>0.14169782400131226</v>
      </c>
      <c r="CG487" s="79">
        <v>0.23290951550006866</v>
      </c>
      <c r="CH487" s="79">
        <v>0.19089294970035553</v>
      </c>
      <c r="CI487" s="79">
        <v>6.508500874042511E-2</v>
      </c>
      <c r="CJ487" s="79">
        <v>4.002741351723671E-2</v>
      </c>
      <c r="CK487" s="79">
        <v>8.981325663626194E-3</v>
      </c>
      <c r="CL487" s="79">
        <v>0.12451761215925217</v>
      </c>
      <c r="CM487" s="79">
        <v>0.17058055102825165</v>
      </c>
      <c r="CN487" s="79">
        <v>-4.7576874494552612E-2</v>
      </c>
      <c r="CO487" s="79">
        <v>9.664854034781456E-3</v>
      </c>
      <c r="CP487" s="79">
        <v>0.10814071446657181</v>
      </c>
      <c r="CQ487" s="79">
        <v>-6.2767573399469256E-4</v>
      </c>
      <c r="CR487" s="79">
        <v>-3.7062022835016251E-2</v>
      </c>
      <c r="CS487" s="79">
        <v>1.2709303759038448E-2</v>
      </c>
      <c r="CT487" s="79">
        <v>0.11789562553167343</v>
      </c>
      <c r="CU487" s="79">
        <v>9.7608335316181183E-2</v>
      </c>
      <c r="CV487" s="79">
        <v>9.8023116588592529E-2</v>
      </c>
      <c r="CW487" s="79">
        <v>5.1258772611618042E-2</v>
      </c>
      <c r="CX487" s="79">
        <v>-0.12585212290287018</v>
      </c>
      <c r="CY487" s="79">
        <v>-4.5610770583152771E-2</v>
      </c>
      <c r="CZ487" s="79">
        <v>0.14288061857223511</v>
      </c>
      <c r="DA487" s="79">
        <v>0.20484894514083862</v>
      </c>
      <c r="DB487" s="79">
        <v>0.28331759572029114</v>
      </c>
      <c r="DC487" s="79">
        <v>0.23630803823471069</v>
      </c>
      <c r="DD487" s="79">
        <v>0.23791356384754181</v>
      </c>
      <c r="DE487" s="79">
        <v>0.32965737581253052</v>
      </c>
      <c r="DF487" s="79">
        <v>0.28634774684906006</v>
      </c>
      <c r="DG487" s="79">
        <v>0.13828106224536896</v>
      </c>
      <c r="DH487" s="79">
        <v>9.2489704489707947E-2</v>
      </c>
      <c r="DI487" s="79">
        <v>5.8939892798662186E-2</v>
      </c>
      <c r="DJ487" s="79">
        <v>0.21956492960453033</v>
      </c>
      <c r="DK487" s="79">
        <v>0.27866086363792419</v>
      </c>
      <c r="DL487" s="79">
        <v>8.3070941269397736E-2</v>
      </c>
      <c r="DM487" s="79">
        <v>0.14802461862564087</v>
      </c>
      <c r="DN487" s="79">
        <v>0.24373647570610046</v>
      </c>
      <c r="DO487" s="79">
        <v>0.13624158501625061</v>
      </c>
      <c r="DP487" s="79">
        <v>9.2520520091056824E-2</v>
      </c>
      <c r="DQ487" s="79">
        <v>0.14269815385341644</v>
      </c>
      <c r="DR487" s="79">
        <v>0.23743563890457153</v>
      </c>
      <c r="DS487" s="79">
        <v>0.19579365849494934</v>
      </c>
      <c r="DT487" s="79">
        <v>0.18813836574554443</v>
      </c>
      <c r="DU487" s="79">
        <v>0.14225299656391144</v>
      </c>
      <c r="DV487" s="79">
        <v>-4.2476106435060501E-2</v>
      </c>
      <c r="DW487" s="79">
        <v>4.5152019709348679E-2</v>
      </c>
      <c r="DX487" s="79">
        <v>0.23445907235145569</v>
      </c>
      <c r="DY487" s="79">
        <v>0.34210452437400818</v>
      </c>
      <c r="DZ487" s="79">
        <v>0.41665938496589661</v>
      </c>
      <c r="EA487" s="79">
        <v>0.37255480885505676</v>
      </c>
      <c r="EB487" s="79">
        <v>0.37683385610580444</v>
      </c>
      <c r="EC487" s="79">
        <v>0.46934595704078674</v>
      </c>
      <c r="ED487" s="79">
        <v>0.42416933178901672</v>
      </c>
      <c r="EE487" s="79">
        <v>0.2439645379781723</v>
      </c>
      <c r="EF487" s="79">
        <v>0.16823691129684448</v>
      </c>
      <c r="EG487" s="79">
        <v>0.13107213377952576</v>
      </c>
      <c r="EH487" s="79">
        <v>0.35679814219474792</v>
      </c>
      <c r="EI487" s="79">
        <v>0.43471163511276245</v>
      </c>
      <c r="EJ487" s="79">
        <v>0.27170565724372864</v>
      </c>
      <c r="EK487" s="79">
        <v>0.34779411554336548</v>
      </c>
      <c r="EL487" s="79">
        <v>0.43951520323753357</v>
      </c>
      <c r="EM487" s="79">
        <v>0.33385902643203735</v>
      </c>
      <c r="EN487" s="79">
        <v>0.27961713075637817</v>
      </c>
      <c r="EO487" s="79">
        <v>0.33038142323493958</v>
      </c>
      <c r="EP487" s="79">
        <v>0.41003239154815674</v>
      </c>
      <c r="EQ487" s="79">
        <v>0.33755773305892944</v>
      </c>
      <c r="ER487" s="79">
        <v>0.31825041770935059</v>
      </c>
      <c r="ES487" s="79">
        <v>0.27363419532775879</v>
      </c>
      <c r="ET487" s="79">
        <v>7.7905610203742981E-2</v>
      </c>
      <c r="EU487" s="79">
        <v>0.17619907855987549</v>
      </c>
      <c r="EV487" s="79">
        <v>0.36668384075164795</v>
      </c>
      <c r="EW487" s="79">
        <v>80.3536376953125</v>
      </c>
      <c r="EX487" s="79">
        <v>71.841529846191406</v>
      </c>
      <c r="EY487" s="79">
        <v>71.037422180175781</v>
      </c>
      <c r="EZ487" s="79">
        <v>68.691658020019531</v>
      </c>
      <c r="FA487" s="79">
        <v>66.271171569824219</v>
      </c>
      <c r="FB487" s="79">
        <v>65.01898193359375</v>
      </c>
      <c r="FC487" s="79">
        <v>66.781654357910156</v>
      </c>
      <c r="FD487" s="79">
        <v>66.445442199707031</v>
      </c>
      <c r="FE487" s="79">
        <v>76.409027099609375</v>
      </c>
      <c r="FF487" s="79">
        <v>82.138298034667969</v>
      </c>
      <c r="FG487" s="79">
        <v>87.821060180664063</v>
      </c>
      <c r="FH487" s="79">
        <v>92.991767883300781</v>
      </c>
      <c r="FI487" s="79">
        <v>96.702804565429688</v>
      </c>
      <c r="FJ487" s="79">
        <v>100.18265533447266</v>
      </c>
      <c r="FK487" s="79">
        <v>101.61054229736328</v>
      </c>
      <c r="FL487" s="79">
        <v>102.58214569091797</v>
      </c>
      <c r="FM487" s="79">
        <v>102.33906555175781</v>
      </c>
      <c r="FN487" s="79">
        <v>99.675407409667969</v>
      </c>
      <c r="FO487" s="79">
        <v>96.559089660644531</v>
      </c>
      <c r="FP487" s="79">
        <v>90.233413696289063</v>
      </c>
      <c r="FQ487" s="79">
        <v>86.470161437988281</v>
      </c>
      <c r="FR487" s="79">
        <v>82.544807434082031</v>
      </c>
      <c r="FS487" s="79">
        <v>79.867134094238281</v>
      </c>
      <c r="FT487" s="79">
        <v>76.855392456054688</v>
      </c>
      <c r="FU487" s="79">
        <v>9.8681770265102386E-2</v>
      </c>
      <c r="FV487" s="79">
        <v>0.13066895306110382</v>
      </c>
      <c r="FW487" s="79">
        <v>9.650479257106781E-2</v>
      </c>
      <c r="FX487" s="79">
        <v>0</v>
      </c>
      <c r="FY487" s="79">
        <v>145</v>
      </c>
      <c r="FZ487" s="79">
        <v>1</v>
      </c>
      <c r="GA487" s="52"/>
      <c r="GB487" s="34"/>
    </row>
    <row r="488" spans="1:184" x14ac:dyDescent="0.2">
      <c r="A488" t="s">
        <v>186</v>
      </c>
      <c r="B488" t="s">
        <v>236</v>
      </c>
      <c r="C488" t="s">
        <v>194</v>
      </c>
      <c r="D488" t="s">
        <v>203</v>
      </c>
      <c r="E488" t="s">
        <v>210</v>
      </c>
      <c r="F488" t="s">
        <v>1</v>
      </c>
      <c r="G488" t="s">
        <v>1</v>
      </c>
      <c r="H488" s="79">
        <v>3300</v>
      </c>
      <c r="I488" s="79">
        <v>0.71610146760940552</v>
      </c>
      <c r="J488" s="79">
        <v>0.6743309497833252</v>
      </c>
      <c r="K488" s="79">
        <v>0.59766346216201782</v>
      </c>
      <c r="L488" s="79">
        <v>0.52968889474868774</v>
      </c>
      <c r="M488" s="79">
        <v>0.50132769346237183</v>
      </c>
      <c r="N488" s="79">
        <v>0.48115590214729309</v>
      </c>
      <c r="O488" s="79">
        <v>0.44945481419563293</v>
      </c>
      <c r="P488" s="79">
        <v>0.47642356157302856</v>
      </c>
      <c r="Q488" s="79">
        <v>0.519256591796875</v>
      </c>
      <c r="R488" s="79">
        <v>0.62486457824707031</v>
      </c>
      <c r="S488" s="79">
        <v>0.78385776281356812</v>
      </c>
      <c r="T488" s="79">
        <v>0.94583708047866821</v>
      </c>
      <c r="U488" s="79">
        <v>1.0189056396484375</v>
      </c>
      <c r="V488" s="79">
        <v>1.122127890586853</v>
      </c>
      <c r="W488" s="79">
        <v>1.0799106359481812</v>
      </c>
      <c r="X488" s="79">
        <v>1.095717191696167</v>
      </c>
      <c r="Y488" s="79">
        <v>1.2203993797302246</v>
      </c>
      <c r="Z488" s="79">
        <v>1.2178319692611694</v>
      </c>
      <c r="AA488" s="79">
        <v>1.1999300718307495</v>
      </c>
      <c r="AB488" s="79">
        <v>1.1973364353179932</v>
      </c>
      <c r="AC488" s="79">
        <v>1.1244817972183228</v>
      </c>
      <c r="AD488" s="79">
        <v>0.95422512292861938</v>
      </c>
      <c r="AE488" s="79">
        <v>0.77913713455200195</v>
      </c>
      <c r="AF488" s="79">
        <v>0.66778826713562012</v>
      </c>
      <c r="AG488" s="79">
        <v>-8.9183911681175232E-2</v>
      </c>
      <c r="AH488" s="79">
        <v>-6.1109516769647598E-2</v>
      </c>
      <c r="AI488" s="79">
        <v>-0.10452704876661301</v>
      </c>
      <c r="AJ488" s="79">
        <v>-0.10424680262804031</v>
      </c>
      <c r="AK488" s="79">
        <v>-2.9834892600774765E-2</v>
      </c>
      <c r="AL488" s="79">
        <v>1.1265067383646965E-2</v>
      </c>
      <c r="AM488" s="79">
        <v>-3.6252405494451523E-2</v>
      </c>
      <c r="AN488" s="79">
        <v>-4.2020898312330246E-2</v>
      </c>
      <c r="AO488" s="79">
        <v>-5.0162304192781448E-2</v>
      </c>
      <c r="AP488" s="79">
        <v>-9.2061281204223633E-2</v>
      </c>
      <c r="AQ488" s="79">
        <v>-1.6029709950089455E-2</v>
      </c>
      <c r="AR488" s="79">
        <v>-9.2360429698601365E-4</v>
      </c>
      <c r="AS488" s="79">
        <v>-2.0156962797045708E-2</v>
      </c>
      <c r="AT488" s="79">
        <v>-2.5121906772255898E-2</v>
      </c>
      <c r="AU488" s="79">
        <v>-9.6655115485191345E-2</v>
      </c>
      <c r="AV488" s="79">
        <v>-0.12866334617137909</v>
      </c>
      <c r="AW488" s="79">
        <v>-7.8114983625710011E-4</v>
      </c>
      <c r="AX488" s="79">
        <v>-2.951563335955143E-2</v>
      </c>
      <c r="AY488" s="79">
        <v>-7.5606286525726318E-2</v>
      </c>
      <c r="AZ488" s="79">
        <v>-8.8279597461223602E-2</v>
      </c>
      <c r="BA488" s="79">
        <v>-0.14148372411727905</v>
      </c>
      <c r="BB488" s="79">
        <v>-0.21032044291496277</v>
      </c>
      <c r="BC488" s="79">
        <v>-0.21950393915176392</v>
      </c>
      <c r="BD488" s="79">
        <v>-0.11713536828756332</v>
      </c>
      <c r="BE488" s="79">
        <v>-1.4842110686004162E-2</v>
      </c>
      <c r="BF488" s="79">
        <v>1.1534180492162704E-2</v>
      </c>
      <c r="BG488" s="79">
        <v>-3.4247130155563354E-2</v>
      </c>
      <c r="BH488" s="79">
        <v>-3.9829868823289871E-2</v>
      </c>
      <c r="BI488" s="79">
        <v>1.8776992335915565E-2</v>
      </c>
      <c r="BJ488" s="79">
        <v>5.3062736988067627E-2</v>
      </c>
      <c r="BK488" s="79">
        <v>1.0903768707066774E-3</v>
      </c>
      <c r="BL488" s="79">
        <v>-5.1481863483786583E-3</v>
      </c>
      <c r="BM488" s="79">
        <v>-1.4890843071043491E-2</v>
      </c>
      <c r="BN488" s="79">
        <v>-3.8623720407485962E-2</v>
      </c>
      <c r="BO488" s="79">
        <v>4.5745160430669785E-2</v>
      </c>
      <c r="BP488" s="79">
        <v>7.6462157070636749E-2</v>
      </c>
      <c r="BQ488" s="79">
        <v>6.0239922255277634E-2</v>
      </c>
      <c r="BR488" s="79">
        <v>6.4605817198753357E-2</v>
      </c>
      <c r="BS488" s="79">
        <v>-6.9907880388200283E-3</v>
      </c>
      <c r="BT488" s="79">
        <v>-3.3427383750677109E-2</v>
      </c>
      <c r="BU488" s="79">
        <v>9.8848253488540649E-2</v>
      </c>
      <c r="BV488" s="79">
        <v>6.5031290054321289E-2</v>
      </c>
      <c r="BW488" s="79">
        <v>1.6634751111268997E-2</v>
      </c>
      <c r="BX488" s="79">
        <v>4.3634469620883465E-3</v>
      </c>
      <c r="BY488" s="79">
        <v>-5.9139333665370941E-2</v>
      </c>
      <c r="BZ488" s="79">
        <v>-0.13302186131477356</v>
      </c>
      <c r="CA488" s="79">
        <v>-0.14573433995246887</v>
      </c>
      <c r="CB488" s="79">
        <v>-5.0585713237524033E-2</v>
      </c>
      <c r="CC488" s="79">
        <v>3.6646794527769089E-2</v>
      </c>
      <c r="CD488" s="79">
        <v>6.1846978962421417E-2</v>
      </c>
      <c r="CE488" s="79">
        <v>1.4428531751036644E-2</v>
      </c>
      <c r="CF488" s="79">
        <v>4.7851037234067917E-3</v>
      </c>
      <c r="CG488" s="79">
        <v>5.2445437759160995E-2</v>
      </c>
      <c r="CH488" s="79">
        <v>8.2011677324771881E-2</v>
      </c>
      <c r="CI488" s="79">
        <v>2.6953872293233871E-2</v>
      </c>
      <c r="CJ488" s="79">
        <v>2.0389741286635399E-2</v>
      </c>
      <c r="CK488" s="79">
        <v>9.5380628481507301E-3</v>
      </c>
      <c r="CL488" s="79">
        <v>-1.6130277654156089E-3</v>
      </c>
      <c r="CM488" s="79">
        <v>8.8530242443084717E-2</v>
      </c>
      <c r="CN488" s="79">
        <v>0.13005930185317993</v>
      </c>
      <c r="CO488" s="79">
        <v>0.11592255532741547</v>
      </c>
      <c r="CP488" s="79">
        <v>0.12675096094608307</v>
      </c>
      <c r="CQ488" s="79">
        <v>5.5110454559326172E-2</v>
      </c>
      <c r="CR488" s="79">
        <v>3.2532751560211182E-2</v>
      </c>
      <c r="CS488" s="79">
        <v>0.16785126924514771</v>
      </c>
      <c r="CT488" s="79">
        <v>0.13051418960094452</v>
      </c>
      <c r="CU488" s="79">
        <v>8.0520607531070709E-2</v>
      </c>
      <c r="CV488" s="79">
        <v>6.8527735769748688E-2</v>
      </c>
      <c r="CW488" s="79">
        <v>-2.1078588906675577E-3</v>
      </c>
      <c r="CX488" s="79">
        <v>-7.9485110938549042E-2</v>
      </c>
      <c r="CY488" s="79">
        <v>-9.4641745090484619E-2</v>
      </c>
      <c r="CZ488" s="79">
        <v>-4.4936253689229488E-3</v>
      </c>
      <c r="DA488" s="79">
        <v>8.8135696947574615E-2</v>
      </c>
      <c r="DB488" s="79">
        <v>0.11215978115797043</v>
      </c>
      <c r="DC488" s="79">
        <v>6.3104189932346344E-2</v>
      </c>
      <c r="DD488" s="79">
        <v>4.9400076270103455E-2</v>
      </c>
      <c r="DE488" s="79">
        <v>8.6113885045051575E-2</v>
      </c>
      <c r="DF488" s="79">
        <v>0.11096061021089554</v>
      </c>
      <c r="DG488" s="79">
        <v>5.2817370742559433E-2</v>
      </c>
      <c r="DH488" s="79">
        <v>4.5927673578262329E-2</v>
      </c>
      <c r="DI488" s="79">
        <v>3.3966965973377228E-2</v>
      </c>
      <c r="DJ488" s="79">
        <v>3.5397663712501526E-2</v>
      </c>
      <c r="DK488" s="79">
        <v>0.13131533563137054</v>
      </c>
      <c r="DL488" s="79">
        <v>0.18365645408630371</v>
      </c>
      <c r="DM488" s="79">
        <v>0.171605184674263</v>
      </c>
      <c r="DN488" s="79">
        <v>0.18889611959457397</v>
      </c>
      <c r="DO488" s="79">
        <v>0.11721169948577881</v>
      </c>
      <c r="DP488" s="79">
        <v>9.8492890596389771E-2</v>
      </c>
      <c r="DQ488" s="79">
        <v>0.23685427010059357</v>
      </c>
      <c r="DR488" s="79">
        <v>0.19599710404872894</v>
      </c>
      <c r="DS488" s="79">
        <v>0.14440646767616272</v>
      </c>
      <c r="DT488" s="79">
        <v>0.13269202411174774</v>
      </c>
      <c r="DU488" s="79">
        <v>5.4923616349697113E-2</v>
      </c>
      <c r="DV488" s="79">
        <v>-2.5948347523808479E-2</v>
      </c>
      <c r="DW488" s="79">
        <v>-4.3549146503210068E-2</v>
      </c>
      <c r="DX488" s="79">
        <v>4.159846156835556E-2</v>
      </c>
      <c r="DY488" s="79">
        <v>0.16247749328613281</v>
      </c>
      <c r="DZ488" s="79">
        <v>0.18480347096920013</v>
      </c>
      <c r="EA488" s="79">
        <v>0.13338412344455719</v>
      </c>
      <c r="EB488" s="79">
        <v>0.1138170138001442</v>
      </c>
      <c r="EC488" s="79">
        <v>0.13472576439380646</v>
      </c>
      <c r="ED488" s="79">
        <v>0.15275830030441284</v>
      </c>
      <c r="EE488" s="79">
        <v>9.0160153806209564E-2</v>
      </c>
      <c r="EF488" s="79">
        <v>8.2800373435020447E-2</v>
      </c>
      <c r="EG488" s="79">
        <v>6.9238424301147461E-2</v>
      </c>
      <c r="EH488" s="79">
        <v>8.8835224509239197E-2</v>
      </c>
      <c r="EI488" s="79">
        <v>0.19309020042419434</v>
      </c>
      <c r="EJ488" s="79">
        <v>0.26104220747947693</v>
      </c>
      <c r="EK488" s="79">
        <v>0.2520020604133606</v>
      </c>
      <c r="EL488" s="79">
        <v>0.27862381935119629</v>
      </c>
      <c r="EM488" s="79">
        <v>0.20687603950500488</v>
      </c>
      <c r="EN488" s="79">
        <v>0.19372886419296265</v>
      </c>
      <c r="EO488" s="79">
        <v>0.33648368716239929</v>
      </c>
      <c r="EP488" s="79">
        <v>0.29054403305053711</v>
      </c>
      <c r="EQ488" s="79">
        <v>0.23664751648902893</v>
      </c>
      <c r="ER488" s="79">
        <v>0.22533506155014038</v>
      </c>
      <c r="ES488" s="79">
        <v>0.13726800680160522</v>
      </c>
      <c r="ET488" s="79">
        <v>5.135023221373558E-2</v>
      </c>
      <c r="EU488" s="79">
        <v>3.0220454558730125E-2</v>
      </c>
      <c r="EV488" s="79">
        <v>0.10814811289310455</v>
      </c>
      <c r="EW488" s="79">
        <v>74.076713562011719</v>
      </c>
      <c r="EX488" s="79">
        <v>67.62017822265625</v>
      </c>
      <c r="EY488" s="79">
        <v>66.762504577636719</v>
      </c>
      <c r="EZ488" s="79">
        <v>64.874832153320313</v>
      </c>
      <c r="FA488" s="79">
        <v>64.647872924804688</v>
      </c>
      <c r="FB488" s="79">
        <v>62.582584381103516</v>
      </c>
      <c r="FC488" s="79">
        <v>62.372745513916016</v>
      </c>
      <c r="FD488" s="79">
        <v>62.28985595703125</v>
      </c>
      <c r="FE488" s="79">
        <v>70.833480834960938</v>
      </c>
      <c r="FF488" s="79">
        <v>77.898384094238281</v>
      </c>
      <c r="FG488" s="79">
        <v>84.632896423339844</v>
      </c>
      <c r="FH488" s="79">
        <v>92.565231323242188</v>
      </c>
      <c r="FI488" s="79">
        <v>96.994880676269531</v>
      </c>
      <c r="FJ488" s="79">
        <v>100.28297424316406</v>
      </c>
      <c r="FK488" s="79">
        <v>101.560546875</v>
      </c>
      <c r="FL488" s="79">
        <v>101.83562469482422</v>
      </c>
      <c r="FM488" s="79">
        <v>100.60800933837891</v>
      </c>
      <c r="FN488" s="79">
        <v>97.745658874511719</v>
      </c>
      <c r="FO488" s="79">
        <v>92.394432067871094</v>
      </c>
      <c r="FP488" s="79">
        <v>83.217842102050781</v>
      </c>
      <c r="FQ488" s="79">
        <v>77.040870666503906</v>
      </c>
      <c r="FR488" s="79">
        <v>72.785301208496094</v>
      </c>
      <c r="FS488" s="79">
        <v>70.987815856933594</v>
      </c>
      <c r="FT488" s="79">
        <v>69.863273620605469</v>
      </c>
      <c r="FU488" s="79">
        <v>3.706086054444313E-2</v>
      </c>
      <c r="FV488" s="79">
        <v>7.5546003878116608E-2</v>
      </c>
      <c r="FW488" s="79">
        <v>3.4228585660457611E-2</v>
      </c>
      <c r="FX488" s="79">
        <v>0</v>
      </c>
      <c r="FY488" s="79">
        <v>417</v>
      </c>
      <c r="FZ488" s="79">
        <v>1</v>
      </c>
      <c r="GA488" s="52"/>
      <c r="GB488" s="34"/>
    </row>
    <row r="489" spans="1:184" x14ac:dyDescent="0.2">
      <c r="A489" t="s">
        <v>186</v>
      </c>
      <c r="B489" t="s">
        <v>236</v>
      </c>
      <c r="C489" t="s">
        <v>194</v>
      </c>
      <c r="D489" t="s">
        <v>203</v>
      </c>
      <c r="E489" t="s">
        <v>210</v>
      </c>
      <c r="F489" t="s">
        <v>178</v>
      </c>
      <c r="G489" t="s">
        <v>1</v>
      </c>
      <c r="H489" s="79">
        <v>2286</v>
      </c>
      <c r="I489" s="79">
        <v>0.61462336778640747</v>
      </c>
      <c r="J489" s="79">
        <v>0.58584260940551758</v>
      </c>
      <c r="K489" s="79">
        <v>0.5019383430480957</v>
      </c>
      <c r="L489" s="79">
        <v>0.44576859474182129</v>
      </c>
      <c r="M489" s="79">
        <v>0.41135737299919128</v>
      </c>
      <c r="N489" s="79">
        <v>0.40327349305152893</v>
      </c>
      <c r="O489" s="79">
        <v>0.37076753377914429</v>
      </c>
      <c r="P489" s="79">
        <v>0.38651970028877258</v>
      </c>
      <c r="Q489" s="79">
        <v>0.46949702501296997</v>
      </c>
      <c r="R489" s="79">
        <v>0.55616307258605957</v>
      </c>
      <c r="S489" s="79">
        <v>0.66217160224914551</v>
      </c>
      <c r="T489" s="79">
        <v>0.80495923757553101</v>
      </c>
      <c r="U489" s="79">
        <v>0.84698927402496338</v>
      </c>
      <c r="V489" s="79">
        <v>0.88685941696166992</v>
      </c>
      <c r="W489" s="79">
        <v>0.88572710752487183</v>
      </c>
      <c r="X489" s="79">
        <v>0.95857149362564087</v>
      </c>
      <c r="Y489" s="79">
        <v>1.0618364810943604</v>
      </c>
      <c r="Z489" s="79">
        <v>1.0557918548583984</v>
      </c>
      <c r="AA489" s="79">
        <v>1.0065755844116211</v>
      </c>
      <c r="AB489" s="79">
        <v>1.0023534297943115</v>
      </c>
      <c r="AC489" s="79">
        <v>1.0042468309402466</v>
      </c>
      <c r="AD489" s="79">
        <v>0.85131627321243286</v>
      </c>
      <c r="AE489" s="79">
        <v>0.73491805791854858</v>
      </c>
      <c r="AF489" s="79">
        <v>0.60080218315124512</v>
      </c>
      <c r="AG489" s="79">
        <v>-7.308882474899292E-2</v>
      </c>
      <c r="AH489" s="79">
        <v>-6.4468599855899811E-2</v>
      </c>
      <c r="AI489" s="79">
        <v>-0.10093273222446442</v>
      </c>
      <c r="AJ489" s="79">
        <v>-9.2365920543670654E-2</v>
      </c>
      <c r="AK489" s="79">
        <v>-3.7442661821842194E-2</v>
      </c>
      <c r="AL489" s="79">
        <v>-2.1327536553144455E-2</v>
      </c>
      <c r="AM489" s="79">
        <v>-5.3349025547504425E-2</v>
      </c>
      <c r="AN489" s="79">
        <v>-4.8701267689466476E-2</v>
      </c>
      <c r="AO489" s="79">
        <v>-2.2057352587580681E-2</v>
      </c>
      <c r="AP489" s="79">
        <v>-8.8673122227191925E-2</v>
      </c>
      <c r="AQ489" s="79">
        <v>-7.0631161332130432E-2</v>
      </c>
      <c r="AR489" s="79">
        <v>-6.1442036181688309E-2</v>
      </c>
      <c r="AS489" s="79">
        <v>-5.3889784961938858E-2</v>
      </c>
      <c r="AT489" s="79">
        <v>-0.13046778738498688</v>
      </c>
      <c r="AU489" s="79">
        <v>-0.15181431174278259</v>
      </c>
      <c r="AV489" s="79">
        <v>-9.8272643983364105E-2</v>
      </c>
      <c r="AW489" s="79">
        <v>4.6828261110931635E-4</v>
      </c>
      <c r="AX489" s="79">
        <v>-3.8099337369203568E-2</v>
      </c>
      <c r="AY489" s="79">
        <v>-0.10320572555065155</v>
      </c>
      <c r="AZ489" s="79">
        <v>-0.10789383202791214</v>
      </c>
      <c r="BA489" s="79">
        <v>-0.12498973309993744</v>
      </c>
      <c r="BB489" s="79">
        <v>-0.17113880813121796</v>
      </c>
      <c r="BC489" s="79">
        <v>-0.1515217125415802</v>
      </c>
      <c r="BD489" s="79">
        <v>-0.10429050028324127</v>
      </c>
      <c r="BE489" s="79">
        <v>-4.3278145603835583E-3</v>
      </c>
      <c r="BF489" s="79">
        <v>8.3305351436138153E-3</v>
      </c>
      <c r="BG489" s="79">
        <v>-3.1594730913639069E-2</v>
      </c>
      <c r="BH489" s="79">
        <v>-3.5724416375160217E-2</v>
      </c>
      <c r="BI489" s="79">
        <v>-4.4653154909610748E-3</v>
      </c>
      <c r="BJ489" s="79">
        <v>1.1923003010451794E-2</v>
      </c>
      <c r="BK489" s="79">
        <v>-1.8146757036447525E-2</v>
      </c>
      <c r="BL489" s="79">
        <v>-1.7042852938175201E-2</v>
      </c>
      <c r="BM489" s="79">
        <v>1.5128786675632E-2</v>
      </c>
      <c r="BN489" s="79">
        <v>-3.6245331168174744E-2</v>
      </c>
      <c r="BO489" s="79">
        <v>-1.1285346932709217E-2</v>
      </c>
      <c r="BP489" s="79">
        <v>8.9459149166941643E-3</v>
      </c>
      <c r="BQ489" s="79">
        <v>1.6431540250778198E-2</v>
      </c>
      <c r="BR489" s="79">
        <v>-4.9150038510560989E-2</v>
      </c>
      <c r="BS489" s="79">
        <v>-6.7595265805721283E-2</v>
      </c>
      <c r="BT489" s="79">
        <v>-8.1725055351853371E-3</v>
      </c>
      <c r="BU489" s="79">
        <v>9.3563400208950043E-2</v>
      </c>
      <c r="BV489" s="79">
        <v>4.9952991306781769E-2</v>
      </c>
      <c r="BW489" s="79">
        <v>-1.591138169169426E-2</v>
      </c>
      <c r="BX489" s="79">
        <v>-2.7280649170279503E-2</v>
      </c>
      <c r="BY489" s="79">
        <v>-4.1800547391176224E-2</v>
      </c>
      <c r="BZ489" s="79">
        <v>-9.2601798474788666E-2</v>
      </c>
      <c r="CA489" s="79">
        <v>-7.9910241067409515E-2</v>
      </c>
      <c r="CB489" s="79">
        <v>-3.9029788225889206E-2</v>
      </c>
      <c r="CC489" s="79">
        <v>4.3295852839946747E-2</v>
      </c>
      <c r="CD489" s="79">
        <v>5.8750998228788376E-2</v>
      </c>
      <c r="CE489" s="79">
        <v>1.6428554430603981E-2</v>
      </c>
      <c r="CF489" s="79">
        <v>3.5053149331361055E-3</v>
      </c>
      <c r="CG489" s="79">
        <v>1.8374696373939514E-2</v>
      </c>
      <c r="CH489" s="79">
        <v>3.4952223300933838E-2</v>
      </c>
      <c r="CI489" s="79">
        <v>6.2342272140085697E-3</v>
      </c>
      <c r="CJ489" s="79">
        <v>4.8836683854460716E-3</v>
      </c>
      <c r="CK489" s="79">
        <v>4.0883790701627731E-2</v>
      </c>
      <c r="CL489" s="79">
        <v>6.5995009208563715E-5</v>
      </c>
      <c r="CM489" s="79">
        <v>2.9817387461662292E-2</v>
      </c>
      <c r="CN489" s="79">
        <v>5.7696398347616196E-2</v>
      </c>
      <c r="CO489" s="79">
        <v>6.5135881304740906E-2</v>
      </c>
      <c r="CP489" s="79">
        <v>7.1703833527863026E-3</v>
      </c>
      <c r="CQ489" s="79">
        <v>-9.2654209583997726E-3</v>
      </c>
      <c r="CR489" s="79">
        <v>5.4230574518442154E-2</v>
      </c>
      <c r="CS489" s="79">
        <v>0.15804079174995422</v>
      </c>
      <c r="CT489" s="79">
        <v>0.11093775928020477</v>
      </c>
      <c r="CU489" s="79">
        <v>4.4548414647579193E-2</v>
      </c>
      <c r="CV489" s="79">
        <v>2.8551794588565826E-2</v>
      </c>
      <c r="CW489" s="79">
        <v>1.581602543592453E-2</v>
      </c>
      <c r="CX489" s="79">
        <v>-3.8207296282052994E-2</v>
      </c>
      <c r="CY489" s="79">
        <v>-3.0312340706586838E-2</v>
      </c>
      <c r="CZ489" s="79">
        <v>6.1695827171206474E-3</v>
      </c>
      <c r="DA489" s="79">
        <v>9.0919524431228638E-2</v>
      </c>
      <c r="DB489" s="79">
        <v>0.10917145013809204</v>
      </c>
      <c r="DC489" s="79">
        <v>6.4451836049556732E-2</v>
      </c>
      <c r="DD489" s="79">
        <v>4.2735043913125992E-2</v>
      </c>
      <c r="DE489" s="79">
        <v>4.1214708238840103E-2</v>
      </c>
      <c r="DF489" s="79">
        <v>5.7981446385383606E-2</v>
      </c>
      <c r="DG489" s="79">
        <v>3.061521053314209E-2</v>
      </c>
      <c r="DH489" s="79">
        <v>2.6810189709067345E-2</v>
      </c>
      <c r="DI489" s="79">
        <v>6.6638797521591187E-2</v>
      </c>
      <c r="DJ489" s="79">
        <v>3.6377321928739548E-2</v>
      </c>
      <c r="DK489" s="79">
        <v>7.0920117199420929E-2</v>
      </c>
      <c r="DL489" s="79">
        <v>0.10644687712192535</v>
      </c>
      <c r="DM489" s="79">
        <v>0.11384021490812302</v>
      </c>
      <c r="DN489" s="79">
        <v>6.3490808010101318E-2</v>
      </c>
      <c r="DO489" s="79">
        <v>4.9064431339502335E-2</v>
      </c>
      <c r="DP489" s="79">
        <v>0.11663366109132767</v>
      </c>
      <c r="DQ489" s="79">
        <v>0.222518190741539</v>
      </c>
      <c r="DR489" s="79">
        <v>0.17192251980304718</v>
      </c>
      <c r="DS489" s="79">
        <v>0.10500820726156235</v>
      </c>
      <c r="DT489" s="79">
        <v>8.4384240210056305E-2</v>
      </c>
      <c r="DU489" s="79">
        <v>7.3432601988315582E-2</v>
      </c>
      <c r="DV489" s="79">
        <v>1.6187196597456932E-2</v>
      </c>
      <c r="DW489" s="79">
        <v>1.9285555928945541E-2</v>
      </c>
      <c r="DX489" s="79">
        <v>5.1368951797485352E-2</v>
      </c>
      <c r="DY489" s="79">
        <v>0.15968053042888641</v>
      </c>
      <c r="DZ489" s="79">
        <v>0.18197059631347656</v>
      </c>
      <c r="EA489" s="79">
        <v>0.13378982245922089</v>
      </c>
      <c r="EB489" s="79">
        <v>9.937654435634613E-2</v>
      </c>
      <c r="EC489" s="79">
        <v>7.4192062020301819E-2</v>
      </c>
      <c r="ED489" s="79">
        <v>9.1231986880302429E-2</v>
      </c>
      <c r="EE489" s="79">
        <v>6.5817475318908691E-2</v>
      </c>
      <c r="EF489" s="79">
        <v>5.846860259771347E-2</v>
      </c>
      <c r="EG489" s="79">
        <v>0.10382493585348129</v>
      </c>
      <c r="EH489" s="79">
        <v>8.8805116713047028E-2</v>
      </c>
      <c r="EI489" s="79">
        <v>0.13026593625545502</v>
      </c>
      <c r="EJ489" s="79">
        <v>0.176834836602211</v>
      </c>
      <c r="EK489" s="79">
        <v>0.18416152894496918</v>
      </c>
      <c r="EL489" s="79">
        <v>0.14480854570865631</v>
      </c>
      <c r="EM489" s="79">
        <v>0.13328346610069275</v>
      </c>
      <c r="EN489" s="79">
        <v>0.20673379302024841</v>
      </c>
      <c r="EO489" s="79">
        <v>0.31561329960823059</v>
      </c>
      <c r="EP489" s="79">
        <v>0.25997486710548401</v>
      </c>
      <c r="EQ489" s="79">
        <v>0.19230255484580994</v>
      </c>
      <c r="ER489" s="79">
        <v>0.1649974137544632</v>
      </c>
      <c r="ES489" s="79">
        <v>0.1566217839717865</v>
      </c>
      <c r="ET489" s="79">
        <v>9.4724208116531372E-2</v>
      </c>
      <c r="EU489" s="79">
        <v>9.0897046029567719E-2</v>
      </c>
      <c r="EV489" s="79">
        <v>0.11662966012954712</v>
      </c>
      <c r="EW489" s="79">
        <v>72.941413879394531</v>
      </c>
      <c r="EX489" s="79">
        <v>62.529056549072266</v>
      </c>
      <c r="EY489" s="79">
        <v>61.056186676025391</v>
      </c>
      <c r="EZ489" s="79">
        <v>60.780769348144531</v>
      </c>
      <c r="FA489" s="79">
        <v>60.659103393554688</v>
      </c>
      <c r="FB489" s="79">
        <v>58.919639587402344</v>
      </c>
      <c r="FC489" s="79">
        <v>57.693897247314453</v>
      </c>
      <c r="FD489" s="79">
        <v>58.932197570800781</v>
      </c>
      <c r="FE489" s="79">
        <v>72.134147644042969</v>
      </c>
      <c r="FF489" s="79">
        <v>81.625656127929688</v>
      </c>
      <c r="FG489" s="79">
        <v>87.341415405273438</v>
      </c>
      <c r="FH489" s="79">
        <v>92.127532958984375</v>
      </c>
      <c r="FI489" s="79">
        <v>96.647125244140625</v>
      </c>
      <c r="FJ489" s="79">
        <v>99.753227233886719</v>
      </c>
      <c r="FK489" s="79">
        <v>101.10618591308594</v>
      </c>
      <c r="FL489" s="79">
        <v>101.2275390625</v>
      </c>
      <c r="FM489" s="79">
        <v>98.838935852050781</v>
      </c>
      <c r="FN489" s="79">
        <v>95.766021728515625</v>
      </c>
      <c r="FO489" s="79">
        <v>92.708412170410156</v>
      </c>
      <c r="FP489" s="79">
        <v>78.856498718261719</v>
      </c>
      <c r="FQ489" s="79">
        <v>72.594444274902344</v>
      </c>
      <c r="FR489" s="79">
        <v>69.499168395996094</v>
      </c>
      <c r="FS489" s="79">
        <v>67.230148315429688</v>
      </c>
      <c r="FT489" s="79">
        <v>65.119651794433594</v>
      </c>
      <c r="FU489" s="79">
        <v>3.2346982508897781E-2</v>
      </c>
      <c r="FV489" s="79">
        <v>6.9570273160934448E-2</v>
      </c>
      <c r="FW489" s="79">
        <v>2.8885859996080399E-2</v>
      </c>
      <c r="FX489" s="79">
        <v>0</v>
      </c>
      <c r="FY489" s="79">
        <v>312</v>
      </c>
      <c r="FZ489" s="79">
        <v>1</v>
      </c>
      <c r="GA489" s="52"/>
      <c r="GB489" s="34"/>
    </row>
    <row r="490" spans="1:184" x14ac:dyDescent="0.2">
      <c r="A490" t="s">
        <v>186</v>
      </c>
      <c r="B490" t="s">
        <v>236</v>
      </c>
      <c r="C490" t="s">
        <v>194</v>
      </c>
      <c r="D490" t="s">
        <v>203</v>
      </c>
      <c r="E490" t="s">
        <v>210</v>
      </c>
      <c r="F490" t="s">
        <v>179</v>
      </c>
      <c r="G490" t="s">
        <v>1</v>
      </c>
      <c r="H490" s="79">
        <v>115</v>
      </c>
      <c r="I490" s="79"/>
      <c r="J490" s="79"/>
      <c r="K490" s="79"/>
      <c r="L490" s="79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  <c r="AA490" s="79"/>
      <c r="AB490" s="79"/>
      <c r="AC490" s="79"/>
      <c r="AD490" s="79"/>
      <c r="AE490" s="79"/>
      <c r="AF490" s="79"/>
      <c r="AG490" s="79"/>
      <c r="AH490" s="79"/>
      <c r="AI490" s="79"/>
      <c r="AJ490" s="79"/>
      <c r="AK490" s="79"/>
      <c r="AL490" s="79"/>
      <c r="AM490" s="79"/>
      <c r="AN490" s="79"/>
      <c r="AO490" s="79"/>
      <c r="AP490" s="79"/>
      <c r="AQ490" s="79"/>
      <c r="AR490" s="79"/>
      <c r="AS490" s="79"/>
      <c r="AT490" s="79"/>
      <c r="AU490" s="79"/>
      <c r="AV490" s="79"/>
      <c r="AW490" s="79"/>
      <c r="AX490" s="79"/>
      <c r="AY490" s="79"/>
      <c r="AZ490" s="79"/>
      <c r="BA490" s="79"/>
      <c r="BB490" s="79"/>
      <c r="BC490" s="79"/>
      <c r="BD490" s="79"/>
      <c r="BE490" s="79"/>
      <c r="BF490" s="79"/>
      <c r="BG490" s="79"/>
      <c r="BH490" s="79"/>
      <c r="BI490" s="79"/>
      <c r="BJ490" s="79"/>
      <c r="BK490" s="79"/>
      <c r="BL490" s="79"/>
      <c r="BM490" s="79"/>
      <c r="BN490" s="79"/>
      <c r="BO490" s="79"/>
      <c r="BP490" s="79"/>
      <c r="BQ490" s="79"/>
      <c r="BR490" s="79"/>
      <c r="BS490" s="79"/>
      <c r="BT490" s="79"/>
      <c r="BU490" s="79"/>
      <c r="BV490" s="79"/>
      <c r="BW490" s="79"/>
      <c r="BX490" s="79"/>
      <c r="BY490" s="79"/>
      <c r="BZ490" s="79"/>
      <c r="CA490" s="79"/>
      <c r="CB490" s="79"/>
      <c r="CC490" s="79"/>
      <c r="CD490" s="79"/>
      <c r="CE490" s="79"/>
      <c r="CF490" s="79"/>
      <c r="CG490" s="79"/>
      <c r="CH490" s="79"/>
      <c r="CI490" s="79"/>
      <c r="CJ490" s="79"/>
      <c r="CK490" s="79"/>
      <c r="CL490" s="79"/>
      <c r="CM490" s="79"/>
      <c r="CN490" s="79"/>
      <c r="CO490" s="79"/>
      <c r="CP490" s="79"/>
      <c r="CQ490" s="79"/>
      <c r="CR490" s="79"/>
      <c r="CS490" s="79"/>
      <c r="CT490" s="79"/>
      <c r="CU490" s="79"/>
      <c r="CV490" s="79"/>
      <c r="CW490" s="79"/>
      <c r="CX490" s="79"/>
      <c r="CY490" s="79"/>
      <c r="CZ490" s="79"/>
      <c r="DA490" s="79"/>
      <c r="DB490" s="79"/>
      <c r="DC490" s="79"/>
      <c r="DD490" s="79"/>
      <c r="DE490" s="79"/>
      <c r="DF490" s="79"/>
      <c r="DG490" s="79"/>
      <c r="DH490" s="79"/>
      <c r="DI490" s="79"/>
      <c r="DJ490" s="79"/>
      <c r="DK490" s="79"/>
      <c r="DL490" s="79"/>
      <c r="DM490" s="79"/>
      <c r="DN490" s="79"/>
      <c r="DO490" s="79"/>
      <c r="DP490" s="79"/>
      <c r="DQ490" s="79"/>
      <c r="DR490" s="79"/>
      <c r="DS490" s="79"/>
      <c r="DT490" s="79"/>
      <c r="DU490" s="79"/>
      <c r="DV490" s="79"/>
      <c r="DW490" s="79"/>
      <c r="DX490" s="79"/>
      <c r="DY490" s="79"/>
      <c r="DZ490" s="79"/>
      <c r="EA490" s="79"/>
      <c r="EB490" s="79"/>
      <c r="EC490" s="79"/>
      <c r="ED490" s="79"/>
      <c r="EE490" s="79"/>
      <c r="EF490" s="79"/>
      <c r="EG490" s="79"/>
      <c r="EH490" s="79"/>
      <c r="EI490" s="79"/>
      <c r="EJ490" s="79"/>
      <c r="EK490" s="79"/>
      <c r="EL490" s="79"/>
      <c r="EM490" s="79"/>
      <c r="EN490" s="79"/>
      <c r="EO490" s="79"/>
      <c r="EP490" s="79"/>
      <c r="EQ490" s="79"/>
      <c r="ER490" s="79"/>
      <c r="ES490" s="79"/>
      <c r="ET490" s="79"/>
      <c r="EU490" s="79"/>
      <c r="EV490" s="79"/>
      <c r="EW490" s="79"/>
      <c r="EX490" s="79"/>
      <c r="EY490" s="79"/>
      <c r="EZ490" s="79"/>
      <c r="FA490" s="79"/>
      <c r="FB490" s="79"/>
      <c r="FC490" s="79"/>
      <c r="FD490" s="79"/>
      <c r="FE490" s="79"/>
      <c r="FF490" s="79"/>
      <c r="FG490" s="79"/>
      <c r="FH490" s="79"/>
      <c r="FI490" s="79"/>
      <c r="FJ490" s="79"/>
      <c r="FK490" s="79"/>
      <c r="FL490" s="79"/>
      <c r="FM490" s="79"/>
      <c r="FN490" s="79"/>
      <c r="FO490" s="79"/>
      <c r="FP490" s="79"/>
      <c r="FQ490" s="79"/>
      <c r="FR490" s="79"/>
      <c r="FS490" s="79"/>
      <c r="FT490" s="79"/>
      <c r="FU490" s="79"/>
      <c r="FV490" s="79"/>
      <c r="FW490" s="79"/>
      <c r="FX490" s="79">
        <v>0</v>
      </c>
      <c r="FY490" s="79">
        <v>8</v>
      </c>
      <c r="FZ490" s="79">
        <v>0</v>
      </c>
      <c r="GA490" s="52"/>
      <c r="GB490" s="34"/>
    </row>
    <row r="491" spans="1:184" x14ac:dyDescent="0.2">
      <c r="A491" t="s">
        <v>186</v>
      </c>
      <c r="B491" t="s">
        <v>236</v>
      </c>
      <c r="C491" t="s">
        <v>194</v>
      </c>
      <c r="D491" t="s">
        <v>203</v>
      </c>
      <c r="E491" t="s">
        <v>210</v>
      </c>
      <c r="F491" t="s">
        <v>180</v>
      </c>
      <c r="G491" t="s">
        <v>1</v>
      </c>
      <c r="H491" s="79">
        <v>40</v>
      </c>
      <c r="I491" s="79"/>
      <c r="J491" s="79"/>
      <c r="K491" s="79"/>
      <c r="L491" s="79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  <c r="AA491" s="79"/>
      <c r="AB491" s="79"/>
      <c r="AC491" s="79"/>
      <c r="AD491" s="79"/>
      <c r="AE491" s="79"/>
      <c r="AF491" s="79"/>
      <c r="AG491" s="79"/>
      <c r="AH491" s="79"/>
      <c r="AI491" s="79"/>
      <c r="AJ491" s="79"/>
      <c r="AK491" s="79"/>
      <c r="AL491" s="79"/>
      <c r="AM491" s="79"/>
      <c r="AN491" s="79"/>
      <c r="AO491" s="79"/>
      <c r="AP491" s="79"/>
      <c r="AQ491" s="79"/>
      <c r="AR491" s="79"/>
      <c r="AS491" s="79"/>
      <c r="AT491" s="79"/>
      <c r="AU491" s="79"/>
      <c r="AV491" s="79"/>
      <c r="AW491" s="79"/>
      <c r="AX491" s="79"/>
      <c r="AY491" s="79"/>
      <c r="AZ491" s="79"/>
      <c r="BA491" s="79"/>
      <c r="BB491" s="79"/>
      <c r="BC491" s="79"/>
      <c r="BD491" s="79"/>
      <c r="BE491" s="79"/>
      <c r="BF491" s="79"/>
      <c r="BG491" s="79"/>
      <c r="BH491" s="79"/>
      <c r="BI491" s="79"/>
      <c r="BJ491" s="79"/>
      <c r="BK491" s="79"/>
      <c r="BL491" s="79"/>
      <c r="BM491" s="79"/>
      <c r="BN491" s="79"/>
      <c r="BO491" s="79"/>
      <c r="BP491" s="79"/>
      <c r="BQ491" s="79"/>
      <c r="BR491" s="79"/>
      <c r="BS491" s="79"/>
      <c r="BT491" s="79"/>
      <c r="BU491" s="79"/>
      <c r="BV491" s="79"/>
      <c r="BW491" s="79"/>
      <c r="BX491" s="79"/>
      <c r="BY491" s="79"/>
      <c r="BZ491" s="79"/>
      <c r="CA491" s="79"/>
      <c r="CB491" s="79"/>
      <c r="CC491" s="79"/>
      <c r="CD491" s="79"/>
      <c r="CE491" s="79"/>
      <c r="CF491" s="79"/>
      <c r="CG491" s="79"/>
      <c r="CH491" s="79"/>
      <c r="CI491" s="79"/>
      <c r="CJ491" s="79"/>
      <c r="CK491" s="79"/>
      <c r="CL491" s="79"/>
      <c r="CM491" s="79"/>
      <c r="CN491" s="79"/>
      <c r="CO491" s="79"/>
      <c r="CP491" s="79"/>
      <c r="CQ491" s="79"/>
      <c r="CR491" s="79"/>
      <c r="CS491" s="79"/>
      <c r="CT491" s="79"/>
      <c r="CU491" s="79"/>
      <c r="CV491" s="79"/>
      <c r="CW491" s="79"/>
      <c r="CX491" s="79"/>
      <c r="CY491" s="79"/>
      <c r="CZ491" s="79"/>
      <c r="DA491" s="79"/>
      <c r="DB491" s="79"/>
      <c r="DC491" s="79"/>
      <c r="DD491" s="79"/>
      <c r="DE491" s="79"/>
      <c r="DF491" s="79"/>
      <c r="DG491" s="79"/>
      <c r="DH491" s="79"/>
      <c r="DI491" s="79"/>
      <c r="DJ491" s="79"/>
      <c r="DK491" s="79"/>
      <c r="DL491" s="79"/>
      <c r="DM491" s="79"/>
      <c r="DN491" s="79"/>
      <c r="DO491" s="79"/>
      <c r="DP491" s="79"/>
      <c r="DQ491" s="79"/>
      <c r="DR491" s="79"/>
      <c r="DS491" s="79"/>
      <c r="DT491" s="79"/>
      <c r="DU491" s="79"/>
      <c r="DV491" s="79"/>
      <c r="DW491" s="79"/>
      <c r="DX491" s="79"/>
      <c r="DY491" s="79"/>
      <c r="DZ491" s="79"/>
      <c r="EA491" s="79"/>
      <c r="EB491" s="79"/>
      <c r="EC491" s="79"/>
      <c r="ED491" s="79"/>
      <c r="EE491" s="79"/>
      <c r="EF491" s="79"/>
      <c r="EG491" s="79"/>
      <c r="EH491" s="79"/>
      <c r="EI491" s="79"/>
      <c r="EJ491" s="79"/>
      <c r="EK491" s="79"/>
      <c r="EL491" s="79"/>
      <c r="EM491" s="79"/>
      <c r="EN491" s="79"/>
      <c r="EO491" s="79"/>
      <c r="EP491" s="79"/>
      <c r="EQ491" s="79"/>
      <c r="ER491" s="79"/>
      <c r="ES491" s="79"/>
      <c r="ET491" s="79"/>
      <c r="EU491" s="79"/>
      <c r="EV491" s="79"/>
      <c r="EW491" s="79"/>
      <c r="EX491" s="79"/>
      <c r="EY491" s="79"/>
      <c r="EZ491" s="79"/>
      <c r="FA491" s="79"/>
      <c r="FB491" s="79"/>
      <c r="FC491" s="79"/>
      <c r="FD491" s="79"/>
      <c r="FE491" s="79"/>
      <c r="FF491" s="79"/>
      <c r="FG491" s="79"/>
      <c r="FH491" s="79"/>
      <c r="FI491" s="79"/>
      <c r="FJ491" s="79"/>
      <c r="FK491" s="79"/>
      <c r="FL491" s="79"/>
      <c r="FM491" s="79"/>
      <c r="FN491" s="79"/>
      <c r="FO491" s="79"/>
      <c r="FP491" s="79"/>
      <c r="FQ491" s="79"/>
      <c r="FR491" s="79"/>
      <c r="FS491" s="79"/>
      <c r="FT491" s="79"/>
      <c r="FU491" s="79"/>
      <c r="FV491" s="79"/>
      <c r="FW491" s="79"/>
      <c r="FX491" s="79">
        <v>0</v>
      </c>
      <c r="FY491" s="79">
        <v>7</v>
      </c>
      <c r="FZ491" s="79">
        <v>0</v>
      </c>
      <c r="GA491" s="52"/>
      <c r="GB491" s="34"/>
    </row>
    <row r="492" spans="1:184" x14ac:dyDescent="0.2">
      <c r="A492" t="s">
        <v>186</v>
      </c>
      <c r="B492" t="s">
        <v>236</v>
      </c>
      <c r="C492" t="s">
        <v>194</v>
      </c>
      <c r="D492" t="s">
        <v>203</v>
      </c>
      <c r="E492" t="s">
        <v>210</v>
      </c>
      <c r="F492" t="s">
        <v>181</v>
      </c>
      <c r="G492" t="s">
        <v>1</v>
      </c>
      <c r="H492" s="79">
        <v>38</v>
      </c>
      <c r="I492" s="79"/>
      <c r="J492" s="79"/>
      <c r="K492" s="79"/>
      <c r="L492" s="79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  <c r="AA492" s="79"/>
      <c r="AB492" s="79"/>
      <c r="AC492" s="79"/>
      <c r="AD492" s="79"/>
      <c r="AE492" s="79"/>
      <c r="AF492" s="79"/>
      <c r="AG492" s="79"/>
      <c r="AH492" s="79"/>
      <c r="AI492" s="79"/>
      <c r="AJ492" s="79"/>
      <c r="AK492" s="79"/>
      <c r="AL492" s="79"/>
      <c r="AM492" s="79"/>
      <c r="AN492" s="79"/>
      <c r="AO492" s="79"/>
      <c r="AP492" s="79"/>
      <c r="AQ492" s="79"/>
      <c r="AR492" s="79"/>
      <c r="AS492" s="79"/>
      <c r="AT492" s="79"/>
      <c r="AU492" s="79"/>
      <c r="AV492" s="79"/>
      <c r="AW492" s="79"/>
      <c r="AX492" s="79"/>
      <c r="AY492" s="79"/>
      <c r="AZ492" s="79"/>
      <c r="BA492" s="79"/>
      <c r="BB492" s="79"/>
      <c r="BC492" s="79"/>
      <c r="BD492" s="79"/>
      <c r="BE492" s="79"/>
      <c r="BF492" s="79"/>
      <c r="BG492" s="79"/>
      <c r="BH492" s="79"/>
      <c r="BI492" s="79"/>
      <c r="BJ492" s="79"/>
      <c r="BK492" s="79"/>
      <c r="BL492" s="79"/>
      <c r="BM492" s="79"/>
      <c r="BN492" s="79"/>
      <c r="BO492" s="79"/>
      <c r="BP492" s="79"/>
      <c r="BQ492" s="79"/>
      <c r="BR492" s="79"/>
      <c r="BS492" s="79"/>
      <c r="BT492" s="79"/>
      <c r="BU492" s="79"/>
      <c r="BV492" s="79"/>
      <c r="BW492" s="79"/>
      <c r="BX492" s="79"/>
      <c r="BY492" s="79"/>
      <c r="BZ492" s="79"/>
      <c r="CA492" s="79"/>
      <c r="CB492" s="79"/>
      <c r="CC492" s="79"/>
      <c r="CD492" s="79"/>
      <c r="CE492" s="79"/>
      <c r="CF492" s="79"/>
      <c r="CG492" s="79"/>
      <c r="CH492" s="79"/>
      <c r="CI492" s="79"/>
      <c r="CJ492" s="79"/>
      <c r="CK492" s="79"/>
      <c r="CL492" s="79"/>
      <c r="CM492" s="79"/>
      <c r="CN492" s="79"/>
      <c r="CO492" s="79"/>
      <c r="CP492" s="79"/>
      <c r="CQ492" s="79"/>
      <c r="CR492" s="79"/>
      <c r="CS492" s="79"/>
      <c r="CT492" s="79"/>
      <c r="CU492" s="79"/>
      <c r="CV492" s="79"/>
      <c r="CW492" s="79"/>
      <c r="CX492" s="79"/>
      <c r="CY492" s="79"/>
      <c r="CZ492" s="79"/>
      <c r="DA492" s="79"/>
      <c r="DB492" s="79"/>
      <c r="DC492" s="79"/>
      <c r="DD492" s="79"/>
      <c r="DE492" s="79"/>
      <c r="DF492" s="79"/>
      <c r="DG492" s="79"/>
      <c r="DH492" s="79"/>
      <c r="DI492" s="79"/>
      <c r="DJ492" s="79"/>
      <c r="DK492" s="79"/>
      <c r="DL492" s="79"/>
      <c r="DM492" s="79"/>
      <c r="DN492" s="79"/>
      <c r="DO492" s="79"/>
      <c r="DP492" s="79"/>
      <c r="DQ492" s="79"/>
      <c r="DR492" s="79"/>
      <c r="DS492" s="79"/>
      <c r="DT492" s="79"/>
      <c r="DU492" s="79"/>
      <c r="DV492" s="79"/>
      <c r="DW492" s="79"/>
      <c r="DX492" s="79"/>
      <c r="DY492" s="79"/>
      <c r="DZ492" s="79"/>
      <c r="EA492" s="79"/>
      <c r="EB492" s="79"/>
      <c r="EC492" s="79"/>
      <c r="ED492" s="79"/>
      <c r="EE492" s="79"/>
      <c r="EF492" s="79"/>
      <c r="EG492" s="79"/>
      <c r="EH492" s="79"/>
      <c r="EI492" s="79"/>
      <c r="EJ492" s="79"/>
      <c r="EK492" s="79"/>
      <c r="EL492" s="79"/>
      <c r="EM492" s="79"/>
      <c r="EN492" s="79"/>
      <c r="EO492" s="79"/>
      <c r="EP492" s="79"/>
      <c r="EQ492" s="79"/>
      <c r="ER492" s="79"/>
      <c r="ES492" s="79"/>
      <c r="ET492" s="79"/>
      <c r="EU492" s="79"/>
      <c r="EV492" s="79"/>
      <c r="EW492" s="79"/>
      <c r="EX492" s="79"/>
      <c r="EY492" s="79"/>
      <c r="EZ492" s="79"/>
      <c r="FA492" s="79"/>
      <c r="FB492" s="79"/>
      <c r="FC492" s="79"/>
      <c r="FD492" s="79"/>
      <c r="FE492" s="79"/>
      <c r="FF492" s="79"/>
      <c r="FG492" s="79"/>
      <c r="FH492" s="79"/>
      <c r="FI492" s="79"/>
      <c r="FJ492" s="79"/>
      <c r="FK492" s="79"/>
      <c r="FL492" s="79"/>
      <c r="FM492" s="79"/>
      <c r="FN492" s="79"/>
      <c r="FO492" s="79"/>
      <c r="FP492" s="79"/>
      <c r="FQ492" s="79"/>
      <c r="FR492" s="79"/>
      <c r="FS492" s="79"/>
      <c r="FT492" s="79"/>
      <c r="FU492" s="79"/>
      <c r="FV492" s="79"/>
      <c r="FW492" s="79"/>
      <c r="FX492" s="79">
        <v>0</v>
      </c>
      <c r="FY492" s="79">
        <v>3</v>
      </c>
      <c r="FZ492" s="79">
        <v>0</v>
      </c>
      <c r="GA492" s="52"/>
      <c r="GB492" s="34"/>
    </row>
    <row r="493" spans="1:184" x14ac:dyDescent="0.2">
      <c r="A493" t="s">
        <v>186</v>
      </c>
      <c r="B493" t="s">
        <v>236</v>
      </c>
      <c r="C493" t="s">
        <v>194</v>
      </c>
      <c r="D493" t="s">
        <v>203</v>
      </c>
      <c r="E493" t="s">
        <v>210</v>
      </c>
      <c r="F493" t="s">
        <v>182</v>
      </c>
      <c r="G493" t="s">
        <v>1</v>
      </c>
      <c r="H493" s="79">
        <v>242</v>
      </c>
      <c r="I493" s="79"/>
      <c r="J493" s="79"/>
      <c r="K493" s="79"/>
      <c r="L493" s="79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  <c r="AA493" s="79"/>
      <c r="AB493" s="79"/>
      <c r="AC493" s="79"/>
      <c r="AD493" s="79"/>
      <c r="AE493" s="79"/>
      <c r="AF493" s="79"/>
      <c r="AG493" s="79"/>
      <c r="AH493" s="79"/>
      <c r="AI493" s="79"/>
      <c r="AJ493" s="79"/>
      <c r="AK493" s="79"/>
      <c r="AL493" s="79"/>
      <c r="AM493" s="79"/>
      <c r="AN493" s="79"/>
      <c r="AO493" s="79"/>
      <c r="AP493" s="79"/>
      <c r="AQ493" s="79"/>
      <c r="AR493" s="79"/>
      <c r="AS493" s="79"/>
      <c r="AT493" s="79"/>
      <c r="AU493" s="79"/>
      <c r="AV493" s="79"/>
      <c r="AW493" s="79"/>
      <c r="AX493" s="79"/>
      <c r="AY493" s="79"/>
      <c r="AZ493" s="79"/>
      <c r="BA493" s="79"/>
      <c r="BB493" s="79"/>
      <c r="BC493" s="79"/>
      <c r="BD493" s="79"/>
      <c r="BE493" s="79"/>
      <c r="BF493" s="79"/>
      <c r="BG493" s="79"/>
      <c r="BH493" s="79"/>
      <c r="BI493" s="79"/>
      <c r="BJ493" s="79"/>
      <c r="BK493" s="79"/>
      <c r="BL493" s="79"/>
      <c r="BM493" s="79"/>
      <c r="BN493" s="79"/>
      <c r="BO493" s="79"/>
      <c r="BP493" s="79"/>
      <c r="BQ493" s="79"/>
      <c r="BR493" s="79"/>
      <c r="BS493" s="79"/>
      <c r="BT493" s="79"/>
      <c r="BU493" s="79"/>
      <c r="BV493" s="79"/>
      <c r="BW493" s="79"/>
      <c r="BX493" s="79"/>
      <c r="BY493" s="79"/>
      <c r="BZ493" s="79"/>
      <c r="CA493" s="79"/>
      <c r="CB493" s="79"/>
      <c r="CC493" s="79"/>
      <c r="CD493" s="79"/>
      <c r="CE493" s="79"/>
      <c r="CF493" s="79"/>
      <c r="CG493" s="79"/>
      <c r="CH493" s="79"/>
      <c r="CI493" s="79"/>
      <c r="CJ493" s="79"/>
      <c r="CK493" s="79"/>
      <c r="CL493" s="79"/>
      <c r="CM493" s="79"/>
      <c r="CN493" s="79"/>
      <c r="CO493" s="79"/>
      <c r="CP493" s="79"/>
      <c r="CQ493" s="79"/>
      <c r="CR493" s="79"/>
      <c r="CS493" s="79"/>
      <c r="CT493" s="79"/>
      <c r="CU493" s="79"/>
      <c r="CV493" s="79"/>
      <c r="CW493" s="79"/>
      <c r="CX493" s="79"/>
      <c r="CY493" s="79"/>
      <c r="CZ493" s="79"/>
      <c r="DA493" s="79"/>
      <c r="DB493" s="79"/>
      <c r="DC493" s="79"/>
      <c r="DD493" s="79"/>
      <c r="DE493" s="79"/>
      <c r="DF493" s="79"/>
      <c r="DG493" s="79"/>
      <c r="DH493" s="79"/>
      <c r="DI493" s="79"/>
      <c r="DJ493" s="79"/>
      <c r="DK493" s="79"/>
      <c r="DL493" s="79"/>
      <c r="DM493" s="79"/>
      <c r="DN493" s="79"/>
      <c r="DO493" s="79"/>
      <c r="DP493" s="79"/>
      <c r="DQ493" s="79"/>
      <c r="DR493" s="79"/>
      <c r="DS493" s="79"/>
      <c r="DT493" s="79"/>
      <c r="DU493" s="79"/>
      <c r="DV493" s="79"/>
      <c r="DW493" s="79"/>
      <c r="DX493" s="79"/>
      <c r="DY493" s="79"/>
      <c r="DZ493" s="79"/>
      <c r="EA493" s="79"/>
      <c r="EB493" s="79"/>
      <c r="EC493" s="79"/>
      <c r="ED493" s="79"/>
      <c r="EE493" s="79"/>
      <c r="EF493" s="79"/>
      <c r="EG493" s="79"/>
      <c r="EH493" s="79"/>
      <c r="EI493" s="79"/>
      <c r="EJ493" s="79"/>
      <c r="EK493" s="79"/>
      <c r="EL493" s="79"/>
      <c r="EM493" s="79"/>
      <c r="EN493" s="79"/>
      <c r="EO493" s="79"/>
      <c r="EP493" s="79"/>
      <c r="EQ493" s="79"/>
      <c r="ER493" s="79"/>
      <c r="ES493" s="79"/>
      <c r="ET493" s="79"/>
      <c r="EU493" s="79"/>
      <c r="EV493" s="79"/>
      <c r="EW493" s="79"/>
      <c r="EX493" s="79"/>
      <c r="EY493" s="79"/>
      <c r="EZ493" s="79"/>
      <c r="FA493" s="79"/>
      <c r="FB493" s="79"/>
      <c r="FC493" s="79"/>
      <c r="FD493" s="79"/>
      <c r="FE493" s="79"/>
      <c r="FF493" s="79"/>
      <c r="FG493" s="79"/>
      <c r="FH493" s="79"/>
      <c r="FI493" s="79"/>
      <c r="FJ493" s="79"/>
      <c r="FK493" s="79"/>
      <c r="FL493" s="79"/>
      <c r="FM493" s="79"/>
      <c r="FN493" s="79"/>
      <c r="FO493" s="79"/>
      <c r="FP493" s="79"/>
      <c r="FQ493" s="79"/>
      <c r="FR493" s="79"/>
      <c r="FS493" s="79"/>
      <c r="FT493" s="79"/>
      <c r="FU493" s="79"/>
      <c r="FV493" s="79"/>
      <c r="FW493" s="79"/>
      <c r="FX493" s="79">
        <v>0</v>
      </c>
      <c r="FY493" s="79">
        <v>34</v>
      </c>
      <c r="FZ493" s="79">
        <v>0</v>
      </c>
      <c r="GA493" s="52"/>
      <c r="GB493" s="34"/>
    </row>
    <row r="494" spans="1:184" x14ac:dyDescent="0.2">
      <c r="A494" t="s">
        <v>186</v>
      </c>
      <c r="B494" t="s">
        <v>236</v>
      </c>
      <c r="C494" t="s">
        <v>194</v>
      </c>
      <c r="D494" t="s">
        <v>203</v>
      </c>
      <c r="E494" t="s">
        <v>210</v>
      </c>
      <c r="F494" t="s">
        <v>183</v>
      </c>
      <c r="G494" t="s">
        <v>1</v>
      </c>
      <c r="H494" s="79">
        <v>364</v>
      </c>
      <c r="I494" s="79"/>
      <c r="J494" s="79"/>
      <c r="K494" s="79"/>
      <c r="L494" s="79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  <c r="AA494" s="79"/>
      <c r="AB494" s="79"/>
      <c r="AC494" s="79"/>
      <c r="AD494" s="79"/>
      <c r="AE494" s="79"/>
      <c r="AF494" s="79"/>
      <c r="AG494" s="79"/>
      <c r="AH494" s="79"/>
      <c r="AI494" s="79"/>
      <c r="AJ494" s="79"/>
      <c r="AK494" s="79"/>
      <c r="AL494" s="79"/>
      <c r="AM494" s="79"/>
      <c r="AN494" s="79"/>
      <c r="AO494" s="79"/>
      <c r="AP494" s="79"/>
      <c r="AQ494" s="79"/>
      <c r="AR494" s="79"/>
      <c r="AS494" s="79"/>
      <c r="AT494" s="79"/>
      <c r="AU494" s="79"/>
      <c r="AV494" s="79"/>
      <c r="AW494" s="79"/>
      <c r="AX494" s="79"/>
      <c r="AY494" s="79"/>
      <c r="AZ494" s="79"/>
      <c r="BA494" s="79"/>
      <c r="BB494" s="79"/>
      <c r="BC494" s="79"/>
      <c r="BD494" s="79"/>
      <c r="BE494" s="79"/>
      <c r="BF494" s="79"/>
      <c r="BG494" s="79"/>
      <c r="BH494" s="79"/>
      <c r="BI494" s="79"/>
      <c r="BJ494" s="79"/>
      <c r="BK494" s="79"/>
      <c r="BL494" s="79"/>
      <c r="BM494" s="79"/>
      <c r="BN494" s="79"/>
      <c r="BO494" s="79"/>
      <c r="BP494" s="79"/>
      <c r="BQ494" s="79"/>
      <c r="BR494" s="79"/>
      <c r="BS494" s="79"/>
      <c r="BT494" s="79"/>
      <c r="BU494" s="79"/>
      <c r="BV494" s="79"/>
      <c r="BW494" s="79"/>
      <c r="BX494" s="79"/>
      <c r="BY494" s="79"/>
      <c r="BZ494" s="79"/>
      <c r="CA494" s="79"/>
      <c r="CB494" s="79"/>
      <c r="CC494" s="79"/>
      <c r="CD494" s="79"/>
      <c r="CE494" s="79"/>
      <c r="CF494" s="79"/>
      <c r="CG494" s="79"/>
      <c r="CH494" s="79"/>
      <c r="CI494" s="79"/>
      <c r="CJ494" s="79"/>
      <c r="CK494" s="79"/>
      <c r="CL494" s="79"/>
      <c r="CM494" s="79"/>
      <c r="CN494" s="79"/>
      <c r="CO494" s="79"/>
      <c r="CP494" s="79"/>
      <c r="CQ494" s="79"/>
      <c r="CR494" s="79"/>
      <c r="CS494" s="79"/>
      <c r="CT494" s="79"/>
      <c r="CU494" s="79"/>
      <c r="CV494" s="79"/>
      <c r="CW494" s="79"/>
      <c r="CX494" s="79"/>
      <c r="CY494" s="79"/>
      <c r="CZ494" s="79"/>
      <c r="DA494" s="79"/>
      <c r="DB494" s="79"/>
      <c r="DC494" s="79"/>
      <c r="DD494" s="79"/>
      <c r="DE494" s="79"/>
      <c r="DF494" s="79"/>
      <c r="DG494" s="79"/>
      <c r="DH494" s="79"/>
      <c r="DI494" s="79"/>
      <c r="DJ494" s="79"/>
      <c r="DK494" s="79"/>
      <c r="DL494" s="79"/>
      <c r="DM494" s="79"/>
      <c r="DN494" s="79"/>
      <c r="DO494" s="79"/>
      <c r="DP494" s="79"/>
      <c r="DQ494" s="79"/>
      <c r="DR494" s="79"/>
      <c r="DS494" s="79"/>
      <c r="DT494" s="79"/>
      <c r="DU494" s="79"/>
      <c r="DV494" s="79"/>
      <c r="DW494" s="79"/>
      <c r="DX494" s="79"/>
      <c r="DY494" s="79"/>
      <c r="DZ494" s="79"/>
      <c r="EA494" s="79"/>
      <c r="EB494" s="79"/>
      <c r="EC494" s="79"/>
      <c r="ED494" s="79"/>
      <c r="EE494" s="79"/>
      <c r="EF494" s="79"/>
      <c r="EG494" s="79"/>
      <c r="EH494" s="79"/>
      <c r="EI494" s="79"/>
      <c r="EJ494" s="79"/>
      <c r="EK494" s="79"/>
      <c r="EL494" s="79"/>
      <c r="EM494" s="79"/>
      <c r="EN494" s="79"/>
      <c r="EO494" s="79"/>
      <c r="EP494" s="79"/>
      <c r="EQ494" s="79"/>
      <c r="ER494" s="79"/>
      <c r="ES494" s="79"/>
      <c r="ET494" s="79"/>
      <c r="EU494" s="79"/>
      <c r="EV494" s="79"/>
      <c r="EW494" s="79"/>
      <c r="EX494" s="79"/>
      <c r="EY494" s="79"/>
      <c r="EZ494" s="79"/>
      <c r="FA494" s="79"/>
      <c r="FB494" s="79"/>
      <c r="FC494" s="79"/>
      <c r="FD494" s="79"/>
      <c r="FE494" s="79"/>
      <c r="FF494" s="79"/>
      <c r="FG494" s="79"/>
      <c r="FH494" s="79"/>
      <c r="FI494" s="79"/>
      <c r="FJ494" s="79"/>
      <c r="FK494" s="79"/>
      <c r="FL494" s="79"/>
      <c r="FM494" s="79"/>
      <c r="FN494" s="79"/>
      <c r="FO494" s="79"/>
      <c r="FP494" s="79"/>
      <c r="FQ494" s="79"/>
      <c r="FR494" s="79"/>
      <c r="FS494" s="79"/>
      <c r="FT494" s="79"/>
      <c r="FU494" s="79"/>
      <c r="FV494" s="79"/>
      <c r="FW494" s="79"/>
      <c r="FX494" s="79">
        <v>0</v>
      </c>
      <c r="FY494" s="79">
        <v>33</v>
      </c>
      <c r="FZ494" s="79">
        <v>0</v>
      </c>
      <c r="GA494" s="52"/>
      <c r="GB494" s="34"/>
    </row>
    <row r="495" spans="1:184" x14ac:dyDescent="0.2">
      <c r="A495" t="s">
        <v>186</v>
      </c>
      <c r="B495" t="s">
        <v>236</v>
      </c>
      <c r="C495" t="s">
        <v>194</v>
      </c>
      <c r="D495" t="s">
        <v>203</v>
      </c>
      <c r="E495" t="s">
        <v>210</v>
      </c>
      <c r="F495" t="s">
        <v>184</v>
      </c>
      <c r="G495" t="s">
        <v>1</v>
      </c>
      <c r="H495" s="79">
        <v>161</v>
      </c>
      <c r="I495" s="79"/>
      <c r="J495" s="79"/>
      <c r="K495" s="79"/>
      <c r="L495" s="79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  <c r="AA495" s="79"/>
      <c r="AB495" s="79"/>
      <c r="AC495" s="79"/>
      <c r="AD495" s="79"/>
      <c r="AE495" s="79"/>
      <c r="AF495" s="79"/>
      <c r="AG495" s="79"/>
      <c r="AH495" s="79"/>
      <c r="AI495" s="79"/>
      <c r="AJ495" s="79"/>
      <c r="AK495" s="79"/>
      <c r="AL495" s="79"/>
      <c r="AM495" s="79"/>
      <c r="AN495" s="79"/>
      <c r="AO495" s="79"/>
      <c r="AP495" s="79"/>
      <c r="AQ495" s="79"/>
      <c r="AR495" s="79"/>
      <c r="AS495" s="79"/>
      <c r="AT495" s="79"/>
      <c r="AU495" s="79"/>
      <c r="AV495" s="79"/>
      <c r="AW495" s="79"/>
      <c r="AX495" s="79"/>
      <c r="AY495" s="79"/>
      <c r="AZ495" s="79"/>
      <c r="BA495" s="79"/>
      <c r="BB495" s="79"/>
      <c r="BC495" s="79"/>
      <c r="BD495" s="79"/>
      <c r="BE495" s="79"/>
      <c r="BF495" s="79"/>
      <c r="BG495" s="79"/>
      <c r="BH495" s="79"/>
      <c r="BI495" s="79"/>
      <c r="BJ495" s="79"/>
      <c r="BK495" s="79"/>
      <c r="BL495" s="79"/>
      <c r="BM495" s="79"/>
      <c r="BN495" s="79"/>
      <c r="BO495" s="79"/>
      <c r="BP495" s="79"/>
      <c r="BQ495" s="79"/>
      <c r="BR495" s="79"/>
      <c r="BS495" s="79"/>
      <c r="BT495" s="79"/>
      <c r="BU495" s="79"/>
      <c r="BV495" s="79"/>
      <c r="BW495" s="79"/>
      <c r="BX495" s="79"/>
      <c r="BY495" s="79"/>
      <c r="BZ495" s="79"/>
      <c r="CA495" s="79"/>
      <c r="CB495" s="79"/>
      <c r="CC495" s="79"/>
      <c r="CD495" s="79"/>
      <c r="CE495" s="79"/>
      <c r="CF495" s="79"/>
      <c r="CG495" s="79"/>
      <c r="CH495" s="79"/>
      <c r="CI495" s="79"/>
      <c r="CJ495" s="79"/>
      <c r="CK495" s="79"/>
      <c r="CL495" s="79"/>
      <c r="CM495" s="79"/>
      <c r="CN495" s="79"/>
      <c r="CO495" s="79"/>
      <c r="CP495" s="79"/>
      <c r="CQ495" s="79"/>
      <c r="CR495" s="79"/>
      <c r="CS495" s="79"/>
      <c r="CT495" s="79"/>
      <c r="CU495" s="79"/>
      <c r="CV495" s="79"/>
      <c r="CW495" s="79"/>
      <c r="CX495" s="79"/>
      <c r="CY495" s="79"/>
      <c r="CZ495" s="79"/>
      <c r="DA495" s="79"/>
      <c r="DB495" s="79"/>
      <c r="DC495" s="79"/>
      <c r="DD495" s="79"/>
      <c r="DE495" s="79"/>
      <c r="DF495" s="79"/>
      <c r="DG495" s="79"/>
      <c r="DH495" s="79"/>
      <c r="DI495" s="79"/>
      <c r="DJ495" s="79"/>
      <c r="DK495" s="79"/>
      <c r="DL495" s="79"/>
      <c r="DM495" s="79"/>
      <c r="DN495" s="79"/>
      <c r="DO495" s="79"/>
      <c r="DP495" s="79"/>
      <c r="DQ495" s="79"/>
      <c r="DR495" s="79"/>
      <c r="DS495" s="79"/>
      <c r="DT495" s="79"/>
      <c r="DU495" s="79"/>
      <c r="DV495" s="79"/>
      <c r="DW495" s="79"/>
      <c r="DX495" s="79"/>
      <c r="DY495" s="79"/>
      <c r="DZ495" s="79"/>
      <c r="EA495" s="79"/>
      <c r="EB495" s="79"/>
      <c r="EC495" s="79"/>
      <c r="ED495" s="79"/>
      <c r="EE495" s="79"/>
      <c r="EF495" s="79"/>
      <c r="EG495" s="79"/>
      <c r="EH495" s="79"/>
      <c r="EI495" s="79"/>
      <c r="EJ495" s="79"/>
      <c r="EK495" s="79"/>
      <c r="EL495" s="79"/>
      <c r="EM495" s="79"/>
      <c r="EN495" s="79"/>
      <c r="EO495" s="79"/>
      <c r="EP495" s="79"/>
      <c r="EQ495" s="79"/>
      <c r="ER495" s="79"/>
      <c r="ES495" s="79"/>
      <c r="ET495" s="79"/>
      <c r="EU495" s="79"/>
      <c r="EV495" s="79"/>
      <c r="EW495" s="79"/>
      <c r="EX495" s="79"/>
      <c r="EY495" s="79"/>
      <c r="EZ495" s="79"/>
      <c r="FA495" s="79"/>
      <c r="FB495" s="79"/>
      <c r="FC495" s="79"/>
      <c r="FD495" s="79"/>
      <c r="FE495" s="79"/>
      <c r="FF495" s="79"/>
      <c r="FG495" s="79"/>
      <c r="FH495" s="79"/>
      <c r="FI495" s="79"/>
      <c r="FJ495" s="79"/>
      <c r="FK495" s="79"/>
      <c r="FL495" s="79"/>
      <c r="FM495" s="79"/>
      <c r="FN495" s="79"/>
      <c r="FO495" s="79"/>
      <c r="FP495" s="79"/>
      <c r="FQ495" s="79"/>
      <c r="FR495" s="79"/>
      <c r="FS495" s="79"/>
      <c r="FT495" s="79"/>
      <c r="FU495" s="79"/>
      <c r="FV495" s="79"/>
      <c r="FW495" s="79"/>
      <c r="FX495" s="79">
        <v>0</v>
      </c>
      <c r="FY495" s="79">
        <v>16</v>
      </c>
      <c r="FZ495" s="79">
        <v>0</v>
      </c>
      <c r="GA495" s="52"/>
      <c r="GB495" s="34"/>
    </row>
    <row r="496" spans="1:184" x14ac:dyDescent="0.2">
      <c r="A496" t="s">
        <v>186</v>
      </c>
      <c r="B496" t="s">
        <v>236</v>
      </c>
      <c r="C496" t="s">
        <v>194</v>
      </c>
      <c r="D496" t="s">
        <v>203</v>
      </c>
      <c r="E496" t="s">
        <v>210</v>
      </c>
      <c r="F496" t="s">
        <v>185</v>
      </c>
      <c r="G496" t="s">
        <v>1</v>
      </c>
      <c r="H496" s="79">
        <v>54</v>
      </c>
      <c r="I496" s="79"/>
      <c r="J496" s="79"/>
      <c r="K496" s="79"/>
      <c r="L496" s="79"/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  <c r="Z496" s="79"/>
      <c r="AA496" s="79"/>
      <c r="AB496" s="79"/>
      <c r="AC496" s="79"/>
      <c r="AD496" s="79"/>
      <c r="AE496" s="79"/>
      <c r="AF496" s="79"/>
      <c r="AG496" s="79"/>
      <c r="AH496" s="79"/>
      <c r="AI496" s="79"/>
      <c r="AJ496" s="79"/>
      <c r="AK496" s="79"/>
      <c r="AL496" s="79"/>
      <c r="AM496" s="79"/>
      <c r="AN496" s="79"/>
      <c r="AO496" s="79"/>
      <c r="AP496" s="79"/>
      <c r="AQ496" s="79"/>
      <c r="AR496" s="79"/>
      <c r="AS496" s="79"/>
      <c r="AT496" s="79"/>
      <c r="AU496" s="79"/>
      <c r="AV496" s="79"/>
      <c r="AW496" s="79"/>
      <c r="AX496" s="79"/>
      <c r="AY496" s="79"/>
      <c r="AZ496" s="79"/>
      <c r="BA496" s="79"/>
      <c r="BB496" s="79"/>
      <c r="BC496" s="79"/>
      <c r="BD496" s="79"/>
      <c r="BE496" s="79"/>
      <c r="BF496" s="79"/>
      <c r="BG496" s="79"/>
      <c r="BH496" s="79"/>
      <c r="BI496" s="79"/>
      <c r="BJ496" s="79"/>
      <c r="BK496" s="79"/>
      <c r="BL496" s="79"/>
      <c r="BM496" s="79"/>
      <c r="BN496" s="79"/>
      <c r="BO496" s="79"/>
      <c r="BP496" s="79"/>
      <c r="BQ496" s="79"/>
      <c r="BR496" s="79"/>
      <c r="BS496" s="79"/>
      <c r="BT496" s="79"/>
      <c r="BU496" s="79"/>
      <c r="BV496" s="79"/>
      <c r="BW496" s="79"/>
      <c r="BX496" s="79"/>
      <c r="BY496" s="79"/>
      <c r="BZ496" s="79"/>
      <c r="CA496" s="79"/>
      <c r="CB496" s="79"/>
      <c r="CC496" s="79"/>
      <c r="CD496" s="79"/>
      <c r="CE496" s="79"/>
      <c r="CF496" s="79"/>
      <c r="CG496" s="79"/>
      <c r="CH496" s="79"/>
      <c r="CI496" s="79"/>
      <c r="CJ496" s="79"/>
      <c r="CK496" s="79"/>
      <c r="CL496" s="79"/>
      <c r="CM496" s="79"/>
      <c r="CN496" s="79"/>
      <c r="CO496" s="79"/>
      <c r="CP496" s="79"/>
      <c r="CQ496" s="79"/>
      <c r="CR496" s="79"/>
      <c r="CS496" s="79"/>
      <c r="CT496" s="79"/>
      <c r="CU496" s="79"/>
      <c r="CV496" s="79"/>
      <c r="CW496" s="79"/>
      <c r="CX496" s="79"/>
      <c r="CY496" s="79"/>
      <c r="CZ496" s="79"/>
      <c r="DA496" s="79"/>
      <c r="DB496" s="79"/>
      <c r="DC496" s="79"/>
      <c r="DD496" s="79"/>
      <c r="DE496" s="79"/>
      <c r="DF496" s="79"/>
      <c r="DG496" s="79"/>
      <c r="DH496" s="79"/>
      <c r="DI496" s="79"/>
      <c r="DJ496" s="79"/>
      <c r="DK496" s="79"/>
      <c r="DL496" s="79"/>
      <c r="DM496" s="79"/>
      <c r="DN496" s="79"/>
      <c r="DO496" s="79"/>
      <c r="DP496" s="79"/>
      <c r="DQ496" s="79"/>
      <c r="DR496" s="79"/>
      <c r="DS496" s="79"/>
      <c r="DT496" s="79"/>
      <c r="DU496" s="79"/>
      <c r="DV496" s="79"/>
      <c r="DW496" s="79"/>
      <c r="DX496" s="79"/>
      <c r="DY496" s="79"/>
      <c r="DZ496" s="79"/>
      <c r="EA496" s="79"/>
      <c r="EB496" s="79"/>
      <c r="EC496" s="79"/>
      <c r="ED496" s="79"/>
      <c r="EE496" s="79"/>
      <c r="EF496" s="79"/>
      <c r="EG496" s="79"/>
      <c r="EH496" s="79"/>
      <c r="EI496" s="79"/>
      <c r="EJ496" s="79"/>
      <c r="EK496" s="79"/>
      <c r="EL496" s="79"/>
      <c r="EM496" s="79"/>
      <c r="EN496" s="79"/>
      <c r="EO496" s="79"/>
      <c r="EP496" s="79"/>
      <c r="EQ496" s="79"/>
      <c r="ER496" s="79"/>
      <c r="ES496" s="79"/>
      <c r="ET496" s="79"/>
      <c r="EU496" s="79"/>
      <c r="EV496" s="79"/>
      <c r="EW496" s="79"/>
      <c r="EX496" s="79"/>
      <c r="EY496" s="79"/>
      <c r="EZ496" s="79"/>
      <c r="FA496" s="79"/>
      <c r="FB496" s="79"/>
      <c r="FC496" s="79"/>
      <c r="FD496" s="79"/>
      <c r="FE496" s="79"/>
      <c r="FF496" s="79"/>
      <c r="FG496" s="79"/>
      <c r="FH496" s="79"/>
      <c r="FI496" s="79"/>
      <c r="FJ496" s="79"/>
      <c r="FK496" s="79"/>
      <c r="FL496" s="79"/>
      <c r="FM496" s="79"/>
      <c r="FN496" s="79"/>
      <c r="FO496" s="79"/>
      <c r="FP496" s="79"/>
      <c r="FQ496" s="79"/>
      <c r="FR496" s="79"/>
      <c r="FS496" s="79"/>
      <c r="FT496" s="79"/>
      <c r="FU496" s="79"/>
      <c r="FV496" s="79"/>
      <c r="FW496" s="79"/>
      <c r="FX496" s="79">
        <v>0</v>
      </c>
      <c r="FY496" s="79">
        <v>4</v>
      </c>
      <c r="FZ496" s="79">
        <v>0</v>
      </c>
      <c r="GA496" s="52"/>
      <c r="GB496" s="34"/>
    </row>
    <row r="497" spans="1:184" x14ac:dyDescent="0.2">
      <c r="A497" t="s">
        <v>186</v>
      </c>
      <c r="B497" t="s">
        <v>236</v>
      </c>
      <c r="C497" t="s">
        <v>194</v>
      </c>
      <c r="D497" t="s">
        <v>203</v>
      </c>
      <c r="E497" t="s">
        <v>241</v>
      </c>
      <c r="F497" t="s">
        <v>1</v>
      </c>
      <c r="G497" t="s">
        <v>198</v>
      </c>
      <c r="H497" s="79">
        <v>1986</v>
      </c>
      <c r="I497" s="79"/>
      <c r="J497" s="79"/>
      <c r="K497" s="79"/>
      <c r="L497" s="79"/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  <c r="Z497" s="79"/>
      <c r="AA497" s="79"/>
      <c r="AB497" s="79"/>
      <c r="AC497" s="79"/>
      <c r="AD497" s="79"/>
      <c r="AE497" s="79"/>
      <c r="AF497" s="79"/>
      <c r="AG497" s="79"/>
      <c r="AH497" s="79"/>
      <c r="AI497" s="79"/>
      <c r="AJ497" s="79"/>
      <c r="AK497" s="79"/>
      <c r="AL497" s="79"/>
      <c r="AM497" s="79"/>
      <c r="AN497" s="79"/>
      <c r="AO497" s="79"/>
      <c r="AP497" s="79"/>
      <c r="AQ497" s="79"/>
      <c r="AR497" s="79"/>
      <c r="AS497" s="79"/>
      <c r="AT497" s="79"/>
      <c r="AU497" s="79"/>
      <c r="AV497" s="79"/>
      <c r="AW497" s="79"/>
      <c r="AX497" s="79"/>
      <c r="AY497" s="79"/>
      <c r="AZ497" s="79"/>
      <c r="BA497" s="79"/>
      <c r="BB497" s="79"/>
      <c r="BC497" s="79"/>
      <c r="BD497" s="79"/>
      <c r="BE497" s="79"/>
      <c r="BF497" s="79"/>
      <c r="BG497" s="79"/>
      <c r="BH497" s="79"/>
      <c r="BI497" s="79"/>
      <c r="BJ497" s="79"/>
      <c r="BK497" s="79"/>
      <c r="BL497" s="79"/>
      <c r="BM497" s="79"/>
      <c r="BN497" s="79"/>
      <c r="BO497" s="79"/>
      <c r="BP497" s="79"/>
      <c r="BQ497" s="79"/>
      <c r="BR497" s="79"/>
      <c r="BS497" s="79"/>
      <c r="BT497" s="79"/>
      <c r="BU497" s="79"/>
      <c r="BV497" s="79"/>
      <c r="BW497" s="79"/>
      <c r="BX497" s="79"/>
      <c r="BY497" s="79"/>
      <c r="BZ497" s="79"/>
      <c r="CA497" s="79"/>
      <c r="CB497" s="79"/>
      <c r="CC497" s="79"/>
      <c r="CD497" s="79"/>
      <c r="CE497" s="79"/>
      <c r="CF497" s="79"/>
      <c r="CG497" s="79"/>
      <c r="CH497" s="79"/>
      <c r="CI497" s="79"/>
      <c r="CJ497" s="79"/>
      <c r="CK497" s="79"/>
      <c r="CL497" s="79"/>
      <c r="CM497" s="79"/>
      <c r="CN497" s="79"/>
      <c r="CO497" s="79"/>
      <c r="CP497" s="79"/>
      <c r="CQ497" s="79"/>
      <c r="CR497" s="79"/>
      <c r="CS497" s="79"/>
      <c r="CT497" s="79"/>
      <c r="CU497" s="79"/>
      <c r="CV497" s="79"/>
      <c r="CW497" s="79"/>
      <c r="CX497" s="79"/>
      <c r="CY497" s="79"/>
      <c r="CZ497" s="79"/>
      <c r="DA497" s="79"/>
      <c r="DB497" s="79"/>
      <c r="DC497" s="79"/>
      <c r="DD497" s="79"/>
      <c r="DE497" s="79"/>
      <c r="DF497" s="79"/>
      <c r="DG497" s="79"/>
      <c r="DH497" s="79"/>
      <c r="DI497" s="79"/>
      <c r="DJ497" s="79"/>
      <c r="DK497" s="79"/>
      <c r="DL497" s="79"/>
      <c r="DM497" s="79"/>
      <c r="DN497" s="79"/>
      <c r="DO497" s="79"/>
      <c r="DP497" s="79"/>
      <c r="DQ497" s="79"/>
      <c r="DR497" s="79"/>
      <c r="DS497" s="79"/>
      <c r="DT497" s="79"/>
      <c r="DU497" s="79"/>
      <c r="DV497" s="79"/>
      <c r="DW497" s="79"/>
      <c r="DX497" s="79"/>
      <c r="DY497" s="79"/>
      <c r="DZ497" s="79"/>
      <c r="EA497" s="79"/>
      <c r="EB497" s="79"/>
      <c r="EC497" s="79"/>
      <c r="ED497" s="79"/>
      <c r="EE497" s="79"/>
      <c r="EF497" s="79"/>
      <c r="EG497" s="79"/>
      <c r="EH497" s="79"/>
      <c r="EI497" s="79"/>
      <c r="EJ497" s="79"/>
      <c r="EK497" s="79"/>
      <c r="EL497" s="79"/>
      <c r="EM497" s="79"/>
      <c r="EN497" s="79"/>
      <c r="EO497" s="79"/>
      <c r="EP497" s="79"/>
      <c r="EQ497" s="79"/>
      <c r="ER497" s="79"/>
      <c r="ES497" s="79"/>
      <c r="ET497" s="79"/>
      <c r="EU497" s="79"/>
      <c r="EV497" s="79"/>
      <c r="EW497" s="79"/>
      <c r="EX497" s="79"/>
      <c r="EY497" s="79"/>
      <c r="EZ497" s="79"/>
      <c r="FA497" s="79"/>
      <c r="FB497" s="79"/>
      <c r="FC497" s="79"/>
      <c r="FD497" s="79"/>
      <c r="FE497" s="79"/>
      <c r="FF497" s="79"/>
      <c r="FG497" s="79"/>
      <c r="FH497" s="79"/>
      <c r="FI497" s="79"/>
      <c r="FJ497" s="79"/>
      <c r="FK497" s="79"/>
      <c r="FL497" s="79"/>
      <c r="FM497" s="79"/>
      <c r="FN497" s="79"/>
      <c r="FO497" s="79"/>
      <c r="FP497" s="79"/>
      <c r="FQ497" s="79"/>
      <c r="FR497" s="79"/>
      <c r="FS497" s="79"/>
      <c r="FT497" s="79"/>
      <c r="FU497" s="79"/>
      <c r="FV497" s="79"/>
      <c r="FW497" s="79"/>
      <c r="FX497" s="79">
        <v>0</v>
      </c>
      <c r="FY497" s="79">
        <v>34</v>
      </c>
      <c r="FZ497" s="79">
        <v>0</v>
      </c>
      <c r="GA497" s="52"/>
      <c r="GB497" s="34"/>
    </row>
    <row r="498" spans="1:184" x14ac:dyDescent="0.2">
      <c r="A498" t="s">
        <v>186</v>
      </c>
      <c r="B498" t="s">
        <v>236</v>
      </c>
      <c r="C498" t="s">
        <v>194</v>
      </c>
      <c r="D498" t="s">
        <v>203</v>
      </c>
      <c r="E498" t="s">
        <v>241</v>
      </c>
      <c r="F498" t="s">
        <v>1</v>
      </c>
      <c r="G498" t="s">
        <v>200</v>
      </c>
      <c r="H498" s="79">
        <v>335</v>
      </c>
      <c r="I498" s="79"/>
      <c r="J498" s="79"/>
      <c r="K498" s="79"/>
      <c r="L498" s="79"/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  <c r="Z498" s="79"/>
      <c r="AA498" s="79"/>
      <c r="AB498" s="79"/>
      <c r="AC498" s="79"/>
      <c r="AD498" s="79"/>
      <c r="AE498" s="79"/>
      <c r="AF498" s="79"/>
      <c r="AG498" s="79"/>
      <c r="AH498" s="79"/>
      <c r="AI498" s="79"/>
      <c r="AJ498" s="79"/>
      <c r="AK498" s="79"/>
      <c r="AL498" s="79"/>
      <c r="AM498" s="79"/>
      <c r="AN498" s="79"/>
      <c r="AO498" s="79"/>
      <c r="AP498" s="79"/>
      <c r="AQ498" s="79"/>
      <c r="AR498" s="79"/>
      <c r="AS498" s="79"/>
      <c r="AT498" s="79"/>
      <c r="AU498" s="79"/>
      <c r="AV498" s="79"/>
      <c r="AW498" s="79"/>
      <c r="AX498" s="79"/>
      <c r="AY498" s="79"/>
      <c r="AZ498" s="79"/>
      <c r="BA498" s="79"/>
      <c r="BB498" s="79"/>
      <c r="BC498" s="79"/>
      <c r="BD498" s="79"/>
      <c r="BE498" s="79"/>
      <c r="BF498" s="79"/>
      <c r="BG498" s="79"/>
      <c r="BH498" s="79"/>
      <c r="BI498" s="79"/>
      <c r="BJ498" s="79"/>
      <c r="BK498" s="79"/>
      <c r="BL498" s="79"/>
      <c r="BM498" s="79"/>
      <c r="BN498" s="79"/>
      <c r="BO498" s="79"/>
      <c r="BP498" s="79"/>
      <c r="BQ498" s="79"/>
      <c r="BR498" s="79"/>
      <c r="BS498" s="79"/>
      <c r="BT498" s="79"/>
      <c r="BU498" s="79"/>
      <c r="BV498" s="79"/>
      <c r="BW498" s="79"/>
      <c r="BX498" s="79"/>
      <c r="BY498" s="79"/>
      <c r="BZ498" s="79"/>
      <c r="CA498" s="79"/>
      <c r="CB498" s="79"/>
      <c r="CC498" s="79"/>
      <c r="CD498" s="79"/>
      <c r="CE498" s="79"/>
      <c r="CF498" s="79"/>
      <c r="CG498" s="79"/>
      <c r="CH498" s="79"/>
      <c r="CI498" s="79"/>
      <c r="CJ498" s="79"/>
      <c r="CK498" s="79"/>
      <c r="CL498" s="79"/>
      <c r="CM498" s="79"/>
      <c r="CN498" s="79"/>
      <c r="CO498" s="79"/>
      <c r="CP498" s="79"/>
      <c r="CQ498" s="79"/>
      <c r="CR498" s="79"/>
      <c r="CS498" s="79"/>
      <c r="CT498" s="79"/>
      <c r="CU498" s="79"/>
      <c r="CV498" s="79"/>
      <c r="CW498" s="79"/>
      <c r="CX498" s="79"/>
      <c r="CY498" s="79"/>
      <c r="CZ498" s="79"/>
      <c r="DA498" s="79"/>
      <c r="DB498" s="79"/>
      <c r="DC498" s="79"/>
      <c r="DD498" s="79"/>
      <c r="DE498" s="79"/>
      <c r="DF498" s="79"/>
      <c r="DG498" s="79"/>
      <c r="DH498" s="79"/>
      <c r="DI498" s="79"/>
      <c r="DJ498" s="79"/>
      <c r="DK498" s="79"/>
      <c r="DL498" s="79"/>
      <c r="DM498" s="79"/>
      <c r="DN498" s="79"/>
      <c r="DO498" s="79"/>
      <c r="DP498" s="79"/>
      <c r="DQ498" s="79"/>
      <c r="DR498" s="79"/>
      <c r="DS498" s="79"/>
      <c r="DT498" s="79"/>
      <c r="DU498" s="79"/>
      <c r="DV498" s="79"/>
      <c r="DW498" s="79"/>
      <c r="DX498" s="79"/>
      <c r="DY498" s="79"/>
      <c r="DZ498" s="79"/>
      <c r="EA498" s="79"/>
      <c r="EB498" s="79"/>
      <c r="EC498" s="79"/>
      <c r="ED498" s="79"/>
      <c r="EE498" s="79"/>
      <c r="EF498" s="79"/>
      <c r="EG498" s="79"/>
      <c r="EH498" s="79"/>
      <c r="EI498" s="79"/>
      <c r="EJ498" s="79"/>
      <c r="EK498" s="79"/>
      <c r="EL498" s="79"/>
      <c r="EM498" s="79"/>
      <c r="EN498" s="79"/>
      <c r="EO498" s="79"/>
      <c r="EP498" s="79"/>
      <c r="EQ498" s="79"/>
      <c r="ER498" s="79"/>
      <c r="ES498" s="79"/>
      <c r="ET498" s="79"/>
      <c r="EU498" s="79"/>
      <c r="EV498" s="79"/>
      <c r="EW498" s="79"/>
      <c r="EX498" s="79"/>
      <c r="EY498" s="79"/>
      <c r="EZ498" s="79"/>
      <c r="FA498" s="79"/>
      <c r="FB498" s="79"/>
      <c r="FC498" s="79"/>
      <c r="FD498" s="79"/>
      <c r="FE498" s="79"/>
      <c r="FF498" s="79"/>
      <c r="FG498" s="79"/>
      <c r="FH498" s="79"/>
      <c r="FI498" s="79"/>
      <c r="FJ498" s="79"/>
      <c r="FK498" s="79"/>
      <c r="FL498" s="79"/>
      <c r="FM498" s="79"/>
      <c r="FN498" s="79"/>
      <c r="FO498" s="79"/>
      <c r="FP498" s="79"/>
      <c r="FQ498" s="79"/>
      <c r="FR498" s="79"/>
      <c r="FS498" s="79"/>
      <c r="FT498" s="79"/>
      <c r="FU498" s="79"/>
      <c r="FV498" s="79"/>
      <c r="FW498" s="79"/>
      <c r="FX498" s="79">
        <v>0</v>
      </c>
      <c r="FY498" s="79">
        <v>17</v>
      </c>
      <c r="FZ498" s="79">
        <v>0</v>
      </c>
      <c r="GA498" s="52"/>
      <c r="GB498" s="34"/>
    </row>
    <row r="499" spans="1:184" x14ac:dyDescent="0.2">
      <c r="A499" t="s">
        <v>186</v>
      </c>
      <c r="B499" t="s">
        <v>236</v>
      </c>
      <c r="C499" t="s">
        <v>194</v>
      </c>
      <c r="D499" t="s">
        <v>203</v>
      </c>
      <c r="E499" t="s">
        <v>241</v>
      </c>
      <c r="F499" t="s">
        <v>1</v>
      </c>
      <c r="G499" t="s">
        <v>1</v>
      </c>
      <c r="H499" s="79">
        <v>2321</v>
      </c>
      <c r="I499" s="79"/>
      <c r="J499" s="79"/>
      <c r="K499" s="79"/>
      <c r="L499" s="79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  <c r="Z499" s="79"/>
      <c r="AA499" s="79"/>
      <c r="AB499" s="79"/>
      <c r="AC499" s="79"/>
      <c r="AD499" s="79"/>
      <c r="AE499" s="79"/>
      <c r="AF499" s="79"/>
      <c r="AG499" s="79"/>
      <c r="AH499" s="79"/>
      <c r="AI499" s="79"/>
      <c r="AJ499" s="79"/>
      <c r="AK499" s="79"/>
      <c r="AL499" s="79"/>
      <c r="AM499" s="79"/>
      <c r="AN499" s="79"/>
      <c r="AO499" s="79"/>
      <c r="AP499" s="79"/>
      <c r="AQ499" s="79"/>
      <c r="AR499" s="79"/>
      <c r="AS499" s="79"/>
      <c r="AT499" s="79"/>
      <c r="AU499" s="79"/>
      <c r="AV499" s="79"/>
      <c r="AW499" s="79"/>
      <c r="AX499" s="79"/>
      <c r="AY499" s="79"/>
      <c r="AZ499" s="79"/>
      <c r="BA499" s="79"/>
      <c r="BB499" s="79"/>
      <c r="BC499" s="79"/>
      <c r="BD499" s="79"/>
      <c r="BE499" s="79"/>
      <c r="BF499" s="79"/>
      <c r="BG499" s="79"/>
      <c r="BH499" s="79"/>
      <c r="BI499" s="79"/>
      <c r="BJ499" s="79"/>
      <c r="BK499" s="79"/>
      <c r="BL499" s="79"/>
      <c r="BM499" s="79"/>
      <c r="BN499" s="79"/>
      <c r="BO499" s="79"/>
      <c r="BP499" s="79"/>
      <c r="BQ499" s="79"/>
      <c r="BR499" s="79"/>
      <c r="BS499" s="79"/>
      <c r="BT499" s="79"/>
      <c r="BU499" s="79"/>
      <c r="BV499" s="79"/>
      <c r="BW499" s="79"/>
      <c r="BX499" s="79"/>
      <c r="BY499" s="79"/>
      <c r="BZ499" s="79"/>
      <c r="CA499" s="79"/>
      <c r="CB499" s="79"/>
      <c r="CC499" s="79"/>
      <c r="CD499" s="79"/>
      <c r="CE499" s="79"/>
      <c r="CF499" s="79"/>
      <c r="CG499" s="79"/>
      <c r="CH499" s="79"/>
      <c r="CI499" s="79"/>
      <c r="CJ499" s="79"/>
      <c r="CK499" s="79"/>
      <c r="CL499" s="79"/>
      <c r="CM499" s="79"/>
      <c r="CN499" s="79"/>
      <c r="CO499" s="79"/>
      <c r="CP499" s="79"/>
      <c r="CQ499" s="79"/>
      <c r="CR499" s="79"/>
      <c r="CS499" s="79"/>
      <c r="CT499" s="79"/>
      <c r="CU499" s="79"/>
      <c r="CV499" s="79"/>
      <c r="CW499" s="79"/>
      <c r="CX499" s="79"/>
      <c r="CY499" s="79"/>
      <c r="CZ499" s="79"/>
      <c r="DA499" s="79"/>
      <c r="DB499" s="79"/>
      <c r="DC499" s="79"/>
      <c r="DD499" s="79"/>
      <c r="DE499" s="79"/>
      <c r="DF499" s="79"/>
      <c r="DG499" s="79"/>
      <c r="DH499" s="79"/>
      <c r="DI499" s="79"/>
      <c r="DJ499" s="79"/>
      <c r="DK499" s="79"/>
      <c r="DL499" s="79"/>
      <c r="DM499" s="79"/>
      <c r="DN499" s="79"/>
      <c r="DO499" s="79"/>
      <c r="DP499" s="79"/>
      <c r="DQ499" s="79"/>
      <c r="DR499" s="79"/>
      <c r="DS499" s="79"/>
      <c r="DT499" s="79"/>
      <c r="DU499" s="79"/>
      <c r="DV499" s="79"/>
      <c r="DW499" s="79"/>
      <c r="DX499" s="79"/>
      <c r="DY499" s="79"/>
      <c r="DZ499" s="79"/>
      <c r="EA499" s="79"/>
      <c r="EB499" s="79"/>
      <c r="EC499" s="79"/>
      <c r="ED499" s="79"/>
      <c r="EE499" s="79"/>
      <c r="EF499" s="79"/>
      <c r="EG499" s="79"/>
      <c r="EH499" s="79"/>
      <c r="EI499" s="79"/>
      <c r="EJ499" s="79"/>
      <c r="EK499" s="79"/>
      <c r="EL499" s="79"/>
      <c r="EM499" s="79"/>
      <c r="EN499" s="79"/>
      <c r="EO499" s="79"/>
      <c r="EP499" s="79"/>
      <c r="EQ499" s="79"/>
      <c r="ER499" s="79"/>
      <c r="ES499" s="79"/>
      <c r="ET499" s="79"/>
      <c r="EU499" s="79"/>
      <c r="EV499" s="79"/>
      <c r="EW499" s="79"/>
      <c r="EX499" s="79"/>
      <c r="EY499" s="79"/>
      <c r="EZ499" s="79"/>
      <c r="FA499" s="79"/>
      <c r="FB499" s="79"/>
      <c r="FC499" s="79"/>
      <c r="FD499" s="79"/>
      <c r="FE499" s="79"/>
      <c r="FF499" s="79"/>
      <c r="FG499" s="79"/>
      <c r="FH499" s="79"/>
      <c r="FI499" s="79"/>
      <c r="FJ499" s="79"/>
      <c r="FK499" s="79"/>
      <c r="FL499" s="79"/>
      <c r="FM499" s="79"/>
      <c r="FN499" s="79"/>
      <c r="FO499" s="79"/>
      <c r="FP499" s="79"/>
      <c r="FQ499" s="79"/>
      <c r="FR499" s="79"/>
      <c r="FS499" s="79"/>
      <c r="FT499" s="79"/>
      <c r="FU499" s="79"/>
      <c r="FV499" s="79"/>
      <c r="FW499" s="79"/>
      <c r="FX499" s="79">
        <v>0</v>
      </c>
      <c r="FY499" s="79">
        <v>51</v>
      </c>
      <c r="FZ499" s="79">
        <v>0</v>
      </c>
      <c r="GA499" s="52"/>
      <c r="GB499" s="34"/>
    </row>
    <row r="500" spans="1:184" x14ac:dyDescent="0.2">
      <c r="A500" t="s">
        <v>186</v>
      </c>
      <c r="B500" t="s">
        <v>236</v>
      </c>
      <c r="C500" t="s">
        <v>194</v>
      </c>
      <c r="D500" t="s">
        <v>203</v>
      </c>
      <c r="E500" t="s">
        <v>241</v>
      </c>
      <c r="F500" t="s">
        <v>178</v>
      </c>
      <c r="G500" t="s">
        <v>1</v>
      </c>
      <c r="H500" s="79">
        <v>1557</v>
      </c>
      <c r="I500" s="79"/>
      <c r="J500" s="79"/>
      <c r="K500" s="79"/>
      <c r="L500" s="79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  <c r="Z500" s="79"/>
      <c r="AA500" s="79"/>
      <c r="AB500" s="79"/>
      <c r="AC500" s="79"/>
      <c r="AD500" s="79"/>
      <c r="AE500" s="79"/>
      <c r="AF500" s="79"/>
      <c r="AG500" s="79"/>
      <c r="AH500" s="79"/>
      <c r="AI500" s="79"/>
      <c r="AJ500" s="79"/>
      <c r="AK500" s="79"/>
      <c r="AL500" s="79"/>
      <c r="AM500" s="79"/>
      <c r="AN500" s="79"/>
      <c r="AO500" s="79"/>
      <c r="AP500" s="79"/>
      <c r="AQ500" s="79"/>
      <c r="AR500" s="79"/>
      <c r="AS500" s="79"/>
      <c r="AT500" s="79"/>
      <c r="AU500" s="79"/>
      <c r="AV500" s="79"/>
      <c r="AW500" s="79"/>
      <c r="AX500" s="79"/>
      <c r="AY500" s="79"/>
      <c r="AZ500" s="79"/>
      <c r="BA500" s="79"/>
      <c r="BB500" s="79"/>
      <c r="BC500" s="79"/>
      <c r="BD500" s="79"/>
      <c r="BE500" s="79"/>
      <c r="BF500" s="79"/>
      <c r="BG500" s="79"/>
      <c r="BH500" s="79"/>
      <c r="BI500" s="79"/>
      <c r="BJ500" s="79"/>
      <c r="BK500" s="79"/>
      <c r="BL500" s="79"/>
      <c r="BM500" s="79"/>
      <c r="BN500" s="79"/>
      <c r="BO500" s="79"/>
      <c r="BP500" s="79"/>
      <c r="BQ500" s="79"/>
      <c r="BR500" s="79"/>
      <c r="BS500" s="79"/>
      <c r="BT500" s="79"/>
      <c r="BU500" s="79"/>
      <c r="BV500" s="79"/>
      <c r="BW500" s="79"/>
      <c r="BX500" s="79"/>
      <c r="BY500" s="79"/>
      <c r="BZ500" s="79"/>
      <c r="CA500" s="79"/>
      <c r="CB500" s="79"/>
      <c r="CC500" s="79"/>
      <c r="CD500" s="79"/>
      <c r="CE500" s="79"/>
      <c r="CF500" s="79"/>
      <c r="CG500" s="79"/>
      <c r="CH500" s="79"/>
      <c r="CI500" s="79"/>
      <c r="CJ500" s="79"/>
      <c r="CK500" s="79"/>
      <c r="CL500" s="79"/>
      <c r="CM500" s="79"/>
      <c r="CN500" s="79"/>
      <c r="CO500" s="79"/>
      <c r="CP500" s="79"/>
      <c r="CQ500" s="79"/>
      <c r="CR500" s="79"/>
      <c r="CS500" s="79"/>
      <c r="CT500" s="79"/>
      <c r="CU500" s="79"/>
      <c r="CV500" s="79"/>
      <c r="CW500" s="79"/>
      <c r="CX500" s="79"/>
      <c r="CY500" s="79"/>
      <c r="CZ500" s="79"/>
      <c r="DA500" s="79"/>
      <c r="DB500" s="79"/>
      <c r="DC500" s="79"/>
      <c r="DD500" s="79"/>
      <c r="DE500" s="79"/>
      <c r="DF500" s="79"/>
      <c r="DG500" s="79"/>
      <c r="DH500" s="79"/>
      <c r="DI500" s="79"/>
      <c r="DJ500" s="79"/>
      <c r="DK500" s="79"/>
      <c r="DL500" s="79"/>
      <c r="DM500" s="79"/>
      <c r="DN500" s="79"/>
      <c r="DO500" s="79"/>
      <c r="DP500" s="79"/>
      <c r="DQ500" s="79"/>
      <c r="DR500" s="79"/>
      <c r="DS500" s="79"/>
      <c r="DT500" s="79"/>
      <c r="DU500" s="79"/>
      <c r="DV500" s="79"/>
      <c r="DW500" s="79"/>
      <c r="DX500" s="79"/>
      <c r="DY500" s="79"/>
      <c r="DZ500" s="79"/>
      <c r="EA500" s="79"/>
      <c r="EB500" s="79"/>
      <c r="EC500" s="79"/>
      <c r="ED500" s="79"/>
      <c r="EE500" s="79"/>
      <c r="EF500" s="79"/>
      <c r="EG500" s="79"/>
      <c r="EH500" s="79"/>
      <c r="EI500" s="79"/>
      <c r="EJ500" s="79"/>
      <c r="EK500" s="79"/>
      <c r="EL500" s="79"/>
      <c r="EM500" s="79"/>
      <c r="EN500" s="79"/>
      <c r="EO500" s="79"/>
      <c r="EP500" s="79"/>
      <c r="EQ500" s="79"/>
      <c r="ER500" s="79"/>
      <c r="ES500" s="79"/>
      <c r="ET500" s="79"/>
      <c r="EU500" s="79"/>
      <c r="EV500" s="79"/>
      <c r="EW500" s="79"/>
      <c r="EX500" s="79"/>
      <c r="EY500" s="79"/>
      <c r="EZ500" s="79"/>
      <c r="FA500" s="79"/>
      <c r="FB500" s="79"/>
      <c r="FC500" s="79"/>
      <c r="FD500" s="79"/>
      <c r="FE500" s="79"/>
      <c r="FF500" s="79"/>
      <c r="FG500" s="79"/>
      <c r="FH500" s="79"/>
      <c r="FI500" s="79"/>
      <c r="FJ500" s="79"/>
      <c r="FK500" s="79"/>
      <c r="FL500" s="79"/>
      <c r="FM500" s="79"/>
      <c r="FN500" s="79"/>
      <c r="FO500" s="79"/>
      <c r="FP500" s="79"/>
      <c r="FQ500" s="79"/>
      <c r="FR500" s="79"/>
      <c r="FS500" s="79"/>
      <c r="FT500" s="79"/>
      <c r="FU500" s="79"/>
      <c r="FV500" s="79"/>
      <c r="FW500" s="79"/>
      <c r="FX500" s="79">
        <v>0</v>
      </c>
      <c r="FY500" s="79">
        <v>31</v>
      </c>
      <c r="FZ500" s="79">
        <v>0</v>
      </c>
      <c r="GA500" s="52"/>
      <c r="GB500" s="34"/>
    </row>
    <row r="501" spans="1:184" x14ac:dyDescent="0.2">
      <c r="A501" t="s">
        <v>186</v>
      </c>
      <c r="B501" t="s">
        <v>236</v>
      </c>
      <c r="C501" t="s">
        <v>194</v>
      </c>
      <c r="D501" t="s">
        <v>203</v>
      </c>
      <c r="E501" t="s">
        <v>241</v>
      </c>
      <c r="F501" t="s">
        <v>179</v>
      </c>
      <c r="G501" t="s">
        <v>1</v>
      </c>
      <c r="H501" s="79">
        <v>85</v>
      </c>
      <c r="I501" s="79"/>
      <c r="J501" s="79"/>
      <c r="K501" s="79"/>
      <c r="L501" s="79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  <c r="Z501" s="79"/>
      <c r="AA501" s="79"/>
      <c r="AB501" s="79"/>
      <c r="AC501" s="79"/>
      <c r="AD501" s="79"/>
      <c r="AE501" s="79"/>
      <c r="AF501" s="79"/>
      <c r="AG501" s="79"/>
      <c r="AH501" s="79"/>
      <c r="AI501" s="79"/>
      <c r="AJ501" s="79"/>
      <c r="AK501" s="79"/>
      <c r="AL501" s="79"/>
      <c r="AM501" s="79"/>
      <c r="AN501" s="79"/>
      <c r="AO501" s="79"/>
      <c r="AP501" s="79"/>
      <c r="AQ501" s="79"/>
      <c r="AR501" s="79"/>
      <c r="AS501" s="79"/>
      <c r="AT501" s="79"/>
      <c r="AU501" s="79"/>
      <c r="AV501" s="79"/>
      <c r="AW501" s="79"/>
      <c r="AX501" s="79"/>
      <c r="AY501" s="79"/>
      <c r="AZ501" s="79"/>
      <c r="BA501" s="79"/>
      <c r="BB501" s="79"/>
      <c r="BC501" s="79"/>
      <c r="BD501" s="79"/>
      <c r="BE501" s="79"/>
      <c r="BF501" s="79"/>
      <c r="BG501" s="79"/>
      <c r="BH501" s="79"/>
      <c r="BI501" s="79"/>
      <c r="BJ501" s="79"/>
      <c r="BK501" s="79"/>
      <c r="BL501" s="79"/>
      <c r="BM501" s="79"/>
      <c r="BN501" s="79"/>
      <c r="BO501" s="79"/>
      <c r="BP501" s="79"/>
      <c r="BQ501" s="79"/>
      <c r="BR501" s="79"/>
      <c r="BS501" s="79"/>
      <c r="BT501" s="79"/>
      <c r="BU501" s="79"/>
      <c r="BV501" s="79"/>
      <c r="BW501" s="79"/>
      <c r="BX501" s="79"/>
      <c r="BY501" s="79"/>
      <c r="BZ501" s="79"/>
      <c r="CA501" s="79"/>
      <c r="CB501" s="79"/>
      <c r="CC501" s="79"/>
      <c r="CD501" s="79"/>
      <c r="CE501" s="79"/>
      <c r="CF501" s="79"/>
      <c r="CG501" s="79"/>
      <c r="CH501" s="79"/>
      <c r="CI501" s="79"/>
      <c r="CJ501" s="79"/>
      <c r="CK501" s="79"/>
      <c r="CL501" s="79"/>
      <c r="CM501" s="79"/>
      <c r="CN501" s="79"/>
      <c r="CO501" s="79"/>
      <c r="CP501" s="79"/>
      <c r="CQ501" s="79"/>
      <c r="CR501" s="79"/>
      <c r="CS501" s="79"/>
      <c r="CT501" s="79"/>
      <c r="CU501" s="79"/>
      <c r="CV501" s="79"/>
      <c r="CW501" s="79"/>
      <c r="CX501" s="79"/>
      <c r="CY501" s="79"/>
      <c r="CZ501" s="79"/>
      <c r="DA501" s="79"/>
      <c r="DB501" s="79"/>
      <c r="DC501" s="79"/>
      <c r="DD501" s="79"/>
      <c r="DE501" s="79"/>
      <c r="DF501" s="79"/>
      <c r="DG501" s="79"/>
      <c r="DH501" s="79"/>
      <c r="DI501" s="79"/>
      <c r="DJ501" s="79"/>
      <c r="DK501" s="79"/>
      <c r="DL501" s="79"/>
      <c r="DM501" s="79"/>
      <c r="DN501" s="79"/>
      <c r="DO501" s="79"/>
      <c r="DP501" s="79"/>
      <c r="DQ501" s="79"/>
      <c r="DR501" s="79"/>
      <c r="DS501" s="79"/>
      <c r="DT501" s="79"/>
      <c r="DU501" s="79"/>
      <c r="DV501" s="79"/>
      <c r="DW501" s="79"/>
      <c r="DX501" s="79"/>
      <c r="DY501" s="79"/>
      <c r="DZ501" s="79"/>
      <c r="EA501" s="79"/>
      <c r="EB501" s="79"/>
      <c r="EC501" s="79"/>
      <c r="ED501" s="79"/>
      <c r="EE501" s="79"/>
      <c r="EF501" s="79"/>
      <c r="EG501" s="79"/>
      <c r="EH501" s="79"/>
      <c r="EI501" s="79"/>
      <c r="EJ501" s="79"/>
      <c r="EK501" s="79"/>
      <c r="EL501" s="79"/>
      <c r="EM501" s="79"/>
      <c r="EN501" s="79"/>
      <c r="EO501" s="79"/>
      <c r="EP501" s="79"/>
      <c r="EQ501" s="79"/>
      <c r="ER501" s="79"/>
      <c r="ES501" s="79"/>
      <c r="ET501" s="79"/>
      <c r="EU501" s="79"/>
      <c r="EV501" s="79"/>
      <c r="EW501" s="79"/>
      <c r="EX501" s="79"/>
      <c r="EY501" s="79"/>
      <c r="EZ501" s="79"/>
      <c r="FA501" s="79"/>
      <c r="FB501" s="79"/>
      <c r="FC501" s="79"/>
      <c r="FD501" s="79"/>
      <c r="FE501" s="79"/>
      <c r="FF501" s="79"/>
      <c r="FG501" s="79"/>
      <c r="FH501" s="79"/>
      <c r="FI501" s="79"/>
      <c r="FJ501" s="79"/>
      <c r="FK501" s="79"/>
      <c r="FL501" s="79"/>
      <c r="FM501" s="79"/>
      <c r="FN501" s="79"/>
      <c r="FO501" s="79"/>
      <c r="FP501" s="79"/>
      <c r="FQ501" s="79"/>
      <c r="FR501" s="79"/>
      <c r="FS501" s="79"/>
      <c r="FT501" s="79"/>
      <c r="FU501" s="79"/>
      <c r="FV501" s="79"/>
      <c r="FW501" s="79"/>
      <c r="FX501" s="79">
        <v>0</v>
      </c>
      <c r="FY501" s="79">
        <v>1</v>
      </c>
      <c r="FZ501" s="79">
        <v>0</v>
      </c>
      <c r="GA501" s="52"/>
      <c r="GB501" s="34"/>
    </row>
    <row r="502" spans="1:184" x14ac:dyDescent="0.2">
      <c r="A502" t="s">
        <v>186</v>
      </c>
      <c r="B502" t="s">
        <v>236</v>
      </c>
      <c r="C502" t="s">
        <v>194</v>
      </c>
      <c r="D502" t="s">
        <v>203</v>
      </c>
      <c r="E502" t="s">
        <v>241</v>
      </c>
      <c r="F502" t="s">
        <v>180</v>
      </c>
      <c r="G502" t="s">
        <v>1</v>
      </c>
      <c r="H502" s="79">
        <v>19</v>
      </c>
      <c r="I502" s="79"/>
      <c r="J502" s="79"/>
      <c r="K502" s="79"/>
      <c r="L502" s="79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  <c r="Z502" s="79"/>
      <c r="AA502" s="79"/>
      <c r="AB502" s="79"/>
      <c r="AC502" s="79"/>
      <c r="AD502" s="79"/>
      <c r="AE502" s="79"/>
      <c r="AF502" s="79"/>
      <c r="AG502" s="79"/>
      <c r="AH502" s="79"/>
      <c r="AI502" s="79"/>
      <c r="AJ502" s="79"/>
      <c r="AK502" s="79"/>
      <c r="AL502" s="79"/>
      <c r="AM502" s="79"/>
      <c r="AN502" s="79"/>
      <c r="AO502" s="79"/>
      <c r="AP502" s="79"/>
      <c r="AQ502" s="79"/>
      <c r="AR502" s="79"/>
      <c r="AS502" s="79"/>
      <c r="AT502" s="79"/>
      <c r="AU502" s="79"/>
      <c r="AV502" s="79"/>
      <c r="AW502" s="79"/>
      <c r="AX502" s="79"/>
      <c r="AY502" s="79"/>
      <c r="AZ502" s="79"/>
      <c r="BA502" s="79"/>
      <c r="BB502" s="79"/>
      <c r="BC502" s="79"/>
      <c r="BD502" s="79"/>
      <c r="BE502" s="79"/>
      <c r="BF502" s="79"/>
      <c r="BG502" s="79"/>
      <c r="BH502" s="79"/>
      <c r="BI502" s="79"/>
      <c r="BJ502" s="79"/>
      <c r="BK502" s="79"/>
      <c r="BL502" s="79"/>
      <c r="BM502" s="79"/>
      <c r="BN502" s="79"/>
      <c r="BO502" s="79"/>
      <c r="BP502" s="79"/>
      <c r="BQ502" s="79"/>
      <c r="BR502" s="79"/>
      <c r="BS502" s="79"/>
      <c r="BT502" s="79"/>
      <c r="BU502" s="79"/>
      <c r="BV502" s="79"/>
      <c r="BW502" s="79"/>
      <c r="BX502" s="79"/>
      <c r="BY502" s="79"/>
      <c r="BZ502" s="79"/>
      <c r="CA502" s="79"/>
      <c r="CB502" s="79"/>
      <c r="CC502" s="79"/>
      <c r="CD502" s="79"/>
      <c r="CE502" s="79"/>
      <c r="CF502" s="79"/>
      <c r="CG502" s="79"/>
      <c r="CH502" s="79"/>
      <c r="CI502" s="79"/>
      <c r="CJ502" s="79"/>
      <c r="CK502" s="79"/>
      <c r="CL502" s="79"/>
      <c r="CM502" s="79"/>
      <c r="CN502" s="79"/>
      <c r="CO502" s="79"/>
      <c r="CP502" s="79"/>
      <c r="CQ502" s="79"/>
      <c r="CR502" s="79"/>
      <c r="CS502" s="79"/>
      <c r="CT502" s="79"/>
      <c r="CU502" s="79"/>
      <c r="CV502" s="79"/>
      <c r="CW502" s="79"/>
      <c r="CX502" s="79"/>
      <c r="CY502" s="79"/>
      <c r="CZ502" s="79"/>
      <c r="DA502" s="79"/>
      <c r="DB502" s="79"/>
      <c r="DC502" s="79"/>
      <c r="DD502" s="79"/>
      <c r="DE502" s="79"/>
      <c r="DF502" s="79"/>
      <c r="DG502" s="79"/>
      <c r="DH502" s="79"/>
      <c r="DI502" s="79"/>
      <c r="DJ502" s="79"/>
      <c r="DK502" s="79"/>
      <c r="DL502" s="79"/>
      <c r="DM502" s="79"/>
      <c r="DN502" s="79"/>
      <c r="DO502" s="79"/>
      <c r="DP502" s="79"/>
      <c r="DQ502" s="79"/>
      <c r="DR502" s="79"/>
      <c r="DS502" s="79"/>
      <c r="DT502" s="79"/>
      <c r="DU502" s="79"/>
      <c r="DV502" s="79"/>
      <c r="DW502" s="79"/>
      <c r="DX502" s="79"/>
      <c r="DY502" s="79"/>
      <c r="DZ502" s="79"/>
      <c r="EA502" s="79"/>
      <c r="EB502" s="79"/>
      <c r="EC502" s="79"/>
      <c r="ED502" s="79"/>
      <c r="EE502" s="79"/>
      <c r="EF502" s="79"/>
      <c r="EG502" s="79"/>
      <c r="EH502" s="79"/>
      <c r="EI502" s="79"/>
      <c r="EJ502" s="79"/>
      <c r="EK502" s="79"/>
      <c r="EL502" s="79"/>
      <c r="EM502" s="79"/>
      <c r="EN502" s="79"/>
      <c r="EO502" s="79"/>
      <c r="EP502" s="79"/>
      <c r="EQ502" s="79"/>
      <c r="ER502" s="79"/>
      <c r="ES502" s="79"/>
      <c r="ET502" s="79"/>
      <c r="EU502" s="79"/>
      <c r="EV502" s="79"/>
      <c r="EW502" s="79"/>
      <c r="EX502" s="79"/>
      <c r="EY502" s="79"/>
      <c r="EZ502" s="79"/>
      <c r="FA502" s="79"/>
      <c r="FB502" s="79"/>
      <c r="FC502" s="79"/>
      <c r="FD502" s="79"/>
      <c r="FE502" s="79"/>
      <c r="FF502" s="79"/>
      <c r="FG502" s="79"/>
      <c r="FH502" s="79"/>
      <c r="FI502" s="79"/>
      <c r="FJ502" s="79"/>
      <c r="FK502" s="79"/>
      <c r="FL502" s="79"/>
      <c r="FM502" s="79"/>
      <c r="FN502" s="79"/>
      <c r="FO502" s="79"/>
      <c r="FP502" s="79"/>
      <c r="FQ502" s="79"/>
      <c r="FR502" s="79"/>
      <c r="FS502" s="79"/>
      <c r="FT502" s="79"/>
      <c r="FU502" s="79"/>
      <c r="FV502" s="79"/>
      <c r="FW502" s="79"/>
      <c r="FX502" s="79">
        <v>0</v>
      </c>
      <c r="FY502" s="79">
        <v>0</v>
      </c>
      <c r="FZ502" s="79">
        <v>0</v>
      </c>
      <c r="GA502" s="52"/>
      <c r="GB502" s="34"/>
    </row>
    <row r="503" spans="1:184" x14ac:dyDescent="0.2">
      <c r="A503" t="s">
        <v>186</v>
      </c>
      <c r="B503" t="s">
        <v>236</v>
      </c>
      <c r="C503" t="s">
        <v>194</v>
      </c>
      <c r="D503" t="s">
        <v>203</v>
      </c>
      <c r="E503" t="s">
        <v>241</v>
      </c>
      <c r="F503" t="s">
        <v>181</v>
      </c>
      <c r="G503" t="s">
        <v>1</v>
      </c>
      <c r="H503" s="79">
        <v>29</v>
      </c>
      <c r="I503" s="79"/>
      <c r="J503" s="79"/>
      <c r="K503" s="79"/>
      <c r="L503" s="79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  <c r="Z503" s="79"/>
      <c r="AA503" s="79"/>
      <c r="AB503" s="79"/>
      <c r="AC503" s="79"/>
      <c r="AD503" s="79"/>
      <c r="AE503" s="79"/>
      <c r="AF503" s="79"/>
      <c r="AG503" s="79"/>
      <c r="AH503" s="79"/>
      <c r="AI503" s="79"/>
      <c r="AJ503" s="79"/>
      <c r="AK503" s="79"/>
      <c r="AL503" s="79"/>
      <c r="AM503" s="79"/>
      <c r="AN503" s="79"/>
      <c r="AO503" s="79"/>
      <c r="AP503" s="79"/>
      <c r="AQ503" s="79"/>
      <c r="AR503" s="79"/>
      <c r="AS503" s="79"/>
      <c r="AT503" s="79"/>
      <c r="AU503" s="79"/>
      <c r="AV503" s="79"/>
      <c r="AW503" s="79"/>
      <c r="AX503" s="79"/>
      <c r="AY503" s="79"/>
      <c r="AZ503" s="79"/>
      <c r="BA503" s="79"/>
      <c r="BB503" s="79"/>
      <c r="BC503" s="79"/>
      <c r="BD503" s="79"/>
      <c r="BE503" s="79"/>
      <c r="BF503" s="79"/>
      <c r="BG503" s="79"/>
      <c r="BH503" s="79"/>
      <c r="BI503" s="79"/>
      <c r="BJ503" s="79"/>
      <c r="BK503" s="79"/>
      <c r="BL503" s="79"/>
      <c r="BM503" s="79"/>
      <c r="BN503" s="79"/>
      <c r="BO503" s="79"/>
      <c r="BP503" s="79"/>
      <c r="BQ503" s="79"/>
      <c r="BR503" s="79"/>
      <c r="BS503" s="79"/>
      <c r="BT503" s="79"/>
      <c r="BU503" s="79"/>
      <c r="BV503" s="79"/>
      <c r="BW503" s="79"/>
      <c r="BX503" s="79"/>
      <c r="BY503" s="79"/>
      <c r="BZ503" s="79"/>
      <c r="CA503" s="79"/>
      <c r="CB503" s="79"/>
      <c r="CC503" s="79"/>
      <c r="CD503" s="79"/>
      <c r="CE503" s="79"/>
      <c r="CF503" s="79"/>
      <c r="CG503" s="79"/>
      <c r="CH503" s="79"/>
      <c r="CI503" s="79"/>
      <c r="CJ503" s="79"/>
      <c r="CK503" s="79"/>
      <c r="CL503" s="79"/>
      <c r="CM503" s="79"/>
      <c r="CN503" s="79"/>
      <c r="CO503" s="79"/>
      <c r="CP503" s="79"/>
      <c r="CQ503" s="79"/>
      <c r="CR503" s="79"/>
      <c r="CS503" s="79"/>
      <c r="CT503" s="79"/>
      <c r="CU503" s="79"/>
      <c r="CV503" s="79"/>
      <c r="CW503" s="79"/>
      <c r="CX503" s="79"/>
      <c r="CY503" s="79"/>
      <c r="CZ503" s="79"/>
      <c r="DA503" s="79"/>
      <c r="DB503" s="79"/>
      <c r="DC503" s="79"/>
      <c r="DD503" s="79"/>
      <c r="DE503" s="79"/>
      <c r="DF503" s="79"/>
      <c r="DG503" s="79"/>
      <c r="DH503" s="79"/>
      <c r="DI503" s="79"/>
      <c r="DJ503" s="79"/>
      <c r="DK503" s="79"/>
      <c r="DL503" s="79"/>
      <c r="DM503" s="79"/>
      <c r="DN503" s="79"/>
      <c r="DO503" s="79"/>
      <c r="DP503" s="79"/>
      <c r="DQ503" s="79"/>
      <c r="DR503" s="79"/>
      <c r="DS503" s="79"/>
      <c r="DT503" s="79"/>
      <c r="DU503" s="79"/>
      <c r="DV503" s="79"/>
      <c r="DW503" s="79"/>
      <c r="DX503" s="79"/>
      <c r="DY503" s="79"/>
      <c r="DZ503" s="79"/>
      <c r="EA503" s="79"/>
      <c r="EB503" s="79"/>
      <c r="EC503" s="79"/>
      <c r="ED503" s="79"/>
      <c r="EE503" s="79"/>
      <c r="EF503" s="79"/>
      <c r="EG503" s="79"/>
      <c r="EH503" s="79"/>
      <c r="EI503" s="79"/>
      <c r="EJ503" s="79"/>
      <c r="EK503" s="79"/>
      <c r="EL503" s="79"/>
      <c r="EM503" s="79"/>
      <c r="EN503" s="79"/>
      <c r="EO503" s="79"/>
      <c r="EP503" s="79"/>
      <c r="EQ503" s="79"/>
      <c r="ER503" s="79"/>
      <c r="ES503" s="79"/>
      <c r="ET503" s="79"/>
      <c r="EU503" s="79"/>
      <c r="EV503" s="79"/>
      <c r="EW503" s="79"/>
      <c r="EX503" s="79"/>
      <c r="EY503" s="79"/>
      <c r="EZ503" s="79"/>
      <c r="FA503" s="79"/>
      <c r="FB503" s="79"/>
      <c r="FC503" s="79"/>
      <c r="FD503" s="79"/>
      <c r="FE503" s="79"/>
      <c r="FF503" s="79"/>
      <c r="FG503" s="79"/>
      <c r="FH503" s="79"/>
      <c r="FI503" s="79"/>
      <c r="FJ503" s="79"/>
      <c r="FK503" s="79"/>
      <c r="FL503" s="79"/>
      <c r="FM503" s="79"/>
      <c r="FN503" s="79"/>
      <c r="FO503" s="79"/>
      <c r="FP503" s="79"/>
      <c r="FQ503" s="79"/>
      <c r="FR503" s="79"/>
      <c r="FS503" s="79"/>
      <c r="FT503" s="79"/>
      <c r="FU503" s="79"/>
      <c r="FV503" s="79"/>
      <c r="FW503" s="79"/>
      <c r="FX503" s="79">
        <v>0</v>
      </c>
      <c r="FY503" s="79">
        <v>1</v>
      </c>
      <c r="FZ503" s="79">
        <v>0</v>
      </c>
      <c r="GA503" s="52"/>
      <c r="GB503" s="34"/>
    </row>
    <row r="504" spans="1:184" x14ac:dyDescent="0.2">
      <c r="A504" t="s">
        <v>186</v>
      </c>
      <c r="B504" t="s">
        <v>236</v>
      </c>
      <c r="C504" t="s">
        <v>194</v>
      </c>
      <c r="D504" t="s">
        <v>203</v>
      </c>
      <c r="E504" t="s">
        <v>241</v>
      </c>
      <c r="F504" t="s">
        <v>182</v>
      </c>
      <c r="G504" t="s">
        <v>1</v>
      </c>
      <c r="H504" s="79">
        <v>167</v>
      </c>
      <c r="I504" s="79"/>
      <c r="J504" s="79"/>
      <c r="K504" s="79"/>
      <c r="L504" s="79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  <c r="Z504" s="79"/>
      <c r="AA504" s="79"/>
      <c r="AB504" s="79"/>
      <c r="AC504" s="79"/>
      <c r="AD504" s="79"/>
      <c r="AE504" s="79"/>
      <c r="AF504" s="79"/>
      <c r="AG504" s="79"/>
      <c r="AH504" s="79"/>
      <c r="AI504" s="79"/>
      <c r="AJ504" s="79"/>
      <c r="AK504" s="79"/>
      <c r="AL504" s="79"/>
      <c r="AM504" s="79"/>
      <c r="AN504" s="79"/>
      <c r="AO504" s="79"/>
      <c r="AP504" s="79"/>
      <c r="AQ504" s="79"/>
      <c r="AR504" s="79"/>
      <c r="AS504" s="79"/>
      <c r="AT504" s="79"/>
      <c r="AU504" s="79"/>
      <c r="AV504" s="79"/>
      <c r="AW504" s="79"/>
      <c r="AX504" s="79"/>
      <c r="AY504" s="79"/>
      <c r="AZ504" s="79"/>
      <c r="BA504" s="79"/>
      <c r="BB504" s="79"/>
      <c r="BC504" s="79"/>
      <c r="BD504" s="79"/>
      <c r="BE504" s="79"/>
      <c r="BF504" s="79"/>
      <c r="BG504" s="79"/>
      <c r="BH504" s="79"/>
      <c r="BI504" s="79"/>
      <c r="BJ504" s="79"/>
      <c r="BK504" s="79"/>
      <c r="BL504" s="79"/>
      <c r="BM504" s="79"/>
      <c r="BN504" s="79"/>
      <c r="BO504" s="79"/>
      <c r="BP504" s="79"/>
      <c r="BQ504" s="79"/>
      <c r="BR504" s="79"/>
      <c r="BS504" s="79"/>
      <c r="BT504" s="79"/>
      <c r="BU504" s="79"/>
      <c r="BV504" s="79"/>
      <c r="BW504" s="79"/>
      <c r="BX504" s="79"/>
      <c r="BY504" s="79"/>
      <c r="BZ504" s="79"/>
      <c r="CA504" s="79"/>
      <c r="CB504" s="79"/>
      <c r="CC504" s="79"/>
      <c r="CD504" s="79"/>
      <c r="CE504" s="79"/>
      <c r="CF504" s="79"/>
      <c r="CG504" s="79"/>
      <c r="CH504" s="79"/>
      <c r="CI504" s="79"/>
      <c r="CJ504" s="79"/>
      <c r="CK504" s="79"/>
      <c r="CL504" s="79"/>
      <c r="CM504" s="79"/>
      <c r="CN504" s="79"/>
      <c r="CO504" s="79"/>
      <c r="CP504" s="79"/>
      <c r="CQ504" s="79"/>
      <c r="CR504" s="79"/>
      <c r="CS504" s="79"/>
      <c r="CT504" s="79"/>
      <c r="CU504" s="79"/>
      <c r="CV504" s="79"/>
      <c r="CW504" s="79"/>
      <c r="CX504" s="79"/>
      <c r="CY504" s="79"/>
      <c r="CZ504" s="79"/>
      <c r="DA504" s="79"/>
      <c r="DB504" s="79"/>
      <c r="DC504" s="79"/>
      <c r="DD504" s="79"/>
      <c r="DE504" s="79"/>
      <c r="DF504" s="79"/>
      <c r="DG504" s="79"/>
      <c r="DH504" s="79"/>
      <c r="DI504" s="79"/>
      <c r="DJ504" s="79"/>
      <c r="DK504" s="79"/>
      <c r="DL504" s="79"/>
      <c r="DM504" s="79"/>
      <c r="DN504" s="79"/>
      <c r="DO504" s="79"/>
      <c r="DP504" s="79"/>
      <c r="DQ504" s="79"/>
      <c r="DR504" s="79"/>
      <c r="DS504" s="79"/>
      <c r="DT504" s="79"/>
      <c r="DU504" s="79"/>
      <c r="DV504" s="79"/>
      <c r="DW504" s="79"/>
      <c r="DX504" s="79"/>
      <c r="DY504" s="79"/>
      <c r="DZ504" s="79"/>
      <c r="EA504" s="79"/>
      <c r="EB504" s="79"/>
      <c r="EC504" s="79"/>
      <c r="ED504" s="79"/>
      <c r="EE504" s="79"/>
      <c r="EF504" s="79"/>
      <c r="EG504" s="79"/>
      <c r="EH504" s="79"/>
      <c r="EI504" s="79"/>
      <c r="EJ504" s="79"/>
      <c r="EK504" s="79"/>
      <c r="EL504" s="79"/>
      <c r="EM504" s="79"/>
      <c r="EN504" s="79"/>
      <c r="EO504" s="79"/>
      <c r="EP504" s="79"/>
      <c r="EQ504" s="79"/>
      <c r="ER504" s="79"/>
      <c r="ES504" s="79"/>
      <c r="ET504" s="79"/>
      <c r="EU504" s="79"/>
      <c r="EV504" s="79"/>
      <c r="EW504" s="79"/>
      <c r="EX504" s="79"/>
      <c r="EY504" s="79"/>
      <c r="EZ504" s="79"/>
      <c r="FA504" s="79"/>
      <c r="FB504" s="79"/>
      <c r="FC504" s="79"/>
      <c r="FD504" s="79"/>
      <c r="FE504" s="79"/>
      <c r="FF504" s="79"/>
      <c r="FG504" s="79"/>
      <c r="FH504" s="79"/>
      <c r="FI504" s="79"/>
      <c r="FJ504" s="79"/>
      <c r="FK504" s="79"/>
      <c r="FL504" s="79"/>
      <c r="FM504" s="79"/>
      <c r="FN504" s="79"/>
      <c r="FO504" s="79"/>
      <c r="FP504" s="79"/>
      <c r="FQ504" s="79"/>
      <c r="FR504" s="79"/>
      <c r="FS504" s="79"/>
      <c r="FT504" s="79"/>
      <c r="FU504" s="79"/>
      <c r="FV504" s="79"/>
      <c r="FW504" s="79"/>
      <c r="FX504" s="79">
        <v>0</v>
      </c>
      <c r="FY504" s="79">
        <v>5</v>
      </c>
      <c r="FZ504" s="79">
        <v>0</v>
      </c>
      <c r="GA504" s="52"/>
      <c r="GB504" s="34"/>
    </row>
    <row r="505" spans="1:184" x14ac:dyDescent="0.2">
      <c r="A505" t="s">
        <v>186</v>
      </c>
      <c r="B505" t="s">
        <v>236</v>
      </c>
      <c r="C505" t="s">
        <v>194</v>
      </c>
      <c r="D505" t="s">
        <v>203</v>
      </c>
      <c r="E505" t="s">
        <v>241</v>
      </c>
      <c r="F505" t="s">
        <v>183</v>
      </c>
      <c r="G505" t="s">
        <v>1</v>
      </c>
      <c r="H505" s="79">
        <v>302</v>
      </c>
      <c r="I505" s="79"/>
      <c r="J505" s="79"/>
      <c r="K505" s="79"/>
      <c r="L505" s="79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  <c r="Z505" s="79"/>
      <c r="AA505" s="79"/>
      <c r="AB505" s="79"/>
      <c r="AC505" s="79"/>
      <c r="AD505" s="79"/>
      <c r="AE505" s="79"/>
      <c r="AF505" s="79"/>
      <c r="AG505" s="79"/>
      <c r="AH505" s="79"/>
      <c r="AI505" s="79"/>
      <c r="AJ505" s="79"/>
      <c r="AK505" s="79"/>
      <c r="AL505" s="79"/>
      <c r="AM505" s="79"/>
      <c r="AN505" s="79"/>
      <c r="AO505" s="79"/>
      <c r="AP505" s="79"/>
      <c r="AQ505" s="79"/>
      <c r="AR505" s="79"/>
      <c r="AS505" s="79"/>
      <c r="AT505" s="79"/>
      <c r="AU505" s="79"/>
      <c r="AV505" s="79"/>
      <c r="AW505" s="79"/>
      <c r="AX505" s="79"/>
      <c r="AY505" s="79"/>
      <c r="AZ505" s="79"/>
      <c r="BA505" s="79"/>
      <c r="BB505" s="79"/>
      <c r="BC505" s="79"/>
      <c r="BD505" s="79"/>
      <c r="BE505" s="79"/>
      <c r="BF505" s="79"/>
      <c r="BG505" s="79"/>
      <c r="BH505" s="79"/>
      <c r="BI505" s="79"/>
      <c r="BJ505" s="79"/>
      <c r="BK505" s="79"/>
      <c r="BL505" s="79"/>
      <c r="BM505" s="79"/>
      <c r="BN505" s="79"/>
      <c r="BO505" s="79"/>
      <c r="BP505" s="79"/>
      <c r="BQ505" s="79"/>
      <c r="BR505" s="79"/>
      <c r="BS505" s="79"/>
      <c r="BT505" s="79"/>
      <c r="BU505" s="79"/>
      <c r="BV505" s="79"/>
      <c r="BW505" s="79"/>
      <c r="BX505" s="79"/>
      <c r="BY505" s="79"/>
      <c r="BZ505" s="79"/>
      <c r="CA505" s="79"/>
      <c r="CB505" s="79"/>
      <c r="CC505" s="79"/>
      <c r="CD505" s="79"/>
      <c r="CE505" s="79"/>
      <c r="CF505" s="79"/>
      <c r="CG505" s="79"/>
      <c r="CH505" s="79"/>
      <c r="CI505" s="79"/>
      <c r="CJ505" s="79"/>
      <c r="CK505" s="79"/>
      <c r="CL505" s="79"/>
      <c r="CM505" s="79"/>
      <c r="CN505" s="79"/>
      <c r="CO505" s="79"/>
      <c r="CP505" s="79"/>
      <c r="CQ505" s="79"/>
      <c r="CR505" s="79"/>
      <c r="CS505" s="79"/>
      <c r="CT505" s="79"/>
      <c r="CU505" s="79"/>
      <c r="CV505" s="79"/>
      <c r="CW505" s="79"/>
      <c r="CX505" s="79"/>
      <c r="CY505" s="79"/>
      <c r="CZ505" s="79"/>
      <c r="DA505" s="79"/>
      <c r="DB505" s="79"/>
      <c r="DC505" s="79"/>
      <c r="DD505" s="79"/>
      <c r="DE505" s="79"/>
      <c r="DF505" s="79"/>
      <c r="DG505" s="79"/>
      <c r="DH505" s="79"/>
      <c r="DI505" s="79"/>
      <c r="DJ505" s="79"/>
      <c r="DK505" s="79"/>
      <c r="DL505" s="79"/>
      <c r="DM505" s="79"/>
      <c r="DN505" s="79"/>
      <c r="DO505" s="79"/>
      <c r="DP505" s="79"/>
      <c r="DQ505" s="79"/>
      <c r="DR505" s="79"/>
      <c r="DS505" s="79"/>
      <c r="DT505" s="79"/>
      <c r="DU505" s="79"/>
      <c r="DV505" s="79"/>
      <c r="DW505" s="79"/>
      <c r="DX505" s="79"/>
      <c r="DY505" s="79"/>
      <c r="DZ505" s="79"/>
      <c r="EA505" s="79"/>
      <c r="EB505" s="79"/>
      <c r="EC505" s="79"/>
      <c r="ED505" s="79"/>
      <c r="EE505" s="79"/>
      <c r="EF505" s="79"/>
      <c r="EG505" s="79"/>
      <c r="EH505" s="79"/>
      <c r="EI505" s="79"/>
      <c r="EJ505" s="79"/>
      <c r="EK505" s="79"/>
      <c r="EL505" s="79"/>
      <c r="EM505" s="79"/>
      <c r="EN505" s="79"/>
      <c r="EO505" s="79"/>
      <c r="EP505" s="79"/>
      <c r="EQ505" s="79"/>
      <c r="ER505" s="79"/>
      <c r="ES505" s="79"/>
      <c r="ET505" s="79"/>
      <c r="EU505" s="79"/>
      <c r="EV505" s="79"/>
      <c r="EW505" s="79"/>
      <c r="EX505" s="79"/>
      <c r="EY505" s="79"/>
      <c r="EZ505" s="79"/>
      <c r="FA505" s="79"/>
      <c r="FB505" s="79"/>
      <c r="FC505" s="79"/>
      <c r="FD505" s="79"/>
      <c r="FE505" s="79"/>
      <c r="FF505" s="79"/>
      <c r="FG505" s="79"/>
      <c r="FH505" s="79"/>
      <c r="FI505" s="79"/>
      <c r="FJ505" s="79"/>
      <c r="FK505" s="79"/>
      <c r="FL505" s="79"/>
      <c r="FM505" s="79"/>
      <c r="FN505" s="79"/>
      <c r="FO505" s="79"/>
      <c r="FP505" s="79"/>
      <c r="FQ505" s="79"/>
      <c r="FR505" s="79"/>
      <c r="FS505" s="79"/>
      <c r="FT505" s="79"/>
      <c r="FU505" s="79"/>
      <c r="FV505" s="79"/>
      <c r="FW505" s="79"/>
      <c r="FX505" s="79">
        <v>0</v>
      </c>
      <c r="FY505" s="79">
        <v>5</v>
      </c>
      <c r="FZ505" s="79">
        <v>0</v>
      </c>
      <c r="GA505" s="52"/>
      <c r="GB505" s="34"/>
    </row>
    <row r="506" spans="1:184" x14ac:dyDescent="0.2">
      <c r="A506" t="s">
        <v>186</v>
      </c>
      <c r="B506" t="s">
        <v>236</v>
      </c>
      <c r="C506" t="s">
        <v>194</v>
      </c>
      <c r="D506" t="s">
        <v>203</v>
      </c>
      <c r="E506" t="s">
        <v>241</v>
      </c>
      <c r="F506" t="s">
        <v>184</v>
      </c>
      <c r="G506" t="s">
        <v>1</v>
      </c>
      <c r="H506" s="79">
        <v>128</v>
      </c>
      <c r="I506" s="79"/>
      <c r="J506" s="79"/>
      <c r="K506" s="79"/>
      <c r="L506" s="79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  <c r="Z506" s="79"/>
      <c r="AA506" s="79"/>
      <c r="AB506" s="79"/>
      <c r="AC506" s="79"/>
      <c r="AD506" s="79"/>
      <c r="AE506" s="79"/>
      <c r="AF506" s="79"/>
      <c r="AG506" s="79"/>
      <c r="AH506" s="79"/>
      <c r="AI506" s="79"/>
      <c r="AJ506" s="79"/>
      <c r="AK506" s="79"/>
      <c r="AL506" s="79"/>
      <c r="AM506" s="79"/>
      <c r="AN506" s="79"/>
      <c r="AO506" s="79"/>
      <c r="AP506" s="79"/>
      <c r="AQ506" s="79"/>
      <c r="AR506" s="79"/>
      <c r="AS506" s="79"/>
      <c r="AT506" s="79"/>
      <c r="AU506" s="79"/>
      <c r="AV506" s="79"/>
      <c r="AW506" s="79"/>
      <c r="AX506" s="79"/>
      <c r="AY506" s="79"/>
      <c r="AZ506" s="79"/>
      <c r="BA506" s="79"/>
      <c r="BB506" s="79"/>
      <c r="BC506" s="79"/>
      <c r="BD506" s="79"/>
      <c r="BE506" s="79"/>
      <c r="BF506" s="79"/>
      <c r="BG506" s="79"/>
      <c r="BH506" s="79"/>
      <c r="BI506" s="79"/>
      <c r="BJ506" s="79"/>
      <c r="BK506" s="79"/>
      <c r="BL506" s="79"/>
      <c r="BM506" s="79"/>
      <c r="BN506" s="79"/>
      <c r="BO506" s="79"/>
      <c r="BP506" s="79"/>
      <c r="BQ506" s="79"/>
      <c r="BR506" s="79"/>
      <c r="BS506" s="79"/>
      <c r="BT506" s="79"/>
      <c r="BU506" s="79"/>
      <c r="BV506" s="79"/>
      <c r="BW506" s="79"/>
      <c r="BX506" s="79"/>
      <c r="BY506" s="79"/>
      <c r="BZ506" s="79"/>
      <c r="CA506" s="79"/>
      <c r="CB506" s="79"/>
      <c r="CC506" s="79"/>
      <c r="CD506" s="79"/>
      <c r="CE506" s="79"/>
      <c r="CF506" s="79"/>
      <c r="CG506" s="79"/>
      <c r="CH506" s="79"/>
      <c r="CI506" s="79"/>
      <c r="CJ506" s="79"/>
      <c r="CK506" s="79"/>
      <c r="CL506" s="79"/>
      <c r="CM506" s="79"/>
      <c r="CN506" s="79"/>
      <c r="CO506" s="79"/>
      <c r="CP506" s="79"/>
      <c r="CQ506" s="79"/>
      <c r="CR506" s="79"/>
      <c r="CS506" s="79"/>
      <c r="CT506" s="79"/>
      <c r="CU506" s="79"/>
      <c r="CV506" s="79"/>
      <c r="CW506" s="79"/>
      <c r="CX506" s="79"/>
      <c r="CY506" s="79"/>
      <c r="CZ506" s="79"/>
      <c r="DA506" s="79"/>
      <c r="DB506" s="79"/>
      <c r="DC506" s="79"/>
      <c r="DD506" s="79"/>
      <c r="DE506" s="79"/>
      <c r="DF506" s="79"/>
      <c r="DG506" s="79"/>
      <c r="DH506" s="79"/>
      <c r="DI506" s="79"/>
      <c r="DJ506" s="79"/>
      <c r="DK506" s="79"/>
      <c r="DL506" s="79"/>
      <c r="DM506" s="79"/>
      <c r="DN506" s="79"/>
      <c r="DO506" s="79"/>
      <c r="DP506" s="79"/>
      <c r="DQ506" s="79"/>
      <c r="DR506" s="79"/>
      <c r="DS506" s="79"/>
      <c r="DT506" s="79"/>
      <c r="DU506" s="79"/>
      <c r="DV506" s="79"/>
      <c r="DW506" s="79"/>
      <c r="DX506" s="79"/>
      <c r="DY506" s="79"/>
      <c r="DZ506" s="79"/>
      <c r="EA506" s="79"/>
      <c r="EB506" s="79"/>
      <c r="EC506" s="79"/>
      <c r="ED506" s="79"/>
      <c r="EE506" s="79"/>
      <c r="EF506" s="79"/>
      <c r="EG506" s="79"/>
      <c r="EH506" s="79"/>
      <c r="EI506" s="79"/>
      <c r="EJ506" s="79"/>
      <c r="EK506" s="79"/>
      <c r="EL506" s="79"/>
      <c r="EM506" s="79"/>
      <c r="EN506" s="79"/>
      <c r="EO506" s="79"/>
      <c r="EP506" s="79"/>
      <c r="EQ506" s="79"/>
      <c r="ER506" s="79"/>
      <c r="ES506" s="79"/>
      <c r="ET506" s="79"/>
      <c r="EU506" s="79"/>
      <c r="EV506" s="79"/>
      <c r="EW506" s="79"/>
      <c r="EX506" s="79"/>
      <c r="EY506" s="79"/>
      <c r="EZ506" s="79"/>
      <c r="FA506" s="79"/>
      <c r="FB506" s="79"/>
      <c r="FC506" s="79"/>
      <c r="FD506" s="79"/>
      <c r="FE506" s="79"/>
      <c r="FF506" s="79"/>
      <c r="FG506" s="79"/>
      <c r="FH506" s="79"/>
      <c r="FI506" s="79"/>
      <c r="FJ506" s="79"/>
      <c r="FK506" s="79"/>
      <c r="FL506" s="79"/>
      <c r="FM506" s="79"/>
      <c r="FN506" s="79"/>
      <c r="FO506" s="79"/>
      <c r="FP506" s="79"/>
      <c r="FQ506" s="79"/>
      <c r="FR506" s="79"/>
      <c r="FS506" s="79"/>
      <c r="FT506" s="79"/>
      <c r="FU506" s="79"/>
      <c r="FV506" s="79"/>
      <c r="FW506" s="79"/>
      <c r="FX506" s="79">
        <v>0</v>
      </c>
      <c r="FY506" s="79">
        <v>5</v>
      </c>
      <c r="FZ506" s="79">
        <v>0</v>
      </c>
      <c r="GA506" s="52"/>
      <c r="GB506" s="34"/>
    </row>
    <row r="507" spans="1:184" x14ac:dyDescent="0.2">
      <c r="A507" t="s">
        <v>186</v>
      </c>
      <c r="B507" t="s">
        <v>236</v>
      </c>
      <c r="C507" t="s">
        <v>194</v>
      </c>
      <c r="D507" t="s">
        <v>203</v>
      </c>
      <c r="E507" t="s">
        <v>241</v>
      </c>
      <c r="F507" t="s">
        <v>185</v>
      </c>
      <c r="G507" t="s">
        <v>1</v>
      </c>
      <c r="H507" s="79">
        <v>34</v>
      </c>
      <c r="I507" s="79"/>
      <c r="J507" s="79"/>
      <c r="K507" s="79"/>
      <c r="L507" s="79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  <c r="Z507" s="79"/>
      <c r="AA507" s="79"/>
      <c r="AB507" s="79"/>
      <c r="AC507" s="79"/>
      <c r="AD507" s="79"/>
      <c r="AE507" s="79"/>
      <c r="AF507" s="79"/>
      <c r="AG507" s="79"/>
      <c r="AH507" s="79"/>
      <c r="AI507" s="79"/>
      <c r="AJ507" s="79"/>
      <c r="AK507" s="79"/>
      <c r="AL507" s="79"/>
      <c r="AM507" s="79"/>
      <c r="AN507" s="79"/>
      <c r="AO507" s="79"/>
      <c r="AP507" s="79"/>
      <c r="AQ507" s="79"/>
      <c r="AR507" s="79"/>
      <c r="AS507" s="79"/>
      <c r="AT507" s="79"/>
      <c r="AU507" s="79"/>
      <c r="AV507" s="79"/>
      <c r="AW507" s="79"/>
      <c r="AX507" s="79"/>
      <c r="AY507" s="79"/>
      <c r="AZ507" s="79"/>
      <c r="BA507" s="79"/>
      <c r="BB507" s="79"/>
      <c r="BC507" s="79"/>
      <c r="BD507" s="79"/>
      <c r="BE507" s="79"/>
      <c r="BF507" s="79"/>
      <c r="BG507" s="79"/>
      <c r="BH507" s="79"/>
      <c r="BI507" s="79"/>
      <c r="BJ507" s="79"/>
      <c r="BK507" s="79"/>
      <c r="BL507" s="79"/>
      <c r="BM507" s="79"/>
      <c r="BN507" s="79"/>
      <c r="BO507" s="79"/>
      <c r="BP507" s="79"/>
      <c r="BQ507" s="79"/>
      <c r="BR507" s="79"/>
      <c r="BS507" s="79"/>
      <c r="BT507" s="79"/>
      <c r="BU507" s="79"/>
      <c r="BV507" s="79"/>
      <c r="BW507" s="79"/>
      <c r="BX507" s="79"/>
      <c r="BY507" s="79"/>
      <c r="BZ507" s="79"/>
      <c r="CA507" s="79"/>
      <c r="CB507" s="79"/>
      <c r="CC507" s="79"/>
      <c r="CD507" s="79"/>
      <c r="CE507" s="79"/>
      <c r="CF507" s="79"/>
      <c r="CG507" s="79"/>
      <c r="CH507" s="79"/>
      <c r="CI507" s="79"/>
      <c r="CJ507" s="79"/>
      <c r="CK507" s="79"/>
      <c r="CL507" s="79"/>
      <c r="CM507" s="79"/>
      <c r="CN507" s="79"/>
      <c r="CO507" s="79"/>
      <c r="CP507" s="79"/>
      <c r="CQ507" s="79"/>
      <c r="CR507" s="79"/>
      <c r="CS507" s="79"/>
      <c r="CT507" s="79"/>
      <c r="CU507" s="79"/>
      <c r="CV507" s="79"/>
      <c r="CW507" s="79"/>
      <c r="CX507" s="79"/>
      <c r="CY507" s="79"/>
      <c r="CZ507" s="79"/>
      <c r="DA507" s="79"/>
      <c r="DB507" s="79"/>
      <c r="DC507" s="79"/>
      <c r="DD507" s="79"/>
      <c r="DE507" s="79"/>
      <c r="DF507" s="79"/>
      <c r="DG507" s="79"/>
      <c r="DH507" s="79"/>
      <c r="DI507" s="79"/>
      <c r="DJ507" s="79"/>
      <c r="DK507" s="79"/>
      <c r="DL507" s="79"/>
      <c r="DM507" s="79"/>
      <c r="DN507" s="79"/>
      <c r="DO507" s="79"/>
      <c r="DP507" s="79"/>
      <c r="DQ507" s="79"/>
      <c r="DR507" s="79"/>
      <c r="DS507" s="79"/>
      <c r="DT507" s="79"/>
      <c r="DU507" s="79"/>
      <c r="DV507" s="79"/>
      <c r="DW507" s="79"/>
      <c r="DX507" s="79"/>
      <c r="DY507" s="79"/>
      <c r="DZ507" s="79"/>
      <c r="EA507" s="79"/>
      <c r="EB507" s="79"/>
      <c r="EC507" s="79"/>
      <c r="ED507" s="79"/>
      <c r="EE507" s="79"/>
      <c r="EF507" s="79"/>
      <c r="EG507" s="79"/>
      <c r="EH507" s="79"/>
      <c r="EI507" s="79"/>
      <c r="EJ507" s="79"/>
      <c r="EK507" s="79"/>
      <c r="EL507" s="79"/>
      <c r="EM507" s="79"/>
      <c r="EN507" s="79"/>
      <c r="EO507" s="79"/>
      <c r="EP507" s="79"/>
      <c r="EQ507" s="79"/>
      <c r="ER507" s="79"/>
      <c r="ES507" s="79"/>
      <c r="ET507" s="79"/>
      <c r="EU507" s="79"/>
      <c r="EV507" s="79"/>
      <c r="EW507" s="79"/>
      <c r="EX507" s="79"/>
      <c r="EY507" s="79"/>
      <c r="EZ507" s="79"/>
      <c r="FA507" s="79"/>
      <c r="FB507" s="79"/>
      <c r="FC507" s="79"/>
      <c r="FD507" s="79"/>
      <c r="FE507" s="79"/>
      <c r="FF507" s="79"/>
      <c r="FG507" s="79"/>
      <c r="FH507" s="79"/>
      <c r="FI507" s="79"/>
      <c r="FJ507" s="79"/>
      <c r="FK507" s="79"/>
      <c r="FL507" s="79"/>
      <c r="FM507" s="79"/>
      <c r="FN507" s="79"/>
      <c r="FO507" s="79"/>
      <c r="FP507" s="79"/>
      <c r="FQ507" s="79"/>
      <c r="FR507" s="79"/>
      <c r="FS507" s="79"/>
      <c r="FT507" s="79"/>
      <c r="FU507" s="79"/>
      <c r="FV507" s="79"/>
      <c r="FW507" s="79"/>
      <c r="FX507" s="79">
        <v>0</v>
      </c>
      <c r="FY507" s="79">
        <v>3</v>
      </c>
      <c r="FZ507" s="79">
        <v>0</v>
      </c>
      <c r="GA507" s="52"/>
      <c r="GB507" s="34"/>
    </row>
    <row r="508" spans="1:184" x14ac:dyDescent="0.2">
      <c r="A508" t="s">
        <v>186</v>
      </c>
      <c r="B508" t="s">
        <v>236</v>
      </c>
      <c r="C508" t="s">
        <v>194</v>
      </c>
      <c r="D508" t="s">
        <v>203</v>
      </c>
      <c r="E508" t="s">
        <v>242</v>
      </c>
      <c r="F508" t="s">
        <v>1</v>
      </c>
      <c r="G508" t="s">
        <v>198</v>
      </c>
      <c r="H508" s="79">
        <v>2308</v>
      </c>
      <c r="I508" s="79">
        <v>0.48087069392204285</v>
      </c>
      <c r="J508" s="79">
        <v>0.44310459494590759</v>
      </c>
      <c r="K508" s="79">
        <v>0.4169386625289917</v>
      </c>
      <c r="L508" s="79">
        <v>0.3479301929473877</v>
      </c>
      <c r="M508" s="79">
        <v>0.35867500305175781</v>
      </c>
      <c r="N508" s="79">
        <v>0.45778042078018188</v>
      </c>
      <c r="O508" s="79">
        <v>0.49412548542022705</v>
      </c>
      <c r="P508" s="79">
        <v>0.57911574840545654</v>
      </c>
      <c r="Q508" s="79">
        <v>0.58138871192932129</v>
      </c>
      <c r="R508" s="79">
        <v>0.50738006830215454</v>
      </c>
      <c r="S508" s="79">
        <v>0.55586701631546021</v>
      </c>
      <c r="T508" s="79">
        <v>0.61067867279052734</v>
      </c>
      <c r="U508" s="79">
        <v>0.49868372082710266</v>
      </c>
      <c r="V508" s="79">
        <v>0.54860883951187134</v>
      </c>
      <c r="W508" s="79">
        <v>0.51436632871627808</v>
      </c>
      <c r="X508" s="79">
        <v>0.55697143077850342</v>
      </c>
      <c r="Y508" s="79">
        <v>0.62336742877960205</v>
      </c>
      <c r="Z508" s="79">
        <v>0.76113623380661011</v>
      </c>
      <c r="AA508" s="79">
        <v>0.78218787908554077</v>
      </c>
      <c r="AB508" s="79">
        <v>0.83781826496124268</v>
      </c>
      <c r="AC508" s="79">
        <v>0.8133552074432373</v>
      </c>
      <c r="AD508" s="79">
        <v>0.71853125095367432</v>
      </c>
      <c r="AE508" s="79">
        <v>0.65472286939620972</v>
      </c>
      <c r="AF508" s="79">
        <v>0.53827840089797974</v>
      </c>
      <c r="AG508" s="79">
        <v>-8.8528253138065338E-2</v>
      </c>
      <c r="AH508" s="79">
        <v>-8.7039344012737274E-2</v>
      </c>
      <c r="AI508" s="79">
        <v>-9.3731701374053955E-2</v>
      </c>
      <c r="AJ508" s="79">
        <v>-4.5764300972223282E-2</v>
      </c>
      <c r="AK508" s="79">
        <v>-5.894889310002327E-2</v>
      </c>
      <c r="AL508" s="79">
        <v>-6.2923349440097809E-2</v>
      </c>
      <c r="AM508" s="79">
        <v>-6.4251266419887543E-2</v>
      </c>
      <c r="AN508" s="79">
        <v>-6.5481051802635193E-2</v>
      </c>
      <c r="AO508" s="79">
        <v>-2.9089683666825294E-2</v>
      </c>
      <c r="AP508" s="79">
        <v>-1.8353592604398727E-2</v>
      </c>
      <c r="AQ508" s="79">
        <v>3.3559463918209076E-2</v>
      </c>
      <c r="AR508" s="79">
        <v>3.0694024637341499E-2</v>
      </c>
      <c r="AS508" s="79">
        <v>-3.8274838589131832E-3</v>
      </c>
      <c r="AT508" s="79">
        <v>-4.9016242846846581E-3</v>
      </c>
      <c r="AU508" s="79">
        <v>2.1949507296085358E-2</v>
      </c>
      <c r="AV508" s="79">
        <v>1.1571949347853661E-2</v>
      </c>
      <c r="AW508" s="79">
        <v>7.5622391887009144E-3</v>
      </c>
      <c r="AX508" s="79">
        <v>2.66550462692976E-2</v>
      </c>
      <c r="AY508" s="79">
        <v>-1.4772607944905758E-2</v>
      </c>
      <c r="AZ508" s="79">
        <v>-5.1359109580516815E-2</v>
      </c>
      <c r="BA508" s="79">
        <v>-9.5791839063167572E-2</v>
      </c>
      <c r="BB508" s="79">
        <v>-9.4647675752639771E-2</v>
      </c>
      <c r="BC508" s="79">
        <v>-6.2230546027421951E-2</v>
      </c>
      <c r="BD508" s="79">
        <v>-6.0061696916818619E-2</v>
      </c>
      <c r="BE508" s="79">
        <v>-6.2937915325164795E-2</v>
      </c>
      <c r="BF508" s="79">
        <v>-6.0771852731704712E-2</v>
      </c>
      <c r="BG508" s="79">
        <v>-6.8469569087028503E-2</v>
      </c>
      <c r="BH508" s="79">
        <v>-2.4642176926136017E-2</v>
      </c>
      <c r="BI508" s="79">
        <v>-3.2867986708879471E-2</v>
      </c>
      <c r="BJ508" s="79">
        <v>-3.9688378572463989E-2</v>
      </c>
      <c r="BK508" s="79">
        <v>-4.2322102934122086E-2</v>
      </c>
      <c r="BL508" s="79">
        <v>-3.9868883788585663E-2</v>
      </c>
      <c r="BM508" s="79">
        <v>-6.4541539177298546E-3</v>
      </c>
      <c r="BN508" s="79">
        <v>3.0470339115709066E-3</v>
      </c>
      <c r="BO508" s="79">
        <v>5.7042330503463745E-2</v>
      </c>
      <c r="BP508" s="79">
        <v>5.4822131991386414E-2</v>
      </c>
      <c r="BQ508" s="79">
        <v>1.9174819812178612E-2</v>
      </c>
      <c r="BR508" s="79">
        <v>1.9688451662659645E-2</v>
      </c>
      <c r="BS508" s="79">
        <v>4.544433206319809E-2</v>
      </c>
      <c r="BT508" s="79">
        <v>3.5921100527048111E-2</v>
      </c>
      <c r="BU508" s="79">
        <v>3.5318974405527115E-2</v>
      </c>
      <c r="BV508" s="79">
        <v>5.4995793849229813E-2</v>
      </c>
      <c r="BW508" s="79">
        <v>1.6640253365039825E-2</v>
      </c>
      <c r="BX508" s="79">
        <v>-2.0811766386032104E-2</v>
      </c>
      <c r="BY508" s="79">
        <v>-6.700868159532547E-2</v>
      </c>
      <c r="BZ508" s="79">
        <v>-6.7536816000938416E-2</v>
      </c>
      <c r="CA508" s="79">
        <v>-3.7123467773199081E-2</v>
      </c>
      <c r="CB508" s="79">
        <v>-3.6389078944921494E-2</v>
      </c>
      <c r="CC508" s="79">
        <v>-4.5214124023914337E-2</v>
      </c>
      <c r="CD508" s="79">
        <v>-4.257906973361969E-2</v>
      </c>
      <c r="CE508" s="79">
        <v>-5.0973091274499893E-2</v>
      </c>
      <c r="CF508" s="79">
        <v>-1.001306064426899E-2</v>
      </c>
      <c r="CG508" s="79">
        <v>-1.480442937463522E-2</v>
      </c>
      <c r="CH508" s="79">
        <v>-2.3595903068780899E-2</v>
      </c>
      <c r="CI508" s="79">
        <v>-2.7134031057357788E-2</v>
      </c>
      <c r="CJ508" s="79">
        <v>-2.2129971534013748E-2</v>
      </c>
      <c r="CK508" s="79">
        <v>9.2231463640928268E-3</v>
      </c>
      <c r="CL508" s="79">
        <v>1.7869042232632637E-2</v>
      </c>
      <c r="CM508" s="79">
        <v>7.3306486010551453E-2</v>
      </c>
      <c r="CN508" s="79">
        <v>7.1533188223838806E-2</v>
      </c>
      <c r="CO508" s="79">
        <v>3.5106144845485687E-2</v>
      </c>
      <c r="CP508" s="79">
        <v>3.6719467490911484E-2</v>
      </c>
      <c r="CQ508" s="79">
        <v>6.1716776341199875E-2</v>
      </c>
      <c r="CR508" s="79">
        <v>5.2785251289606094E-2</v>
      </c>
      <c r="CS508" s="79">
        <v>5.4543200880289078E-2</v>
      </c>
      <c r="CT508" s="79">
        <v>7.4624516069889069E-2</v>
      </c>
      <c r="CU508" s="79">
        <v>3.8396704941987991E-2</v>
      </c>
      <c r="CV508" s="79">
        <v>3.4522978239692748E-4</v>
      </c>
      <c r="CW508" s="79">
        <v>-4.707355797290802E-2</v>
      </c>
      <c r="CX508" s="79">
        <v>-4.8759914934635162E-2</v>
      </c>
      <c r="CY508" s="79">
        <v>-1.9734378904104233E-2</v>
      </c>
      <c r="CZ508" s="79">
        <v>-1.9993491470813751E-2</v>
      </c>
      <c r="DA508" s="79">
        <v>-2.7490338310599327E-2</v>
      </c>
      <c r="DB508" s="79">
        <v>-2.4386286735534668E-2</v>
      </c>
      <c r="DC508" s="79">
        <v>-3.347662091255188E-2</v>
      </c>
      <c r="DD508" s="79">
        <v>4.6160565689206123E-3</v>
      </c>
      <c r="DE508" s="79">
        <v>3.2591267954558134E-3</v>
      </c>
      <c r="DF508" s="79">
        <v>-7.5034303590655327E-3</v>
      </c>
      <c r="DG508" s="79">
        <v>-1.1945957317948341E-2</v>
      </c>
      <c r="DH508" s="79">
        <v>-4.3910620734095573E-3</v>
      </c>
      <c r="DI508" s="79">
        <v>2.4900447577238083E-2</v>
      </c>
      <c r="DJ508" s="79">
        <v>3.2691054046154022E-2</v>
      </c>
      <c r="DK508" s="79">
        <v>8.9570648968219757E-2</v>
      </c>
      <c r="DL508" s="79">
        <v>8.8244244456291199E-2</v>
      </c>
      <c r="DM508" s="79">
        <v>5.1037471741437912E-2</v>
      </c>
      <c r="DN508" s="79">
        <v>5.3750477731227875E-2</v>
      </c>
      <c r="DO508" s="79">
        <v>7.7989213168621063E-2</v>
      </c>
      <c r="DP508" s="79">
        <v>6.9649398326873779E-2</v>
      </c>
      <c r="DQ508" s="79">
        <v>7.3767423629760742E-2</v>
      </c>
      <c r="DR508" s="79">
        <v>9.4253227114677429E-2</v>
      </c>
      <c r="DS508" s="79">
        <v>6.0153160244226456E-2</v>
      </c>
      <c r="DT508" s="79">
        <v>2.1502226591110229E-2</v>
      </c>
      <c r="DU508" s="79">
        <v>-2.7138436213135719E-2</v>
      </c>
      <c r="DV508" s="79">
        <v>-2.9983015730977058E-2</v>
      </c>
      <c r="DW508" s="79">
        <v>-2.3452944587916136E-3</v>
      </c>
      <c r="DX508" s="79">
        <v>-3.5979044623672962E-3</v>
      </c>
      <c r="DY508" s="79">
        <v>-1.9000020110979676E-3</v>
      </c>
      <c r="DZ508" s="79">
        <v>1.8812012858688831E-3</v>
      </c>
      <c r="EA508" s="79">
        <v>-8.2144830375909805E-3</v>
      </c>
      <c r="EB508" s="79">
        <v>2.5738177821040154E-2</v>
      </c>
      <c r="EC508" s="79">
        <v>2.934003621339798E-2</v>
      </c>
      <c r="ED508" s="79">
        <v>1.573154516518116E-2</v>
      </c>
      <c r="EE508" s="79">
        <v>9.983208030462265E-3</v>
      </c>
      <c r="EF508" s="79">
        <v>2.1221106871962547E-2</v>
      </c>
      <c r="EG508" s="79">
        <v>4.7535981982946396E-2</v>
      </c>
      <c r="EH508" s="79">
        <v>5.4091677069664001E-2</v>
      </c>
      <c r="EI508" s="79">
        <v>0.11305350810289383</v>
      </c>
      <c r="EJ508" s="79">
        <v>0.11237235367298126</v>
      </c>
      <c r="EK508" s="79">
        <v>7.4039772152900696E-2</v>
      </c>
      <c r="EL508" s="79">
        <v>7.8340552747249603E-2</v>
      </c>
      <c r="EM508" s="79">
        <v>0.10148404538631439</v>
      </c>
      <c r="EN508" s="79">
        <v>9.3998551368713379E-2</v>
      </c>
      <c r="EO508" s="79">
        <v>0.10152416676282883</v>
      </c>
      <c r="EP508" s="79">
        <v>0.12259397655725479</v>
      </c>
      <c r="EQ508" s="79">
        <v>9.1566018760204315E-2</v>
      </c>
      <c r="ER508" s="79">
        <v>5.204956978559494E-2</v>
      </c>
      <c r="ES508" s="79">
        <v>1.6447181114926934E-3</v>
      </c>
      <c r="ET508" s="79">
        <v>-2.8721531853079796E-3</v>
      </c>
      <c r="EU508" s="79">
        <v>2.2761784493923187E-2</v>
      </c>
      <c r="EV508" s="79">
        <v>2.0074717700481415E-2</v>
      </c>
      <c r="EW508" s="79">
        <v>48.042224884033203</v>
      </c>
      <c r="EX508" s="79">
        <v>47.089859008789063</v>
      </c>
      <c r="EY508" s="79">
        <v>45.519695281982422</v>
      </c>
      <c r="EZ508" s="79">
        <v>44.367519378662109</v>
      </c>
      <c r="FA508" s="79">
        <v>43.1866455078125</v>
      </c>
      <c r="FB508" s="79">
        <v>42.510894775390625</v>
      </c>
      <c r="FC508" s="79">
        <v>41.895923614501953</v>
      </c>
      <c r="FD508" s="79">
        <v>41.143768310546875</v>
      </c>
      <c r="FE508" s="79">
        <v>45.715507507324219</v>
      </c>
      <c r="FF508" s="79">
        <v>49.7464599609375</v>
      </c>
      <c r="FG508" s="79">
        <v>51.215568542480469</v>
      </c>
      <c r="FH508" s="79">
        <v>52.702686309814453</v>
      </c>
      <c r="FI508" s="79">
        <v>52.467876434326172</v>
      </c>
      <c r="FJ508" s="79">
        <v>52.196338653564453</v>
      </c>
      <c r="FK508" s="79">
        <v>51.500991821289063</v>
      </c>
      <c r="FL508" s="79">
        <v>48.688899993896484</v>
      </c>
      <c r="FM508" s="79">
        <v>46.707649230957031</v>
      </c>
      <c r="FN508" s="79">
        <v>46.042633056640625</v>
      </c>
      <c r="FO508" s="79">
        <v>47.008705139160156</v>
      </c>
      <c r="FP508" s="79">
        <v>46.533645629882813</v>
      </c>
      <c r="FQ508" s="79">
        <v>46.916267395019531</v>
      </c>
      <c r="FR508" s="79">
        <v>47.195491790771484</v>
      </c>
      <c r="FS508" s="79">
        <v>47.595233917236328</v>
      </c>
      <c r="FT508" s="79">
        <v>46.627845764160156</v>
      </c>
      <c r="FU508" s="79">
        <v>1.5438755042850971E-2</v>
      </c>
      <c r="FV508" s="79">
        <v>2.6813924312591553E-2</v>
      </c>
      <c r="FW508" s="79">
        <v>1.4835751615464687E-2</v>
      </c>
      <c r="FX508" s="79">
        <v>0</v>
      </c>
      <c r="FY508" s="79">
        <v>241</v>
      </c>
      <c r="FZ508" s="79">
        <v>1</v>
      </c>
      <c r="GA508" s="52"/>
      <c r="GB508" s="34"/>
    </row>
    <row r="509" spans="1:184" x14ac:dyDescent="0.2">
      <c r="A509" t="s">
        <v>186</v>
      </c>
      <c r="B509" t="s">
        <v>236</v>
      </c>
      <c r="C509" t="s">
        <v>194</v>
      </c>
      <c r="D509" t="s">
        <v>203</v>
      </c>
      <c r="E509" t="s">
        <v>242</v>
      </c>
      <c r="F509" t="s">
        <v>1</v>
      </c>
      <c r="G509" t="s">
        <v>200</v>
      </c>
      <c r="H509" s="79">
        <v>389</v>
      </c>
      <c r="I509" s="79">
        <v>0.61608248949050903</v>
      </c>
      <c r="J509" s="79">
        <v>0.51109784841537476</v>
      </c>
      <c r="K509" s="79">
        <v>0.45828086137771606</v>
      </c>
      <c r="L509" s="79">
        <v>0.49453142285346985</v>
      </c>
      <c r="M509" s="79">
        <v>0.46290019154548645</v>
      </c>
      <c r="N509" s="79">
        <v>0.52205812931060791</v>
      </c>
      <c r="O509" s="79">
        <v>0.71267449855804443</v>
      </c>
      <c r="P509" s="79">
        <v>0.70249444246292114</v>
      </c>
      <c r="Q509" s="79">
        <v>0.68786108493804932</v>
      </c>
      <c r="R509" s="79">
        <v>0.73677891492843628</v>
      </c>
      <c r="S509" s="79">
        <v>0.65396767854690552</v>
      </c>
      <c r="T509" s="79">
        <v>0.59583562612533569</v>
      </c>
      <c r="U509" s="79">
        <v>0.62831735610961914</v>
      </c>
      <c r="V509" s="79">
        <v>0.69738960266113281</v>
      </c>
      <c r="W509" s="79">
        <v>0.76350933313369751</v>
      </c>
      <c r="X509" s="79">
        <v>0.8060266375541687</v>
      </c>
      <c r="Y509" s="79">
        <v>0.78312397003173828</v>
      </c>
      <c r="Z509" s="79">
        <v>0.93500989675521851</v>
      </c>
      <c r="AA509" s="79">
        <v>0.95539194345474243</v>
      </c>
      <c r="AB509" s="79">
        <v>0.97590184211730957</v>
      </c>
      <c r="AC509" s="79">
        <v>1.0713920593261719</v>
      </c>
      <c r="AD509" s="79">
        <v>0.92640280723571777</v>
      </c>
      <c r="AE509" s="79">
        <v>0.80178642272949219</v>
      </c>
      <c r="AF509" s="79">
        <v>0.70402592420578003</v>
      </c>
      <c r="AG509" s="79">
        <v>-9.7603648900985718E-2</v>
      </c>
      <c r="AH509" s="79">
        <v>-7.4690520763397217E-2</v>
      </c>
      <c r="AI509" s="79">
        <v>-5.3941130638122559E-2</v>
      </c>
      <c r="AJ509" s="79">
        <v>-0.11549581587314606</v>
      </c>
      <c r="AK509" s="79">
        <v>-9.5556020736694336E-2</v>
      </c>
      <c r="AL509" s="79">
        <v>-0.12116097658872604</v>
      </c>
      <c r="AM509" s="79">
        <v>-0.11447666585445404</v>
      </c>
      <c r="AN509" s="79">
        <v>-0.12888346612453461</v>
      </c>
      <c r="AO509" s="79">
        <v>-8.3890505135059357E-2</v>
      </c>
      <c r="AP509" s="79">
        <v>-0.13674792647361755</v>
      </c>
      <c r="AQ509" s="79">
        <v>-0.14500786364078522</v>
      </c>
      <c r="AR509" s="79">
        <v>-0.18040595948696136</v>
      </c>
      <c r="AS509" s="79">
        <v>-4.4531457126140594E-2</v>
      </c>
      <c r="AT509" s="79">
        <v>-7.4937209486961365E-2</v>
      </c>
      <c r="AU509" s="79">
        <v>-7.6463617384433746E-2</v>
      </c>
      <c r="AV509" s="79">
        <v>-0.1158885732293129</v>
      </c>
      <c r="AW509" s="79">
        <v>-0.11237714439630508</v>
      </c>
      <c r="AX509" s="79">
        <v>-0.17127411067485809</v>
      </c>
      <c r="AY509" s="79">
        <v>-5.0661943852901459E-2</v>
      </c>
      <c r="AZ509" s="79">
        <v>-6.5022505819797516E-2</v>
      </c>
      <c r="BA509" s="79">
        <v>-8.663187175989151E-2</v>
      </c>
      <c r="BB509" s="79">
        <v>-7.0233605802059174E-2</v>
      </c>
      <c r="BC509" s="79">
        <v>-2.1812515333294868E-2</v>
      </c>
      <c r="BD509" s="79">
        <v>-0.11135552823543549</v>
      </c>
      <c r="BE509" s="79">
        <v>-5.9499029070138931E-2</v>
      </c>
      <c r="BF509" s="79">
        <v>-4.4343661516904831E-2</v>
      </c>
      <c r="BG509" s="79">
        <v>-2.5325775146484375E-2</v>
      </c>
      <c r="BH509" s="79">
        <v>-7.9491153359413147E-2</v>
      </c>
      <c r="BI509" s="79">
        <v>-6.2399756163358688E-2</v>
      </c>
      <c r="BJ509" s="79">
        <v>-8.4838703274726868E-2</v>
      </c>
      <c r="BK509" s="79">
        <v>-7.4018813669681549E-2</v>
      </c>
      <c r="BL509" s="79">
        <v>-8.7832339107990265E-2</v>
      </c>
      <c r="BM509" s="79">
        <v>-4.1514124721288681E-2</v>
      </c>
      <c r="BN509" s="79">
        <v>-9.0971201658248901E-2</v>
      </c>
      <c r="BO509" s="79">
        <v>-0.10867328941822052</v>
      </c>
      <c r="BP509" s="79">
        <v>-0.13831214606761932</v>
      </c>
      <c r="BQ509" s="79">
        <v>-5.7212710380554199E-3</v>
      </c>
      <c r="BR509" s="79">
        <v>-3.0912401154637337E-2</v>
      </c>
      <c r="BS509" s="79">
        <v>-2.822343073785305E-2</v>
      </c>
      <c r="BT509" s="79">
        <v>-6.6451966762542725E-2</v>
      </c>
      <c r="BU509" s="79">
        <v>-6.2265213578939438E-2</v>
      </c>
      <c r="BV509" s="79">
        <v>-0.11712446063756943</v>
      </c>
      <c r="BW509" s="79">
        <v>-5.2104922942817211E-3</v>
      </c>
      <c r="BX509" s="79">
        <v>-1.58351119607687E-2</v>
      </c>
      <c r="BY509" s="79">
        <v>-3.1856529414653778E-2</v>
      </c>
      <c r="BZ509" s="79">
        <v>-2.3775719106197357E-2</v>
      </c>
      <c r="CA509" s="79">
        <v>2.1361822262406349E-2</v>
      </c>
      <c r="CB509" s="79">
        <v>-7.1628190577030182E-2</v>
      </c>
      <c r="CC509" s="79">
        <v>-3.3107884228229523E-2</v>
      </c>
      <c r="CD509" s="79">
        <v>-2.3325525224208832E-2</v>
      </c>
      <c r="CE509" s="79">
        <v>-5.5068670772016048E-3</v>
      </c>
      <c r="CF509" s="79">
        <v>-5.4554428905248642E-2</v>
      </c>
      <c r="CG509" s="79">
        <v>-3.9435822516679764E-2</v>
      </c>
      <c r="CH509" s="79">
        <v>-5.9682022780179977E-2</v>
      </c>
      <c r="CI509" s="79">
        <v>-4.599781334400177E-2</v>
      </c>
      <c r="CJ509" s="79">
        <v>-5.9400454163551331E-2</v>
      </c>
      <c r="CK509" s="79">
        <v>-1.2164381332695484E-2</v>
      </c>
      <c r="CL509" s="79">
        <v>-5.9266380965709686E-2</v>
      </c>
      <c r="CM509" s="79">
        <v>-8.3508074283599854E-2</v>
      </c>
      <c r="CN509" s="79">
        <v>-0.10915808379650116</v>
      </c>
      <c r="CO509" s="79">
        <v>2.1158548071980476E-2</v>
      </c>
      <c r="CP509" s="79">
        <v>-4.2094962554983795E-4</v>
      </c>
      <c r="CQ509" s="79">
        <v>5.1875747740268707E-3</v>
      </c>
      <c r="CR509" s="79">
        <v>-3.2212324440479279E-2</v>
      </c>
      <c r="CS509" s="79">
        <v>-2.7557849884033203E-2</v>
      </c>
      <c r="CT509" s="79">
        <v>-7.9620577394962311E-2</v>
      </c>
      <c r="CU509" s="79">
        <v>2.6269042864441872E-2</v>
      </c>
      <c r="CV509" s="79">
        <v>1.8231924623250961E-2</v>
      </c>
      <c r="CW509" s="79">
        <v>6.0807112604379654E-3</v>
      </c>
      <c r="CX509" s="79">
        <v>8.4008676931262016E-3</v>
      </c>
      <c r="CY509" s="79">
        <v>5.1264237612485886E-2</v>
      </c>
      <c r="CZ509" s="79">
        <v>-4.41131591796875E-2</v>
      </c>
      <c r="DA509" s="79">
        <v>-6.7167379893362522E-3</v>
      </c>
      <c r="DB509" s="79">
        <v>-2.3073856718838215E-3</v>
      </c>
      <c r="DC509" s="79">
        <v>1.431204192340374E-2</v>
      </c>
      <c r="DD509" s="79">
        <v>-2.9617708176374435E-2</v>
      </c>
      <c r="DE509" s="79">
        <v>-1.6471894457936287E-2</v>
      </c>
      <c r="DF509" s="79">
        <v>-3.452533483505249E-2</v>
      </c>
      <c r="DG509" s="79">
        <v>-1.7976824194192886E-2</v>
      </c>
      <c r="DH509" s="79">
        <v>-3.0968567356467247E-2</v>
      </c>
      <c r="DI509" s="79">
        <v>1.7185363918542862E-2</v>
      </c>
      <c r="DJ509" s="79">
        <v>-2.7561558410525322E-2</v>
      </c>
      <c r="DK509" s="79">
        <v>-5.8342847973108292E-2</v>
      </c>
      <c r="DL509" s="79">
        <v>-8.0004028975963593E-2</v>
      </c>
      <c r="DM509" s="79">
        <v>4.8038363456726074E-2</v>
      </c>
      <c r="DN509" s="79">
        <v>3.0070500448346138E-2</v>
      </c>
      <c r="DO509" s="79">
        <v>3.8598582148551941E-2</v>
      </c>
      <c r="DP509" s="79">
        <v>2.0273192785680294E-3</v>
      </c>
      <c r="DQ509" s="79">
        <v>7.1495180018246174E-3</v>
      </c>
      <c r="DR509" s="79">
        <v>-4.2116705328226089E-2</v>
      </c>
      <c r="DS509" s="79">
        <v>5.7748578488826752E-2</v>
      </c>
      <c r="DT509" s="79">
        <v>5.2298963069915771E-2</v>
      </c>
      <c r="DU509" s="79">
        <v>4.4017951935529709E-2</v>
      </c>
      <c r="DV509" s="79">
        <v>4.057745635509491E-2</v>
      </c>
      <c r="DW509" s="79">
        <v>8.1166654825210571E-2</v>
      </c>
      <c r="DX509" s="79">
        <v>-1.6598127782344818E-2</v>
      </c>
      <c r="DY509" s="79">
        <v>3.1387884169816971E-2</v>
      </c>
      <c r="DZ509" s="79">
        <v>2.8039470314979553E-2</v>
      </c>
      <c r="EA509" s="79">
        <v>4.2927395552396774E-2</v>
      </c>
      <c r="EB509" s="79">
        <v>6.386960856616497E-3</v>
      </c>
      <c r="EC509" s="79">
        <v>1.668437197804451E-2</v>
      </c>
      <c r="ED509" s="79">
        <v>1.7969271866604686E-3</v>
      </c>
      <c r="EE509" s="79">
        <v>2.2481037303805351E-2</v>
      </c>
      <c r="EF509" s="79">
        <v>1.0082565248012543E-2</v>
      </c>
      <c r="EG509" s="79">
        <v>5.9561736881732941E-2</v>
      </c>
      <c r="EH509" s="79">
        <v>1.821516826748848E-2</v>
      </c>
      <c r="EI509" s="79">
        <v>-2.2008266299962997E-2</v>
      </c>
      <c r="EJ509" s="79">
        <v>-3.7910200655460358E-2</v>
      </c>
      <c r="EK509" s="79">
        <v>8.6848549544811249E-2</v>
      </c>
      <c r="EL509" s="79">
        <v>7.4095308780670166E-2</v>
      </c>
      <c r="EM509" s="79">
        <v>8.6838766932487488E-2</v>
      </c>
      <c r="EN509" s="79">
        <v>5.1463928073644638E-2</v>
      </c>
      <c r="EO509" s="79">
        <v>5.726144090294838E-2</v>
      </c>
      <c r="EP509" s="79">
        <v>1.2032939121127129E-2</v>
      </c>
      <c r="EQ509" s="79">
        <v>0.10320001840591431</v>
      </c>
      <c r="ER509" s="79">
        <v>0.10148636251688004</v>
      </c>
      <c r="ES509" s="79">
        <v>9.8793298006057739E-2</v>
      </c>
      <c r="ET509" s="79">
        <v>8.7035350501537323E-2</v>
      </c>
      <c r="EU509" s="79">
        <v>0.12434099614620209</v>
      </c>
      <c r="EV509" s="79">
        <v>2.3129208013415337E-2</v>
      </c>
      <c r="EW509" s="79">
        <v>46.738815307617188</v>
      </c>
      <c r="EX509" s="79">
        <v>45.87274169921875</v>
      </c>
      <c r="EY509" s="79">
        <v>44.297660827636719</v>
      </c>
      <c r="EZ509" s="79">
        <v>42.623470306396484</v>
      </c>
      <c r="FA509" s="79">
        <v>41.331649780273438</v>
      </c>
      <c r="FB509" s="79">
        <v>40.370967864990234</v>
      </c>
      <c r="FC509" s="79">
        <v>40.720298767089844</v>
      </c>
      <c r="FD509" s="79">
        <v>40.165081024169922</v>
      </c>
      <c r="FE509" s="79">
        <v>44.210205078125</v>
      </c>
      <c r="FF509" s="79">
        <v>47.921794891357422</v>
      </c>
      <c r="FG509" s="79">
        <v>49.676414489746094</v>
      </c>
      <c r="FH509" s="79">
        <v>50.545093536376953</v>
      </c>
      <c r="FI509" s="79">
        <v>51.315635681152344</v>
      </c>
      <c r="FJ509" s="79">
        <v>51.13995361328125</v>
      </c>
      <c r="FK509" s="79">
        <v>50.366680145263672</v>
      </c>
      <c r="FL509" s="79">
        <v>48.377559661865234</v>
      </c>
      <c r="FM509" s="79">
        <v>45.794307708740234</v>
      </c>
      <c r="FN509" s="79">
        <v>46.450836181640625</v>
      </c>
      <c r="FO509" s="79">
        <v>46.047130584716797</v>
      </c>
      <c r="FP509" s="79">
        <v>46.170684814453125</v>
      </c>
      <c r="FQ509" s="79">
        <v>47.066001892089844</v>
      </c>
      <c r="FR509" s="79">
        <v>47.299980163574219</v>
      </c>
      <c r="FS509" s="79">
        <v>47.3895263671875</v>
      </c>
      <c r="FT509" s="79">
        <v>46.961704254150391</v>
      </c>
      <c r="FU509" s="79">
        <v>3.3314608037471771E-2</v>
      </c>
      <c r="FV509" s="79">
        <v>4.8219900578260422E-2</v>
      </c>
      <c r="FW509" s="79">
        <v>3.2652925699949265E-2</v>
      </c>
      <c r="FX509" s="79">
        <v>0</v>
      </c>
      <c r="FY509" s="79">
        <v>112</v>
      </c>
      <c r="FZ509" s="79">
        <v>1</v>
      </c>
      <c r="GA509" s="52"/>
      <c r="GB509" s="34"/>
    </row>
    <row r="510" spans="1:184" x14ac:dyDescent="0.2">
      <c r="A510" t="s">
        <v>186</v>
      </c>
      <c r="B510" t="s">
        <v>236</v>
      </c>
      <c r="C510" t="s">
        <v>194</v>
      </c>
      <c r="D510" t="s">
        <v>203</v>
      </c>
      <c r="E510" t="s">
        <v>242</v>
      </c>
      <c r="F510" t="s">
        <v>1</v>
      </c>
      <c r="G510" t="s">
        <v>1</v>
      </c>
      <c r="H510" s="79">
        <v>2697</v>
      </c>
      <c r="I510" s="79">
        <v>0.50037288665771484</v>
      </c>
      <c r="J510" s="79">
        <v>0.45291152596473694</v>
      </c>
      <c r="K510" s="79">
        <v>0.42290163040161133</v>
      </c>
      <c r="L510" s="79">
        <v>0.36907511949539185</v>
      </c>
      <c r="M510" s="79">
        <v>0.37370786070823669</v>
      </c>
      <c r="N510" s="79">
        <v>0.46705144643783569</v>
      </c>
      <c r="O510" s="79">
        <v>0.52564775943756104</v>
      </c>
      <c r="P510" s="79">
        <v>0.59691119194030762</v>
      </c>
      <c r="Q510" s="79">
        <v>0.59674561023712158</v>
      </c>
      <c r="R510" s="79">
        <v>0.54046726226806641</v>
      </c>
      <c r="S510" s="79">
        <v>0.57001650333404541</v>
      </c>
      <c r="T510" s="79">
        <v>0.60853779315948486</v>
      </c>
      <c r="U510" s="79">
        <v>0.51738131046295166</v>
      </c>
      <c r="V510" s="79">
        <v>0.5700681209564209</v>
      </c>
      <c r="W510" s="79">
        <v>0.55030131340026855</v>
      </c>
      <c r="X510" s="79">
        <v>0.59289371967315674</v>
      </c>
      <c r="Y510" s="79">
        <v>0.64640980958938599</v>
      </c>
      <c r="Z510" s="79">
        <v>0.78621482849121094</v>
      </c>
      <c r="AA510" s="79">
        <v>0.80716985464096069</v>
      </c>
      <c r="AB510" s="79">
        <v>0.85773462057113647</v>
      </c>
      <c r="AC510" s="79">
        <v>0.85057300329208374</v>
      </c>
      <c r="AD510" s="79">
        <v>0.74851351976394653</v>
      </c>
      <c r="AE510" s="79">
        <v>0.67593443393707275</v>
      </c>
      <c r="AF510" s="79">
        <v>0.56218487024307251</v>
      </c>
      <c r="AG510" s="79">
        <v>-8.1684216856956482E-2</v>
      </c>
      <c r="AH510" s="79">
        <v>-7.856421172618866E-2</v>
      </c>
      <c r="AI510" s="79">
        <v>-8.1667535006999969E-2</v>
      </c>
      <c r="AJ510" s="79">
        <v>-4.8269759863615036E-2</v>
      </c>
      <c r="AK510" s="79">
        <v>-5.6991897523403168E-2</v>
      </c>
      <c r="AL510" s="79">
        <v>-6.360442191362381E-2</v>
      </c>
      <c r="AM510" s="79">
        <v>-6.3118703663349152E-2</v>
      </c>
      <c r="AN510" s="79">
        <v>-6.5933845937252045E-2</v>
      </c>
      <c r="AO510" s="79">
        <v>-2.8241917490959167E-2</v>
      </c>
      <c r="AP510" s="79">
        <v>-2.6207607239484787E-2</v>
      </c>
      <c r="AQ510" s="79">
        <v>1.553669199347496E-2</v>
      </c>
      <c r="AR510" s="79">
        <v>9.0430201962590218E-3</v>
      </c>
      <c r="AS510" s="79">
        <v>-1.5446334145963192E-3</v>
      </c>
      <c r="AT510" s="79">
        <v>-5.8416249230504036E-3</v>
      </c>
      <c r="AU510" s="79">
        <v>1.7551718279719353E-2</v>
      </c>
      <c r="AV510" s="79">
        <v>3.2489090226590633E-3</v>
      </c>
      <c r="AW510" s="79">
        <v>6.7659979686141014E-4</v>
      </c>
      <c r="AX510" s="79">
        <v>9.2503875494003296E-3</v>
      </c>
      <c r="AY510" s="79">
        <v>-1.0186441242694855E-2</v>
      </c>
      <c r="AZ510" s="79">
        <v>-4.2922195047140121E-2</v>
      </c>
      <c r="BA510" s="79">
        <v>-8.3190388977527618E-2</v>
      </c>
      <c r="BB510" s="79">
        <v>-8.1389613449573517E-2</v>
      </c>
      <c r="BC510" s="79">
        <v>-4.7357331961393356E-2</v>
      </c>
      <c r="BD510" s="79">
        <v>-5.9106618165969849E-2</v>
      </c>
      <c r="BE510" s="79">
        <v>-5.9105757623910904E-2</v>
      </c>
      <c r="BF510" s="79">
        <v>-5.5663209408521652E-2</v>
      </c>
      <c r="BG510" s="79">
        <v>-5.9658613055944443E-2</v>
      </c>
      <c r="BH510" s="79">
        <v>-2.9462976381182671E-2</v>
      </c>
      <c r="BI510" s="79">
        <v>-3.4166160970926285E-2</v>
      </c>
      <c r="BJ510" s="79">
        <v>-4.3042134493589401E-2</v>
      </c>
      <c r="BK510" s="79">
        <v>-4.3466143310070038E-2</v>
      </c>
      <c r="BL510" s="79">
        <v>-4.3230161070823669E-2</v>
      </c>
      <c r="BM510" s="79">
        <v>-7.9297870397567749E-3</v>
      </c>
      <c r="BN510" s="79">
        <v>-6.7398464307188988E-3</v>
      </c>
      <c r="BO510" s="79">
        <v>3.630463033914566E-2</v>
      </c>
      <c r="BP510" s="79">
        <v>3.0565144494175911E-2</v>
      </c>
      <c r="BQ510" s="79">
        <v>1.8920401111245155E-2</v>
      </c>
      <c r="BR510" s="79">
        <v>1.6138900071382523E-2</v>
      </c>
      <c r="BS510" s="79">
        <v>3.8827668875455856E-2</v>
      </c>
      <c r="BT510" s="79">
        <v>2.5272328406572342E-2</v>
      </c>
      <c r="BU510" s="79">
        <v>2.5505200028419495E-2</v>
      </c>
      <c r="BV510" s="79">
        <v>3.4729983657598495E-2</v>
      </c>
      <c r="BW510" s="79">
        <v>1.7483418807387352E-2</v>
      </c>
      <c r="BX510" s="79">
        <v>-1.5835238620638847E-2</v>
      </c>
      <c r="BY510" s="79">
        <v>-5.732274055480957E-2</v>
      </c>
      <c r="BZ510" s="79">
        <v>-5.724078044295311E-2</v>
      </c>
      <c r="CA510" s="79">
        <v>-2.4987336248159409E-2</v>
      </c>
      <c r="CB510" s="79">
        <v>-3.8053620606660843E-2</v>
      </c>
      <c r="CC510" s="79">
        <v>-4.3467991054058075E-2</v>
      </c>
      <c r="CD510" s="79">
        <v>-3.9802048355340958E-2</v>
      </c>
      <c r="CE510" s="79">
        <v>-4.4415302574634552E-2</v>
      </c>
      <c r="CF510" s="79">
        <v>-1.6437454149127007E-2</v>
      </c>
      <c r="CG510" s="79">
        <v>-1.835712231695652E-2</v>
      </c>
      <c r="CH510" s="79">
        <v>-2.8800761327147484E-2</v>
      </c>
      <c r="CI510" s="79">
        <v>-2.9854834079742432E-2</v>
      </c>
      <c r="CJ510" s="79">
        <v>-2.7505656704306602E-2</v>
      </c>
      <c r="CK510" s="79">
        <v>6.1383307911455631E-3</v>
      </c>
      <c r="CL510" s="79">
        <v>6.7434650845825672E-3</v>
      </c>
      <c r="CM510" s="79">
        <v>5.0688441842794418E-2</v>
      </c>
      <c r="CN510" s="79">
        <v>4.5471303164958954E-2</v>
      </c>
      <c r="CO510" s="79">
        <v>3.309442475438118E-2</v>
      </c>
      <c r="CP510" s="79">
        <v>3.1362541019916534E-2</v>
      </c>
      <c r="CQ510" s="79">
        <v>5.3563326597213745E-2</v>
      </c>
      <c r="CR510" s="79">
        <v>4.0525678545236588E-2</v>
      </c>
      <c r="CS510" s="79">
        <v>4.2701408267021179E-2</v>
      </c>
      <c r="CT510" s="79">
        <v>5.2377071231603622E-2</v>
      </c>
      <c r="CU510" s="79">
        <v>3.6647479981184006E-2</v>
      </c>
      <c r="CV510" s="79">
        <v>2.9251056257635355E-3</v>
      </c>
      <c r="CW510" s="79">
        <v>-3.940688818693161E-2</v>
      </c>
      <c r="CX510" s="79">
        <v>-4.0515366941690445E-2</v>
      </c>
      <c r="CY510" s="79">
        <v>-9.4939414411783218E-3</v>
      </c>
      <c r="CZ510" s="79">
        <v>-2.34723761677742E-2</v>
      </c>
      <c r="DA510" s="79">
        <v>-2.7830218896269798E-2</v>
      </c>
      <c r="DB510" s="79">
        <v>-2.3940887302160263E-2</v>
      </c>
      <c r="DC510" s="79">
        <v>-2.9171984642744064E-2</v>
      </c>
      <c r="DD510" s="79">
        <v>-3.4119314514100552E-3</v>
      </c>
      <c r="DE510" s="79">
        <v>-2.5480859912931919E-3</v>
      </c>
      <c r="DF510" s="79">
        <v>-1.4559385366737843E-2</v>
      </c>
      <c r="DG510" s="79">
        <v>-1.6243530437350273E-2</v>
      </c>
      <c r="DH510" s="79">
        <v>-1.1781152337789536E-2</v>
      </c>
      <c r="DI510" s="79">
        <v>2.0206449553370476E-2</v>
      </c>
      <c r="DJ510" s="79">
        <v>2.0226778462529182E-2</v>
      </c>
      <c r="DK510" s="79">
        <v>6.5072253346443176E-2</v>
      </c>
      <c r="DL510" s="79">
        <v>6.0377467423677444E-2</v>
      </c>
      <c r="DM510" s="79">
        <v>4.7268442809581757E-2</v>
      </c>
      <c r="DN510" s="79">
        <v>4.6586189419031143E-2</v>
      </c>
      <c r="DO510" s="79">
        <v>6.8298988044261932E-2</v>
      </c>
      <c r="DP510" s="79">
        <v>5.577903613448143E-2</v>
      </c>
      <c r="DQ510" s="79">
        <v>5.9897623956203461E-2</v>
      </c>
      <c r="DR510" s="79">
        <v>7.0024162530899048E-2</v>
      </c>
      <c r="DS510" s="79">
        <v>5.581153929233551E-2</v>
      </c>
      <c r="DT510" s="79">
        <v>2.1685449406504631E-2</v>
      </c>
      <c r="DU510" s="79">
        <v>-2.149103581905365E-2</v>
      </c>
      <c r="DV510" s="79">
        <v>-2.3789959028363228E-2</v>
      </c>
      <c r="DW510" s="79">
        <v>5.9994510374963284E-3</v>
      </c>
      <c r="DX510" s="79">
        <v>-8.8911326602101326E-3</v>
      </c>
      <c r="DY510" s="79">
        <v>-5.251763854175806E-3</v>
      </c>
      <c r="DZ510" s="79">
        <v>-1.039886730723083E-3</v>
      </c>
      <c r="EA510" s="79">
        <v>-7.1630608290433884E-3</v>
      </c>
      <c r="EB510" s="79">
        <v>1.5394853428006172E-2</v>
      </c>
      <c r="EC510" s="79">
        <v>2.0277651026844978E-2</v>
      </c>
      <c r="ED510" s="79">
        <v>6.0028978623449802E-3</v>
      </c>
      <c r="EE510" s="79">
        <v>3.4090348053723574E-3</v>
      </c>
      <c r="EF510" s="79">
        <v>1.0922534391283989E-2</v>
      </c>
      <c r="EG510" s="79">
        <v>4.0518578141927719E-2</v>
      </c>
      <c r="EH510" s="79">
        <v>3.9694540202617645E-2</v>
      </c>
      <c r="EI510" s="79">
        <v>8.5840187966823578E-2</v>
      </c>
      <c r="EJ510" s="79">
        <v>8.1899590790271759E-2</v>
      </c>
      <c r="EK510" s="79">
        <v>6.7733481526374817E-2</v>
      </c>
      <c r="EL510" s="79">
        <v>6.8566709756851196E-2</v>
      </c>
      <c r="EM510" s="79">
        <v>8.9574933052062988E-2</v>
      </c>
      <c r="EN510" s="79">
        <v>7.7802456915378571E-2</v>
      </c>
      <c r="EO510" s="79">
        <v>8.4726221859455109E-2</v>
      </c>
      <c r="EP510" s="79">
        <v>9.5503762364387512E-2</v>
      </c>
      <c r="EQ510" s="79">
        <v>8.3481408655643463E-2</v>
      </c>
      <c r="ER510" s="79">
        <v>4.8772405833005905E-2</v>
      </c>
      <c r="ES510" s="79">
        <v>4.3766088783740997E-3</v>
      </c>
      <c r="ET510" s="79">
        <v>3.5887831472791731E-4</v>
      </c>
      <c r="EU510" s="79">
        <v>2.8369447216391563E-2</v>
      </c>
      <c r="EV510" s="79">
        <v>1.2161868624389172E-2</v>
      </c>
      <c r="EW510" s="79">
        <v>47.81781005859375</v>
      </c>
      <c r="EX510" s="79">
        <v>46.899448394775391</v>
      </c>
      <c r="EY510" s="79">
        <v>45.344764709472656</v>
      </c>
      <c r="EZ510" s="79">
        <v>44.009231567382813</v>
      </c>
      <c r="FA510" s="79">
        <v>42.843841552734375</v>
      </c>
      <c r="FB510" s="79">
        <v>42.148780822753906</v>
      </c>
      <c r="FC510" s="79">
        <v>41.664340972900391</v>
      </c>
      <c r="FD510" s="79">
        <v>40.971527099609375</v>
      </c>
      <c r="FE510" s="79">
        <v>45.458168029785156</v>
      </c>
      <c r="FF510" s="79">
        <v>49.353927612304688</v>
      </c>
      <c r="FG510" s="79">
        <v>50.900318145751953</v>
      </c>
      <c r="FH510" s="79">
        <v>52.313045501708984</v>
      </c>
      <c r="FI510" s="79">
        <v>52.259517669677734</v>
      </c>
      <c r="FJ510" s="79">
        <v>51.998970031738281</v>
      </c>
      <c r="FK510" s="79">
        <v>51.251228332519531</v>
      </c>
      <c r="FL510" s="79">
        <v>48.620754241943359</v>
      </c>
      <c r="FM510" s="79">
        <v>46.530750274658203</v>
      </c>
      <c r="FN510" s="79">
        <v>46.124038696289063</v>
      </c>
      <c r="FO510" s="79">
        <v>46.841464996337891</v>
      </c>
      <c r="FP510" s="79">
        <v>46.474994659423828</v>
      </c>
      <c r="FQ510" s="79">
        <v>46.942119598388672</v>
      </c>
      <c r="FR510" s="79">
        <v>47.213024139404297</v>
      </c>
      <c r="FS510" s="79">
        <v>47.562747955322266</v>
      </c>
      <c r="FT510" s="79">
        <v>46.689357757568359</v>
      </c>
      <c r="FU510" s="79">
        <v>1.4058623462915421E-2</v>
      </c>
      <c r="FV510" s="79">
        <v>2.3977290838956833E-2</v>
      </c>
      <c r="FW510" s="79">
        <v>1.3541328720748425E-2</v>
      </c>
      <c r="FX510" s="79">
        <v>0</v>
      </c>
      <c r="FY510" s="79">
        <v>353</v>
      </c>
      <c r="FZ510" s="79">
        <v>1</v>
      </c>
      <c r="GA510" s="52"/>
      <c r="GB510" s="34"/>
    </row>
    <row r="511" spans="1:184" x14ac:dyDescent="0.2">
      <c r="A511" t="s">
        <v>186</v>
      </c>
      <c r="B511" t="s">
        <v>236</v>
      </c>
      <c r="C511" t="s">
        <v>194</v>
      </c>
      <c r="D511" t="s">
        <v>203</v>
      </c>
      <c r="E511" t="s">
        <v>242</v>
      </c>
      <c r="F511" t="s">
        <v>178</v>
      </c>
      <c r="G511" t="s">
        <v>1</v>
      </c>
      <c r="H511" s="79">
        <v>1825</v>
      </c>
      <c r="I511" s="79">
        <v>0.40786004066467285</v>
      </c>
      <c r="J511" s="79">
        <v>0.34344899654388428</v>
      </c>
      <c r="K511" s="79">
        <v>0.32717564702033997</v>
      </c>
      <c r="L511" s="79">
        <v>0.27837449312210083</v>
      </c>
      <c r="M511" s="79">
        <v>0.2666909396648407</v>
      </c>
      <c r="N511" s="79">
        <v>0.3528156578540802</v>
      </c>
      <c r="O511" s="79">
        <v>0.40889161825180054</v>
      </c>
      <c r="P511" s="79">
        <v>0.53529566526412964</v>
      </c>
      <c r="Q511" s="79">
        <v>0.509876549243927</v>
      </c>
      <c r="R511" s="79">
        <v>0.45485883951187134</v>
      </c>
      <c r="S511" s="79">
        <v>0.46691650152206421</v>
      </c>
      <c r="T511" s="79">
        <v>0.51979172229766846</v>
      </c>
      <c r="U511" s="79">
        <v>0.43174952268600464</v>
      </c>
      <c r="V511" s="79">
        <v>0.46236076951026917</v>
      </c>
      <c r="W511" s="79">
        <v>0.5212557315826416</v>
      </c>
      <c r="X511" s="79">
        <v>0.56249797344207764</v>
      </c>
      <c r="Y511" s="79">
        <v>0.57852852344512939</v>
      </c>
      <c r="Z511" s="79">
        <v>0.68615782260894775</v>
      </c>
      <c r="AA511" s="79">
        <v>0.68595761060714722</v>
      </c>
      <c r="AB511" s="79">
        <v>0.72839802503585815</v>
      </c>
      <c r="AC511" s="79">
        <v>0.74732279777526855</v>
      </c>
      <c r="AD511" s="79">
        <v>0.69042569398880005</v>
      </c>
      <c r="AE511" s="79">
        <v>0.61912757158279419</v>
      </c>
      <c r="AF511" s="79">
        <v>0.51088589429855347</v>
      </c>
      <c r="AG511" s="79">
        <v>-4.7631893306970596E-2</v>
      </c>
      <c r="AH511" s="79">
        <v>-4.8473555594682693E-2</v>
      </c>
      <c r="AI511" s="79">
        <v>-4.8206660896539688E-2</v>
      </c>
      <c r="AJ511" s="79">
        <v>-6.7104741930961609E-2</v>
      </c>
      <c r="AK511" s="79">
        <v>-7.8493945300579071E-2</v>
      </c>
      <c r="AL511" s="79">
        <v>-7.699352502822876E-2</v>
      </c>
      <c r="AM511" s="79">
        <v>-4.6143904328346252E-2</v>
      </c>
      <c r="AN511" s="79">
        <v>-1.6789734363555908E-2</v>
      </c>
      <c r="AO511" s="79">
        <v>-3.9094392210245132E-2</v>
      </c>
      <c r="AP511" s="79">
        <v>-2.5321610271930695E-2</v>
      </c>
      <c r="AQ511" s="79">
        <v>1.8820818513631821E-2</v>
      </c>
      <c r="AR511" s="79">
        <v>3.5202827304601669E-2</v>
      </c>
      <c r="AS511" s="79">
        <v>-1.3401404954493046E-2</v>
      </c>
      <c r="AT511" s="79">
        <v>-1.7574088647961617E-2</v>
      </c>
      <c r="AU511" s="79">
        <v>3.1973935663700104E-2</v>
      </c>
      <c r="AV511" s="79">
        <v>-9.12433210760355E-3</v>
      </c>
      <c r="AW511" s="79">
        <v>-7.4708187021315098E-3</v>
      </c>
      <c r="AX511" s="79">
        <v>3.0055844690650702E-3</v>
      </c>
      <c r="AY511" s="79">
        <v>1.1868607252836227E-3</v>
      </c>
      <c r="AZ511" s="79">
        <v>-1.0362684261053801E-3</v>
      </c>
      <c r="BA511" s="79">
        <v>-6.7842207849025726E-2</v>
      </c>
      <c r="BB511" s="79">
        <v>-7.9882338643074036E-2</v>
      </c>
      <c r="BC511" s="79">
        <v>-7.3212660849094391E-2</v>
      </c>
      <c r="BD511" s="79">
        <v>-6.4102225005626678E-2</v>
      </c>
      <c r="BE511" s="79">
        <v>-2.4883905425667763E-2</v>
      </c>
      <c r="BF511" s="79">
        <v>-2.604406327009201E-2</v>
      </c>
      <c r="BG511" s="79">
        <v>-2.7391104027628899E-2</v>
      </c>
      <c r="BH511" s="79">
        <v>-4.3731629848480225E-2</v>
      </c>
      <c r="BI511" s="79">
        <v>-5.58156818151474E-2</v>
      </c>
      <c r="BJ511" s="79">
        <v>-5.6079607456922531E-2</v>
      </c>
      <c r="BK511" s="79">
        <v>-2.556372806429863E-2</v>
      </c>
      <c r="BL511" s="79">
        <v>5.0681820139288902E-3</v>
      </c>
      <c r="BM511" s="79">
        <v>-1.6667280346155167E-2</v>
      </c>
      <c r="BN511" s="79">
        <v>-3.4910994581878185E-3</v>
      </c>
      <c r="BO511" s="79">
        <v>4.1592292487621307E-2</v>
      </c>
      <c r="BP511" s="79">
        <v>5.6956950575113297E-2</v>
      </c>
      <c r="BQ511" s="79">
        <v>9.8757613450288773E-3</v>
      </c>
      <c r="BR511" s="79">
        <v>6.1714854091405869E-3</v>
      </c>
      <c r="BS511" s="79">
        <v>5.2062828093767166E-2</v>
      </c>
      <c r="BT511" s="79">
        <v>1.4189431443810463E-2</v>
      </c>
      <c r="BU511" s="79">
        <v>1.7995599657297134E-2</v>
      </c>
      <c r="BV511" s="79">
        <v>3.0164130032062531E-2</v>
      </c>
      <c r="BW511" s="79">
        <v>2.9210487380623817E-2</v>
      </c>
      <c r="BX511" s="79">
        <v>2.7515994384884834E-2</v>
      </c>
      <c r="BY511" s="79">
        <v>-3.8843445479869843E-2</v>
      </c>
      <c r="BZ511" s="79">
        <v>-5.1663350313901901E-2</v>
      </c>
      <c r="CA511" s="79">
        <v>-4.6688944101333618E-2</v>
      </c>
      <c r="CB511" s="79">
        <v>-3.9582666009664536E-2</v>
      </c>
      <c r="CC511" s="79">
        <v>-9.1287223622202873E-3</v>
      </c>
      <c r="CD511" s="79">
        <v>-1.0509463958442211E-2</v>
      </c>
      <c r="CE511" s="79">
        <v>-1.2974312528967857E-2</v>
      </c>
      <c r="CF511" s="79">
        <v>-2.7543487027287483E-2</v>
      </c>
      <c r="CG511" s="79">
        <v>-4.0108788758516312E-2</v>
      </c>
      <c r="CH511" s="79">
        <v>-4.1594687849283218E-2</v>
      </c>
      <c r="CI511" s="79">
        <v>-1.1309961788356304E-2</v>
      </c>
      <c r="CJ511" s="79">
        <v>2.0206907764077187E-2</v>
      </c>
      <c r="CK511" s="79">
        <v>-1.1343274964019656E-3</v>
      </c>
      <c r="CL511" s="79">
        <v>1.1628644540905952E-2</v>
      </c>
      <c r="CM511" s="79">
        <v>5.7363748550415039E-2</v>
      </c>
      <c r="CN511" s="79">
        <v>7.2023786604404449E-2</v>
      </c>
      <c r="CO511" s="79">
        <v>2.5997454300522804E-2</v>
      </c>
      <c r="CP511" s="79">
        <v>2.261759527027607E-2</v>
      </c>
      <c r="CQ511" s="79">
        <v>6.5976336598396301E-2</v>
      </c>
      <c r="CR511" s="79">
        <v>3.0336474999785423E-2</v>
      </c>
      <c r="CS511" s="79">
        <v>3.5633563995361328E-2</v>
      </c>
      <c r="CT511" s="79">
        <v>4.8974059522151947E-2</v>
      </c>
      <c r="CU511" s="79">
        <v>4.8619568347930908E-2</v>
      </c>
      <c r="CV511" s="79">
        <v>4.7291204333305359E-2</v>
      </c>
      <c r="CW511" s="79">
        <v>-1.8758991733193398E-2</v>
      </c>
      <c r="CX511" s="79">
        <v>-3.2118964940309525E-2</v>
      </c>
      <c r="CY511" s="79">
        <v>-2.8318697586655617E-2</v>
      </c>
      <c r="CZ511" s="79">
        <v>-2.260049432516098E-2</v>
      </c>
      <c r="DA511" s="79">
        <v>6.626463495194912E-3</v>
      </c>
      <c r="DB511" s="79">
        <v>5.0251353532075882E-3</v>
      </c>
      <c r="DC511" s="79">
        <v>1.4424783876165748E-3</v>
      </c>
      <c r="DD511" s="79">
        <v>-1.1355341412127018E-2</v>
      </c>
      <c r="DE511" s="79">
        <v>-2.4401897564530373E-2</v>
      </c>
      <c r="DF511" s="79">
        <v>-2.7109771966934204E-2</v>
      </c>
      <c r="DG511" s="79">
        <v>2.9438047204166651E-3</v>
      </c>
      <c r="DH511" s="79">
        <v>3.5345632582902908E-2</v>
      </c>
      <c r="DI511" s="79">
        <v>1.4398624189198017E-2</v>
      </c>
      <c r="DJ511" s="79">
        <v>2.6748389005661011E-2</v>
      </c>
      <c r="DK511" s="79">
        <v>7.3135204613208771E-2</v>
      </c>
      <c r="DL511" s="79">
        <v>8.7090618908405304E-2</v>
      </c>
      <c r="DM511" s="79">
        <v>4.2119145393371582E-2</v>
      </c>
      <c r="DN511" s="79">
        <v>3.9063706994056702E-2</v>
      </c>
      <c r="DO511" s="79">
        <v>7.9889848828315735E-2</v>
      </c>
      <c r="DP511" s="79">
        <v>4.6483512967824936E-2</v>
      </c>
      <c r="DQ511" s="79">
        <v>5.3271528333425522E-2</v>
      </c>
      <c r="DR511" s="79">
        <v>6.7783981561660767E-2</v>
      </c>
      <c r="DS511" s="79">
        <v>6.8028636276721954E-2</v>
      </c>
      <c r="DT511" s="79">
        <v>6.7066408693790436E-2</v>
      </c>
      <c r="DU511" s="79">
        <v>1.3254618970677257E-3</v>
      </c>
      <c r="DV511" s="79">
        <v>-1.2574578635394573E-2</v>
      </c>
      <c r="DW511" s="79">
        <v>-9.9484529346227646E-3</v>
      </c>
      <c r="DX511" s="79">
        <v>-5.6183217093348503E-3</v>
      </c>
      <c r="DY511" s="79">
        <v>2.9374448582530022E-2</v>
      </c>
      <c r="DZ511" s="79">
        <v>2.745463140308857E-2</v>
      </c>
      <c r="EA511" s="79">
        <v>2.2258033975958824E-2</v>
      </c>
      <c r="EB511" s="79">
        <v>1.2017769739031792E-2</v>
      </c>
      <c r="EC511" s="79">
        <v>-1.7236352432519197E-3</v>
      </c>
      <c r="ED511" s="79">
        <v>-6.1958516016602516E-3</v>
      </c>
      <c r="EE511" s="79">
        <v>2.3523978888988495E-2</v>
      </c>
      <c r="EF511" s="79">
        <v>5.7203549891710281E-2</v>
      </c>
      <c r="EG511" s="79">
        <v>3.6825738847255707E-2</v>
      </c>
      <c r="EH511" s="79">
        <v>4.8578899353742599E-2</v>
      </c>
      <c r="EI511" s="79">
        <v>9.5906674861907959E-2</v>
      </c>
      <c r="EJ511" s="79">
        <v>0.10884475708007813</v>
      </c>
      <c r="EK511" s="79">
        <v>6.5396316349506378E-2</v>
      </c>
      <c r="EL511" s="79">
        <v>6.2809281051158905E-2</v>
      </c>
      <c r="EM511" s="79">
        <v>9.9978744983673096E-2</v>
      </c>
      <c r="EN511" s="79">
        <v>6.979728490114212E-2</v>
      </c>
      <c r="EO511" s="79">
        <v>7.8737944364547729E-2</v>
      </c>
      <c r="EP511" s="79">
        <v>9.4942532479763031E-2</v>
      </c>
      <c r="EQ511" s="79">
        <v>9.6052274107933044E-2</v>
      </c>
      <c r="ER511" s="79">
        <v>9.5618680119514465E-2</v>
      </c>
      <c r="ES511" s="79">
        <v>3.0324224382638931E-2</v>
      </c>
      <c r="ET511" s="79">
        <v>1.5644410625100136E-2</v>
      </c>
      <c r="EU511" s="79">
        <v>1.6575261950492859E-2</v>
      </c>
      <c r="EV511" s="79">
        <v>1.8901236355304718E-2</v>
      </c>
      <c r="EW511" s="79">
        <v>50.090560913085938</v>
      </c>
      <c r="EX511" s="79">
        <v>49.564365386962891</v>
      </c>
      <c r="EY511" s="79">
        <v>47.999923706054688</v>
      </c>
      <c r="EZ511" s="79">
        <v>47.263763427734375</v>
      </c>
      <c r="FA511" s="79">
        <v>45.860603332519531</v>
      </c>
      <c r="FB511" s="79">
        <v>44.905319213867188</v>
      </c>
      <c r="FC511" s="79">
        <v>44.433658599853516</v>
      </c>
      <c r="FD511" s="79">
        <v>44.038944244384766</v>
      </c>
      <c r="FE511" s="79">
        <v>47.993450164794922</v>
      </c>
      <c r="FF511" s="79">
        <v>51.565727233886719</v>
      </c>
      <c r="FG511" s="79">
        <v>52.71807861328125</v>
      </c>
      <c r="FH511" s="79">
        <v>53.872852325439453</v>
      </c>
      <c r="FI511" s="79">
        <v>54.043159484863281</v>
      </c>
      <c r="FJ511" s="79">
        <v>53.605113983154297</v>
      </c>
      <c r="FK511" s="79">
        <v>52.652057647705078</v>
      </c>
      <c r="FL511" s="79">
        <v>49.428314208984375</v>
      </c>
      <c r="FM511" s="79">
        <v>48.077365875244141</v>
      </c>
      <c r="FN511" s="79">
        <v>47.481243133544922</v>
      </c>
      <c r="FO511" s="79">
        <v>48.773082733154297</v>
      </c>
      <c r="FP511" s="79">
        <v>48.122383117675781</v>
      </c>
      <c r="FQ511" s="79">
        <v>48.478462219238281</v>
      </c>
      <c r="FR511" s="79">
        <v>48.56195068359375</v>
      </c>
      <c r="FS511" s="79">
        <v>49.064735412597656</v>
      </c>
      <c r="FT511" s="79">
        <v>48.198184967041016</v>
      </c>
      <c r="FU511" s="79">
        <v>1.6029611229896545E-2</v>
      </c>
      <c r="FV511" s="79">
        <v>2.5712227448821068E-2</v>
      </c>
      <c r="FW511" s="79">
        <v>1.6120122745633125E-2</v>
      </c>
      <c r="FX511" s="79">
        <v>0</v>
      </c>
      <c r="FY511" s="79">
        <v>253</v>
      </c>
      <c r="FZ511" s="79">
        <v>1</v>
      </c>
      <c r="GA511" s="52"/>
      <c r="GB511" s="34"/>
    </row>
    <row r="512" spans="1:184" x14ac:dyDescent="0.2">
      <c r="A512" t="s">
        <v>186</v>
      </c>
      <c r="B512" t="s">
        <v>236</v>
      </c>
      <c r="C512" t="s">
        <v>194</v>
      </c>
      <c r="D512" t="s">
        <v>203</v>
      </c>
      <c r="E512" t="s">
        <v>242</v>
      </c>
      <c r="F512" t="s">
        <v>179</v>
      </c>
      <c r="G512" t="s">
        <v>1</v>
      </c>
      <c r="H512" s="79">
        <v>109</v>
      </c>
      <c r="I512" s="79"/>
      <c r="J512" s="79"/>
      <c r="K512" s="79"/>
      <c r="L512" s="79"/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  <c r="Z512" s="79"/>
      <c r="AA512" s="79"/>
      <c r="AB512" s="79"/>
      <c r="AC512" s="79"/>
      <c r="AD512" s="79"/>
      <c r="AE512" s="79"/>
      <c r="AF512" s="79"/>
      <c r="AG512" s="79"/>
      <c r="AH512" s="79"/>
      <c r="AI512" s="79"/>
      <c r="AJ512" s="79"/>
      <c r="AK512" s="79"/>
      <c r="AL512" s="79"/>
      <c r="AM512" s="79"/>
      <c r="AN512" s="79"/>
      <c r="AO512" s="79"/>
      <c r="AP512" s="79"/>
      <c r="AQ512" s="79"/>
      <c r="AR512" s="79"/>
      <c r="AS512" s="79"/>
      <c r="AT512" s="79"/>
      <c r="AU512" s="79"/>
      <c r="AV512" s="79"/>
      <c r="AW512" s="79"/>
      <c r="AX512" s="79"/>
      <c r="AY512" s="79"/>
      <c r="AZ512" s="79"/>
      <c r="BA512" s="79"/>
      <c r="BB512" s="79"/>
      <c r="BC512" s="79"/>
      <c r="BD512" s="79"/>
      <c r="BE512" s="79"/>
      <c r="BF512" s="79"/>
      <c r="BG512" s="79"/>
      <c r="BH512" s="79"/>
      <c r="BI512" s="79"/>
      <c r="BJ512" s="79"/>
      <c r="BK512" s="79"/>
      <c r="BL512" s="79"/>
      <c r="BM512" s="79"/>
      <c r="BN512" s="79"/>
      <c r="BO512" s="79"/>
      <c r="BP512" s="79"/>
      <c r="BQ512" s="79"/>
      <c r="BR512" s="79"/>
      <c r="BS512" s="79"/>
      <c r="BT512" s="79"/>
      <c r="BU512" s="79"/>
      <c r="BV512" s="79"/>
      <c r="BW512" s="79"/>
      <c r="BX512" s="79"/>
      <c r="BY512" s="79"/>
      <c r="BZ512" s="79"/>
      <c r="CA512" s="79"/>
      <c r="CB512" s="79"/>
      <c r="CC512" s="79"/>
      <c r="CD512" s="79"/>
      <c r="CE512" s="79"/>
      <c r="CF512" s="79"/>
      <c r="CG512" s="79"/>
      <c r="CH512" s="79"/>
      <c r="CI512" s="79"/>
      <c r="CJ512" s="79"/>
      <c r="CK512" s="79"/>
      <c r="CL512" s="79"/>
      <c r="CM512" s="79"/>
      <c r="CN512" s="79"/>
      <c r="CO512" s="79"/>
      <c r="CP512" s="79"/>
      <c r="CQ512" s="79"/>
      <c r="CR512" s="79"/>
      <c r="CS512" s="79"/>
      <c r="CT512" s="79"/>
      <c r="CU512" s="79"/>
      <c r="CV512" s="79"/>
      <c r="CW512" s="79"/>
      <c r="CX512" s="79"/>
      <c r="CY512" s="79"/>
      <c r="CZ512" s="79"/>
      <c r="DA512" s="79"/>
      <c r="DB512" s="79"/>
      <c r="DC512" s="79"/>
      <c r="DD512" s="79"/>
      <c r="DE512" s="79"/>
      <c r="DF512" s="79"/>
      <c r="DG512" s="79"/>
      <c r="DH512" s="79"/>
      <c r="DI512" s="79"/>
      <c r="DJ512" s="79"/>
      <c r="DK512" s="79"/>
      <c r="DL512" s="79"/>
      <c r="DM512" s="79"/>
      <c r="DN512" s="79"/>
      <c r="DO512" s="79"/>
      <c r="DP512" s="79"/>
      <c r="DQ512" s="79"/>
      <c r="DR512" s="79"/>
      <c r="DS512" s="79"/>
      <c r="DT512" s="79"/>
      <c r="DU512" s="79"/>
      <c r="DV512" s="79"/>
      <c r="DW512" s="79"/>
      <c r="DX512" s="79"/>
      <c r="DY512" s="79"/>
      <c r="DZ512" s="79"/>
      <c r="EA512" s="79"/>
      <c r="EB512" s="79"/>
      <c r="EC512" s="79"/>
      <c r="ED512" s="79"/>
      <c r="EE512" s="79"/>
      <c r="EF512" s="79"/>
      <c r="EG512" s="79"/>
      <c r="EH512" s="79"/>
      <c r="EI512" s="79"/>
      <c r="EJ512" s="79"/>
      <c r="EK512" s="79"/>
      <c r="EL512" s="79"/>
      <c r="EM512" s="79"/>
      <c r="EN512" s="79"/>
      <c r="EO512" s="79"/>
      <c r="EP512" s="79"/>
      <c r="EQ512" s="79"/>
      <c r="ER512" s="79"/>
      <c r="ES512" s="79"/>
      <c r="ET512" s="79"/>
      <c r="EU512" s="79"/>
      <c r="EV512" s="79"/>
      <c r="EW512" s="79"/>
      <c r="EX512" s="79"/>
      <c r="EY512" s="79"/>
      <c r="EZ512" s="79"/>
      <c r="FA512" s="79"/>
      <c r="FB512" s="79"/>
      <c r="FC512" s="79"/>
      <c r="FD512" s="79"/>
      <c r="FE512" s="79"/>
      <c r="FF512" s="79"/>
      <c r="FG512" s="79"/>
      <c r="FH512" s="79"/>
      <c r="FI512" s="79"/>
      <c r="FJ512" s="79"/>
      <c r="FK512" s="79"/>
      <c r="FL512" s="79"/>
      <c r="FM512" s="79"/>
      <c r="FN512" s="79"/>
      <c r="FO512" s="79"/>
      <c r="FP512" s="79"/>
      <c r="FQ512" s="79"/>
      <c r="FR512" s="79"/>
      <c r="FS512" s="79"/>
      <c r="FT512" s="79"/>
      <c r="FU512" s="79"/>
      <c r="FV512" s="79"/>
      <c r="FW512" s="79"/>
      <c r="FX512" s="79">
        <v>0</v>
      </c>
      <c r="FY512" s="79">
        <v>5</v>
      </c>
      <c r="FZ512" s="79">
        <v>0</v>
      </c>
      <c r="GA512" s="52"/>
      <c r="GB512" s="34"/>
    </row>
    <row r="513" spans="1:184" x14ac:dyDescent="0.2">
      <c r="A513" t="s">
        <v>186</v>
      </c>
      <c r="B513" t="s">
        <v>236</v>
      </c>
      <c r="C513" t="s">
        <v>194</v>
      </c>
      <c r="D513" t="s">
        <v>203</v>
      </c>
      <c r="E513" t="s">
        <v>242</v>
      </c>
      <c r="F513" t="s">
        <v>180</v>
      </c>
      <c r="G513" t="s">
        <v>1</v>
      </c>
      <c r="H513" s="79">
        <v>33</v>
      </c>
      <c r="I513" s="79"/>
      <c r="J513" s="79"/>
      <c r="K513" s="79"/>
      <c r="L513" s="79"/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  <c r="Z513" s="79"/>
      <c r="AA513" s="79"/>
      <c r="AB513" s="79"/>
      <c r="AC513" s="79"/>
      <c r="AD513" s="79"/>
      <c r="AE513" s="79"/>
      <c r="AF513" s="79"/>
      <c r="AG513" s="79"/>
      <c r="AH513" s="79"/>
      <c r="AI513" s="79"/>
      <c r="AJ513" s="79"/>
      <c r="AK513" s="79"/>
      <c r="AL513" s="79"/>
      <c r="AM513" s="79"/>
      <c r="AN513" s="79"/>
      <c r="AO513" s="79"/>
      <c r="AP513" s="79"/>
      <c r="AQ513" s="79"/>
      <c r="AR513" s="79"/>
      <c r="AS513" s="79"/>
      <c r="AT513" s="79"/>
      <c r="AU513" s="79"/>
      <c r="AV513" s="79"/>
      <c r="AW513" s="79"/>
      <c r="AX513" s="79"/>
      <c r="AY513" s="79"/>
      <c r="AZ513" s="79"/>
      <c r="BA513" s="79"/>
      <c r="BB513" s="79"/>
      <c r="BC513" s="79"/>
      <c r="BD513" s="79"/>
      <c r="BE513" s="79"/>
      <c r="BF513" s="79"/>
      <c r="BG513" s="79"/>
      <c r="BH513" s="79"/>
      <c r="BI513" s="79"/>
      <c r="BJ513" s="79"/>
      <c r="BK513" s="79"/>
      <c r="BL513" s="79"/>
      <c r="BM513" s="79"/>
      <c r="BN513" s="79"/>
      <c r="BO513" s="79"/>
      <c r="BP513" s="79"/>
      <c r="BQ513" s="79"/>
      <c r="BR513" s="79"/>
      <c r="BS513" s="79"/>
      <c r="BT513" s="79"/>
      <c r="BU513" s="79"/>
      <c r="BV513" s="79"/>
      <c r="BW513" s="79"/>
      <c r="BX513" s="79"/>
      <c r="BY513" s="79"/>
      <c r="BZ513" s="79"/>
      <c r="CA513" s="79"/>
      <c r="CB513" s="79"/>
      <c r="CC513" s="79"/>
      <c r="CD513" s="79"/>
      <c r="CE513" s="79"/>
      <c r="CF513" s="79"/>
      <c r="CG513" s="79"/>
      <c r="CH513" s="79"/>
      <c r="CI513" s="79"/>
      <c r="CJ513" s="79"/>
      <c r="CK513" s="79"/>
      <c r="CL513" s="79"/>
      <c r="CM513" s="79"/>
      <c r="CN513" s="79"/>
      <c r="CO513" s="79"/>
      <c r="CP513" s="79"/>
      <c r="CQ513" s="79"/>
      <c r="CR513" s="79"/>
      <c r="CS513" s="79"/>
      <c r="CT513" s="79"/>
      <c r="CU513" s="79"/>
      <c r="CV513" s="79"/>
      <c r="CW513" s="79"/>
      <c r="CX513" s="79"/>
      <c r="CY513" s="79"/>
      <c r="CZ513" s="79"/>
      <c r="DA513" s="79"/>
      <c r="DB513" s="79"/>
      <c r="DC513" s="79"/>
      <c r="DD513" s="79"/>
      <c r="DE513" s="79"/>
      <c r="DF513" s="79"/>
      <c r="DG513" s="79"/>
      <c r="DH513" s="79"/>
      <c r="DI513" s="79"/>
      <c r="DJ513" s="79"/>
      <c r="DK513" s="79"/>
      <c r="DL513" s="79"/>
      <c r="DM513" s="79"/>
      <c r="DN513" s="79"/>
      <c r="DO513" s="79"/>
      <c r="DP513" s="79"/>
      <c r="DQ513" s="79"/>
      <c r="DR513" s="79"/>
      <c r="DS513" s="79"/>
      <c r="DT513" s="79"/>
      <c r="DU513" s="79"/>
      <c r="DV513" s="79"/>
      <c r="DW513" s="79"/>
      <c r="DX513" s="79"/>
      <c r="DY513" s="79"/>
      <c r="DZ513" s="79"/>
      <c r="EA513" s="79"/>
      <c r="EB513" s="79"/>
      <c r="EC513" s="79"/>
      <c r="ED513" s="79"/>
      <c r="EE513" s="79"/>
      <c r="EF513" s="79"/>
      <c r="EG513" s="79"/>
      <c r="EH513" s="79"/>
      <c r="EI513" s="79"/>
      <c r="EJ513" s="79"/>
      <c r="EK513" s="79"/>
      <c r="EL513" s="79"/>
      <c r="EM513" s="79"/>
      <c r="EN513" s="79"/>
      <c r="EO513" s="79"/>
      <c r="EP513" s="79"/>
      <c r="EQ513" s="79"/>
      <c r="ER513" s="79"/>
      <c r="ES513" s="79"/>
      <c r="ET513" s="79"/>
      <c r="EU513" s="79"/>
      <c r="EV513" s="79"/>
      <c r="EW513" s="79"/>
      <c r="EX513" s="79"/>
      <c r="EY513" s="79"/>
      <c r="EZ513" s="79"/>
      <c r="FA513" s="79"/>
      <c r="FB513" s="79"/>
      <c r="FC513" s="79"/>
      <c r="FD513" s="79"/>
      <c r="FE513" s="79"/>
      <c r="FF513" s="79"/>
      <c r="FG513" s="79"/>
      <c r="FH513" s="79"/>
      <c r="FI513" s="79"/>
      <c r="FJ513" s="79"/>
      <c r="FK513" s="79"/>
      <c r="FL513" s="79"/>
      <c r="FM513" s="79"/>
      <c r="FN513" s="79"/>
      <c r="FO513" s="79"/>
      <c r="FP513" s="79"/>
      <c r="FQ513" s="79"/>
      <c r="FR513" s="79"/>
      <c r="FS513" s="79"/>
      <c r="FT513" s="79"/>
      <c r="FU513" s="79"/>
      <c r="FV513" s="79"/>
      <c r="FW513" s="79"/>
      <c r="FX513" s="79">
        <v>0</v>
      </c>
      <c r="FY513" s="79">
        <v>4</v>
      </c>
      <c r="FZ513" s="79">
        <v>0</v>
      </c>
      <c r="GA513" s="52"/>
      <c r="GB513" s="34"/>
    </row>
    <row r="514" spans="1:184" x14ac:dyDescent="0.2">
      <c r="A514" t="s">
        <v>186</v>
      </c>
      <c r="B514" t="s">
        <v>236</v>
      </c>
      <c r="C514" t="s">
        <v>194</v>
      </c>
      <c r="D514" t="s">
        <v>203</v>
      </c>
      <c r="E514" t="s">
        <v>242</v>
      </c>
      <c r="F514" t="s">
        <v>181</v>
      </c>
      <c r="G514" t="s">
        <v>1</v>
      </c>
      <c r="H514" s="79">
        <v>31</v>
      </c>
      <c r="I514" s="79"/>
      <c r="J514" s="79"/>
      <c r="K514" s="79"/>
      <c r="L514" s="79"/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  <c r="Z514" s="79"/>
      <c r="AA514" s="79"/>
      <c r="AB514" s="79"/>
      <c r="AC514" s="79"/>
      <c r="AD514" s="79"/>
      <c r="AE514" s="79"/>
      <c r="AF514" s="79"/>
      <c r="AG514" s="79"/>
      <c r="AH514" s="79"/>
      <c r="AI514" s="79"/>
      <c r="AJ514" s="79"/>
      <c r="AK514" s="79"/>
      <c r="AL514" s="79"/>
      <c r="AM514" s="79"/>
      <c r="AN514" s="79"/>
      <c r="AO514" s="79"/>
      <c r="AP514" s="79"/>
      <c r="AQ514" s="79"/>
      <c r="AR514" s="79"/>
      <c r="AS514" s="79"/>
      <c r="AT514" s="79"/>
      <c r="AU514" s="79"/>
      <c r="AV514" s="79"/>
      <c r="AW514" s="79"/>
      <c r="AX514" s="79"/>
      <c r="AY514" s="79"/>
      <c r="AZ514" s="79"/>
      <c r="BA514" s="79"/>
      <c r="BB514" s="79"/>
      <c r="BC514" s="79"/>
      <c r="BD514" s="79"/>
      <c r="BE514" s="79"/>
      <c r="BF514" s="79"/>
      <c r="BG514" s="79"/>
      <c r="BH514" s="79"/>
      <c r="BI514" s="79"/>
      <c r="BJ514" s="79"/>
      <c r="BK514" s="79"/>
      <c r="BL514" s="79"/>
      <c r="BM514" s="79"/>
      <c r="BN514" s="79"/>
      <c r="BO514" s="79"/>
      <c r="BP514" s="79"/>
      <c r="BQ514" s="79"/>
      <c r="BR514" s="79"/>
      <c r="BS514" s="79"/>
      <c r="BT514" s="79"/>
      <c r="BU514" s="79"/>
      <c r="BV514" s="79"/>
      <c r="BW514" s="79"/>
      <c r="BX514" s="79"/>
      <c r="BY514" s="79"/>
      <c r="BZ514" s="79"/>
      <c r="CA514" s="79"/>
      <c r="CB514" s="79"/>
      <c r="CC514" s="79"/>
      <c r="CD514" s="79"/>
      <c r="CE514" s="79"/>
      <c r="CF514" s="79"/>
      <c r="CG514" s="79"/>
      <c r="CH514" s="79"/>
      <c r="CI514" s="79"/>
      <c r="CJ514" s="79"/>
      <c r="CK514" s="79"/>
      <c r="CL514" s="79"/>
      <c r="CM514" s="79"/>
      <c r="CN514" s="79"/>
      <c r="CO514" s="79"/>
      <c r="CP514" s="79"/>
      <c r="CQ514" s="79"/>
      <c r="CR514" s="79"/>
      <c r="CS514" s="79"/>
      <c r="CT514" s="79"/>
      <c r="CU514" s="79"/>
      <c r="CV514" s="79"/>
      <c r="CW514" s="79"/>
      <c r="CX514" s="79"/>
      <c r="CY514" s="79"/>
      <c r="CZ514" s="79"/>
      <c r="DA514" s="79"/>
      <c r="DB514" s="79"/>
      <c r="DC514" s="79"/>
      <c r="DD514" s="79"/>
      <c r="DE514" s="79"/>
      <c r="DF514" s="79"/>
      <c r="DG514" s="79"/>
      <c r="DH514" s="79"/>
      <c r="DI514" s="79"/>
      <c r="DJ514" s="79"/>
      <c r="DK514" s="79"/>
      <c r="DL514" s="79"/>
      <c r="DM514" s="79"/>
      <c r="DN514" s="79"/>
      <c r="DO514" s="79"/>
      <c r="DP514" s="79"/>
      <c r="DQ514" s="79"/>
      <c r="DR514" s="79"/>
      <c r="DS514" s="79"/>
      <c r="DT514" s="79"/>
      <c r="DU514" s="79"/>
      <c r="DV514" s="79"/>
      <c r="DW514" s="79"/>
      <c r="DX514" s="79"/>
      <c r="DY514" s="79"/>
      <c r="DZ514" s="79"/>
      <c r="EA514" s="79"/>
      <c r="EB514" s="79"/>
      <c r="EC514" s="79"/>
      <c r="ED514" s="79"/>
      <c r="EE514" s="79"/>
      <c r="EF514" s="79"/>
      <c r="EG514" s="79"/>
      <c r="EH514" s="79"/>
      <c r="EI514" s="79"/>
      <c r="EJ514" s="79"/>
      <c r="EK514" s="79"/>
      <c r="EL514" s="79"/>
      <c r="EM514" s="79"/>
      <c r="EN514" s="79"/>
      <c r="EO514" s="79"/>
      <c r="EP514" s="79"/>
      <c r="EQ514" s="79"/>
      <c r="ER514" s="79"/>
      <c r="ES514" s="79"/>
      <c r="ET514" s="79"/>
      <c r="EU514" s="79"/>
      <c r="EV514" s="79"/>
      <c r="EW514" s="79"/>
      <c r="EX514" s="79"/>
      <c r="EY514" s="79"/>
      <c r="EZ514" s="79"/>
      <c r="FA514" s="79"/>
      <c r="FB514" s="79"/>
      <c r="FC514" s="79"/>
      <c r="FD514" s="79"/>
      <c r="FE514" s="79"/>
      <c r="FF514" s="79"/>
      <c r="FG514" s="79"/>
      <c r="FH514" s="79"/>
      <c r="FI514" s="79"/>
      <c r="FJ514" s="79"/>
      <c r="FK514" s="79"/>
      <c r="FL514" s="79"/>
      <c r="FM514" s="79"/>
      <c r="FN514" s="79"/>
      <c r="FO514" s="79"/>
      <c r="FP514" s="79"/>
      <c r="FQ514" s="79"/>
      <c r="FR514" s="79"/>
      <c r="FS514" s="79"/>
      <c r="FT514" s="79"/>
      <c r="FU514" s="79"/>
      <c r="FV514" s="79"/>
      <c r="FW514" s="79"/>
      <c r="FX514" s="79">
        <v>0</v>
      </c>
      <c r="FY514" s="79">
        <v>4</v>
      </c>
      <c r="FZ514" s="79">
        <v>0</v>
      </c>
      <c r="GA514" s="52"/>
      <c r="GB514" s="34"/>
    </row>
    <row r="515" spans="1:184" x14ac:dyDescent="0.2">
      <c r="A515" t="s">
        <v>186</v>
      </c>
      <c r="B515" t="s">
        <v>236</v>
      </c>
      <c r="C515" t="s">
        <v>194</v>
      </c>
      <c r="D515" t="s">
        <v>203</v>
      </c>
      <c r="E515" t="s">
        <v>242</v>
      </c>
      <c r="F515" t="s">
        <v>182</v>
      </c>
      <c r="G515" t="s">
        <v>1</v>
      </c>
      <c r="H515" s="79">
        <v>192</v>
      </c>
      <c r="I515" s="79"/>
      <c r="J515" s="79"/>
      <c r="K515" s="79"/>
      <c r="L515" s="79"/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  <c r="Z515" s="79"/>
      <c r="AA515" s="79"/>
      <c r="AB515" s="79"/>
      <c r="AC515" s="79"/>
      <c r="AD515" s="79"/>
      <c r="AE515" s="79"/>
      <c r="AF515" s="79"/>
      <c r="AG515" s="79"/>
      <c r="AH515" s="79"/>
      <c r="AI515" s="79"/>
      <c r="AJ515" s="79"/>
      <c r="AK515" s="79"/>
      <c r="AL515" s="79"/>
      <c r="AM515" s="79"/>
      <c r="AN515" s="79"/>
      <c r="AO515" s="79"/>
      <c r="AP515" s="79"/>
      <c r="AQ515" s="79"/>
      <c r="AR515" s="79"/>
      <c r="AS515" s="79"/>
      <c r="AT515" s="79"/>
      <c r="AU515" s="79"/>
      <c r="AV515" s="79"/>
      <c r="AW515" s="79"/>
      <c r="AX515" s="79"/>
      <c r="AY515" s="79"/>
      <c r="AZ515" s="79"/>
      <c r="BA515" s="79"/>
      <c r="BB515" s="79"/>
      <c r="BC515" s="79"/>
      <c r="BD515" s="79"/>
      <c r="BE515" s="79"/>
      <c r="BF515" s="79"/>
      <c r="BG515" s="79"/>
      <c r="BH515" s="79"/>
      <c r="BI515" s="79"/>
      <c r="BJ515" s="79"/>
      <c r="BK515" s="79"/>
      <c r="BL515" s="79"/>
      <c r="BM515" s="79"/>
      <c r="BN515" s="79"/>
      <c r="BO515" s="79"/>
      <c r="BP515" s="79"/>
      <c r="BQ515" s="79"/>
      <c r="BR515" s="79"/>
      <c r="BS515" s="79"/>
      <c r="BT515" s="79"/>
      <c r="BU515" s="79"/>
      <c r="BV515" s="79"/>
      <c r="BW515" s="79"/>
      <c r="BX515" s="79"/>
      <c r="BY515" s="79"/>
      <c r="BZ515" s="79"/>
      <c r="CA515" s="79"/>
      <c r="CB515" s="79"/>
      <c r="CC515" s="79"/>
      <c r="CD515" s="79"/>
      <c r="CE515" s="79"/>
      <c r="CF515" s="79"/>
      <c r="CG515" s="79"/>
      <c r="CH515" s="79"/>
      <c r="CI515" s="79"/>
      <c r="CJ515" s="79"/>
      <c r="CK515" s="79"/>
      <c r="CL515" s="79"/>
      <c r="CM515" s="79"/>
      <c r="CN515" s="79"/>
      <c r="CO515" s="79"/>
      <c r="CP515" s="79"/>
      <c r="CQ515" s="79"/>
      <c r="CR515" s="79"/>
      <c r="CS515" s="79"/>
      <c r="CT515" s="79"/>
      <c r="CU515" s="79"/>
      <c r="CV515" s="79"/>
      <c r="CW515" s="79"/>
      <c r="CX515" s="79"/>
      <c r="CY515" s="79"/>
      <c r="CZ515" s="79"/>
      <c r="DA515" s="79"/>
      <c r="DB515" s="79"/>
      <c r="DC515" s="79"/>
      <c r="DD515" s="79"/>
      <c r="DE515" s="79"/>
      <c r="DF515" s="79"/>
      <c r="DG515" s="79"/>
      <c r="DH515" s="79"/>
      <c r="DI515" s="79"/>
      <c r="DJ515" s="79"/>
      <c r="DK515" s="79"/>
      <c r="DL515" s="79"/>
      <c r="DM515" s="79"/>
      <c r="DN515" s="79"/>
      <c r="DO515" s="79"/>
      <c r="DP515" s="79"/>
      <c r="DQ515" s="79"/>
      <c r="DR515" s="79"/>
      <c r="DS515" s="79"/>
      <c r="DT515" s="79"/>
      <c r="DU515" s="79"/>
      <c r="DV515" s="79"/>
      <c r="DW515" s="79"/>
      <c r="DX515" s="79"/>
      <c r="DY515" s="79"/>
      <c r="DZ515" s="79"/>
      <c r="EA515" s="79"/>
      <c r="EB515" s="79"/>
      <c r="EC515" s="79"/>
      <c r="ED515" s="79"/>
      <c r="EE515" s="79"/>
      <c r="EF515" s="79"/>
      <c r="EG515" s="79"/>
      <c r="EH515" s="79"/>
      <c r="EI515" s="79"/>
      <c r="EJ515" s="79"/>
      <c r="EK515" s="79"/>
      <c r="EL515" s="79"/>
      <c r="EM515" s="79"/>
      <c r="EN515" s="79"/>
      <c r="EO515" s="79"/>
      <c r="EP515" s="79"/>
      <c r="EQ515" s="79"/>
      <c r="ER515" s="79"/>
      <c r="ES515" s="79"/>
      <c r="ET515" s="79"/>
      <c r="EU515" s="79"/>
      <c r="EV515" s="79"/>
      <c r="EW515" s="79"/>
      <c r="EX515" s="79"/>
      <c r="EY515" s="79"/>
      <c r="EZ515" s="79"/>
      <c r="FA515" s="79"/>
      <c r="FB515" s="79"/>
      <c r="FC515" s="79"/>
      <c r="FD515" s="79"/>
      <c r="FE515" s="79"/>
      <c r="FF515" s="79"/>
      <c r="FG515" s="79"/>
      <c r="FH515" s="79"/>
      <c r="FI515" s="79"/>
      <c r="FJ515" s="79"/>
      <c r="FK515" s="79"/>
      <c r="FL515" s="79"/>
      <c r="FM515" s="79"/>
      <c r="FN515" s="79"/>
      <c r="FO515" s="79"/>
      <c r="FP515" s="79"/>
      <c r="FQ515" s="79"/>
      <c r="FR515" s="79"/>
      <c r="FS515" s="79"/>
      <c r="FT515" s="79"/>
      <c r="FU515" s="79"/>
      <c r="FV515" s="79"/>
      <c r="FW515" s="79"/>
      <c r="FX515" s="79">
        <v>0</v>
      </c>
      <c r="FY515" s="79">
        <v>26</v>
      </c>
      <c r="FZ515" s="79">
        <v>0</v>
      </c>
      <c r="GA515" s="52"/>
      <c r="GB515" s="34"/>
    </row>
    <row r="516" spans="1:184" x14ac:dyDescent="0.2">
      <c r="A516" t="s">
        <v>186</v>
      </c>
      <c r="B516" t="s">
        <v>236</v>
      </c>
      <c r="C516" t="s">
        <v>194</v>
      </c>
      <c r="D516" t="s">
        <v>203</v>
      </c>
      <c r="E516" t="s">
        <v>242</v>
      </c>
      <c r="F516" t="s">
        <v>183</v>
      </c>
      <c r="G516" t="s">
        <v>1</v>
      </c>
      <c r="H516" s="79">
        <v>348</v>
      </c>
      <c r="I516" s="79"/>
      <c r="J516" s="79"/>
      <c r="K516" s="79"/>
      <c r="L516" s="79"/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  <c r="Z516" s="79"/>
      <c r="AA516" s="79"/>
      <c r="AB516" s="79"/>
      <c r="AC516" s="79"/>
      <c r="AD516" s="79"/>
      <c r="AE516" s="79"/>
      <c r="AF516" s="79"/>
      <c r="AG516" s="79"/>
      <c r="AH516" s="79"/>
      <c r="AI516" s="79"/>
      <c r="AJ516" s="79"/>
      <c r="AK516" s="79"/>
      <c r="AL516" s="79"/>
      <c r="AM516" s="79"/>
      <c r="AN516" s="79"/>
      <c r="AO516" s="79"/>
      <c r="AP516" s="79"/>
      <c r="AQ516" s="79"/>
      <c r="AR516" s="79"/>
      <c r="AS516" s="79"/>
      <c r="AT516" s="79"/>
      <c r="AU516" s="79"/>
      <c r="AV516" s="79"/>
      <c r="AW516" s="79"/>
      <c r="AX516" s="79"/>
      <c r="AY516" s="79"/>
      <c r="AZ516" s="79"/>
      <c r="BA516" s="79"/>
      <c r="BB516" s="79"/>
      <c r="BC516" s="79"/>
      <c r="BD516" s="79"/>
      <c r="BE516" s="79"/>
      <c r="BF516" s="79"/>
      <c r="BG516" s="79"/>
      <c r="BH516" s="79"/>
      <c r="BI516" s="79"/>
      <c r="BJ516" s="79"/>
      <c r="BK516" s="79"/>
      <c r="BL516" s="79"/>
      <c r="BM516" s="79"/>
      <c r="BN516" s="79"/>
      <c r="BO516" s="79"/>
      <c r="BP516" s="79"/>
      <c r="BQ516" s="79"/>
      <c r="BR516" s="79"/>
      <c r="BS516" s="79"/>
      <c r="BT516" s="79"/>
      <c r="BU516" s="79"/>
      <c r="BV516" s="79"/>
      <c r="BW516" s="79"/>
      <c r="BX516" s="79"/>
      <c r="BY516" s="79"/>
      <c r="BZ516" s="79"/>
      <c r="CA516" s="79"/>
      <c r="CB516" s="79"/>
      <c r="CC516" s="79"/>
      <c r="CD516" s="79"/>
      <c r="CE516" s="79"/>
      <c r="CF516" s="79"/>
      <c r="CG516" s="79"/>
      <c r="CH516" s="79"/>
      <c r="CI516" s="79"/>
      <c r="CJ516" s="79"/>
      <c r="CK516" s="79"/>
      <c r="CL516" s="79"/>
      <c r="CM516" s="79"/>
      <c r="CN516" s="79"/>
      <c r="CO516" s="79"/>
      <c r="CP516" s="79"/>
      <c r="CQ516" s="79"/>
      <c r="CR516" s="79"/>
      <c r="CS516" s="79"/>
      <c r="CT516" s="79"/>
      <c r="CU516" s="79"/>
      <c r="CV516" s="79"/>
      <c r="CW516" s="79"/>
      <c r="CX516" s="79"/>
      <c r="CY516" s="79"/>
      <c r="CZ516" s="79"/>
      <c r="DA516" s="79"/>
      <c r="DB516" s="79"/>
      <c r="DC516" s="79"/>
      <c r="DD516" s="79"/>
      <c r="DE516" s="79"/>
      <c r="DF516" s="79"/>
      <c r="DG516" s="79"/>
      <c r="DH516" s="79"/>
      <c r="DI516" s="79"/>
      <c r="DJ516" s="79"/>
      <c r="DK516" s="79"/>
      <c r="DL516" s="79"/>
      <c r="DM516" s="79"/>
      <c r="DN516" s="79"/>
      <c r="DO516" s="79"/>
      <c r="DP516" s="79"/>
      <c r="DQ516" s="79"/>
      <c r="DR516" s="79"/>
      <c r="DS516" s="79"/>
      <c r="DT516" s="79"/>
      <c r="DU516" s="79"/>
      <c r="DV516" s="79"/>
      <c r="DW516" s="79"/>
      <c r="DX516" s="79"/>
      <c r="DY516" s="79"/>
      <c r="DZ516" s="79"/>
      <c r="EA516" s="79"/>
      <c r="EB516" s="79"/>
      <c r="EC516" s="79"/>
      <c r="ED516" s="79"/>
      <c r="EE516" s="79"/>
      <c r="EF516" s="79"/>
      <c r="EG516" s="79"/>
      <c r="EH516" s="79"/>
      <c r="EI516" s="79"/>
      <c r="EJ516" s="79"/>
      <c r="EK516" s="79"/>
      <c r="EL516" s="79"/>
      <c r="EM516" s="79"/>
      <c r="EN516" s="79"/>
      <c r="EO516" s="79"/>
      <c r="EP516" s="79"/>
      <c r="EQ516" s="79"/>
      <c r="ER516" s="79"/>
      <c r="ES516" s="79"/>
      <c r="ET516" s="79"/>
      <c r="EU516" s="79"/>
      <c r="EV516" s="79"/>
      <c r="EW516" s="79"/>
      <c r="EX516" s="79"/>
      <c r="EY516" s="79"/>
      <c r="EZ516" s="79"/>
      <c r="FA516" s="79"/>
      <c r="FB516" s="79"/>
      <c r="FC516" s="79"/>
      <c r="FD516" s="79"/>
      <c r="FE516" s="79"/>
      <c r="FF516" s="79"/>
      <c r="FG516" s="79"/>
      <c r="FH516" s="79"/>
      <c r="FI516" s="79"/>
      <c r="FJ516" s="79"/>
      <c r="FK516" s="79"/>
      <c r="FL516" s="79"/>
      <c r="FM516" s="79"/>
      <c r="FN516" s="79"/>
      <c r="FO516" s="79"/>
      <c r="FP516" s="79"/>
      <c r="FQ516" s="79"/>
      <c r="FR516" s="79"/>
      <c r="FS516" s="79"/>
      <c r="FT516" s="79"/>
      <c r="FU516" s="79"/>
      <c r="FV516" s="79"/>
      <c r="FW516" s="79"/>
      <c r="FX516" s="79">
        <v>0</v>
      </c>
      <c r="FY516" s="79">
        <v>35</v>
      </c>
      <c r="FZ516" s="79">
        <v>0</v>
      </c>
      <c r="GA516" s="52"/>
      <c r="GB516" s="34"/>
    </row>
    <row r="517" spans="1:184" x14ac:dyDescent="0.2">
      <c r="A517" t="s">
        <v>186</v>
      </c>
      <c r="B517" t="s">
        <v>236</v>
      </c>
      <c r="C517" t="s">
        <v>194</v>
      </c>
      <c r="D517" t="s">
        <v>203</v>
      </c>
      <c r="E517" t="s">
        <v>242</v>
      </c>
      <c r="F517" t="s">
        <v>184</v>
      </c>
      <c r="G517" t="s">
        <v>1</v>
      </c>
      <c r="H517" s="79">
        <v>125</v>
      </c>
      <c r="I517" s="79"/>
      <c r="J517" s="79"/>
      <c r="K517" s="79"/>
      <c r="L517" s="79"/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  <c r="Z517" s="79"/>
      <c r="AA517" s="79"/>
      <c r="AB517" s="79"/>
      <c r="AC517" s="79"/>
      <c r="AD517" s="79"/>
      <c r="AE517" s="79"/>
      <c r="AF517" s="79"/>
      <c r="AG517" s="79"/>
      <c r="AH517" s="79"/>
      <c r="AI517" s="79"/>
      <c r="AJ517" s="79"/>
      <c r="AK517" s="79"/>
      <c r="AL517" s="79"/>
      <c r="AM517" s="79"/>
      <c r="AN517" s="79"/>
      <c r="AO517" s="79"/>
      <c r="AP517" s="79"/>
      <c r="AQ517" s="79"/>
      <c r="AR517" s="79"/>
      <c r="AS517" s="79"/>
      <c r="AT517" s="79"/>
      <c r="AU517" s="79"/>
      <c r="AV517" s="79"/>
      <c r="AW517" s="79"/>
      <c r="AX517" s="79"/>
      <c r="AY517" s="79"/>
      <c r="AZ517" s="79"/>
      <c r="BA517" s="79"/>
      <c r="BB517" s="79"/>
      <c r="BC517" s="79"/>
      <c r="BD517" s="79"/>
      <c r="BE517" s="79"/>
      <c r="BF517" s="79"/>
      <c r="BG517" s="79"/>
      <c r="BH517" s="79"/>
      <c r="BI517" s="79"/>
      <c r="BJ517" s="79"/>
      <c r="BK517" s="79"/>
      <c r="BL517" s="79"/>
      <c r="BM517" s="79"/>
      <c r="BN517" s="79"/>
      <c r="BO517" s="79"/>
      <c r="BP517" s="79"/>
      <c r="BQ517" s="79"/>
      <c r="BR517" s="79"/>
      <c r="BS517" s="79"/>
      <c r="BT517" s="79"/>
      <c r="BU517" s="79"/>
      <c r="BV517" s="79"/>
      <c r="BW517" s="79"/>
      <c r="BX517" s="79"/>
      <c r="BY517" s="79"/>
      <c r="BZ517" s="79"/>
      <c r="CA517" s="79"/>
      <c r="CB517" s="79"/>
      <c r="CC517" s="79"/>
      <c r="CD517" s="79"/>
      <c r="CE517" s="79"/>
      <c r="CF517" s="79"/>
      <c r="CG517" s="79"/>
      <c r="CH517" s="79"/>
      <c r="CI517" s="79"/>
      <c r="CJ517" s="79"/>
      <c r="CK517" s="79"/>
      <c r="CL517" s="79"/>
      <c r="CM517" s="79"/>
      <c r="CN517" s="79"/>
      <c r="CO517" s="79"/>
      <c r="CP517" s="79"/>
      <c r="CQ517" s="79"/>
      <c r="CR517" s="79"/>
      <c r="CS517" s="79"/>
      <c r="CT517" s="79"/>
      <c r="CU517" s="79"/>
      <c r="CV517" s="79"/>
      <c r="CW517" s="79"/>
      <c r="CX517" s="79"/>
      <c r="CY517" s="79"/>
      <c r="CZ517" s="79"/>
      <c r="DA517" s="79"/>
      <c r="DB517" s="79"/>
      <c r="DC517" s="79"/>
      <c r="DD517" s="79"/>
      <c r="DE517" s="79"/>
      <c r="DF517" s="79"/>
      <c r="DG517" s="79"/>
      <c r="DH517" s="79"/>
      <c r="DI517" s="79"/>
      <c r="DJ517" s="79"/>
      <c r="DK517" s="79"/>
      <c r="DL517" s="79"/>
      <c r="DM517" s="79"/>
      <c r="DN517" s="79"/>
      <c r="DO517" s="79"/>
      <c r="DP517" s="79"/>
      <c r="DQ517" s="79"/>
      <c r="DR517" s="79"/>
      <c r="DS517" s="79"/>
      <c r="DT517" s="79"/>
      <c r="DU517" s="79"/>
      <c r="DV517" s="79"/>
      <c r="DW517" s="79"/>
      <c r="DX517" s="79"/>
      <c r="DY517" s="79"/>
      <c r="DZ517" s="79"/>
      <c r="EA517" s="79"/>
      <c r="EB517" s="79"/>
      <c r="EC517" s="79"/>
      <c r="ED517" s="79"/>
      <c r="EE517" s="79"/>
      <c r="EF517" s="79"/>
      <c r="EG517" s="79"/>
      <c r="EH517" s="79"/>
      <c r="EI517" s="79"/>
      <c r="EJ517" s="79"/>
      <c r="EK517" s="79"/>
      <c r="EL517" s="79"/>
      <c r="EM517" s="79"/>
      <c r="EN517" s="79"/>
      <c r="EO517" s="79"/>
      <c r="EP517" s="79"/>
      <c r="EQ517" s="79"/>
      <c r="ER517" s="79"/>
      <c r="ES517" s="79"/>
      <c r="ET517" s="79"/>
      <c r="EU517" s="79"/>
      <c r="EV517" s="79"/>
      <c r="EW517" s="79"/>
      <c r="EX517" s="79"/>
      <c r="EY517" s="79"/>
      <c r="EZ517" s="79"/>
      <c r="FA517" s="79"/>
      <c r="FB517" s="79"/>
      <c r="FC517" s="79"/>
      <c r="FD517" s="79"/>
      <c r="FE517" s="79"/>
      <c r="FF517" s="79"/>
      <c r="FG517" s="79"/>
      <c r="FH517" s="79"/>
      <c r="FI517" s="79"/>
      <c r="FJ517" s="79"/>
      <c r="FK517" s="79"/>
      <c r="FL517" s="79"/>
      <c r="FM517" s="79"/>
      <c r="FN517" s="79"/>
      <c r="FO517" s="79"/>
      <c r="FP517" s="79"/>
      <c r="FQ517" s="79"/>
      <c r="FR517" s="79"/>
      <c r="FS517" s="79"/>
      <c r="FT517" s="79"/>
      <c r="FU517" s="79"/>
      <c r="FV517" s="79"/>
      <c r="FW517" s="79"/>
      <c r="FX517" s="79">
        <v>0</v>
      </c>
      <c r="FY517" s="79">
        <v>19</v>
      </c>
      <c r="FZ517" s="79">
        <v>0</v>
      </c>
      <c r="GA517" s="52"/>
      <c r="GB517" s="34"/>
    </row>
    <row r="518" spans="1:184" x14ac:dyDescent="0.2">
      <c r="A518" t="s">
        <v>186</v>
      </c>
      <c r="B518" t="s">
        <v>236</v>
      </c>
      <c r="C518" t="s">
        <v>194</v>
      </c>
      <c r="D518" t="s">
        <v>203</v>
      </c>
      <c r="E518" t="s">
        <v>242</v>
      </c>
      <c r="F518" t="s">
        <v>185</v>
      </c>
      <c r="G518" t="s">
        <v>1</v>
      </c>
      <c r="H518" s="79">
        <v>34</v>
      </c>
      <c r="I518" s="79"/>
      <c r="J518" s="79"/>
      <c r="K518" s="79"/>
      <c r="L518" s="79"/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  <c r="Z518" s="79"/>
      <c r="AA518" s="79"/>
      <c r="AB518" s="79"/>
      <c r="AC518" s="79"/>
      <c r="AD518" s="79"/>
      <c r="AE518" s="79"/>
      <c r="AF518" s="79"/>
      <c r="AG518" s="79"/>
      <c r="AH518" s="79"/>
      <c r="AI518" s="79"/>
      <c r="AJ518" s="79"/>
      <c r="AK518" s="79"/>
      <c r="AL518" s="79"/>
      <c r="AM518" s="79"/>
      <c r="AN518" s="79"/>
      <c r="AO518" s="79"/>
      <c r="AP518" s="79"/>
      <c r="AQ518" s="79"/>
      <c r="AR518" s="79"/>
      <c r="AS518" s="79"/>
      <c r="AT518" s="79"/>
      <c r="AU518" s="79"/>
      <c r="AV518" s="79"/>
      <c r="AW518" s="79"/>
      <c r="AX518" s="79"/>
      <c r="AY518" s="79"/>
      <c r="AZ518" s="79"/>
      <c r="BA518" s="79"/>
      <c r="BB518" s="79"/>
      <c r="BC518" s="79"/>
      <c r="BD518" s="79"/>
      <c r="BE518" s="79"/>
      <c r="BF518" s="79"/>
      <c r="BG518" s="79"/>
      <c r="BH518" s="79"/>
      <c r="BI518" s="79"/>
      <c r="BJ518" s="79"/>
      <c r="BK518" s="79"/>
      <c r="BL518" s="79"/>
      <c r="BM518" s="79"/>
      <c r="BN518" s="79"/>
      <c r="BO518" s="79"/>
      <c r="BP518" s="79"/>
      <c r="BQ518" s="79"/>
      <c r="BR518" s="79"/>
      <c r="BS518" s="79"/>
      <c r="BT518" s="79"/>
      <c r="BU518" s="79"/>
      <c r="BV518" s="79"/>
      <c r="BW518" s="79"/>
      <c r="BX518" s="79"/>
      <c r="BY518" s="79"/>
      <c r="BZ518" s="79"/>
      <c r="CA518" s="79"/>
      <c r="CB518" s="79"/>
      <c r="CC518" s="79"/>
      <c r="CD518" s="79"/>
      <c r="CE518" s="79"/>
      <c r="CF518" s="79"/>
      <c r="CG518" s="79"/>
      <c r="CH518" s="79"/>
      <c r="CI518" s="79"/>
      <c r="CJ518" s="79"/>
      <c r="CK518" s="79"/>
      <c r="CL518" s="79"/>
      <c r="CM518" s="79"/>
      <c r="CN518" s="79"/>
      <c r="CO518" s="79"/>
      <c r="CP518" s="79"/>
      <c r="CQ518" s="79"/>
      <c r="CR518" s="79"/>
      <c r="CS518" s="79"/>
      <c r="CT518" s="79"/>
      <c r="CU518" s="79"/>
      <c r="CV518" s="79"/>
      <c r="CW518" s="79"/>
      <c r="CX518" s="79"/>
      <c r="CY518" s="79"/>
      <c r="CZ518" s="79"/>
      <c r="DA518" s="79"/>
      <c r="DB518" s="79"/>
      <c r="DC518" s="79"/>
      <c r="DD518" s="79"/>
      <c r="DE518" s="79"/>
      <c r="DF518" s="79"/>
      <c r="DG518" s="79"/>
      <c r="DH518" s="79"/>
      <c r="DI518" s="79"/>
      <c r="DJ518" s="79"/>
      <c r="DK518" s="79"/>
      <c r="DL518" s="79"/>
      <c r="DM518" s="79"/>
      <c r="DN518" s="79"/>
      <c r="DO518" s="79"/>
      <c r="DP518" s="79"/>
      <c r="DQ518" s="79"/>
      <c r="DR518" s="79"/>
      <c r="DS518" s="79"/>
      <c r="DT518" s="79"/>
      <c r="DU518" s="79"/>
      <c r="DV518" s="79"/>
      <c r="DW518" s="79"/>
      <c r="DX518" s="79"/>
      <c r="DY518" s="79"/>
      <c r="DZ518" s="79"/>
      <c r="EA518" s="79"/>
      <c r="EB518" s="79"/>
      <c r="EC518" s="79"/>
      <c r="ED518" s="79"/>
      <c r="EE518" s="79"/>
      <c r="EF518" s="79"/>
      <c r="EG518" s="79"/>
      <c r="EH518" s="79"/>
      <c r="EI518" s="79"/>
      <c r="EJ518" s="79"/>
      <c r="EK518" s="79"/>
      <c r="EL518" s="79"/>
      <c r="EM518" s="79"/>
      <c r="EN518" s="79"/>
      <c r="EO518" s="79"/>
      <c r="EP518" s="79"/>
      <c r="EQ518" s="79"/>
      <c r="ER518" s="79"/>
      <c r="ES518" s="79"/>
      <c r="ET518" s="79"/>
      <c r="EU518" s="79"/>
      <c r="EV518" s="79"/>
      <c r="EW518" s="79"/>
      <c r="EX518" s="79"/>
      <c r="EY518" s="79"/>
      <c r="EZ518" s="79"/>
      <c r="FA518" s="79"/>
      <c r="FB518" s="79"/>
      <c r="FC518" s="79"/>
      <c r="FD518" s="79"/>
      <c r="FE518" s="79"/>
      <c r="FF518" s="79"/>
      <c r="FG518" s="79"/>
      <c r="FH518" s="79"/>
      <c r="FI518" s="79"/>
      <c r="FJ518" s="79"/>
      <c r="FK518" s="79"/>
      <c r="FL518" s="79"/>
      <c r="FM518" s="79"/>
      <c r="FN518" s="79"/>
      <c r="FO518" s="79"/>
      <c r="FP518" s="79"/>
      <c r="FQ518" s="79"/>
      <c r="FR518" s="79"/>
      <c r="FS518" s="79"/>
      <c r="FT518" s="79"/>
      <c r="FU518" s="79"/>
      <c r="FV518" s="79"/>
      <c r="FW518" s="79"/>
      <c r="FX518" s="79">
        <v>0</v>
      </c>
      <c r="FY518" s="79">
        <v>7</v>
      </c>
      <c r="FZ518" s="79">
        <v>0</v>
      </c>
      <c r="GA518" s="52"/>
      <c r="GB518" s="34"/>
    </row>
    <row r="519" spans="1:184" x14ac:dyDescent="0.2">
      <c r="A519" t="s">
        <v>186</v>
      </c>
      <c r="B519" t="s">
        <v>236</v>
      </c>
      <c r="C519" t="s">
        <v>194</v>
      </c>
      <c r="D519" t="s">
        <v>203</v>
      </c>
      <c r="E519" t="s">
        <v>243</v>
      </c>
      <c r="F519" t="s">
        <v>1</v>
      </c>
      <c r="G519" t="s">
        <v>198</v>
      </c>
      <c r="H519" s="79">
        <v>3751</v>
      </c>
      <c r="I519" s="79">
        <v>0.52314156293869019</v>
      </c>
      <c r="J519" s="79">
        <v>0.51115638017654419</v>
      </c>
      <c r="K519" s="79">
        <v>0.46379992365837097</v>
      </c>
      <c r="L519" s="79">
        <v>0.44613072276115417</v>
      </c>
      <c r="M519" s="79">
        <v>0.4340050220489502</v>
      </c>
      <c r="N519" s="79">
        <v>0.4784238338470459</v>
      </c>
      <c r="O519" s="79">
        <v>0.6218140721321106</v>
      </c>
      <c r="P519" s="79">
        <v>0.67327255010604858</v>
      </c>
      <c r="Q519" s="79">
        <v>0.60275793075561523</v>
      </c>
      <c r="R519" s="79">
        <v>0.57832908630371094</v>
      </c>
      <c r="S519" s="79">
        <v>0.55402588844299316</v>
      </c>
      <c r="T519" s="79">
        <v>0.47793298959732056</v>
      </c>
      <c r="U519" s="79">
        <v>0.46531739830970764</v>
      </c>
      <c r="V519" s="79">
        <v>0.43390098214149475</v>
      </c>
      <c r="W519" s="79">
        <v>0.48061034083366394</v>
      </c>
      <c r="X519" s="79">
        <v>0.48696693778038025</v>
      </c>
      <c r="Y519" s="79">
        <v>0.58368325233459473</v>
      </c>
      <c r="Z519" s="79">
        <v>0.71598732471466064</v>
      </c>
      <c r="AA519" s="79">
        <v>0.85140609741210938</v>
      </c>
      <c r="AB519" s="79">
        <v>0.83918917179107666</v>
      </c>
      <c r="AC519" s="79">
        <v>0.86694705486297607</v>
      </c>
      <c r="AD519" s="79">
        <v>0.80911922454833984</v>
      </c>
      <c r="AE519" s="79">
        <v>0.73845624923706055</v>
      </c>
      <c r="AF519" s="79">
        <v>0.6204674243927002</v>
      </c>
      <c r="AG519" s="79">
        <v>-0.114701047539711</v>
      </c>
      <c r="AH519" s="79">
        <v>-0.11130475252866745</v>
      </c>
      <c r="AI519" s="79">
        <v>-0.11830749362707138</v>
      </c>
      <c r="AJ519" s="79">
        <v>-7.2951368987560272E-2</v>
      </c>
      <c r="AK519" s="79">
        <v>-8.8667973875999451E-2</v>
      </c>
      <c r="AL519" s="79">
        <v>-9.5565877854824066E-2</v>
      </c>
      <c r="AM519" s="79">
        <v>-0.10136228054761887</v>
      </c>
      <c r="AN519" s="79">
        <v>-7.9581037163734436E-2</v>
      </c>
      <c r="AO519" s="79">
        <v>-5.0411626696586609E-2</v>
      </c>
      <c r="AP519" s="79">
        <v>-3.8548760116100311E-2</v>
      </c>
      <c r="AQ519" s="79">
        <v>1.2883147224783897E-2</v>
      </c>
      <c r="AR519" s="79">
        <v>6.3666403293609619E-3</v>
      </c>
      <c r="AS519" s="79">
        <v>-1.4961939305067062E-2</v>
      </c>
      <c r="AT519" s="79">
        <v>-1.138316560536623E-2</v>
      </c>
      <c r="AU519" s="79">
        <v>3.4090436995029449E-2</v>
      </c>
      <c r="AV519" s="79">
        <v>3.5959284752607346E-2</v>
      </c>
      <c r="AW519" s="79">
        <v>2.7456860989332199E-2</v>
      </c>
      <c r="AX519" s="79">
        <v>3.6881353706121445E-2</v>
      </c>
      <c r="AY519" s="79">
        <v>9.9586546421051025E-3</v>
      </c>
      <c r="AZ519" s="79">
        <v>-1.355022843927145E-2</v>
      </c>
      <c r="BA519" s="79">
        <v>-9.970787912607193E-2</v>
      </c>
      <c r="BB519" s="79">
        <v>-0.12846195697784424</v>
      </c>
      <c r="BC519" s="79">
        <v>-9.4231739640235901E-2</v>
      </c>
      <c r="BD519" s="79">
        <v>-8.1633217632770538E-2</v>
      </c>
      <c r="BE519" s="79">
        <v>-8.7692894041538239E-2</v>
      </c>
      <c r="BF519" s="79">
        <v>-8.3725877106189728E-2</v>
      </c>
      <c r="BG519" s="79">
        <v>-9.1666050255298615E-2</v>
      </c>
      <c r="BH519" s="79">
        <v>-4.9834959208965302E-2</v>
      </c>
      <c r="BI519" s="79">
        <v>-6.0883041471242905E-2</v>
      </c>
      <c r="BJ519" s="79">
        <v>-6.8706445395946503E-2</v>
      </c>
      <c r="BK519" s="79">
        <v>-7.6161205768585205E-2</v>
      </c>
      <c r="BL519" s="79">
        <v>-5.1230914890766144E-2</v>
      </c>
      <c r="BM519" s="79">
        <v>-2.4519160389900208E-2</v>
      </c>
      <c r="BN519" s="79">
        <v>-1.405941229313612E-2</v>
      </c>
      <c r="BO519" s="79">
        <v>3.9000317454338074E-2</v>
      </c>
      <c r="BP519" s="79">
        <v>3.2194629311561584E-2</v>
      </c>
      <c r="BQ519" s="79">
        <v>1.0437631979584694E-2</v>
      </c>
      <c r="BR519" s="79">
        <v>1.5684178099036217E-2</v>
      </c>
      <c r="BS519" s="79">
        <v>5.8612655848264694E-2</v>
      </c>
      <c r="BT519" s="79">
        <v>6.1413034796714783E-2</v>
      </c>
      <c r="BU519" s="79">
        <v>5.5819995701313019E-2</v>
      </c>
      <c r="BV519" s="79">
        <v>6.5716378390789032E-2</v>
      </c>
      <c r="BW519" s="79">
        <v>4.2334534227848053E-2</v>
      </c>
      <c r="BX519" s="79">
        <v>1.7341021448373795E-2</v>
      </c>
      <c r="BY519" s="79">
        <v>-6.5480537712574005E-2</v>
      </c>
      <c r="BZ519" s="79">
        <v>-9.6177704632282257E-2</v>
      </c>
      <c r="CA519" s="79">
        <v>-6.3936695456504822E-2</v>
      </c>
      <c r="CB519" s="79">
        <v>-5.3767912089824677E-2</v>
      </c>
      <c r="CC519" s="79">
        <v>-6.8987138569355011E-2</v>
      </c>
      <c r="CD519" s="79">
        <v>-6.4624831080436707E-2</v>
      </c>
      <c r="CE519" s="79">
        <v>-7.3214262723922729E-2</v>
      </c>
      <c r="CF519" s="79">
        <v>-3.3824596554040909E-2</v>
      </c>
      <c r="CG519" s="79">
        <v>-4.1639283299446106E-2</v>
      </c>
      <c r="CH519" s="79">
        <v>-5.0103679299354553E-2</v>
      </c>
      <c r="CI519" s="79">
        <v>-5.8707010000944138E-2</v>
      </c>
      <c r="CJ519" s="79">
        <v>-3.1595706939697266E-2</v>
      </c>
      <c r="CK519" s="79">
        <v>-6.5861167386174202E-3</v>
      </c>
      <c r="CL519" s="79">
        <v>2.9018349014222622E-3</v>
      </c>
      <c r="CM519" s="79">
        <v>5.7088989764451981E-2</v>
      </c>
      <c r="CN519" s="79">
        <v>5.0083015114068985E-2</v>
      </c>
      <c r="CO519" s="79">
        <v>2.8029296547174454E-2</v>
      </c>
      <c r="CP519" s="79">
        <v>3.4430935978889465E-2</v>
      </c>
      <c r="CQ519" s="79">
        <v>7.559666782617569E-2</v>
      </c>
      <c r="CR519" s="79">
        <v>7.9042218625545502E-2</v>
      </c>
      <c r="CS519" s="79">
        <v>7.5464218854904175E-2</v>
      </c>
      <c r="CT519" s="79">
        <v>8.5687421262264252E-2</v>
      </c>
      <c r="CU519" s="79">
        <v>6.4757965505123138E-2</v>
      </c>
      <c r="CV519" s="79">
        <v>3.8736205548048019E-2</v>
      </c>
      <c r="CW519" s="79">
        <v>-4.177478700876236E-2</v>
      </c>
      <c r="CX519" s="79">
        <v>-7.3817729949951172E-2</v>
      </c>
      <c r="CY519" s="79">
        <v>-4.2954433709383011E-2</v>
      </c>
      <c r="CZ519" s="79">
        <v>-3.4468483179807663E-2</v>
      </c>
      <c r="DA519" s="79">
        <v>-5.0281383097171783E-2</v>
      </c>
      <c r="DB519" s="79">
        <v>-4.5523781329393387E-2</v>
      </c>
      <c r="DC519" s="79">
        <v>-5.4762482643127441E-2</v>
      </c>
      <c r="DD519" s="79">
        <v>-1.7814233899116516E-2</v>
      </c>
      <c r="DE519" s="79">
        <v>-2.2395523265004158E-2</v>
      </c>
      <c r="DF519" s="79">
        <v>-3.1500920653343201E-2</v>
      </c>
      <c r="DG519" s="79">
        <v>-4.1252817958593369E-2</v>
      </c>
      <c r="DH519" s="79">
        <v>-1.1960502713918686E-2</v>
      </c>
      <c r="DI519" s="79">
        <v>1.1346925050020218E-2</v>
      </c>
      <c r="DJ519" s="79">
        <v>1.9863082095980644E-2</v>
      </c>
      <c r="DK519" s="79">
        <v>7.5177669525146484E-2</v>
      </c>
      <c r="DL519" s="79">
        <v>6.7971400916576385E-2</v>
      </c>
      <c r="DM519" s="79">
        <v>4.5620962977409363E-2</v>
      </c>
      <c r="DN519" s="79">
        <v>5.3177699446678162E-2</v>
      </c>
      <c r="DO519" s="79">
        <v>9.2580683529376984E-2</v>
      </c>
      <c r="DP519" s="79">
        <v>9.6671409904956818E-2</v>
      </c>
      <c r="DQ519" s="79">
        <v>9.5108434557914734E-2</v>
      </c>
      <c r="DR519" s="79">
        <v>0.10565847158432007</v>
      </c>
      <c r="DS519" s="79">
        <v>8.7181396782398224E-2</v>
      </c>
      <c r="DT519" s="79">
        <v>6.0131385922431946E-2</v>
      </c>
      <c r="DU519" s="79">
        <v>-1.8069032579660416E-2</v>
      </c>
      <c r="DV519" s="79">
        <v>-5.1457758992910385E-2</v>
      </c>
      <c r="DW519" s="79">
        <v>-2.1972175687551498E-2</v>
      </c>
      <c r="DX519" s="79">
        <v>-1.5169056132435799E-2</v>
      </c>
      <c r="DY519" s="79">
        <v>-2.3273233324289322E-2</v>
      </c>
      <c r="DZ519" s="79">
        <v>-1.7944907769560814E-2</v>
      </c>
      <c r="EA519" s="79">
        <v>-2.8121039271354675E-2</v>
      </c>
      <c r="EB519" s="79">
        <v>5.3021842613816261E-3</v>
      </c>
      <c r="EC519" s="79">
        <v>5.3894100710749626E-3</v>
      </c>
      <c r="ED519" s="79">
        <v>-4.6414886601269245E-3</v>
      </c>
      <c r="EE519" s="79">
        <v>-1.605173759162426E-2</v>
      </c>
      <c r="EF519" s="79">
        <v>1.6389615833759308E-2</v>
      </c>
      <c r="EG519" s="79">
        <v>3.7239391356706619E-2</v>
      </c>
      <c r="EH519" s="79">
        <v>4.435243085026741E-2</v>
      </c>
      <c r="EI519" s="79">
        <v>0.10129483044147491</v>
      </c>
      <c r="EJ519" s="79">
        <v>9.3799389898777008E-2</v>
      </c>
      <c r="EK519" s="79">
        <v>7.1020528674125671E-2</v>
      </c>
      <c r="EL519" s="79">
        <v>8.0245047807693481E-2</v>
      </c>
      <c r="EM519" s="79">
        <v>0.11710290610790253</v>
      </c>
      <c r="EN519" s="79">
        <v>0.12212514132261276</v>
      </c>
      <c r="EO519" s="79">
        <v>0.12347157299518585</v>
      </c>
      <c r="EP519" s="79">
        <v>0.13449348509311676</v>
      </c>
      <c r="EQ519" s="79">
        <v>0.11955726891756058</v>
      </c>
      <c r="ER519" s="79">
        <v>9.1022640466690063E-2</v>
      </c>
      <c r="ES519" s="79">
        <v>1.6158310696482658E-2</v>
      </c>
      <c r="ET519" s="79">
        <v>-1.9173510372638702E-2</v>
      </c>
      <c r="EU519" s="79">
        <v>8.3228722214698792E-3</v>
      </c>
      <c r="EV519" s="79">
        <v>1.2696251273155212E-2</v>
      </c>
      <c r="EW519" s="79">
        <v>44.1107177734375</v>
      </c>
      <c r="EX519" s="79">
        <v>43.213733673095703</v>
      </c>
      <c r="EY519" s="79">
        <v>42.170604705810547</v>
      </c>
      <c r="EZ519" s="79">
        <v>41.487834930419922</v>
      </c>
      <c r="FA519" s="79">
        <v>40.877593994140625</v>
      </c>
      <c r="FB519" s="79">
        <v>40.714389801025391</v>
      </c>
      <c r="FC519" s="79">
        <v>40.279281616210938</v>
      </c>
      <c r="FD519" s="79">
        <v>39.4649658203125</v>
      </c>
      <c r="FE519" s="79">
        <v>41.790260314941406</v>
      </c>
      <c r="FF519" s="79">
        <v>46.725921630859375</v>
      </c>
      <c r="FG519" s="79">
        <v>50.333011627197266</v>
      </c>
      <c r="FH519" s="79">
        <v>53.177188873291016</v>
      </c>
      <c r="FI519" s="79">
        <v>54.896106719970703</v>
      </c>
      <c r="FJ519" s="79">
        <v>56.752231597900391</v>
      </c>
      <c r="FK519" s="79">
        <v>58.025768280029297</v>
      </c>
      <c r="FL519" s="79">
        <v>57.801948547363281</v>
      </c>
      <c r="FM519" s="79">
        <v>54.905818939208984</v>
      </c>
      <c r="FN519" s="79">
        <v>51.718299865722656</v>
      </c>
      <c r="FO519" s="79">
        <v>49.841426849365234</v>
      </c>
      <c r="FP519" s="79">
        <v>47.724235534667969</v>
      </c>
      <c r="FQ519" s="79">
        <v>45.387454986572266</v>
      </c>
      <c r="FR519" s="79">
        <v>44.629898071289063</v>
      </c>
      <c r="FS519" s="79">
        <v>44.195831298828125</v>
      </c>
      <c r="FT519" s="79">
        <v>43.083744049072266</v>
      </c>
      <c r="FU519" s="79">
        <v>1.7908969894051552E-2</v>
      </c>
      <c r="FV519" s="79">
        <v>2.74317916482687E-2</v>
      </c>
      <c r="FW519" s="79">
        <v>1.8692761659622192E-2</v>
      </c>
      <c r="FX519" s="79">
        <v>0</v>
      </c>
      <c r="FY519" s="79">
        <v>263</v>
      </c>
      <c r="FZ519" s="79">
        <v>1</v>
      </c>
      <c r="GA519" s="52"/>
      <c r="GB519" s="34"/>
    </row>
    <row r="520" spans="1:184" x14ac:dyDescent="0.2">
      <c r="A520" t="s">
        <v>186</v>
      </c>
      <c r="B520" t="s">
        <v>236</v>
      </c>
      <c r="C520" t="s">
        <v>194</v>
      </c>
      <c r="D520" t="s">
        <v>203</v>
      </c>
      <c r="E520" t="s">
        <v>243</v>
      </c>
      <c r="F520" t="s">
        <v>1</v>
      </c>
      <c r="G520" t="s">
        <v>200</v>
      </c>
      <c r="H520" s="79">
        <v>669</v>
      </c>
      <c r="I520" s="79">
        <v>0.61068254709243774</v>
      </c>
      <c r="J520" s="79">
        <v>0.551891028881073</v>
      </c>
      <c r="K520" s="79">
        <v>0.51505637168884277</v>
      </c>
      <c r="L520" s="79">
        <v>0.49725833535194397</v>
      </c>
      <c r="M520" s="79">
        <v>0.50726336240768433</v>
      </c>
      <c r="N520" s="79">
        <v>0.56321561336517334</v>
      </c>
      <c r="O520" s="79">
        <v>0.76783168315887451</v>
      </c>
      <c r="P520" s="79">
        <v>0.83415514230728149</v>
      </c>
      <c r="Q520" s="79">
        <v>0.78309500217437744</v>
      </c>
      <c r="R520" s="79">
        <v>0.72350960969924927</v>
      </c>
      <c r="S520" s="79">
        <v>0.66844487190246582</v>
      </c>
      <c r="T520" s="79">
        <v>0.66420990228652954</v>
      </c>
      <c r="U520" s="79">
        <v>0.60362064838409424</v>
      </c>
      <c r="V520" s="79">
        <v>0.56002217531204224</v>
      </c>
      <c r="W520" s="79">
        <v>0.58462023735046387</v>
      </c>
      <c r="X520" s="79">
        <v>0.54826277494430542</v>
      </c>
      <c r="Y520" s="79">
        <v>0.62941336631774902</v>
      </c>
      <c r="Z520" s="79">
        <v>0.7677839994430542</v>
      </c>
      <c r="AA520" s="79">
        <v>0.92907369136810303</v>
      </c>
      <c r="AB520" s="79">
        <v>1.0505496263504028</v>
      </c>
      <c r="AC520" s="79">
        <v>0.97880220413208008</v>
      </c>
      <c r="AD520" s="79">
        <v>0.88383787870407104</v>
      </c>
      <c r="AE520" s="79">
        <v>0.83303231000900269</v>
      </c>
      <c r="AF520" s="79">
        <v>0.7309538722038269</v>
      </c>
      <c r="AG520" s="79">
        <v>-0.10056544095277786</v>
      </c>
      <c r="AH520" s="79">
        <v>-7.9977087676525116E-2</v>
      </c>
      <c r="AI520" s="79">
        <v>-5.7000979781150818E-2</v>
      </c>
      <c r="AJ520" s="79">
        <v>-0.12026794999837875</v>
      </c>
      <c r="AK520" s="79">
        <v>-9.7364485263824463E-2</v>
      </c>
      <c r="AL520" s="79">
        <v>-0.12715813517570496</v>
      </c>
      <c r="AM520" s="79">
        <v>-0.11620796471834183</v>
      </c>
      <c r="AN520" s="79">
        <v>-0.12374360859394073</v>
      </c>
      <c r="AO520" s="79">
        <v>-8.7161771953105927E-2</v>
      </c>
      <c r="AP520" s="79">
        <v>-0.15036855638027191</v>
      </c>
      <c r="AQ520" s="79">
        <v>-0.15998055040836334</v>
      </c>
      <c r="AR520" s="79">
        <v>-0.18601393699645996</v>
      </c>
      <c r="AS520" s="79">
        <v>-4.7926206141710281E-2</v>
      </c>
      <c r="AT520" s="79">
        <v>-7.3826685547828674E-2</v>
      </c>
      <c r="AU520" s="79">
        <v>-7.7195331454277039E-2</v>
      </c>
      <c r="AV520" s="79">
        <v>-0.1103021502494812</v>
      </c>
      <c r="AW520" s="79">
        <v>-0.11158252507448196</v>
      </c>
      <c r="AX520" s="79">
        <v>-0.17837443947792053</v>
      </c>
      <c r="AY520" s="79">
        <v>-4.7500230371952057E-2</v>
      </c>
      <c r="AZ520" s="79">
        <v>-5.7392388582229614E-2</v>
      </c>
      <c r="BA520" s="79">
        <v>-8.2705214619636536E-2</v>
      </c>
      <c r="BB520" s="79">
        <v>-7.2288163006305695E-2</v>
      </c>
      <c r="BC520" s="79">
        <v>-2.2631870582699776E-2</v>
      </c>
      <c r="BD520" s="79">
        <v>-0.12054675072431564</v>
      </c>
      <c r="BE520" s="79">
        <v>-6.2208231538534164E-2</v>
      </c>
      <c r="BF520" s="79">
        <v>-4.9268525093793869E-2</v>
      </c>
      <c r="BG520" s="79">
        <v>-2.837565541267395E-2</v>
      </c>
      <c r="BH520" s="79">
        <v>-8.3739638328552246E-2</v>
      </c>
      <c r="BI520" s="79">
        <v>-6.3841171562671661E-2</v>
      </c>
      <c r="BJ520" s="79">
        <v>-9.0367697179317474E-2</v>
      </c>
      <c r="BK520" s="79">
        <v>-7.4647605419158936E-2</v>
      </c>
      <c r="BL520" s="79">
        <v>-8.1747375428676605E-2</v>
      </c>
      <c r="BM520" s="79">
        <v>-4.4574104249477386E-2</v>
      </c>
      <c r="BN520" s="79">
        <v>-0.10283645987510681</v>
      </c>
      <c r="BO520" s="79">
        <v>-0.12177052348852158</v>
      </c>
      <c r="BP520" s="79">
        <v>-0.14384539425373077</v>
      </c>
      <c r="BQ520" s="79">
        <v>-9.1315498575568199E-3</v>
      </c>
      <c r="BR520" s="79">
        <v>-2.9849467799067497E-2</v>
      </c>
      <c r="BS520" s="79">
        <v>-2.7341302484273911E-2</v>
      </c>
      <c r="BT520" s="79">
        <v>-5.9866413474082947E-2</v>
      </c>
      <c r="BU520" s="79">
        <v>-6.0908414423465729E-2</v>
      </c>
      <c r="BV520" s="79">
        <v>-0.12315960973501205</v>
      </c>
      <c r="BW520" s="79">
        <v>-1.8689496209844947E-3</v>
      </c>
      <c r="BX520" s="79">
        <v>-6.6151288338005543E-3</v>
      </c>
      <c r="BY520" s="79">
        <v>-2.6253128424286842E-2</v>
      </c>
      <c r="BZ520" s="79">
        <v>-2.4696512147784233E-2</v>
      </c>
      <c r="CA520" s="79">
        <v>2.2684728726744652E-2</v>
      </c>
      <c r="CB520" s="79">
        <v>-8.0183207988739014E-2</v>
      </c>
      <c r="CC520" s="79">
        <v>-3.5642147064208984E-2</v>
      </c>
      <c r="CD520" s="79">
        <v>-2.7999864891171455E-2</v>
      </c>
      <c r="CE520" s="79">
        <v>-8.5498476400971413E-3</v>
      </c>
      <c r="CF520" s="79">
        <v>-5.8440234512090683E-2</v>
      </c>
      <c r="CG520" s="79">
        <v>-4.0623031556606293E-2</v>
      </c>
      <c r="CH520" s="79">
        <v>-6.4886763691902161E-2</v>
      </c>
      <c r="CI520" s="79">
        <v>-4.586302861571312E-2</v>
      </c>
      <c r="CJ520" s="79">
        <v>-5.2660923451185226E-2</v>
      </c>
      <c r="CK520" s="79">
        <v>-1.5078015625476837E-2</v>
      </c>
      <c r="CL520" s="79">
        <v>-6.991586834192276E-2</v>
      </c>
      <c r="CM520" s="79">
        <v>-9.5306366682052612E-2</v>
      </c>
      <c r="CN520" s="79">
        <v>-0.11463958770036697</v>
      </c>
      <c r="CO520" s="79">
        <v>1.7737509682774544E-2</v>
      </c>
      <c r="CP520" s="79">
        <v>6.0901709366589785E-4</v>
      </c>
      <c r="CQ520" s="79">
        <v>7.187447976320982E-3</v>
      </c>
      <c r="CR520" s="79">
        <v>-2.4934779852628708E-2</v>
      </c>
      <c r="CS520" s="79">
        <v>-2.5811681523919106E-2</v>
      </c>
      <c r="CT520" s="79">
        <v>-8.4917999804019928E-2</v>
      </c>
      <c r="CU520" s="79">
        <v>2.9735136777162552E-2</v>
      </c>
      <c r="CV520" s="79">
        <v>2.8553048148751259E-2</v>
      </c>
      <c r="CW520" s="79">
        <v>1.2845417484641075E-2</v>
      </c>
      <c r="CX520" s="79">
        <v>8.2653239369392395E-3</v>
      </c>
      <c r="CY520" s="79">
        <v>5.4070867598056793E-2</v>
      </c>
      <c r="CZ520" s="79">
        <v>-5.2227545529603958E-2</v>
      </c>
      <c r="DA520" s="79">
        <v>-9.0760616585612297E-3</v>
      </c>
      <c r="DB520" s="79">
        <v>-6.7312084138393402E-3</v>
      </c>
      <c r="DC520" s="79">
        <v>1.1275962926447392E-2</v>
      </c>
      <c r="DD520" s="79">
        <v>-3.314083069562912E-2</v>
      </c>
      <c r="DE520" s="79">
        <v>-1.7404891550540924E-2</v>
      </c>
      <c r="DF520" s="79">
        <v>-3.9405833929777145E-2</v>
      </c>
      <c r="DG520" s="79">
        <v>-1.7078451812267303E-2</v>
      </c>
      <c r="DH520" s="79">
        <v>-2.3574460297822952E-2</v>
      </c>
      <c r="DI520" s="79">
        <v>1.4418074861168861E-2</v>
      </c>
      <c r="DJ520" s="79">
        <v>-3.6995280534029007E-2</v>
      </c>
      <c r="DK520" s="79">
        <v>-6.8842217326164246E-2</v>
      </c>
      <c r="DL520" s="79">
        <v>-8.5433781147003174E-2</v>
      </c>
      <c r="DM520" s="79">
        <v>4.4606566429138184E-2</v>
      </c>
      <c r="DN520" s="79">
        <v>3.1067501753568649E-2</v>
      </c>
      <c r="DO520" s="79">
        <v>4.1716195642948151E-2</v>
      </c>
      <c r="DP520" s="79">
        <v>9.9968547001481056E-3</v>
      </c>
      <c r="DQ520" s="79">
        <v>9.2850504443049431E-3</v>
      </c>
      <c r="DR520" s="79">
        <v>-4.6676378697156906E-2</v>
      </c>
      <c r="DS520" s="79">
        <v>6.133921816945076E-2</v>
      </c>
      <c r="DT520" s="79">
        <v>6.3721224665641785E-2</v>
      </c>
      <c r="DU520" s="79">
        <v>5.1943961530923843E-2</v>
      </c>
      <c r="DV520" s="79">
        <v>4.1227158159017563E-2</v>
      </c>
      <c r="DW520" s="79">
        <v>8.5457012057304382E-2</v>
      </c>
      <c r="DX520" s="79">
        <v>-2.4271881207823753E-2</v>
      </c>
      <c r="DY520" s="79">
        <v>2.9281146824359894E-2</v>
      </c>
      <c r="DZ520" s="79">
        <v>2.3977354168891907E-2</v>
      </c>
      <c r="EA520" s="79">
        <v>3.9901282638311386E-2</v>
      </c>
      <c r="EB520" s="79">
        <v>3.387488191947341E-3</v>
      </c>
      <c r="EC520" s="79">
        <v>1.6118418425321579E-2</v>
      </c>
      <c r="ED520" s="79">
        <v>-2.6154124643653631E-3</v>
      </c>
      <c r="EE520" s="79">
        <v>2.4481905624270439E-2</v>
      </c>
      <c r="EF520" s="79">
        <v>1.842176727950573E-2</v>
      </c>
      <c r="EG520" s="79">
        <v>5.7005744427442551E-2</v>
      </c>
      <c r="EH520" s="79">
        <v>1.0536821559071541E-2</v>
      </c>
      <c r="EI520" s="79">
        <v>-3.0632177367806435E-2</v>
      </c>
      <c r="EJ520" s="79">
        <v>-4.3265242129564285E-2</v>
      </c>
      <c r="EK520" s="79">
        <v>8.3401218056678772E-2</v>
      </c>
      <c r="EL520" s="79">
        <v>7.5044713914394379E-2</v>
      </c>
      <c r="EM520" s="79">
        <v>9.1570235788822174E-2</v>
      </c>
      <c r="EN520" s="79">
        <v>6.0432590544223785E-2</v>
      </c>
      <c r="EO520" s="79">
        <v>5.9959158301353455E-2</v>
      </c>
      <c r="EP520" s="79">
        <v>8.5384445264935493E-3</v>
      </c>
      <c r="EQ520" s="79">
        <v>0.10697050392627716</v>
      </c>
      <c r="ER520" s="79">
        <v>0.11449848860502243</v>
      </c>
      <c r="ES520" s="79">
        <v>0.10839604586362839</v>
      </c>
      <c r="ET520" s="79">
        <v>8.8818810880184174E-2</v>
      </c>
      <c r="EU520" s="79">
        <v>0.13077360391616821</v>
      </c>
      <c r="EV520" s="79">
        <v>1.6091661527752876E-2</v>
      </c>
      <c r="EW520" s="79">
        <v>42.090248107910156</v>
      </c>
      <c r="EX520" s="79">
        <v>42.124866485595703</v>
      </c>
      <c r="EY520" s="79">
        <v>41.713783264160156</v>
      </c>
      <c r="EZ520" s="79">
        <v>40.856056213378906</v>
      </c>
      <c r="FA520" s="79">
        <v>40.223213195800781</v>
      </c>
      <c r="FB520" s="79">
        <v>39.830532073974609</v>
      </c>
      <c r="FC520" s="79">
        <v>39.350887298583984</v>
      </c>
      <c r="FD520" s="79">
        <v>39.068534851074219</v>
      </c>
      <c r="FE520" s="79">
        <v>40.8402099609375</v>
      </c>
      <c r="FF520" s="79">
        <v>44.784542083740234</v>
      </c>
      <c r="FG520" s="79">
        <v>48.712886810302734</v>
      </c>
      <c r="FH520" s="79">
        <v>52.078029632568359</v>
      </c>
      <c r="FI520" s="79">
        <v>54.378543853759766</v>
      </c>
      <c r="FJ520" s="79">
        <v>56.168952941894531</v>
      </c>
      <c r="FK520" s="79">
        <v>57.429519653320313</v>
      </c>
      <c r="FL520" s="79">
        <v>57.409633636474609</v>
      </c>
      <c r="FM520" s="79">
        <v>55.150535583496094</v>
      </c>
      <c r="FN520" s="79">
        <v>51.588321685791016</v>
      </c>
      <c r="FO520" s="79">
        <v>48.885791778564453</v>
      </c>
      <c r="FP520" s="79">
        <v>47.019119262695313</v>
      </c>
      <c r="FQ520" s="79">
        <v>45.218288421630859</v>
      </c>
      <c r="FR520" s="79">
        <v>43.989040374755859</v>
      </c>
      <c r="FS520" s="79">
        <v>42.866859436035156</v>
      </c>
      <c r="FT520" s="79">
        <v>42.149429321289063</v>
      </c>
      <c r="FU520" s="79">
        <v>3.3629991114139557E-2</v>
      </c>
      <c r="FV520" s="79">
        <v>4.8878379166126251E-2</v>
      </c>
      <c r="FW520" s="79">
        <v>3.2858908176422119E-2</v>
      </c>
      <c r="FX520" s="79">
        <v>0</v>
      </c>
      <c r="FY520" s="79">
        <v>126</v>
      </c>
      <c r="FZ520" s="79">
        <v>1</v>
      </c>
      <c r="GA520" s="52"/>
      <c r="GB520" s="34"/>
    </row>
    <row r="521" spans="1:184" x14ac:dyDescent="0.2">
      <c r="A521" t="s">
        <v>186</v>
      </c>
      <c r="B521" t="s">
        <v>236</v>
      </c>
      <c r="C521" t="s">
        <v>194</v>
      </c>
      <c r="D521" t="s">
        <v>203</v>
      </c>
      <c r="E521" t="s">
        <v>243</v>
      </c>
      <c r="F521" t="s">
        <v>1</v>
      </c>
      <c r="G521" t="s">
        <v>1</v>
      </c>
      <c r="H521" s="79">
        <v>4420</v>
      </c>
      <c r="I521" s="79">
        <v>0.53639155626296997</v>
      </c>
      <c r="J521" s="79">
        <v>0.5173218846321106</v>
      </c>
      <c r="K521" s="79">
        <v>0.47155794501304626</v>
      </c>
      <c r="L521" s="79">
        <v>0.45386925339698792</v>
      </c>
      <c r="M521" s="79">
        <v>0.44509321451187134</v>
      </c>
      <c r="N521" s="79">
        <v>0.49125769734382629</v>
      </c>
      <c r="O521" s="79">
        <v>0.64391487836837769</v>
      </c>
      <c r="P521" s="79">
        <v>0.69762331247329712</v>
      </c>
      <c r="Q521" s="79">
        <v>0.63005322217941284</v>
      </c>
      <c r="R521" s="79">
        <v>0.60030323266983032</v>
      </c>
      <c r="S521" s="79">
        <v>0.57134401798248291</v>
      </c>
      <c r="T521" s="79">
        <v>0.50612735748291016</v>
      </c>
      <c r="U521" s="79">
        <v>0.48625063896179199</v>
      </c>
      <c r="V521" s="79">
        <v>0.45299032330513</v>
      </c>
      <c r="W521" s="79">
        <v>0.49635303020477295</v>
      </c>
      <c r="X521" s="79">
        <v>0.49624451994895935</v>
      </c>
      <c r="Y521" s="79">
        <v>0.59060484170913696</v>
      </c>
      <c r="Z521" s="79">
        <v>0.72382718324661255</v>
      </c>
      <c r="AA521" s="79">
        <v>0.86316168308258057</v>
      </c>
      <c r="AB521" s="79">
        <v>0.87118023633956909</v>
      </c>
      <c r="AC521" s="79">
        <v>0.88387709856033325</v>
      </c>
      <c r="AD521" s="79">
        <v>0.82042843103408813</v>
      </c>
      <c r="AE521" s="79">
        <v>0.75277101993560791</v>
      </c>
      <c r="AF521" s="79">
        <v>0.63719034194946289</v>
      </c>
      <c r="AG521" s="79">
        <v>-0.10396008193492889</v>
      </c>
      <c r="AH521" s="79">
        <v>-9.9469557404518127E-2</v>
      </c>
      <c r="AI521" s="79">
        <v>-0.10239118337631226</v>
      </c>
      <c r="AJ521" s="79">
        <v>-7.204851508140564E-2</v>
      </c>
      <c r="AK521" s="79">
        <v>-8.2309596240520477E-2</v>
      </c>
      <c r="AL521" s="79">
        <v>-9.205695241689682E-2</v>
      </c>
      <c r="AM521" s="79">
        <v>-9.4495415687561035E-2</v>
      </c>
      <c r="AN521" s="79">
        <v>-7.6903760433197021E-2</v>
      </c>
      <c r="AO521" s="79">
        <v>-4.6630896627902985E-2</v>
      </c>
      <c r="AP521" s="79">
        <v>-4.5344460755586624E-2</v>
      </c>
      <c r="AQ521" s="79">
        <v>-4.748243372887373E-3</v>
      </c>
      <c r="AR521" s="79">
        <v>-1.3489427976310253E-2</v>
      </c>
      <c r="AS521" s="79">
        <v>-1.1342114768922329E-2</v>
      </c>
      <c r="AT521" s="79">
        <v>-1.1167517863214016E-2</v>
      </c>
      <c r="AU521" s="79">
        <v>2.777443453669548E-2</v>
      </c>
      <c r="AV521" s="79">
        <v>2.4526532739400864E-2</v>
      </c>
      <c r="AW521" s="79">
        <v>1.737591065466404E-2</v>
      </c>
      <c r="AX521" s="79">
        <v>1.6097264364361763E-2</v>
      </c>
      <c r="AY521" s="79">
        <v>1.1505177244544029E-2</v>
      </c>
      <c r="AZ521" s="79">
        <v>-9.0451054275035858E-3</v>
      </c>
      <c r="BA521" s="79">
        <v>-8.4755107760429382E-2</v>
      </c>
      <c r="BB521" s="79">
        <v>-0.1093432754278183</v>
      </c>
      <c r="BC521" s="79">
        <v>-7.3307044804096222E-2</v>
      </c>
      <c r="BD521" s="79">
        <v>-7.849661260843277E-2</v>
      </c>
      <c r="BE521" s="79">
        <v>-8.0315962433815002E-2</v>
      </c>
      <c r="BF521" s="79">
        <v>-7.5607895851135254E-2</v>
      </c>
      <c r="BG521" s="79">
        <v>-7.937072217464447E-2</v>
      </c>
      <c r="BH521" s="79">
        <v>-5.1666721701622009E-2</v>
      </c>
      <c r="BI521" s="79">
        <v>-5.8190368115901947E-2</v>
      </c>
      <c r="BJ521" s="79">
        <v>-6.8592578172683716E-2</v>
      </c>
      <c r="BK521" s="79">
        <v>-7.2202794253826141E-2</v>
      </c>
      <c r="BL521" s="79">
        <v>-5.2019111812114716E-2</v>
      </c>
      <c r="BM521" s="79">
        <v>-2.3731488734483719E-2</v>
      </c>
      <c r="BN521" s="79">
        <v>-2.3351749405264854E-2</v>
      </c>
      <c r="BO521" s="79">
        <v>1.8158014863729477E-2</v>
      </c>
      <c r="BP521" s="79">
        <v>9.3396604061126709E-3</v>
      </c>
      <c r="BQ521" s="79">
        <v>1.099850982427597E-2</v>
      </c>
      <c r="BR521" s="79">
        <v>1.2747956439852715E-2</v>
      </c>
      <c r="BS521" s="79">
        <v>4.9910824745893478E-2</v>
      </c>
      <c r="BT521" s="79">
        <v>4.7436881810426712E-2</v>
      </c>
      <c r="BU521" s="79">
        <v>4.2638532817363739E-2</v>
      </c>
      <c r="BV521" s="79">
        <v>4.1955608874559402E-2</v>
      </c>
      <c r="BW521" s="79">
        <v>3.9835501462221146E-2</v>
      </c>
      <c r="BX521" s="79">
        <v>1.8273869529366493E-2</v>
      </c>
      <c r="BY521" s="79">
        <v>-5.4477669298648834E-2</v>
      </c>
      <c r="BZ521" s="79">
        <v>-8.1014357507228851E-2</v>
      </c>
      <c r="CA521" s="79">
        <v>-4.6698164194822311E-2</v>
      </c>
      <c r="CB521" s="79">
        <v>-5.4072510451078415E-2</v>
      </c>
      <c r="CC521" s="79">
        <v>-6.3940122723579407E-2</v>
      </c>
      <c r="CD521" s="79">
        <v>-5.9081371873617172E-2</v>
      </c>
      <c r="CE521" s="79">
        <v>-6.3426829874515533E-2</v>
      </c>
      <c r="CF521" s="79">
        <v>-3.7550356239080429E-2</v>
      </c>
      <c r="CG521" s="79">
        <v>-4.1485466063022614E-2</v>
      </c>
      <c r="CH521" s="79">
        <v>-5.2341211587190628E-2</v>
      </c>
      <c r="CI521" s="79">
        <v>-5.6762978434562683E-2</v>
      </c>
      <c r="CJ521" s="79">
        <v>-3.4784086048603058E-2</v>
      </c>
      <c r="CK521" s="79">
        <v>-7.8714294359087944E-3</v>
      </c>
      <c r="CL521" s="79">
        <v>-8.1196678802371025E-3</v>
      </c>
      <c r="CM521" s="79">
        <v>3.4022819250822067E-2</v>
      </c>
      <c r="CN521" s="79">
        <v>2.5151018053293228E-2</v>
      </c>
      <c r="CO521" s="79">
        <v>2.6471557095646858E-2</v>
      </c>
      <c r="CP521" s="79">
        <v>2.9311740770936012E-2</v>
      </c>
      <c r="CQ521" s="79">
        <v>6.524241715669632E-2</v>
      </c>
      <c r="CR521" s="79">
        <v>6.3304521143436432E-2</v>
      </c>
      <c r="CS521" s="79">
        <v>6.0135349631309509E-2</v>
      </c>
      <c r="CT521" s="79">
        <v>5.9865020215511322E-2</v>
      </c>
      <c r="CU521" s="79">
        <v>5.9456992894411087E-2</v>
      </c>
      <c r="CV521" s="79">
        <v>3.7194907665252686E-2</v>
      </c>
      <c r="CW521" s="79">
        <v>-3.3507615327835083E-2</v>
      </c>
      <c r="CX521" s="79">
        <v>-6.1393845826387405E-2</v>
      </c>
      <c r="CY521" s="79">
        <v>-2.8268931433558464E-2</v>
      </c>
      <c r="CZ521" s="79">
        <v>-3.7156447768211365E-2</v>
      </c>
      <c r="DA521" s="79">
        <v>-4.7564286738634109E-2</v>
      </c>
      <c r="DB521" s="79">
        <v>-4.2554847896099091E-2</v>
      </c>
      <c r="DC521" s="79">
        <v>-4.7482930123806E-2</v>
      </c>
      <c r="DD521" s="79">
        <v>-2.3433992639183998E-2</v>
      </c>
      <c r="DE521" s="79">
        <v>-2.4780562147498131E-2</v>
      </c>
      <c r="DF521" s="79">
        <v>-3.6089852452278137E-2</v>
      </c>
      <c r="DG521" s="79">
        <v>-4.1323170065879822E-2</v>
      </c>
      <c r="DH521" s="79">
        <v>-1.7549058422446251E-2</v>
      </c>
      <c r="DI521" s="79">
        <v>7.9886298626661301E-3</v>
      </c>
      <c r="DJ521" s="79">
        <v>7.112414576113224E-3</v>
      </c>
      <c r="DK521" s="79">
        <v>4.9887619912624359E-2</v>
      </c>
      <c r="DL521" s="79">
        <v>4.0962375700473785E-2</v>
      </c>
      <c r="DM521" s="79">
        <v>4.1944604367017746E-2</v>
      </c>
      <c r="DN521" s="79">
        <v>4.5875523239374161E-2</v>
      </c>
      <c r="DO521" s="79">
        <v>8.0574020743370056E-2</v>
      </c>
      <c r="DP521" s="79">
        <v>7.917216420173645E-2</v>
      </c>
      <c r="DQ521" s="79">
        <v>7.7632158994674683E-2</v>
      </c>
      <c r="DR521" s="79">
        <v>7.7774427831172943E-2</v>
      </c>
      <c r="DS521" s="79">
        <v>7.9078488051891327E-2</v>
      </c>
      <c r="DT521" s="79">
        <v>5.6115947663784027E-2</v>
      </c>
      <c r="DU521" s="79">
        <v>-1.2537555769085884E-2</v>
      </c>
      <c r="DV521" s="79">
        <v>-4.1773334145545959E-2</v>
      </c>
      <c r="DW521" s="79">
        <v>-9.8396958783268929E-3</v>
      </c>
      <c r="DX521" s="79">
        <v>-2.0240390673279762E-2</v>
      </c>
      <c r="DY521" s="79">
        <v>-2.3920174688100815E-2</v>
      </c>
      <c r="DZ521" s="79">
        <v>-1.869317889213562E-2</v>
      </c>
      <c r="EA521" s="79">
        <v>-2.4462468922138214E-2</v>
      </c>
      <c r="EB521" s="79">
        <v>-3.0522039160132408E-3</v>
      </c>
      <c r="EC521" s="79">
        <v>-6.6133373184129596E-4</v>
      </c>
      <c r="ED521" s="79">
        <v>-1.2625467963516712E-2</v>
      </c>
      <c r="EE521" s="79">
        <v>-1.9030541181564331E-2</v>
      </c>
      <c r="EF521" s="79">
        <v>7.3355846107006073E-3</v>
      </c>
      <c r="EG521" s="79">
        <v>3.0888037756085396E-2</v>
      </c>
      <c r="EH521" s="79">
        <v>2.910512313246727E-2</v>
      </c>
      <c r="EI521" s="79">
        <v>7.2793878614902496E-2</v>
      </c>
      <c r="EJ521" s="79">
        <v>6.3791461288928986E-2</v>
      </c>
      <c r="EK521" s="79">
        <v>6.4285226166248322E-2</v>
      </c>
      <c r="EL521" s="79">
        <v>6.9790996611118317E-2</v>
      </c>
      <c r="EM521" s="79">
        <v>0.10271041095256805</v>
      </c>
      <c r="EN521" s="79">
        <v>0.1020825132727623</v>
      </c>
      <c r="EO521" s="79">
        <v>0.10289479047060013</v>
      </c>
      <c r="EP521" s="79">
        <v>0.10363276302814484</v>
      </c>
      <c r="EQ521" s="79">
        <v>0.10740881413221359</v>
      </c>
      <c r="ER521" s="79">
        <v>8.3434917032718658E-2</v>
      </c>
      <c r="ES521" s="79">
        <v>1.7739877104759216E-2</v>
      </c>
      <c r="ET521" s="79">
        <v>-1.3444429263472557E-2</v>
      </c>
      <c r="EU521" s="79">
        <v>1.6769193112850189E-2</v>
      </c>
      <c r="EV521" s="79">
        <v>4.1837138123810291E-3</v>
      </c>
      <c r="EW521" s="79">
        <v>43.781475067138672</v>
      </c>
      <c r="EX521" s="79">
        <v>43.047927856445313</v>
      </c>
      <c r="EY521" s="79">
        <v>42.102931976318359</v>
      </c>
      <c r="EZ521" s="79">
        <v>41.37969970703125</v>
      </c>
      <c r="FA521" s="79">
        <v>40.766071319580078</v>
      </c>
      <c r="FB521" s="79">
        <v>40.559814453125</v>
      </c>
      <c r="FC521" s="79">
        <v>40.116096496582031</v>
      </c>
      <c r="FD521" s="79">
        <v>39.392311096191406</v>
      </c>
      <c r="FE521" s="79">
        <v>41.610340118408203</v>
      </c>
      <c r="FF521" s="79">
        <v>46.342731475830078</v>
      </c>
      <c r="FG521" s="79">
        <v>49.984458923339844</v>
      </c>
      <c r="FH521" s="79">
        <v>52.907791137695313</v>
      </c>
      <c r="FI521" s="79">
        <v>54.796283721923828</v>
      </c>
      <c r="FJ521" s="79">
        <v>56.635662078857422</v>
      </c>
      <c r="FK521" s="79">
        <v>57.904891967773438</v>
      </c>
      <c r="FL521" s="79">
        <v>57.723331451416016</v>
      </c>
      <c r="FM521" s="79">
        <v>54.951568603515625</v>
      </c>
      <c r="FN521" s="79">
        <v>51.693035125732422</v>
      </c>
      <c r="FO521" s="79">
        <v>49.679573059082031</v>
      </c>
      <c r="FP521" s="79">
        <v>47.593452453613281</v>
      </c>
      <c r="FQ521" s="79">
        <v>45.360492706298828</v>
      </c>
      <c r="FR521" s="79">
        <v>44.533588409423828</v>
      </c>
      <c r="FS521" s="79">
        <v>43.995216369628906</v>
      </c>
      <c r="FT521" s="79">
        <v>42.919506072998047</v>
      </c>
      <c r="FU521" s="79">
        <v>1.602805033326149E-2</v>
      </c>
      <c r="FV521" s="79">
        <v>2.4427041411399841E-2</v>
      </c>
      <c r="FW521" s="79">
        <v>1.6624826937913895E-2</v>
      </c>
      <c r="FX521" s="79">
        <v>0</v>
      </c>
      <c r="FY521" s="79">
        <v>389</v>
      </c>
      <c r="FZ521" s="79">
        <v>1</v>
      </c>
      <c r="GA521" s="52"/>
      <c r="GB521" s="34"/>
    </row>
    <row r="522" spans="1:184" x14ac:dyDescent="0.2">
      <c r="A522" t="s">
        <v>186</v>
      </c>
      <c r="B522" t="s">
        <v>236</v>
      </c>
      <c r="C522" t="s">
        <v>194</v>
      </c>
      <c r="D522" t="s">
        <v>203</v>
      </c>
      <c r="E522" t="s">
        <v>243</v>
      </c>
      <c r="F522" t="s">
        <v>178</v>
      </c>
      <c r="G522" t="s">
        <v>1</v>
      </c>
      <c r="H522" s="79">
        <v>2936</v>
      </c>
      <c r="I522" s="79">
        <v>0.45009729266166687</v>
      </c>
      <c r="J522" s="79">
        <v>0.42795094847679138</v>
      </c>
      <c r="K522" s="79">
        <v>0.40660157799720764</v>
      </c>
      <c r="L522" s="79">
        <v>0.38848447799682617</v>
      </c>
      <c r="M522" s="79">
        <v>0.35452935099601746</v>
      </c>
      <c r="N522" s="79">
        <v>0.41027277708053589</v>
      </c>
      <c r="O522" s="79">
        <v>0.53991210460662842</v>
      </c>
      <c r="P522" s="79">
        <v>0.62192833423614502</v>
      </c>
      <c r="Q522" s="79">
        <v>0.57580888271331787</v>
      </c>
      <c r="R522" s="79">
        <v>0.56309187412261963</v>
      </c>
      <c r="S522" s="79">
        <v>0.51600980758666992</v>
      </c>
      <c r="T522" s="79">
        <v>0.48026177287101746</v>
      </c>
      <c r="U522" s="79">
        <v>0.43822640180587769</v>
      </c>
      <c r="V522" s="79">
        <v>0.41626104712486267</v>
      </c>
      <c r="W522" s="79">
        <v>0.41457971930503845</v>
      </c>
      <c r="X522" s="79">
        <v>0.40473112463951111</v>
      </c>
      <c r="Y522" s="79">
        <v>0.52705210447311401</v>
      </c>
      <c r="Z522" s="79">
        <v>0.67380601167678833</v>
      </c>
      <c r="AA522" s="79">
        <v>0.81810128688812256</v>
      </c>
      <c r="AB522" s="79">
        <v>0.86702966690063477</v>
      </c>
      <c r="AC522" s="79">
        <v>0.79485082626342773</v>
      </c>
      <c r="AD522" s="79">
        <v>0.78090924024581909</v>
      </c>
      <c r="AE522" s="79">
        <v>0.70212423801422119</v>
      </c>
      <c r="AF522" s="79">
        <v>0.54955536127090454</v>
      </c>
      <c r="AG522" s="79">
        <v>-4.76258285343647E-2</v>
      </c>
      <c r="AH522" s="79">
        <v>-4.8464436084032059E-2</v>
      </c>
      <c r="AI522" s="79">
        <v>-4.8197951167821884E-2</v>
      </c>
      <c r="AJ522" s="79">
        <v>-6.7103452980518341E-2</v>
      </c>
      <c r="AK522" s="79">
        <v>-7.8488856554031372E-2</v>
      </c>
      <c r="AL522" s="79">
        <v>-7.6993085443973541E-2</v>
      </c>
      <c r="AM522" s="79">
        <v>-4.6147901564836502E-2</v>
      </c>
      <c r="AN522" s="79">
        <v>-1.6794756054878235E-2</v>
      </c>
      <c r="AO522" s="79">
        <v>-3.9092499762773514E-2</v>
      </c>
      <c r="AP522" s="79">
        <v>-2.5321763008832932E-2</v>
      </c>
      <c r="AQ522" s="79">
        <v>1.8819494172930717E-2</v>
      </c>
      <c r="AR522" s="79">
        <v>3.5186320543289185E-2</v>
      </c>
      <c r="AS522" s="79">
        <v>-1.3394336216151714E-2</v>
      </c>
      <c r="AT522" s="79">
        <v>-1.7570249736309052E-2</v>
      </c>
      <c r="AU522" s="79">
        <v>3.1972974538803101E-2</v>
      </c>
      <c r="AV522" s="79">
        <v>-9.1298781335353851E-3</v>
      </c>
      <c r="AW522" s="79">
        <v>-7.4706599116325378E-3</v>
      </c>
      <c r="AX522" s="79">
        <v>2.9989620670676231E-3</v>
      </c>
      <c r="AY522" s="79">
        <v>1.1798274936154485E-3</v>
      </c>
      <c r="AZ522" s="79">
        <v>-1.0465068044140935E-3</v>
      </c>
      <c r="BA522" s="79">
        <v>-6.7849487066268921E-2</v>
      </c>
      <c r="BB522" s="79">
        <v>-7.9879343509674072E-2</v>
      </c>
      <c r="BC522" s="79">
        <v>-7.3201082646846771E-2</v>
      </c>
      <c r="BD522" s="79">
        <v>-6.4092591404914856E-2</v>
      </c>
      <c r="BE522" s="79">
        <v>-2.4879980832338333E-2</v>
      </c>
      <c r="BF522" s="79">
        <v>-2.6037191972136497E-2</v>
      </c>
      <c r="BG522" s="79">
        <v>-2.7384273707866669E-2</v>
      </c>
      <c r="BH522" s="79">
        <v>-4.3732237070798874E-2</v>
      </c>
      <c r="BI522" s="79">
        <v>-5.5812738835811615E-2</v>
      </c>
      <c r="BJ522" s="79">
        <v>-5.6080576032400131E-2</v>
      </c>
      <c r="BK522" s="79">
        <v>-2.5569036602973938E-2</v>
      </c>
      <c r="BL522" s="79">
        <v>5.0613707862794399E-3</v>
      </c>
      <c r="BM522" s="79">
        <v>-1.6667090356349945E-2</v>
      </c>
      <c r="BN522" s="79">
        <v>-3.4931462723761797E-3</v>
      </c>
      <c r="BO522" s="79">
        <v>4.1588593274354935E-2</v>
      </c>
      <c r="BP522" s="79">
        <v>5.6939125061035156E-2</v>
      </c>
      <c r="BQ522" s="79">
        <v>9.8807504400610924E-3</v>
      </c>
      <c r="BR522" s="79">
        <v>6.1730248853564262E-3</v>
      </c>
      <c r="BS522" s="79">
        <v>5.2060164511203766E-2</v>
      </c>
      <c r="BT522" s="79">
        <v>1.4181720092892647E-2</v>
      </c>
      <c r="BU522" s="79">
        <v>1.7993247136473656E-2</v>
      </c>
      <c r="BV522" s="79">
        <v>3.0155248939990997E-2</v>
      </c>
      <c r="BW522" s="79">
        <v>2.920113131403923E-2</v>
      </c>
      <c r="BX522" s="79">
        <v>2.750324085354805E-2</v>
      </c>
      <c r="BY522" s="79">
        <v>-3.8853239268064499E-2</v>
      </c>
      <c r="BZ522" s="79">
        <v>-5.1662664860486984E-2</v>
      </c>
      <c r="CA522" s="79">
        <v>-4.667968675494194E-2</v>
      </c>
      <c r="CB522" s="79">
        <v>-3.9575088769197464E-2</v>
      </c>
      <c r="CC522" s="79">
        <v>-9.1262776404619217E-3</v>
      </c>
      <c r="CD522" s="79">
        <v>-1.0504148900508881E-2</v>
      </c>
      <c r="CE522" s="79">
        <v>-1.2968786060810089E-2</v>
      </c>
      <c r="CF522" s="79">
        <v>-2.7545405551791191E-2</v>
      </c>
      <c r="CG522" s="79">
        <v>-4.0107328444719315E-2</v>
      </c>
      <c r="CH522" s="79">
        <v>-4.1596636176109314E-2</v>
      </c>
      <c r="CI522" s="79">
        <v>-1.1316180229187012E-2</v>
      </c>
      <c r="CJ522" s="79">
        <v>2.019885741174221E-2</v>
      </c>
      <c r="CK522" s="79">
        <v>-1.1353185400366783E-3</v>
      </c>
      <c r="CL522" s="79">
        <v>1.1625288054347038E-2</v>
      </c>
      <c r="CM522" s="79">
        <v>5.7358395308256149E-2</v>
      </c>
      <c r="CN522" s="79">
        <v>7.2005055844783783E-2</v>
      </c>
      <c r="CO522" s="79">
        <v>2.6001004502177238E-2</v>
      </c>
      <c r="CP522" s="79">
        <v>2.2617543116211891E-2</v>
      </c>
      <c r="CQ522" s="79">
        <v>6.5972499549388885E-2</v>
      </c>
      <c r="CR522" s="79">
        <v>3.0327260494232178E-2</v>
      </c>
      <c r="CS522" s="79">
        <v>3.5629469901323318E-2</v>
      </c>
      <c r="CT522" s="79">
        <v>4.8963606357574463E-2</v>
      </c>
      <c r="CU522" s="79">
        <v>4.8608601093292236E-2</v>
      </c>
      <c r="CV522" s="79">
        <v>4.7276709228754044E-2</v>
      </c>
      <c r="CW522" s="79">
        <v>-1.8770519644021988E-2</v>
      </c>
      <c r="CX522" s="79">
        <v>-3.2119881361722946E-2</v>
      </c>
      <c r="CY522" s="79">
        <v>-2.8311055153608322E-2</v>
      </c>
      <c r="CZ522" s="79">
        <v>-2.2594340145587921E-2</v>
      </c>
      <c r="DA522" s="79">
        <v>6.6274250857532024E-3</v>
      </c>
      <c r="DB522" s="79">
        <v>5.0288941711187363E-3</v>
      </c>
      <c r="DC522" s="79">
        <v>1.4467024011537433E-3</v>
      </c>
      <c r="DD522" s="79">
        <v>-1.1358574964106083E-2</v>
      </c>
      <c r="DE522" s="79">
        <v>-2.4401923641562462E-2</v>
      </c>
      <c r="DF522" s="79">
        <v>-2.7112696319818497E-2</v>
      </c>
      <c r="DG522" s="79">
        <v>2.9366763774305582E-3</v>
      </c>
      <c r="DH522" s="79">
        <v>3.5336345434188843E-2</v>
      </c>
      <c r="DI522" s="79">
        <v>1.4396452344954014E-2</v>
      </c>
      <c r="DJ522" s="79">
        <v>2.6743723079562187E-2</v>
      </c>
      <c r="DK522" s="79">
        <v>7.3128208518028259E-2</v>
      </c>
      <c r="DL522" s="79">
        <v>8.707098662853241E-2</v>
      </c>
      <c r="DM522" s="79">
        <v>4.212125763297081E-2</v>
      </c>
      <c r="DN522" s="79">
        <v>3.906206414103508E-2</v>
      </c>
      <c r="DO522" s="79">
        <v>7.9884827136993408E-2</v>
      </c>
      <c r="DP522" s="79">
        <v>4.6472802758216858E-2</v>
      </c>
      <c r="DQ522" s="79">
        <v>5.3265690803527832E-2</v>
      </c>
      <c r="DR522" s="79">
        <v>6.7771963775157928E-2</v>
      </c>
      <c r="DS522" s="79">
        <v>6.8016074597835541E-2</v>
      </c>
      <c r="DT522" s="79">
        <v>6.7050181329250336E-2</v>
      </c>
      <c r="DU522" s="79">
        <v>1.3122000964358449E-3</v>
      </c>
      <c r="DV522" s="79">
        <v>-1.2577097862958908E-2</v>
      </c>
      <c r="DW522" s="79">
        <v>-9.9424179643392563E-3</v>
      </c>
      <c r="DX522" s="79">
        <v>-5.6135901249945164E-3</v>
      </c>
      <c r="DY522" s="79">
        <v>2.9373269528150558E-2</v>
      </c>
      <c r="DZ522" s="79">
        <v>2.7456140145659447E-2</v>
      </c>
      <c r="EA522" s="79">
        <v>2.2260377183556557E-2</v>
      </c>
      <c r="EB522" s="79">
        <v>1.201263815164566E-2</v>
      </c>
      <c r="EC522" s="79">
        <v>-1.7258076695725322E-3</v>
      </c>
      <c r="ED522" s="79">
        <v>-6.2001883052289486E-3</v>
      </c>
      <c r="EE522" s="79">
        <v>2.3515541106462479E-2</v>
      </c>
      <c r="EF522" s="79">
        <v>5.7192470878362656E-2</v>
      </c>
      <c r="EG522" s="79">
        <v>3.6821864545345306E-2</v>
      </c>
      <c r="EH522" s="79">
        <v>4.8572339117527008E-2</v>
      </c>
      <c r="EI522" s="79">
        <v>9.5897294580936432E-2</v>
      </c>
      <c r="EJ522" s="79">
        <v>0.10882379859685898</v>
      </c>
      <c r="EK522" s="79">
        <v>6.5396346151828766E-2</v>
      </c>
      <c r="EL522" s="79">
        <v>6.2805339694023132E-2</v>
      </c>
      <c r="EM522" s="79">
        <v>9.9972017109394073E-2</v>
      </c>
      <c r="EN522" s="79">
        <v>6.9784402847290039E-2</v>
      </c>
      <c r="EO522" s="79">
        <v>7.8729599714279175E-2</v>
      </c>
      <c r="EP522" s="79">
        <v>9.4928257167339325E-2</v>
      </c>
      <c r="EQ522" s="79">
        <v>9.6037372946739197E-2</v>
      </c>
      <c r="ER522" s="79">
        <v>9.5599919557571411E-2</v>
      </c>
      <c r="ES522" s="79">
        <v>3.0308457091450691E-2</v>
      </c>
      <c r="ET522" s="79">
        <v>1.563958078622818E-2</v>
      </c>
      <c r="EU522" s="79">
        <v>1.6578976064920425E-2</v>
      </c>
      <c r="EV522" s="79">
        <v>1.8903916701674461E-2</v>
      </c>
      <c r="EW522" s="79">
        <v>45.616661071777344</v>
      </c>
      <c r="EX522" s="79">
        <v>44.494087219238281</v>
      </c>
      <c r="EY522" s="79">
        <v>43.659420013427734</v>
      </c>
      <c r="EZ522" s="79">
        <v>43.134880065917969</v>
      </c>
      <c r="FA522" s="79">
        <v>42.681106567382813</v>
      </c>
      <c r="FB522" s="79">
        <v>42.493694305419922</v>
      </c>
      <c r="FC522" s="79">
        <v>41.870037078857422</v>
      </c>
      <c r="FD522" s="79">
        <v>41.986827850341797</v>
      </c>
      <c r="FE522" s="79">
        <v>43.979072570800781</v>
      </c>
      <c r="FF522" s="79">
        <v>48.886558532714844</v>
      </c>
      <c r="FG522" s="79">
        <v>52.001079559326172</v>
      </c>
      <c r="FH522" s="79">
        <v>54.320812225341797</v>
      </c>
      <c r="FI522" s="79">
        <v>55.780300140380859</v>
      </c>
      <c r="FJ522" s="79">
        <v>57.580894470214844</v>
      </c>
      <c r="FK522" s="79">
        <v>58.274494171142578</v>
      </c>
      <c r="FL522" s="79">
        <v>58.412689208984375</v>
      </c>
      <c r="FM522" s="79">
        <v>55.835731506347656</v>
      </c>
      <c r="FN522" s="79">
        <v>53.097263336181641</v>
      </c>
      <c r="FO522" s="79">
        <v>51.511940002441406</v>
      </c>
      <c r="FP522" s="79">
        <v>49.363872528076172</v>
      </c>
      <c r="FQ522" s="79">
        <v>47.531299591064453</v>
      </c>
      <c r="FR522" s="79">
        <v>46.45965576171875</v>
      </c>
      <c r="FS522" s="79">
        <v>45.792739868164063</v>
      </c>
      <c r="FT522" s="79">
        <v>44.50360107421875</v>
      </c>
      <c r="FU522" s="79">
        <v>1.6028352081775665E-2</v>
      </c>
      <c r="FV522" s="79">
        <v>2.5709748268127441E-2</v>
      </c>
      <c r="FW522" s="79">
        <v>1.611899770796299E-2</v>
      </c>
      <c r="FX522" s="79">
        <v>0</v>
      </c>
      <c r="FY522" s="79">
        <v>273</v>
      </c>
      <c r="FZ522" s="79">
        <v>1</v>
      </c>
      <c r="GA522" s="52"/>
      <c r="GB522" s="34"/>
    </row>
    <row r="523" spans="1:184" x14ac:dyDescent="0.2">
      <c r="A523" t="s">
        <v>186</v>
      </c>
      <c r="B523" t="s">
        <v>236</v>
      </c>
      <c r="C523" t="s">
        <v>194</v>
      </c>
      <c r="D523" t="s">
        <v>203</v>
      </c>
      <c r="E523" t="s">
        <v>243</v>
      </c>
      <c r="F523" t="s">
        <v>179</v>
      </c>
      <c r="G523" t="s">
        <v>1</v>
      </c>
      <c r="H523" s="79">
        <v>172</v>
      </c>
      <c r="I523" s="79"/>
      <c r="J523" s="79"/>
      <c r="K523" s="79"/>
      <c r="L523" s="79"/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  <c r="Z523" s="79"/>
      <c r="AA523" s="79"/>
      <c r="AB523" s="79"/>
      <c r="AC523" s="79"/>
      <c r="AD523" s="79"/>
      <c r="AE523" s="79"/>
      <c r="AF523" s="79"/>
      <c r="AG523" s="79"/>
      <c r="AH523" s="79"/>
      <c r="AI523" s="79"/>
      <c r="AJ523" s="79"/>
      <c r="AK523" s="79"/>
      <c r="AL523" s="79"/>
      <c r="AM523" s="79"/>
      <c r="AN523" s="79"/>
      <c r="AO523" s="79"/>
      <c r="AP523" s="79"/>
      <c r="AQ523" s="79"/>
      <c r="AR523" s="79"/>
      <c r="AS523" s="79"/>
      <c r="AT523" s="79"/>
      <c r="AU523" s="79"/>
      <c r="AV523" s="79"/>
      <c r="AW523" s="79"/>
      <c r="AX523" s="79"/>
      <c r="AY523" s="79"/>
      <c r="AZ523" s="79"/>
      <c r="BA523" s="79"/>
      <c r="BB523" s="79"/>
      <c r="BC523" s="79"/>
      <c r="BD523" s="79"/>
      <c r="BE523" s="79"/>
      <c r="BF523" s="79"/>
      <c r="BG523" s="79"/>
      <c r="BH523" s="79"/>
      <c r="BI523" s="79"/>
      <c r="BJ523" s="79"/>
      <c r="BK523" s="79"/>
      <c r="BL523" s="79"/>
      <c r="BM523" s="79"/>
      <c r="BN523" s="79"/>
      <c r="BO523" s="79"/>
      <c r="BP523" s="79"/>
      <c r="BQ523" s="79"/>
      <c r="BR523" s="79"/>
      <c r="BS523" s="79"/>
      <c r="BT523" s="79"/>
      <c r="BU523" s="79"/>
      <c r="BV523" s="79"/>
      <c r="BW523" s="79"/>
      <c r="BX523" s="79"/>
      <c r="BY523" s="79"/>
      <c r="BZ523" s="79"/>
      <c r="CA523" s="79"/>
      <c r="CB523" s="79"/>
      <c r="CC523" s="79"/>
      <c r="CD523" s="79"/>
      <c r="CE523" s="79"/>
      <c r="CF523" s="79"/>
      <c r="CG523" s="79"/>
      <c r="CH523" s="79"/>
      <c r="CI523" s="79"/>
      <c r="CJ523" s="79"/>
      <c r="CK523" s="79"/>
      <c r="CL523" s="79"/>
      <c r="CM523" s="79"/>
      <c r="CN523" s="79"/>
      <c r="CO523" s="79"/>
      <c r="CP523" s="79"/>
      <c r="CQ523" s="79"/>
      <c r="CR523" s="79"/>
      <c r="CS523" s="79"/>
      <c r="CT523" s="79"/>
      <c r="CU523" s="79"/>
      <c r="CV523" s="79"/>
      <c r="CW523" s="79"/>
      <c r="CX523" s="79"/>
      <c r="CY523" s="79"/>
      <c r="CZ523" s="79"/>
      <c r="DA523" s="79"/>
      <c r="DB523" s="79"/>
      <c r="DC523" s="79"/>
      <c r="DD523" s="79"/>
      <c r="DE523" s="79"/>
      <c r="DF523" s="79"/>
      <c r="DG523" s="79"/>
      <c r="DH523" s="79"/>
      <c r="DI523" s="79"/>
      <c r="DJ523" s="79"/>
      <c r="DK523" s="79"/>
      <c r="DL523" s="79"/>
      <c r="DM523" s="79"/>
      <c r="DN523" s="79"/>
      <c r="DO523" s="79"/>
      <c r="DP523" s="79"/>
      <c r="DQ523" s="79"/>
      <c r="DR523" s="79"/>
      <c r="DS523" s="79"/>
      <c r="DT523" s="79"/>
      <c r="DU523" s="79"/>
      <c r="DV523" s="79"/>
      <c r="DW523" s="79"/>
      <c r="DX523" s="79"/>
      <c r="DY523" s="79"/>
      <c r="DZ523" s="79"/>
      <c r="EA523" s="79"/>
      <c r="EB523" s="79"/>
      <c r="EC523" s="79"/>
      <c r="ED523" s="79"/>
      <c r="EE523" s="79"/>
      <c r="EF523" s="79"/>
      <c r="EG523" s="79"/>
      <c r="EH523" s="79"/>
      <c r="EI523" s="79"/>
      <c r="EJ523" s="79"/>
      <c r="EK523" s="79"/>
      <c r="EL523" s="79"/>
      <c r="EM523" s="79"/>
      <c r="EN523" s="79"/>
      <c r="EO523" s="79"/>
      <c r="EP523" s="79"/>
      <c r="EQ523" s="79"/>
      <c r="ER523" s="79"/>
      <c r="ES523" s="79"/>
      <c r="ET523" s="79"/>
      <c r="EU523" s="79"/>
      <c r="EV523" s="79"/>
      <c r="EW523" s="79"/>
      <c r="EX523" s="79"/>
      <c r="EY523" s="79"/>
      <c r="EZ523" s="79"/>
      <c r="FA523" s="79"/>
      <c r="FB523" s="79"/>
      <c r="FC523" s="79"/>
      <c r="FD523" s="79"/>
      <c r="FE523" s="79"/>
      <c r="FF523" s="79"/>
      <c r="FG523" s="79"/>
      <c r="FH523" s="79"/>
      <c r="FI523" s="79"/>
      <c r="FJ523" s="79"/>
      <c r="FK523" s="79"/>
      <c r="FL523" s="79"/>
      <c r="FM523" s="79"/>
      <c r="FN523" s="79"/>
      <c r="FO523" s="79"/>
      <c r="FP523" s="79"/>
      <c r="FQ523" s="79"/>
      <c r="FR523" s="79"/>
      <c r="FS523" s="79"/>
      <c r="FT523" s="79"/>
      <c r="FU523" s="79"/>
      <c r="FV523" s="79"/>
      <c r="FW523" s="79"/>
      <c r="FX523" s="79">
        <v>0</v>
      </c>
      <c r="FY523" s="79">
        <v>9</v>
      </c>
      <c r="FZ523" s="79">
        <v>0</v>
      </c>
      <c r="GA523" s="52"/>
      <c r="GB523" s="34"/>
    </row>
    <row r="524" spans="1:184" x14ac:dyDescent="0.2">
      <c r="A524" t="s">
        <v>186</v>
      </c>
      <c r="B524" t="s">
        <v>236</v>
      </c>
      <c r="C524" t="s">
        <v>194</v>
      </c>
      <c r="D524" t="s">
        <v>203</v>
      </c>
      <c r="E524" t="s">
        <v>243</v>
      </c>
      <c r="F524" t="s">
        <v>180</v>
      </c>
      <c r="G524" t="s">
        <v>1</v>
      </c>
      <c r="H524" s="79">
        <v>49</v>
      </c>
      <c r="I524" s="79"/>
      <c r="J524" s="79"/>
      <c r="K524" s="79"/>
      <c r="L524" s="79"/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  <c r="Z524" s="79"/>
      <c r="AA524" s="79"/>
      <c r="AB524" s="79"/>
      <c r="AC524" s="79"/>
      <c r="AD524" s="79"/>
      <c r="AE524" s="79"/>
      <c r="AF524" s="79"/>
      <c r="AG524" s="79"/>
      <c r="AH524" s="79"/>
      <c r="AI524" s="79"/>
      <c r="AJ524" s="79"/>
      <c r="AK524" s="79"/>
      <c r="AL524" s="79"/>
      <c r="AM524" s="79"/>
      <c r="AN524" s="79"/>
      <c r="AO524" s="79"/>
      <c r="AP524" s="79"/>
      <c r="AQ524" s="79"/>
      <c r="AR524" s="79"/>
      <c r="AS524" s="79"/>
      <c r="AT524" s="79"/>
      <c r="AU524" s="79"/>
      <c r="AV524" s="79"/>
      <c r="AW524" s="79"/>
      <c r="AX524" s="79"/>
      <c r="AY524" s="79"/>
      <c r="AZ524" s="79"/>
      <c r="BA524" s="79"/>
      <c r="BB524" s="79"/>
      <c r="BC524" s="79"/>
      <c r="BD524" s="79"/>
      <c r="BE524" s="79"/>
      <c r="BF524" s="79"/>
      <c r="BG524" s="79"/>
      <c r="BH524" s="79"/>
      <c r="BI524" s="79"/>
      <c r="BJ524" s="79"/>
      <c r="BK524" s="79"/>
      <c r="BL524" s="79"/>
      <c r="BM524" s="79"/>
      <c r="BN524" s="79"/>
      <c r="BO524" s="79"/>
      <c r="BP524" s="79"/>
      <c r="BQ524" s="79"/>
      <c r="BR524" s="79"/>
      <c r="BS524" s="79"/>
      <c r="BT524" s="79"/>
      <c r="BU524" s="79"/>
      <c r="BV524" s="79"/>
      <c r="BW524" s="79"/>
      <c r="BX524" s="79"/>
      <c r="BY524" s="79"/>
      <c r="BZ524" s="79"/>
      <c r="CA524" s="79"/>
      <c r="CB524" s="79"/>
      <c r="CC524" s="79"/>
      <c r="CD524" s="79"/>
      <c r="CE524" s="79"/>
      <c r="CF524" s="79"/>
      <c r="CG524" s="79"/>
      <c r="CH524" s="79"/>
      <c r="CI524" s="79"/>
      <c r="CJ524" s="79"/>
      <c r="CK524" s="79"/>
      <c r="CL524" s="79"/>
      <c r="CM524" s="79"/>
      <c r="CN524" s="79"/>
      <c r="CO524" s="79"/>
      <c r="CP524" s="79"/>
      <c r="CQ524" s="79"/>
      <c r="CR524" s="79"/>
      <c r="CS524" s="79"/>
      <c r="CT524" s="79"/>
      <c r="CU524" s="79"/>
      <c r="CV524" s="79"/>
      <c r="CW524" s="79"/>
      <c r="CX524" s="79"/>
      <c r="CY524" s="79"/>
      <c r="CZ524" s="79"/>
      <c r="DA524" s="79"/>
      <c r="DB524" s="79"/>
      <c r="DC524" s="79"/>
      <c r="DD524" s="79"/>
      <c r="DE524" s="79"/>
      <c r="DF524" s="79"/>
      <c r="DG524" s="79"/>
      <c r="DH524" s="79"/>
      <c r="DI524" s="79"/>
      <c r="DJ524" s="79"/>
      <c r="DK524" s="79"/>
      <c r="DL524" s="79"/>
      <c r="DM524" s="79"/>
      <c r="DN524" s="79"/>
      <c r="DO524" s="79"/>
      <c r="DP524" s="79"/>
      <c r="DQ524" s="79"/>
      <c r="DR524" s="79"/>
      <c r="DS524" s="79"/>
      <c r="DT524" s="79"/>
      <c r="DU524" s="79"/>
      <c r="DV524" s="79"/>
      <c r="DW524" s="79"/>
      <c r="DX524" s="79"/>
      <c r="DY524" s="79"/>
      <c r="DZ524" s="79"/>
      <c r="EA524" s="79"/>
      <c r="EB524" s="79"/>
      <c r="EC524" s="79"/>
      <c r="ED524" s="79"/>
      <c r="EE524" s="79"/>
      <c r="EF524" s="79"/>
      <c r="EG524" s="79"/>
      <c r="EH524" s="79"/>
      <c r="EI524" s="79"/>
      <c r="EJ524" s="79"/>
      <c r="EK524" s="79"/>
      <c r="EL524" s="79"/>
      <c r="EM524" s="79"/>
      <c r="EN524" s="79"/>
      <c r="EO524" s="79"/>
      <c r="EP524" s="79"/>
      <c r="EQ524" s="79"/>
      <c r="ER524" s="79"/>
      <c r="ES524" s="79"/>
      <c r="ET524" s="79"/>
      <c r="EU524" s="79"/>
      <c r="EV524" s="79"/>
      <c r="EW524" s="79"/>
      <c r="EX524" s="79"/>
      <c r="EY524" s="79"/>
      <c r="EZ524" s="79"/>
      <c r="FA524" s="79"/>
      <c r="FB524" s="79"/>
      <c r="FC524" s="79"/>
      <c r="FD524" s="79"/>
      <c r="FE524" s="79"/>
      <c r="FF524" s="79"/>
      <c r="FG524" s="79"/>
      <c r="FH524" s="79"/>
      <c r="FI524" s="79"/>
      <c r="FJ524" s="79"/>
      <c r="FK524" s="79"/>
      <c r="FL524" s="79"/>
      <c r="FM524" s="79"/>
      <c r="FN524" s="79"/>
      <c r="FO524" s="79"/>
      <c r="FP524" s="79"/>
      <c r="FQ524" s="79"/>
      <c r="FR524" s="79"/>
      <c r="FS524" s="79"/>
      <c r="FT524" s="79"/>
      <c r="FU524" s="79"/>
      <c r="FV524" s="79"/>
      <c r="FW524" s="79"/>
      <c r="FX524" s="79">
        <v>0</v>
      </c>
      <c r="FY524" s="79">
        <v>6</v>
      </c>
      <c r="FZ524" s="79">
        <v>0</v>
      </c>
      <c r="GA524" s="52"/>
      <c r="GB524" s="34"/>
    </row>
    <row r="525" spans="1:184" x14ac:dyDescent="0.2">
      <c r="A525" t="s">
        <v>186</v>
      </c>
      <c r="B525" t="s">
        <v>236</v>
      </c>
      <c r="C525" t="s">
        <v>194</v>
      </c>
      <c r="D525" t="s">
        <v>203</v>
      </c>
      <c r="E525" t="s">
        <v>243</v>
      </c>
      <c r="F525" t="s">
        <v>181</v>
      </c>
      <c r="G525" t="s">
        <v>1</v>
      </c>
      <c r="H525" s="79">
        <v>64</v>
      </c>
      <c r="I525" s="79"/>
      <c r="J525" s="79"/>
      <c r="K525" s="79"/>
      <c r="L525" s="79"/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  <c r="Z525" s="79"/>
      <c r="AA525" s="79"/>
      <c r="AB525" s="79"/>
      <c r="AC525" s="79"/>
      <c r="AD525" s="79"/>
      <c r="AE525" s="79"/>
      <c r="AF525" s="79"/>
      <c r="AG525" s="79"/>
      <c r="AH525" s="79"/>
      <c r="AI525" s="79"/>
      <c r="AJ525" s="79"/>
      <c r="AK525" s="79"/>
      <c r="AL525" s="79"/>
      <c r="AM525" s="79"/>
      <c r="AN525" s="79"/>
      <c r="AO525" s="79"/>
      <c r="AP525" s="79"/>
      <c r="AQ525" s="79"/>
      <c r="AR525" s="79"/>
      <c r="AS525" s="79"/>
      <c r="AT525" s="79"/>
      <c r="AU525" s="79"/>
      <c r="AV525" s="79"/>
      <c r="AW525" s="79"/>
      <c r="AX525" s="79"/>
      <c r="AY525" s="79"/>
      <c r="AZ525" s="79"/>
      <c r="BA525" s="79"/>
      <c r="BB525" s="79"/>
      <c r="BC525" s="79"/>
      <c r="BD525" s="79"/>
      <c r="BE525" s="79"/>
      <c r="BF525" s="79"/>
      <c r="BG525" s="79"/>
      <c r="BH525" s="79"/>
      <c r="BI525" s="79"/>
      <c r="BJ525" s="79"/>
      <c r="BK525" s="79"/>
      <c r="BL525" s="79"/>
      <c r="BM525" s="79"/>
      <c r="BN525" s="79"/>
      <c r="BO525" s="79"/>
      <c r="BP525" s="79"/>
      <c r="BQ525" s="79"/>
      <c r="BR525" s="79"/>
      <c r="BS525" s="79"/>
      <c r="BT525" s="79"/>
      <c r="BU525" s="79"/>
      <c r="BV525" s="79"/>
      <c r="BW525" s="79"/>
      <c r="BX525" s="79"/>
      <c r="BY525" s="79"/>
      <c r="BZ525" s="79"/>
      <c r="CA525" s="79"/>
      <c r="CB525" s="79"/>
      <c r="CC525" s="79"/>
      <c r="CD525" s="79"/>
      <c r="CE525" s="79"/>
      <c r="CF525" s="79"/>
      <c r="CG525" s="79"/>
      <c r="CH525" s="79"/>
      <c r="CI525" s="79"/>
      <c r="CJ525" s="79"/>
      <c r="CK525" s="79"/>
      <c r="CL525" s="79"/>
      <c r="CM525" s="79"/>
      <c r="CN525" s="79"/>
      <c r="CO525" s="79"/>
      <c r="CP525" s="79"/>
      <c r="CQ525" s="79"/>
      <c r="CR525" s="79"/>
      <c r="CS525" s="79"/>
      <c r="CT525" s="79"/>
      <c r="CU525" s="79"/>
      <c r="CV525" s="79"/>
      <c r="CW525" s="79"/>
      <c r="CX525" s="79"/>
      <c r="CY525" s="79"/>
      <c r="CZ525" s="79"/>
      <c r="DA525" s="79"/>
      <c r="DB525" s="79"/>
      <c r="DC525" s="79"/>
      <c r="DD525" s="79"/>
      <c r="DE525" s="79"/>
      <c r="DF525" s="79"/>
      <c r="DG525" s="79"/>
      <c r="DH525" s="79"/>
      <c r="DI525" s="79"/>
      <c r="DJ525" s="79"/>
      <c r="DK525" s="79"/>
      <c r="DL525" s="79"/>
      <c r="DM525" s="79"/>
      <c r="DN525" s="79"/>
      <c r="DO525" s="79"/>
      <c r="DP525" s="79"/>
      <c r="DQ525" s="79"/>
      <c r="DR525" s="79"/>
      <c r="DS525" s="79"/>
      <c r="DT525" s="79"/>
      <c r="DU525" s="79"/>
      <c r="DV525" s="79"/>
      <c r="DW525" s="79"/>
      <c r="DX525" s="79"/>
      <c r="DY525" s="79"/>
      <c r="DZ525" s="79"/>
      <c r="EA525" s="79"/>
      <c r="EB525" s="79"/>
      <c r="EC525" s="79"/>
      <c r="ED525" s="79"/>
      <c r="EE525" s="79"/>
      <c r="EF525" s="79"/>
      <c r="EG525" s="79"/>
      <c r="EH525" s="79"/>
      <c r="EI525" s="79"/>
      <c r="EJ525" s="79"/>
      <c r="EK525" s="79"/>
      <c r="EL525" s="79"/>
      <c r="EM525" s="79"/>
      <c r="EN525" s="79"/>
      <c r="EO525" s="79"/>
      <c r="EP525" s="79"/>
      <c r="EQ525" s="79"/>
      <c r="ER525" s="79"/>
      <c r="ES525" s="79"/>
      <c r="ET525" s="79"/>
      <c r="EU525" s="79"/>
      <c r="EV525" s="79"/>
      <c r="EW525" s="79"/>
      <c r="EX525" s="79"/>
      <c r="EY525" s="79"/>
      <c r="EZ525" s="79"/>
      <c r="FA525" s="79"/>
      <c r="FB525" s="79"/>
      <c r="FC525" s="79"/>
      <c r="FD525" s="79"/>
      <c r="FE525" s="79"/>
      <c r="FF525" s="79"/>
      <c r="FG525" s="79"/>
      <c r="FH525" s="79"/>
      <c r="FI525" s="79"/>
      <c r="FJ525" s="79"/>
      <c r="FK525" s="79"/>
      <c r="FL525" s="79"/>
      <c r="FM525" s="79"/>
      <c r="FN525" s="79"/>
      <c r="FO525" s="79"/>
      <c r="FP525" s="79"/>
      <c r="FQ525" s="79"/>
      <c r="FR525" s="79"/>
      <c r="FS525" s="79"/>
      <c r="FT525" s="79"/>
      <c r="FU525" s="79"/>
      <c r="FV525" s="79"/>
      <c r="FW525" s="79"/>
      <c r="FX525" s="79">
        <v>0</v>
      </c>
      <c r="FY525" s="79">
        <v>6</v>
      </c>
      <c r="FZ525" s="79">
        <v>0</v>
      </c>
      <c r="GA525" s="52"/>
      <c r="GB525" s="34"/>
    </row>
    <row r="526" spans="1:184" x14ac:dyDescent="0.2">
      <c r="A526" t="s">
        <v>186</v>
      </c>
      <c r="B526" t="s">
        <v>236</v>
      </c>
      <c r="C526" t="s">
        <v>194</v>
      </c>
      <c r="D526" t="s">
        <v>203</v>
      </c>
      <c r="E526" t="s">
        <v>243</v>
      </c>
      <c r="F526" t="s">
        <v>182</v>
      </c>
      <c r="G526" t="s">
        <v>1</v>
      </c>
      <c r="H526" s="79">
        <v>325</v>
      </c>
      <c r="I526" s="79"/>
      <c r="J526" s="79"/>
      <c r="K526" s="79"/>
      <c r="L526" s="79"/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  <c r="Z526" s="79"/>
      <c r="AA526" s="79"/>
      <c r="AB526" s="79"/>
      <c r="AC526" s="79"/>
      <c r="AD526" s="79"/>
      <c r="AE526" s="79"/>
      <c r="AF526" s="79"/>
      <c r="AG526" s="79"/>
      <c r="AH526" s="79"/>
      <c r="AI526" s="79"/>
      <c r="AJ526" s="79"/>
      <c r="AK526" s="79"/>
      <c r="AL526" s="79"/>
      <c r="AM526" s="79"/>
      <c r="AN526" s="79"/>
      <c r="AO526" s="79"/>
      <c r="AP526" s="79"/>
      <c r="AQ526" s="79"/>
      <c r="AR526" s="79"/>
      <c r="AS526" s="79"/>
      <c r="AT526" s="79"/>
      <c r="AU526" s="79"/>
      <c r="AV526" s="79"/>
      <c r="AW526" s="79"/>
      <c r="AX526" s="79"/>
      <c r="AY526" s="79"/>
      <c r="AZ526" s="79"/>
      <c r="BA526" s="79"/>
      <c r="BB526" s="79"/>
      <c r="BC526" s="79"/>
      <c r="BD526" s="79"/>
      <c r="BE526" s="79"/>
      <c r="BF526" s="79"/>
      <c r="BG526" s="79"/>
      <c r="BH526" s="79"/>
      <c r="BI526" s="79"/>
      <c r="BJ526" s="79"/>
      <c r="BK526" s="79"/>
      <c r="BL526" s="79"/>
      <c r="BM526" s="79"/>
      <c r="BN526" s="79"/>
      <c r="BO526" s="79"/>
      <c r="BP526" s="79"/>
      <c r="BQ526" s="79"/>
      <c r="BR526" s="79"/>
      <c r="BS526" s="79"/>
      <c r="BT526" s="79"/>
      <c r="BU526" s="79"/>
      <c r="BV526" s="79"/>
      <c r="BW526" s="79"/>
      <c r="BX526" s="79"/>
      <c r="BY526" s="79"/>
      <c r="BZ526" s="79"/>
      <c r="CA526" s="79"/>
      <c r="CB526" s="79"/>
      <c r="CC526" s="79"/>
      <c r="CD526" s="79"/>
      <c r="CE526" s="79"/>
      <c r="CF526" s="79"/>
      <c r="CG526" s="79"/>
      <c r="CH526" s="79"/>
      <c r="CI526" s="79"/>
      <c r="CJ526" s="79"/>
      <c r="CK526" s="79"/>
      <c r="CL526" s="79"/>
      <c r="CM526" s="79"/>
      <c r="CN526" s="79"/>
      <c r="CO526" s="79"/>
      <c r="CP526" s="79"/>
      <c r="CQ526" s="79"/>
      <c r="CR526" s="79"/>
      <c r="CS526" s="79"/>
      <c r="CT526" s="79"/>
      <c r="CU526" s="79"/>
      <c r="CV526" s="79"/>
      <c r="CW526" s="79"/>
      <c r="CX526" s="79"/>
      <c r="CY526" s="79"/>
      <c r="CZ526" s="79"/>
      <c r="DA526" s="79"/>
      <c r="DB526" s="79"/>
      <c r="DC526" s="79"/>
      <c r="DD526" s="79"/>
      <c r="DE526" s="79"/>
      <c r="DF526" s="79"/>
      <c r="DG526" s="79"/>
      <c r="DH526" s="79"/>
      <c r="DI526" s="79"/>
      <c r="DJ526" s="79"/>
      <c r="DK526" s="79"/>
      <c r="DL526" s="79"/>
      <c r="DM526" s="79"/>
      <c r="DN526" s="79"/>
      <c r="DO526" s="79"/>
      <c r="DP526" s="79"/>
      <c r="DQ526" s="79"/>
      <c r="DR526" s="79"/>
      <c r="DS526" s="79"/>
      <c r="DT526" s="79"/>
      <c r="DU526" s="79"/>
      <c r="DV526" s="79"/>
      <c r="DW526" s="79"/>
      <c r="DX526" s="79"/>
      <c r="DY526" s="79"/>
      <c r="DZ526" s="79"/>
      <c r="EA526" s="79"/>
      <c r="EB526" s="79"/>
      <c r="EC526" s="79"/>
      <c r="ED526" s="79"/>
      <c r="EE526" s="79"/>
      <c r="EF526" s="79"/>
      <c r="EG526" s="79"/>
      <c r="EH526" s="79"/>
      <c r="EI526" s="79"/>
      <c r="EJ526" s="79"/>
      <c r="EK526" s="79"/>
      <c r="EL526" s="79"/>
      <c r="EM526" s="79"/>
      <c r="EN526" s="79"/>
      <c r="EO526" s="79"/>
      <c r="EP526" s="79"/>
      <c r="EQ526" s="79"/>
      <c r="ER526" s="79"/>
      <c r="ES526" s="79"/>
      <c r="ET526" s="79"/>
      <c r="EU526" s="79"/>
      <c r="EV526" s="79"/>
      <c r="EW526" s="79"/>
      <c r="EX526" s="79"/>
      <c r="EY526" s="79"/>
      <c r="EZ526" s="79"/>
      <c r="FA526" s="79"/>
      <c r="FB526" s="79"/>
      <c r="FC526" s="79"/>
      <c r="FD526" s="79"/>
      <c r="FE526" s="79"/>
      <c r="FF526" s="79"/>
      <c r="FG526" s="79"/>
      <c r="FH526" s="79"/>
      <c r="FI526" s="79"/>
      <c r="FJ526" s="79"/>
      <c r="FK526" s="79"/>
      <c r="FL526" s="79"/>
      <c r="FM526" s="79"/>
      <c r="FN526" s="79"/>
      <c r="FO526" s="79"/>
      <c r="FP526" s="79"/>
      <c r="FQ526" s="79"/>
      <c r="FR526" s="79"/>
      <c r="FS526" s="79"/>
      <c r="FT526" s="79"/>
      <c r="FU526" s="79"/>
      <c r="FV526" s="79"/>
      <c r="FW526" s="79"/>
      <c r="FX526" s="79">
        <v>0</v>
      </c>
      <c r="FY526" s="79">
        <v>30</v>
      </c>
      <c r="FZ526" s="79">
        <v>0</v>
      </c>
      <c r="GA526" s="52"/>
      <c r="GB526" s="34"/>
    </row>
    <row r="527" spans="1:184" x14ac:dyDescent="0.2">
      <c r="A527" t="s">
        <v>186</v>
      </c>
      <c r="B527" t="s">
        <v>236</v>
      </c>
      <c r="C527" t="s">
        <v>194</v>
      </c>
      <c r="D527" t="s">
        <v>203</v>
      </c>
      <c r="E527" t="s">
        <v>243</v>
      </c>
      <c r="F527" t="s">
        <v>183</v>
      </c>
      <c r="G527" t="s">
        <v>1</v>
      </c>
      <c r="H527" s="79">
        <v>565</v>
      </c>
      <c r="I527" s="79"/>
      <c r="J527" s="79"/>
      <c r="K527" s="79"/>
      <c r="L527" s="79"/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  <c r="Z527" s="79"/>
      <c r="AA527" s="79"/>
      <c r="AB527" s="79"/>
      <c r="AC527" s="79"/>
      <c r="AD527" s="79"/>
      <c r="AE527" s="79"/>
      <c r="AF527" s="79"/>
      <c r="AG527" s="79"/>
      <c r="AH527" s="79"/>
      <c r="AI527" s="79"/>
      <c r="AJ527" s="79"/>
      <c r="AK527" s="79"/>
      <c r="AL527" s="79"/>
      <c r="AM527" s="79"/>
      <c r="AN527" s="79"/>
      <c r="AO527" s="79"/>
      <c r="AP527" s="79"/>
      <c r="AQ527" s="79"/>
      <c r="AR527" s="79"/>
      <c r="AS527" s="79"/>
      <c r="AT527" s="79"/>
      <c r="AU527" s="79"/>
      <c r="AV527" s="79"/>
      <c r="AW527" s="79"/>
      <c r="AX527" s="79"/>
      <c r="AY527" s="79"/>
      <c r="AZ527" s="79"/>
      <c r="BA527" s="79"/>
      <c r="BB527" s="79"/>
      <c r="BC527" s="79"/>
      <c r="BD527" s="79"/>
      <c r="BE527" s="79"/>
      <c r="BF527" s="79"/>
      <c r="BG527" s="79"/>
      <c r="BH527" s="79"/>
      <c r="BI527" s="79"/>
      <c r="BJ527" s="79"/>
      <c r="BK527" s="79"/>
      <c r="BL527" s="79"/>
      <c r="BM527" s="79"/>
      <c r="BN527" s="79"/>
      <c r="BO527" s="79"/>
      <c r="BP527" s="79"/>
      <c r="BQ527" s="79"/>
      <c r="BR527" s="79"/>
      <c r="BS527" s="79"/>
      <c r="BT527" s="79"/>
      <c r="BU527" s="79"/>
      <c r="BV527" s="79"/>
      <c r="BW527" s="79"/>
      <c r="BX527" s="79"/>
      <c r="BY527" s="79"/>
      <c r="BZ527" s="79"/>
      <c r="CA527" s="79"/>
      <c r="CB527" s="79"/>
      <c r="CC527" s="79"/>
      <c r="CD527" s="79"/>
      <c r="CE527" s="79"/>
      <c r="CF527" s="79"/>
      <c r="CG527" s="79"/>
      <c r="CH527" s="79"/>
      <c r="CI527" s="79"/>
      <c r="CJ527" s="79"/>
      <c r="CK527" s="79"/>
      <c r="CL527" s="79"/>
      <c r="CM527" s="79"/>
      <c r="CN527" s="79"/>
      <c r="CO527" s="79"/>
      <c r="CP527" s="79"/>
      <c r="CQ527" s="79"/>
      <c r="CR527" s="79"/>
      <c r="CS527" s="79"/>
      <c r="CT527" s="79"/>
      <c r="CU527" s="79"/>
      <c r="CV527" s="79"/>
      <c r="CW527" s="79"/>
      <c r="CX527" s="79"/>
      <c r="CY527" s="79"/>
      <c r="CZ527" s="79"/>
      <c r="DA527" s="79"/>
      <c r="DB527" s="79"/>
      <c r="DC527" s="79"/>
      <c r="DD527" s="79"/>
      <c r="DE527" s="79"/>
      <c r="DF527" s="79"/>
      <c r="DG527" s="79"/>
      <c r="DH527" s="79"/>
      <c r="DI527" s="79"/>
      <c r="DJ527" s="79"/>
      <c r="DK527" s="79"/>
      <c r="DL527" s="79"/>
      <c r="DM527" s="79"/>
      <c r="DN527" s="79"/>
      <c r="DO527" s="79"/>
      <c r="DP527" s="79"/>
      <c r="DQ527" s="79"/>
      <c r="DR527" s="79"/>
      <c r="DS527" s="79"/>
      <c r="DT527" s="79"/>
      <c r="DU527" s="79"/>
      <c r="DV527" s="79"/>
      <c r="DW527" s="79"/>
      <c r="DX527" s="79"/>
      <c r="DY527" s="79"/>
      <c r="DZ527" s="79"/>
      <c r="EA527" s="79"/>
      <c r="EB527" s="79"/>
      <c r="EC527" s="79"/>
      <c r="ED527" s="79"/>
      <c r="EE527" s="79"/>
      <c r="EF527" s="79"/>
      <c r="EG527" s="79"/>
      <c r="EH527" s="79"/>
      <c r="EI527" s="79"/>
      <c r="EJ527" s="79"/>
      <c r="EK527" s="79"/>
      <c r="EL527" s="79"/>
      <c r="EM527" s="79"/>
      <c r="EN527" s="79"/>
      <c r="EO527" s="79"/>
      <c r="EP527" s="79"/>
      <c r="EQ527" s="79"/>
      <c r="ER527" s="79"/>
      <c r="ES527" s="79"/>
      <c r="ET527" s="79"/>
      <c r="EU527" s="79"/>
      <c r="EV527" s="79"/>
      <c r="EW527" s="79"/>
      <c r="EX527" s="79"/>
      <c r="EY527" s="79"/>
      <c r="EZ527" s="79"/>
      <c r="FA527" s="79"/>
      <c r="FB527" s="79"/>
      <c r="FC527" s="79"/>
      <c r="FD527" s="79"/>
      <c r="FE527" s="79"/>
      <c r="FF527" s="79"/>
      <c r="FG527" s="79"/>
      <c r="FH527" s="79"/>
      <c r="FI527" s="79"/>
      <c r="FJ527" s="79"/>
      <c r="FK527" s="79"/>
      <c r="FL527" s="79"/>
      <c r="FM527" s="79"/>
      <c r="FN527" s="79"/>
      <c r="FO527" s="79"/>
      <c r="FP527" s="79"/>
      <c r="FQ527" s="79"/>
      <c r="FR527" s="79"/>
      <c r="FS527" s="79"/>
      <c r="FT527" s="79"/>
      <c r="FU527" s="79"/>
      <c r="FV527" s="79"/>
      <c r="FW527" s="79"/>
      <c r="FX527" s="79">
        <v>0</v>
      </c>
      <c r="FY527" s="79">
        <v>37</v>
      </c>
      <c r="FZ527" s="79">
        <v>0</v>
      </c>
      <c r="GA527" s="52"/>
      <c r="GB527" s="34"/>
    </row>
    <row r="528" spans="1:184" x14ac:dyDescent="0.2">
      <c r="A528" t="s">
        <v>186</v>
      </c>
      <c r="B528" t="s">
        <v>236</v>
      </c>
      <c r="C528" t="s">
        <v>194</v>
      </c>
      <c r="D528" t="s">
        <v>203</v>
      </c>
      <c r="E528" t="s">
        <v>243</v>
      </c>
      <c r="F528" t="s">
        <v>184</v>
      </c>
      <c r="G528" t="s">
        <v>1</v>
      </c>
      <c r="H528" s="79">
        <v>240</v>
      </c>
      <c r="I528" s="79"/>
      <c r="J528" s="79"/>
      <c r="K528" s="79"/>
      <c r="L528" s="79"/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  <c r="Z528" s="79"/>
      <c r="AA528" s="79"/>
      <c r="AB528" s="79"/>
      <c r="AC528" s="79"/>
      <c r="AD528" s="79"/>
      <c r="AE528" s="79"/>
      <c r="AF528" s="79"/>
      <c r="AG528" s="79"/>
      <c r="AH528" s="79"/>
      <c r="AI528" s="79"/>
      <c r="AJ528" s="79"/>
      <c r="AK528" s="79"/>
      <c r="AL528" s="79"/>
      <c r="AM528" s="79"/>
      <c r="AN528" s="79"/>
      <c r="AO528" s="79"/>
      <c r="AP528" s="79"/>
      <c r="AQ528" s="79"/>
      <c r="AR528" s="79"/>
      <c r="AS528" s="79"/>
      <c r="AT528" s="79"/>
      <c r="AU528" s="79"/>
      <c r="AV528" s="79"/>
      <c r="AW528" s="79"/>
      <c r="AX528" s="79"/>
      <c r="AY528" s="79"/>
      <c r="AZ528" s="79"/>
      <c r="BA528" s="79"/>
      <c r="BB528" s="79"/>
      <c r="BC528" s="79"/>
      <c r="BD528" s="79"/>
      <c r="BE528" s="79"/>
      <c r="BF528" s="79"/>
      <c r="BG528" s="79"/>
      <c r="BH528" s="79"/>
      <c r="BI528" s="79"/>
      <c r="BJ528" s="79"/>
      <c r="BK528" s="79"/>
      <c r="BL528" s="79"/>
      <c r="BM528" s="79"/>
      <c r="BN528" s="79"/>
      <c r="BO528" s="79"/>
      <c r="BP528" s="79"/>
      <c r="BQ528" s="79"/>
      <c r="BR528" s="79"/>
      <c r="BS528" s="79"/>
      <c r="BT528" s="79"/>
      <c r="BU528" s="79"/>
      <c r="BV528" s="79"/>
      <c r="BW528" s="79"/>
      <c r="BX528" s="79"/>
      <c r="BY528" s="79"/>
      <c r="BZ528" s="79"/>
      <c r="CA528" s="79"/>
      <c r="CB528" s="79"/>
      <c r="CC528" s="79"/>
      <c r="CD528" s="79"/>
      <c r="CE528" s="79"/>
      <c r="CF528" s="79"/>
      <c r="CG528" s="79"/>
      <c r="CH528" s="79"/>
      <c r="CI528" s="79"/>
      <c r="CJ528" s="79"/>
      <c r="CK528" s="79"/>
      <c r="CL528" s="79"/>
      <c r="CM528" s="79"/>
      <c r="CN528" s="79"/>
      <c r="CO528" s="79"/>
      <c r="CP528" s="79"/>
      <c r="CQ528" s="79"/>
      <c r="CR528" s="79"/>
      <c r="CS528" s="79"/>
      <c r="CT528" s="79"/>
      <c r="CU528" s="79"/>
      <c r="CV528" s="79"/>
      <c r="CW528" s="79"/>
      <c r="CX528" s="79"/>
      <c r="CY528" s="79"/>
      <c r="CZ528" s="79"/>
      <c r="DA528" s="79"/>
      <c r="DB528" s="79"/>
      <c r="DC528" s="79"/>
      <c r="DD528" s="79"/>
      <c r="DE528" s="79"/>
      <c r="DF528" s="79"/>
      <c r="DG528" s="79"/>
      <c r="DH528" s="79"/>
      <c r="DI528" s="79"/>
      <c r="DJ528" s="79"/>
      <c r="DK528" s="79"/>
      <c r="DL528" s="79"/>
      <c r="DM528" s="79"/>
      <c r="DN528" s="79"/>
      <c r="DO528" s="79"/>
      <c r="DP528" s="79"/>
      <c r="DQ528" s="79"/>
      <c r="DR528" s="79"/>
      <c r="DS528" s="79"/>
      <c r="DT528" s="79"/>
      <c r="DU528" s="79"/>
      <c r="DV528" s="79"/>
      <c r="DW528" s="79"/>
      <c r="DX528" s="79"/>
      <c r="DY528" s="79"/>
      <c r="DZ528" s="79"/>
      <c r="EA528" s="79"/>
      <c r="EB528" s="79"/>
      <c r="EC528" s="79"/>
      <c r="ED528" s="79"/>
      <c r="EE528" s="79"/>
      <c r="EF528" s="79"/>
      <c r="EG528" s="79"/>
      <c r="EH528" s="79"/>
      <c r="EI528" s="79"/>
      <c r="EJ528" s="79"/>
      <c r="EK528" s="79"/>
      <c r="EL528" s="79"/>
      <c r="EM528" s="79"/>
      <c r="EN528" s="79"/>
      <c r="EO528" s="79"/>
      <c r="EP528" s="79"/>
      <c r="EQ528" s="79"/>
      <c r="ER528" s="79"/>
      <c r="ES528" s="79"/>
      <c r="ET528" s="79"/>
      <c r="EU528" s="79"/>
      <c r="EV528" s="79"/>
      <c r="EW528" s="79"/>
      <c r="EX528" s="79"/>
      <c r="EY528" s="79"/>
      <c r="EZ528" s="79"/>
      <c r="FA528" s="79"/>
      <c r="FB528" s="79"/>
      <c r="FC528" s="79"/>
      <c r="FD528" s="79"/>
      <c r="FE528" s="79"/>
      <c r="FF528" s="79"/>
      <c r="FG528" s="79"/>
      <c r="FH528" s="79"/>
      <c r="FI528" s="79"/>
      <c r="FJ528" s="79"/>
      <c r="FK528" s="79"/>
      <c r="FL528" s="79"/>
      <c r="FM528" s="79"/>
      <c r="FN528" s="79"/>
      <c r="FO528" s="79"/>
      <c r="FP528" s="79"/>
      <c r="FQ528" s="79"/>
      <c r="FR528" s="79"/>
      <c r="FS528" s="79"/>
      <c r="FT528" s="79"/>
      <c r="FU528" s="79"/>
      <c r="FV528" s="79"/>
      <c r="FW528" s="79"/>
      <c r="FX528" s="79">
        <v>0</v>
      </c>
      <c r="FY528" s="79">
        <v>20</v>
      </c>
      <c r="FZ528" s="79">
        <v>0</v>
      </c>
      <c r="GA528" s="52"/>
      <c r="GB528" s="34"/>
    </row>
    <row r="529" spans="1:184" x14ac:dyDescent="0.2">
      <c r="A529" t="s">
        <v>186</v>
      </c>
      <c r="B529" t="s">
        <v>236</v>
      </c>
      <c r="C529" t="s">
        <v>194</v>
      </c>
      <c r="D529" t="s">
        <v>203</v>
      </c>
      <c r="E529" t="s">
        <v>243</v>
      </c>
      <c r="F529" t="s">
        <v>185</v>
      </c>
      <c r="G529" t="s">
        <v>1</v>
      </c>
      <c r="H529" s="79">
        <v>69</v>
      </c>
      <c r="I529" s="79"/>
      <c r="J529" s="79"/>
      <c r="K529" s="79"/>
      <c r="L529" s="79"/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  <c r="Z529" s="79"/>
      <c r="AA529" s="79"/>
      <c r="AB529" s="79"/>
      <c r="AC529" s="79"/>
      <c r="AD529" s="79"/>
      <c r="AE529" s="79"/>
      <c r="AF529" s="79"/>
      <c r="AG529" s="79"/>
      <c r="AH529" s="79"/>
      <c r="AI529" s="79"/>
      <c r="AJ529" s="79"/>
      <c r="AK529" s="79"/>
      <c r="AL529" s="79"/>
      <c r="AM529" s="79"/>
      <c r="AN529" s="79"/>
      <c r="AO529" s="79"/>
      <c r="AP529" s="79"/>
      <c r="AQ529" s="79"/>
      <c r="AR529" s="79"/>
      <c r="AS529" s="79"/>
      <c r="AT529" s="79"/>
      <c r="AU529" s="79"/>
      <c r="AV529" s="79"/>
      <c r="AW529" s="79"/>
      <c r="AX529" s="79"/>
      <c r="AY529" s="79"/>
      <c r="AZ529" s="79"/>
      <c r="BA529" s="79"/>
      <c r="BB529" s="79"/>
      <c r="BC529" s="79"/>
      <c r="BD529" s="79"/>
      <c r="BE529" s="79"/>
      <c r="BF529" s="79"/>
      <c r="BG529" s="79"/>
      <c r="BH529" s="79"/>
      <c r="BI529" s="79"/>
      <c r="BJ529" s="79"/>
      <c r="BK529" s="79"/>
      <c r="BL529" s="79"/>
      <c r="BM529" s="79"/>
      <c r="BN529" s="79"/>
      <c r="BO529" s="79"/>
      <c r="BP529" s="79"/>
      <c r="BQ529" s="79"/>
      <c r="BR529" s="79"/>
      <c r="BS529" s="79"/>
      <c r="BT529" s="79"/>
      <c r="BU529" s="79"/>
      <c r="BV529" s="79"/>
      <c r="BW529" s="79"/>
      <c r="BX529" s="79"/>
      <c r="BY529" s="79"/>
      <c r="BZ529" s="79"/>
      <c r="CA529" s="79"/>
      <c r="CB529" s="79"/>
      <c r="CC529" s="79"/>
      <c r="CD529" s="79"/>
      <c r="CE529" s="79"/>
      <c r="CF529" s="79"/>
      <c r="CG529" s="79"/>
      <c r="CH529" s="79"/>
      <c r="CI529" s="79"/>
      <c r="CJ529" s="79"/>
      <c r="CK529" s="79"/>
      <c r="CL529" s="79"/>
      <c r="CM529" s="79"/>
      <c r="CN529" s="79"/>
      <c r="CO529" s="79"/>
      <c r="CP529" s="79"/>
      <c r="CQ529" s="79"/>
      <c r="CR529" s="79"/>
      <c r="CS529" s="79"/>
      <c r="CT529" s="79"/>
      <c r="CU529" s="79"/>
      <c r="CV529" s="79"/>
      <c r="CW529" s="79"/>
      <c r="CX529" s="79"/>
      <c r="CY529" s="79"/>
      <c r="CZ529" s="79"/>
      <c r="DA529" s="79"/>
      <c r="DB529" s="79"/>
      <c r="DC529" s="79"/>
      <c r="DD529" s="79"/>
      <c r="DE529" s="79"/>
      <c r="DF529" s="79"/>
      <c r="DG529" s="79"/>
      <c r="DH529" s="79"/>
      <c r="DI529" s="79"/>
      <c r="DJ529" s="79"/>
      <c r="DK529" s="79"/>
      <c r="DL529" s="79"/>
      <c r="DM529" s="79"/>
      <c r="DN529" s="79"/>
      <c r="DO529" s="79"/>
      <c r="DP529" s="79"/>
      <c r="DQ529" s="79"/>
      <c r="DR529" s="79"/>
      <c r="DS529" s="79"/>
      <c r="DT529" s="79"/>
      <c r="DU529" s="79"/>
      <c r="DV529" s="79"/>
      <c r="DW529" s="79"/>
      <c r="DX529" s="79"/>
      <c r="DY529" s="79"/>
      <c r="DZ529" s="79"/>
      <c r="EA529" s="79"/>
      <c r="EB529" s="79"/>
      <c r="EC529" s="79"/>
      <c r="ED529" s="79"/>
      <c r="EE529" s="79"/>
      <c r="EF529" s="79"/>
      <c r="EG529" s="79"/>
      <c r="EH529" s="79"/>
      <c r="EI529" s="79"/>
      <c r="EJ529" s="79"/>
      <c r="EK529" s="79"/>
      <c r="EL529" s="79"/>
      <c r="EM529" s="79"/>
      <c r="EN529" s="79"/>
      <c r="EO529" s="79"/>
      <c r="EP529" s="79"/>
      <c r="EQ529" s="79"/>
      <c r="ER529" s="79"/>
      <c r="ES529" s="79"/>
      <c r="ET529" s="79"/>
      <c r="EU529" s="79"/>
      <c r="EV529" s="79"/>
      <c r="EW529" s="79"/>
      <c r="EX529" s="79"/>
      <c r="EY529" s="79"/>
      <c r="EZ529" s="79"/>
      <c r="FA529" s="79"/>
      <c r="FB529" s="79"/>
      <c r="FC529" s="79"/>
      <c r="FD529" s="79"/>
      <c r="FE529" s="79"/>
      <c r="FF529" s="79"/>
      <c r="FG529" s="79"/>
      <c r="FH529" s="79"/>
      <c r="FI529" s="79"/>
      <c r="FJ529" s="79"/>
      <c r="FK529" s="79"/>
      <c r="FL529" s="79"/>
      <c r="FM529" s="79"/>
      <c r="FN529" s="79"/>
      <c r="FO529" s="79"/>
      <c r="FP529" s="79"/>
      <c r="FQ529" s="79"/>
      <c r="FR529" s="79"/>
      <c r="FS529" s="79"/>
      <c r="FT529" s="79"/>
      <c r="FU529" s="79"/>
      <c r="FV529" s="79"/>
      <c r="FW529" s="79"/>
      <c r="FX529" s="79">
        <v>0</v>
      </c>
      <c r="FY529" s="79">
        <v>8</v>
      </c>
      <c r="FZ529" s="79">
        <v>0</v>
      </c>
      <c r="GA529" s="52"/>
      <c r="GB529" s="34"/>
    </row>
    <row r="530" spans="1:184" x14ac:dyDescent="0.2">
      <c r="GA530" s="52"/>
      <c r="GB530" s="34"/>
    </row>
    <row r="531" spans="1:184" x14ac:dyDescent="0.2">
      <c r="GA531" s="52"/>
      <c r="GB531" s="34"/>
    </row>
    <row r="532" spans="1:184" x14ac:dyDescent="0.2">
      <c r="GA532" s="52"/>
      <c r="GB532" s="34"/>
    </row>
    <row r="533" spans="1:184" x14ac:dyDescent="0.2">
      <c r="GA533" s="52"/>
      <c r="GB533" s="34"/>
    </row>
    <row r="534" spans="1:184" x14ac:dyDescent="0.2">
      <c r="GA534" s="52"/>
      <c r="GB534" s="34"/>
    </row>
    <row r="535" spans="1:184" x14ac:dyDescent="0.2">
      <c r="GA535" s="52"/>
      <c r="GB535" s="34"/>
    </row>
    <row r="536" spans="1:184" x14ac:dyDescent="0.2">
      <c r="GA536" s="52"/>
      <c r="GB536" s="34"/>
    </row>
    <row r="537" spans="1:184" x14ac:dyDescent="0.2">
      <c r="GA537" s="52"/>
      <c r="GB537" s="34"/>
    </row>
    <row r="538" spans="1:184" x14ac:dyDescent="0.2">
      <c r="GA538" s="52"/>
      <c r="GB538" s="34"/>
    </row>
    <row r="539" spans="1:184" x14ac:dyDescent="0.2">
      <c r="GA539" s="52"/>
      <c r="GB539" s="34"/>
    </row>
    <row r="540" spans="1:184" x14ac:dyDescent="0.2">
      <c r="GA540" s="52"/>
      <c r="GB540" s="34"/>
    </row>
    <row r="541" spans="1:184" x14ac:dyDescent="0.2">
      <c r="GA541" s="52"/>
      <c r="GB541" s="34"/>
    </row>
    <row r="542" spans="1:184" x14ac:dyDescent="0.2">
      <c r="GA542" s="52"/>
      <c r="GB542" s="34"/>
    </row>
    <row r="543" spans="1:184" x14ac:dyDescent="0.2">
      <c r="GA543" s="52"/>
      <c r="GB543" s="34"/>
    </row>
    <row r="544" spans="1:184" x14ac:dyDescent="0.2">
      <c r="GA544" s="52"/>
      <c r="GB544" s="34"/>
    </row>
    <row r="545" spans="183:184" x14ac:dyDescent="0.2">
      <c r="GA545" s="52"/>
      <c r="GB545" s="34"/>
    </row>
    <row r="546" spans="183:184" x14ac:dyDescent="0.2">
      <c r="GA546" s="52"/>
      <c r="GB546" s="34"/>
    </row>
    <row r="547" spans="183:184" x14ac:dyDescent="0.2">
      <c r="GA547" s="52"/>
      <c r="GB547" s="34"/>
    </row>
    <row r="548" spans="183:184" x14ac:dyDescent="0.2">
      <c r="GA548" s="52"/>
      <c r="GB548" s="34"/>
    </row>
    <row r="549" spans="183:184" x14ac:dyDescent="0.2">
      <c r="GA549" s="52"/>
      <c r="GB549" s="34"/>
    </row>
    <row r="550" spans="183:184" x14ac:dyDescent="0.2">
      <c r="GA550" s="52"/>
      <c r="GB550" s="34"/>
    </row>
    <row r="551" spans="183:184" x14ac:dyDescent="0.2">
      <c r="GA551" s="52"/>
      <c r="GB551" s="34"/>
    </row>
    <row r="552" spans="183:184" x14ac:dyDescent="0.2">
      <c r="GA552" s="52"/>
      <c r="GB552" s="34"/>
    </row>
    <row r="553" spans="183:184" x14ac:dyDescent="0.2">
      <c r="GA553" s="52"/>
      <c r="GB553" s="34"/>
    </row>
    <row r="554" spans="183:184" x14ac:dyDescent="0.2">
      <c r="GA554" s="52"/>
      <c r="GB554" s="34"/>
    </row>
    <row r="555" spans="183:184" x14ac:dyDescent="0.2">
      <c r="GA555" s="52"/>
      <c r="GB555" s="34"/>
    </row>
    <row r="556" spans="183:184" x14ac:dyDescent="0.2">
      <c r="GA556" s="52"/>
      <c r="GB556" s="34"/>
    </row>
    <row r="557" spans="183:184" x14ac:dyDescent="0.2">
      <c r="GA557" s="52"/>
      <c r="GB557" s="34"/>
    </row>
    <row r="558" spans="183:184" x14ac:dyDescent="0.2">
      <c r="GA558" s="52"/>
      <c r="GB558" s="34"/>
    </row>
    <row r="559" spans="183:184" x14ac:dyDescent="0.2">
      <c r="GA559" s="52"/>
      <c r="GB559" s="34"/>
    </row>
    <row r="560" spans="183:184" x14ac:dyDescent="0.2">
      <c r="GA560" s="52"/>
      <c r="GB560" s="34"/>
    </row>
    <row r="561" spans="183:184" x14ac:dyDescent="0.2">
      <c r="GA561" s="52"/>
      <c r="GB561" s="34"/>
    </row>
    <row r="562" spans="183:184" x14ac:dyDescent="0.2">
      <c r="GA562" s="52"/>
      <c r="GB562" s="34"/>
    </row>
    <row r="563" spans="183:184" x14ac:dyDescent="0.2">
      <c r="GA563" s="52"/>
      <c r="GB563" s="34"/>
    </row>
    <row r="564" spans="183:184" x14ac:dyDescent="0.2">
      <c r="GA564" s="52"/>
      <c r="GB564" s="34"/>
    </row>
    <row r="565" spans="183:184" x14ac:dyDescent="0.2">
      <c r="GA565" s="52"/>
      <c r="GB565" s="34"/>
    </row>
    <row r="566" spans="183:184" x14ac:dyDescent="0.2">
      <c r="GA566" s="52"/>
      <c r="GB566" s="34"/>
    </row>
    <row r="567" spans="183:184" x14ac:dyDescent="0.2">
      <c r="GA567" s="52"/>
      <c r="GB567" s="34"/>
    </row>
    <row r="568" spans="183:184" x14ac:dyDescent="0.2">
      <c r="GA568" s="52"/>
      <c r="GB568" s="34"/>
    </row>
    <row r="569" spans="183:184" x14ac:dyDescent="0.2">
      <c r="GA569" s="52"/>
      <c r="GB569" s="34"/>
    </row>
    <row r="570" spans="183:184" x14ac:dyDescent="0.2">
      <c r="GA570" s="52"/>
      <c r="GB570" s="34"/>
    </row>
    <row r="571" spans="183:184" x14ac:dyDescent="0.2">
      <c r="GA571" s="52"/>
      <c r="GB571" s="34"/>
    </row>
    <row r="572" spans="183:184" x14ac:dyDescent="0.2">
      <c r="GA572" s="52"/>
      <c r="GB572" s="34"/>
    </row>
    <row r="573" spans="183:184" x14ac:dyDescent="0.2">
      <c r="GA573" s="52"/>
      <c r="GB573" s="34"/>
    </row>
    <row r="574" spans="183:184" x14ac:dyDescent="0.2">
      <c r="GA574" s="52"/>
      <c r="GB574" s="34"/>
    </row>
    <row r="575" spans="183:184" x14ac:dyDescent="0.2">
      <c r="GA575" s="52"/>
      <c r="GB575" s="34"/>
    </row>
    <row r="576" spans="183:184" x14ac:dyDescent="0.2">
      <c r="GA576" s="52"/>
      <c r="GB576" s="34"/>
    </row>
    <row r="577" spans="183:184" x14ac:dyDescent="0.2">
      <c r="GA577" s="52"/>
      <c r="GB577" s="34"/>
    </row>
    <row r="578" spans="183:184" x14ac:dyDescent="0.2">
      <c r="GA578" s="52"/>
      <c r="GB578" s="34"/>
    </row>
    <row r="579" spans="183:184" x14ac:dyDescent="0.2">
      <c r="GA579" s="52"/>
      <c r="GB579" s="34"/>
    </row>
    <row r="580" spans="183:184" x14ac:dyDescent="0.2">
      <c r="GA580" s="52"/>
      <c r="GB580" s="34"/>
    </row>
    <row r="581" spans="183:184" x14ac:dyDescent="0.2">
      <c r="GA581" s="52"/>
      <c r="GB581" s="34"/>
    </row>
    <row r="582" spans="183:184" x14ac:dyDescent="0.2">
      <c r="GA582" s="52"/>
      <c r="GB582" s="34"/>
    </row>
    <row r="583" spans="183:184" x14ac:dyDescent="0.2">
      <c r="GA583" s="52"/>
      <c r="GB583" s="34"/>
    </row>
    <row r="584" spans="183:184" x14ac:dyDescent="0.2">
      <c r="GA584" s="52"/>
      <c r="GB584" s="34"/>
    </row>
    <row r="585" spans="183:184" x14ac:dyDescent="0.2">
      <c r="GA585" s="52"/>
      <c r="GB585" s="34"/>
    </row>
    <row r="586" spans="183:184" x14ac:dyDescent="0.2">
      <c r="GA586" s="52"/>
      <c r="GB586" s="34"/>
    </row>
    <row r="587" spans="183:184" x14ac:dyDescent="0.2">
      <c r="GA587" s="52"/>
      <c r="GB587" s="34"/>
    </row>
    <row r="588" spans="183:184" x14ac:dyDescent="0.2">
      <c r="GA588" s="52"/>
      <c r="GB588" s="34"/>
    </row>
    <row r="589" spans="183:184" x14ac:dyDescent="0.2">
      <c r="GA589" s="52"/>
      <c r="GB589" s="34"/>
    </row>
    <row r="590" spans="183:184" x14ac:dyDescent="0.2">
      <c r="GA590" s="52"/>
      <c r="GB590" s="34"/>
    </row>
    <row r="591" spans="183:184" x14ac:dyDescent="0.2">
      <c r="GA591" s="52"/>
      <c r="GB591" s="34"/>
    </row>
    <row r="592" spans="183:184" x14ac:dyDescent="0.2">
      <c r="GA592" s="52"/>
      <c r="GB592" s="34"/>
    </row>
    <row r="593" spans="183:185" x14ac:dyDescent="0.2">
      <c r="GA593" s="52"/>
      <c r="GB593" s="34"/>
    </row>
    <row r="594" spans="183:185" x14ac:dyDescent="0.2">
      <c r="GA594" s="52"/>
      <c r="GB594" s="34"/>
    </row>
    <row r="595" spans="183:185" x14ac:dyDescent="0.2">
      <c r="GA595" s="52"/>
      <c r="GB595" s="34"/>
    </row>
    <row r="596" spans="183:185" x14ac:dyDescent="0.2">
      <c r="GA596" s="52"/>
      <c r="GB596" s="34"/>
    </row>
    <row r="597" spans="183:185" x14ac:dyDescent="0.2">
      <c r="GA597" s="52"/>
      <c r="GB597" s="34"/>
    </row>
    <row r="598" spans="183:185" x14ac:dyDescent="0.2">
      <c r="GA598" s="52"/>
      <c r="GB598" s="34"/>
    </row>
    <row r="599" spans="183:185" x14ac:dyDescent="0.2">
      <c r="GA599" s="52"/>
      <c r="GB599" s="34"/>
    </row>
    <row r="600" spans="183:185" x14ac:dyDescent="0.2">
      <c r="GA600" s="52"/>
      <c r="GB600" s="34"/>
    </row>
    <row r="601" spans="183:185" x14ac:dyDescent="0.2">
      <c r="GA601" s="52"/>
      <c r="GB601" s="34"/>
    </row>
    <row r="602" spans="183:185" x14ac:dyDescent="0.2">
      <c r="GA602" s="52"/>
      <c r="GB602" s="34"/>
    </row>
    <row r="603" spans="183:185" x14ac:dyDescent="0.2">
      <c r="GA603" s="52"/>
      <c r="GB603" s="34"/>
    </row>
    <row r="604" spans="183:185" x14ac:dyDescent="0.2">
      <c r="GA604" s="52"/>
      <c r="GB604" s="34"/>
      <c r="GC604" s="42"/>
    </row>
    <row r="605" spans="183:185" x14ac:dyDescent="0.2">
      <c r="GA605" s="52"/>
      <c r="GB605" s="34"/>
      <c r="GC605" s="42"/>
    </row>
    <row r="606" spans="183:185" x14ac:dyDescent="0.2">
      <c r="GA606" s="52"/>
      <c r="GB606" s="34"/>
      <c r="GC606" s="42"/>
    </row>
    <row r="607" spans="183:185" x14ac:dyDescent="0.2">
      <c r="GA607" s="52"/>
      <c r="GB607" s="34"/>
      <c r="GC607" s="42"/>
    </row>
    <row r="608" spans="183:185" x14ac:dyDescent="0.2">
      <c r="GA608" s="52"/>
      <c r="GB608" s="34"/>
      <c r="GC608" s="42"/>
    </row>
    <row r="609" spans="183:185" x14ac:dyDescent="0.2">
      <c r="GA609" s="52"/>
      <c r="GB609" s="34"/>
      <c r="GC609" s="42"/>
    </row>
    <row r="610" spans="183:185" x14ac:dyDescent="0.2">
      <c r="GA610" s="52"/>
      <c r="GB610" s="34"/>
      <c r="GC610" s="42"/>
    </row>
    <row r="611" spans="183:185" x14ac:dyDescent="0.2">
      <c r="GA611" s="52"/>
      <c r="GB611" s="34"/>
      <c r="GC611" s="42"/>
    </row>
    <row r="612" spans="183:185" x14ac:dyDescent="0.2">
      <c r="GA612" s="52"/>
      <c r="GB612" s="34"/>
      <c r="GC612" s="42"/>
    </row>
    <row r="613" spans="183:185" x14ac:dyDescent="0.2">
      <c r="GA613" s="52"/>
      <c r="GB613" s="34"/>
      <c r="GC613" s="42"/>
    </row>
    <row r="614" spans="183:185" x14ac:dyDescent="0.2">
      <c r="GA614" s="52"/>
      <c r="GB614" s="34"/>
      <c r="GC614" s="42"/>
    </row>
    <row r="615" spans="183:185" x14ac:dyDescent="0.2">
      <c r="GA615" s="52"/>
      <c r="GB615" s="34"/>
      <c r="GC615" s="42"/>
    </row>
    <row r="616" spans="183:185" x14ac:dyDescent="0.2">
      <c r="GA616" s="52"/>
      <c r="GB616" s="34"/>
      <c r="GC616" s="42"/>
    </row>
    <row r="617" spans="183:185" x14ac:dyDescent="0.2">
      <c r="GA617" s="52"/>
      <c r="GB617" s="34"/>
      <c r="GC617" s="42"/>
    </row>
    <row r="618" spans="183:185" x14ac:dyDescent="0.2">
      <c r="GA618" s="52"/>
      <c r="GB618" s="34"/>
      <c r="GC618" s="42"/>
    </row>
    <row r="619" spans="183:185" x14ac:dyDescent="0.2">
      <c r="GA619" s="52"/>
      <c r="GB619" s="34"/>
      <c r="GC619" s="42"/>
    </row>
    <row r="620" spans="183:185" x14ac:dyDescent="0.2">
      <c r="GA620" s="52"/>
      <c r="GB620" s="34"/>
    </row>
    <row r="621" spans="183:185" x14ac:dyDescent="0.2">
      <c r="GA621" s="52"/>
      <c r="GB621" s="34"/>
    </row>
    <row r="622" spans="183:185" x14ac:dyDescent="0.2">
      <c r="GA622" s="52"/>
      <c r="GB622" s="34"/>
    </row>
    <row r="623" spans="183:185" x14ac:dyDescent="0.2">
      <c r="GA623" s="52"/>
      <c r="GB623" s="34"/>
    </row>
    <row r="624" spans="183:185" x14ac:dyDescent="0.2">
      <c r="GA624" s="52"/>
      <c r="GB624" s="34"/>
    </row>
    <row r="625" spans="183:184" x14ac:dyDescent="0.2">
      <c r="GA625" s="52"/>
      <c r="GB625" s="34"/>
    </row>
    <row r="626" spans="183:184" x14ac:dyDescent="0.2">
      <c r="GA626" s="52"/>
      <c r="GB626" s="34"/>
    </row>
    <row r="627" spans="183:184" x14ac:dyDescent="0.2">
      <c r="GA627" s="52"/>
      <c r="GB627" s="34"/>
    </row>
    <row r="628" spans="183:184" x14ac:dyDescent="0.2">
      <c r="GA628" s="52"/>
      <c r="GB628" s="34"/>
    </row>
    <row r="629" spans="183:184" x14ac:dyDescent="0.2">
      <c r="GA629" s="52"/>
      <c r="GB629" s="34"/>
    </row>
    <row r="630" spans="183:184" x14ac:dyDescent="0.2">
      <c r="GA630" s="52"/>
      <c r="GB630" s="34"/>
    </row>
    <row r="631" spans="183:184" x14ac:dyDescent="0.2">
      <c r="GA631" s="52"/>
      <c r="GB631" s="34"/>
    </row>
    <row r="632" spans="183:184" x14ac:dyDescent="0.2">
      <c r="GA632" s="52"/>
      <c r="GB632" s="34"/>
    </row>
    <row r="633" spans="183:184" x14ac:dyDescent="0.2">
      <c r="GA633" s="52"/>
      <c r="GB633" s="34"/>
    </row>
    <row r="634" spans="183:184" x14ac:dyDescent="0.2">
      <c r="GA634" s="52"/>
      <c r="GB634" s="34"/>
    </row>
    <row r="635" spans="183:184" x14ac:dyDescent="0.2">
      <c r="GA635" s="52"/>
      <c r="GB635" s="34"/>
    </row>
    <row r="636" spans="183:184" x14ac:dyDescent="0.2">
      <c r="GA636" s="52"/>
      <c r="GB636" s="34"/>
    </row>
    <row r="637" spans="183:184" x14ac:dyDescent="0.2">
      <c r="GA637" s="52"/>
      <c r="GB637" s="34"/>
    </row>
    <row r="638" spans="183:184" x14ac:dyDescent="0.2">
      <c r="GA638" s="52"/>
      <c r="GB638" s="34"/>
    </row>
    <row r="639" spans="183:184" x14ac:dyDescent="0.2">
      <c r="GA639" s="52"/>
      <c r="GB639" s="34"/>
    </row>
    <row r="640" spans="183:184" x14ac:dyDescent="0.2">
      <c r="GA640" s="52"/>
      <c r="GB640" s="34"/>
    </row>
    <row r="641" spans="183:184" x14ac:dyDescent="0.2">
      <c r="GA641" s="52"/>
      <c r="GB641" s="34"/>
    </row>
    <row r="642" spans="183:184" x14ac:dyDescent="0.2">
      <c r="GA642" s="52"/>
      <c r="GB642" s="34"/>
    </row>
    <row r="643" spans="183:184" x14ac:dyDescent="0.2">
      <c r="GA643" s="52"/>
      <c r="GB643" s="34"/>
    </row>
    <row r="644" spans="183:184" x14ac:dyDescent="0.2">
      <c r="GA644" s="52"/>
      <c r="GB644" s="34"/>
    </row>
    <row r="645" spans="183:184" x14ac:dyDescent="0.2">
      <c r="GA645" s="52"/>
      <c r="GB645" s="34"/>
    </row>
    <row r="646" spans="183:184" x14ac:dyDescent="0.2">
      <c r="GA646" s="52"/>
      <c r="GB646" s="34"/>
    </row>
    <row r="647" spans="183:184" x14ac:dyDescent="0.2">
      <c r="GA647" s="52"/>
      <c r="GB647" s="34"/>
    </row>
    <row r="648" spans="183:184" x14ac:dyDescent="0.2">
      <c r="GA648" s="52"/>
      <c r="GB648" s="34"/>
    </row>
    <row r="649" spans="183:184" x14ac:dyDescent="0.2">
      <c r="GA649" s="52"/>
      <c r="GB649" s="34"/>
    </row>
    <row r="650" spans="183:184" x14ac:dyDescent="0.2">
      <c r="GA650" s="52"/>
      <c r="GB650" s="34"/>
    </row>
    <row r="651" spans="183:184" x14ac:dyDescent="0.2">
      <c r="GA651" s="52"/>
      <c r="GB651" s="34"/>
    </row>
    <row r="652" spans="183:184" x14ac:dyDescent="0.2">
      <c r="GA652" s="52"/>
      <c r="GB652" s="34"/>
    </row>
    <row r="653" spans="183:184" x14ac:dyDescent="0.2">
      <c r="GA653" s="52"/>
      <c r="GB653" s="34"/>
    </row>
    <row r="654" spans="183:184" x14ac:dyDescent="0.2">
      <c r="GA654" s="52"/>
      <c r="GB654" s="34"/>
    </row>
    <row r="655" spans="183:184" x14ac:dyDescent="0.2">
      <c r="GA655" s="52"/>
      <c r="GB655" s="34"/>
    </row>
    <row r="656" spans="183:184" x14ac:dyDescent="0.2">
      <c r="GA656" s="52"/>
      <c r="GB656" s="34"/>
    </row>
    <row r="657" spans="183:184" x14ac:dyDescent="0.2">
      <c r="GA657" s="52"/>
      <c r="GB657" s="34"/>
    </row>
    <row r="658" spans="183:184" x14ac:dyDescent="0.2">
      <c r="GA658" s="52"/>
      <c r="GB658" s="34"/>
    </row>
    <row r="659" spans="183:184" x14ac:dyDescent="0.2">
      <c r="GA659" s="52"/>
      <c r="GB659" s="34"/>
    </row>
    <row r="660" spans="183:184" x14ac:dyDescent="0.2">
      <c r="GA660" s="52"/>
      <c r="GB660" s="34"/>
    </row>
    <row r="661" spans="183:184" x14ac:dyDescent="0.2">
      <c r="GA661" s="52"/>
      <c r="GB661" s="34"/>
    </row>
    <row r="662" spans="183:184" x14ac:dyDescent="0.2">
      <c r="GA662" s="52"/>
      <c r="GB662" s="34"/>
    </row>
    <row r="663" spans="183:184" x14ac:dyDescent="0.2">
      <c r="GA663" s="52"/>
      <c r="GB663" s="34"/>
    </row>
    <row r="664" spans="183:184" x14ac:dyDescent="0.2">
      <c r="GA664" s="52"/>
      <c r="GB664" s="34"/>
    </row>
    <row r="665" spans="183:184" x14ac:dyDescent="0.2">
      <c r="GA665" s="52"/>
      <c r="GB665" s="34"/>
    </row>
    <row r="666" spans="183:184" x14ac:dyDescent="0.2">
      <c r="GA666" s="52"/>
      <c r="GB666" s="34"/>
    </row>
    <row r="667" spans="183:184" x14ac:dyDescent="0.2">
      <c r="GA667" s="52"/>
      <c r="GB667" s="34"/>
    </row>
    <row r="668" spans="183:184" x14ac:dyDescent="0.2">
      <c r="GA668" s="52"/>
      <c r="GB668" s="34"/>
    </row>
    <row r="669" spans="183:184" x14ac:dyDescent="0.2">
      <c r="GA669" s="52"/>
      <c r="GB669" s="34"/>
    </row>
    <row r="670" spans="183:184" x14ac:dyDescent="0.2">
      <c r="GA670" s="52"/>
      <c r="GB670" s="34"/>
    </row>
    <row r="671" spans="183:184" x14ac:dyDescent="0.2">
      <c r="GA671" s="52"/>
      <c r="GB671" s="34"/>
    </row>
    <row r="672" spans="183:184" x14ac:dyDescent="0.2">
      <c r="GA672" s="52"/>
      <c r="GB672" s="34"/>
    </row>
    <row r="673" spans="183:184" x14ac:dyDescent="0.2">
      <c r="GA673" s="52"/>
      <c r="GB673" s="34"/>
    </row>
    <row r="674" spans="183:184" x14ac:dyDescent="0.2">
      <c r="GA674" s="52"/>
      <c r="GB674" s="34"/>
    </row>
    <row r="675" spans="183:184" x14ac:dyDescent="0.2">
      <c r="GA675" s="52"/>
      <c r="GB675" s="34"/>
    </row>
    <row r="676" spans="183:184" x14ac:dyDescent="0.2">
      <c r="GA676" s="52"/>
      <c r="GB676" s="34"/>
    </row>
    <row r="677" spans="183:184" x14ac:dyDescent="0.2">
      <c r="GA677" s="52"/>
      <c r="GB677" s="34"/>
    </row>
    <row r="678" spans="183:184" x14ac:dyDescent="0.2">
      <c r="GA678" s="52"/>
      <c r="GB678" s="34"/>
    </row>
    <row r="679" spans="183:184" x14ac:dyDescent="0.2">
      <c r="GA679" s="52"/>
      <c r="GB679" s="34"/>
    </row>
    <row r="680" spans="183:184" x14ac:dyDescent="0.2">
      <c r="GA680" s="52"/>
      <c r="GB680" s="34"/>
    </row>
    <row r="681" spans="183:184" x14ac:dyDescent="0.2">
      <c r="GA681" s="52"/>
      <c r="GB681" s="34"/>
    </row>
    <row r="682" spans="183:184" x14ac:dyDescent="0.2">
      <c r="GA682" s="52"/>
      <c r="GB682" s="34"/>
    </row>
    <row r="683" spans="183:184" x14ac:dyDescent="0.2">
      <c r="GA683" s="52"/>
      <c r="GB683" s="34"/>
    </row>
    <row r="684" spans="183:184" x14ac:dyDescent="0.2">
      <c r="GA684" s="52"/>
      <c r="GB684" s="34"/>
    </row>
    <row r="685" spans="183:184" x14ac:dyDescent="0.2">
      <c r="GA685" s="52"/>
      <c r="GB685" s="34"/>
    </row>
    <row r="686" spans="183:184" x14ac:dyDescent="0.2">
      <c r="GA686" s="52"/>
      <c r="GB686" s="34"/>
    </row>
    <row r="687" spans="183:184" x14ac:dyDescent="0.2">
      <c r="GA687" s="52"/>
      <c r="GB687" s="34"/>
    </row>
    <row r="688" spans="183:184" x14ac:dyDescent="0.2">
      <c r="GA688" s="52"/>
      <c r="GB688" s="34"/>
    </row>
    <row r="689" spans="183:184" x14ac:dyDescent="0.2">
      <c r="GA689" s="52"/>
      <c r="GB689" s="34"/>
    </row>
    <row r="690" spans="183:184" x14ac:dyDescent="0.2">
      <c r="GA690" s="52"/>
      <c r="GB690" s="34"/>
    </row>
    <row r="691" spans="183:184" x14ac:dyDescent="0.2">
      <c r="GA691" s="52"/>
      <c r="GB691" s="34"/>
    </row>
    <row r="692" spans="183:184" x14ac:dyDescent="0.2">
      <c r="GA692" s="52"/>
      <c r="GB692" s="34"/>
    </row>
    <row r="693" spans="183:184" x14ac:dyDescent="0.2">
      <c r="GA693" s="52"/>
      <c r="GB693" s="34"/>
    </row>
    <row r="694" spans="183:184" x14ac:dyDescent="0.2">
      <c r="GA694" s="52"/>
      <c r="GB694" s="34"/>
    </row>
    <row r="695" spans="183:184" x14ac:dyDescent="0.2">
      <c r="GA695" s="52"/>
      <c r="GB695" s="34"/>
    </row>
    <row r="696" spans="183:184" x14ac:dyDescent="0.2">
      <c r="GA696" s="52"/>
      <c r="GB696" s="34"/>
    </row>
    <row r="697" spans="183:184" x14ac:dyDescent="0.2">
      <c r="GA697" s="52"/>
      <c r="GB697" s="34"/>
    </row>
    <row r="698" spans="183:184" x14ac:dyDescent="0.2">
      <c r="GA698" s="52"/>
      <c r="GB698" s="34"/>
    </row>
    <row r="699" spans="183:184" x14ac:dyDescent="0.2">
      <c r="GA699" s="52"/>
      <c r="GB699" s="34"/>
    </row>
    <row r="700" spans="183:184" x14ac:dyDescent="0.2">
      <c r="GA700" s="52"/>
      <c r="GB700" s="34"/>
    </row>
    <row r="701" spans="183:184" x14ac:dyDescent="0.2">
      <c r="GA701" s="52"/>
      <c r="GB701" s="34"/>
    </row>
    <row r="702" spans="183:184" x14ac:dyDescent="0.2">
      <c r="GA702" s="52"/>
      <c r="GB702" s="34"/>
    </row>
    <row r="703" spans="183:184" x14ac:dyDescent="0.2">
      <c r="GA703" s="52"/>
      <c r="GB703" s="34"/>
    </row>
    <row r="704" spans="183:184" x14ac:dyDescent="0.2">
      <c r="GA704" s="52"/>
      <c r="GB704" s="34"/>
    </row>
    <row r="705" spans="183:184" x14ac:dyDescent="0.2">
      <c r="GA705" s="52"/>
      <c r="GB705" s="34"/>
    </row>
    <row r="706" spans="183:184" x14ac:dyDescent="0.2">
      <c r="GA706" s="52"/>
      <c r="GB706" s="34"/>
    </row>
    <row r="707" spans="183:184" x14ac:dyDescent="0.2">
      <c r="GA707" s="52"/>
      <c r="GB707" s="34"/>
    </row>
    <row r="708" spans="183:184" x14ac:dyDescent="0.2">
      <c r="GA708" s="52"/>
      <c r="GB708" s="34"/>
    </row>
    <row r="709" spans="183:184" x14ac:dyDescent="0.2">
      <c r="GA709" s="52"/>
      <c r="GB709" s="34"/>
    </row>
    <row r="710" spans="183:184" x14ac:dyDescent="0.2">
      <c r="GA710" s="52"/>
      <c r="GB710" s="34"/>
    </row>
    <row r="711" spans="183:184" x14ac:dyDescent="0.2">
      <c r="GA711" s="52"/>
      <c r="GB711" s="34"/>
    </row>
    <row r="712" spans="183:184" x14ac:dyDescent="0.2">
      <c r="GA712" s="52"/>
      <c r="GB712" s="34"/>
    </row>
    <row r="713" spans="183:184" x14ac:dyDescent="0.2">
      <c r="GA713" s="52"/>
      <c r="GB713" s="34"/>
    </row>
    <row r="714" spans="183:184" x14ac:dyDescent="0.2">
      <c r="GA714" s="52"/>
      <c r="GB714" s="34"/>
    </row>
    <row r="715" spans="183:184" x14ac:dyDescent="0.2">
      <c r="GA715" s="52"/>
      <c r="GB715" s="34"/>
    </row>
    <row r="716" spans="183:184" x14ac:dyDescent="0.2">
      <c r="GA716" s="52"/>
      <c r="GB716" s="34"/>
    </row>
    <row r="717" spans="183:184" x14ac:dyDescent="0.2">
      <c r="GA717" s="52"/>
      <c r="GB717" s="34"/>
    </row>
    <row r="718" spans="183:184" x14ac:dyDescent="0.2">
      <c r="GA718" s="52"/>
      <c r="GB718" s="34"/>
    </row>
    <row r="719" spans="183:184" x14ac:dyDescent="0.2">
      <c r="GA719" s="52"/>
      <c r="GB719" s="34"/>
    </row>
    <row r="720" spans="183:184" x14ac:dyDescent="0.2">
      <c r="GA720" s="52"/>
      <c r="GB720" s="34"/>
    </row>
    <row r="721" spans="183:184" x14ac:dyDescent="0.2">
      <c r="GA721" s="52"/>
      <c r="GB721" s="34"/>
    </row>
    <row r="722" spans="183:184" x14ac:dyDescent="0.2">
      <c r="GA722" s="52"/>
      <c r="GB722" s="34"/>
    </row>
    <row r="723" spans="183:184" x14ac:dyDescent="0.2">
      <c r="GA723" s="52"/>
      <c r="GB723" s="34"/>
    </row>
    <row r="724" spans="183:184" x14ac:dyDescent="0.2">
      <c r="GA724" s="52"/>
      <c r="GB724" s="34"/>
    </row>
    <row r="725" spans="183:184" x14ac:dyDescent="0.2">
      <c r="GA725" s="52"/>
      <c r="GB725" s="34"/>
    </row>
    <row r="726" spans="183:184" x14ac:dyDescent="0.2">
      <c r="GA726" s="52"/>
      <c r="GB726" s="34"/>
    </row>
    <row r="727" spans="183:184" x14ac:dyDescent="0.2">
      <c r="GA727" s="52"/>
      <c r="GB727" s="34"/>
    </row>
    <row r="728" spans="183:184" x14ac:dyDescent="0.2">
      <c r="GA728" s="52"/>
      <c r="GB728" s="34"/>
    </row>
    <row r="729" spans="183:184" x14ac:dyDescent="0.2">
      <c r="GA729" s="52"/>
      <c r="GB729" s="34"/>
    </row>
    <row r="730" spans="183:184" x14ac:dyDescent="0.2">
      <c r="GA730" s="52"/>
      <c r="GB730" s="34"/>
    </row>
    <row r="731" spans="183:184" x14ac:dyDescent="0.2">
      <c r="GA731" s="52"/>
      <c r="GB731" s="34"/>
    </row>
    <row r="732" spans="183:184" x14ac:dyDescent="0.2">
      <c r="GA732" s="52"/>
      <c r="GB732" s="34"/>
    </row>
    <row r="733" spans="183:184" x14ac:dyDescent="0.2">
      <c r="GA733" s="52"/>
      <c r="GB733" s="34"/>
    </row>
    <row r="734" spans="183:184" x14ac:dyDescent="0.2">
      <c r="GA734" s="52"/>
      <c r="GB734" s="34"/>
    </row>
    <row r="735" spans="183:184" x14ac:dyDescent="0.2">
      <c r="GA735" s="52"/>
      <c r="GB735" s="34"/>
    </row>
    <row r="736" spans="183:184" x14ac:dyDescent="0.2">
      <c r="GA736" s="52"/>
      <c r="GB736" s="34"/>
    </row>
    <row r="737" spans="183:184" x14ac:dyDescent="0.2">
      <c r="GA737" s="52"/>
      <c r="GB737" s="34"/>
    </row>
    <row r="738" spans="183:184" x14ac:dyDescent="0.2">
      <c r="GA738" s="52"/>
      <c r="GB738" s="34"/>
    </row>
    <row r="739" spans="183:184" x14ac:dyDescent="0.2">
      <c r="GA739" s="52"/>
      <c r="GB739" s="34"/>
    </row>
    <row r="740" spans="183:184" x14ac:dyDescent="0.2">
      <c r="GA740" s="52"/>
      <c r="GB740" s="34"/>
    </row>
    <row r="741" spans="183:184" x14ac:dyDescent="0.2">
      <c r="GA741" s="52"/>
      <c r="GB741" s="34"/>
    </row>
    <row r="742" spans="183:184" x14ac:dyDescent="0.2">
      <c r="GA742" s="52"/>
      <c r="GB742" s="34"/>
    </row>
    <row r="743" spans="183:184" x14ac:dyDescent="0.2">
      <c r="GA743" s="52"/>
      <c r="GB743" s="34"/>
    </row>
    <row r="744" spans="183:184" x14ac:dyDescent="0.2">
      <c r="GA744" s="52"/>
      <c r="GB744" s="34"/>
    </row>
    <row r="745" spans="183:184" x14ac:dyDescent="0.2">
      <c r="GA745" s="52"/>
      <c r="GB745" s="34"/>
    </row>
    <row r="746" spans="183:184" x14ac:dyDescent="0.2">
      <c r="GA746" s="52"/>
      <c r="GB746" s="34"/>
    </row>
    <row r="747" spans="183:184" x14ac:dyDescent="0.2">
      <c r="GA747" s="52"/>
      <c r="GB747" s="34"/>
    </row>
    <row r="748" spans="183:184" x14ac:dyDescent="0.2">
      <c r="GA748" s="52"/>
      <c r="GB748" s="34"/>
    </row>
    <row r="749" spans="183:184" x14ac:dyDescent="0.2">
      <c r="GA749" s="52"/>
      <c r="GB749" s="34"/>
    </row>
    <row r="750" spans="183:184" x14ac:dyDescent="0.2">
      <c r="GA750" s="52"/>
      <c r="GB750" s="34"/>
    </row>
    <row r="751" spans="183:184" x14ac:dyDescent="0.2">
      <c r="GA751" s="52"/>
      <c r="GB751" s="34"/>
    </row>
    <row r="752" spans="183:184" x14ac:dyDescent="0.2">
      <c r="GA752" s="52"/>
      <c r="GB752" s="34"/>
    </row>
    <row r="753" spans="183:184" x14ac:dyDescent="0.2">
      <c r="GA753" s="52"/>
      <c r="GB753" s="34"/>
    </row>
    <row r="754" spans="183:184" x14ac:dyDescent="0.2">
      <c r="GA754" s="52"/>
      <c r="GB754" s="34"/>
    </row>
    <row r="755" spans="183:184" x14ac:dyDescent="0.2">
      <c r="GA755" s="52"/>
      <c r="GB755" s="34"/>
    </row>
    <row r="756" spans="183:184" x14ac:dyDescent="0.2">
      <c r="GA756" s="52"/>
      <c r="GB756" s="34"/>
    </row>
    <row r="757" spans="183:184" x14ac:dyDescent="0.2">
      <c r="GA757" s="52"/>
      <c r="GB757" s="34"/>
    </row>
    <row r="758" spans="183:184" x14ac:dyDescent="0.2">
      <c r="GA758" s="52"/>
      <c r="GB758" s="34"/>
    </row>
    <row r="759" spans="183:184" x14ac:dyDescent="0.2">
      <c r="GA759" s="52"/>
      <c r="GB759" s="34"/>
    </row>
    <row r="760" spans="183:184" x14ac:dyDescent="0.2">
      <c r="GA760" s="52"/>
      <c r="GB760" s="34"/>
    </row>
    <row r="761" spans="183:184" x14ac:dyDescent="0.2">
      <c r="GA761" s="52"/>
      <c r="GB761" s="34"/>
    </row>
    <row r="762" spans="183:184" x14ac:dyDescent="0.2">
      <c r="GA762" s="52"/>
      <c r="GB762" s="34"/>
    </row>
    <row r="763" spans="183:184" x14ac:dyDescent="0.2">
      <c r="GA763" s="52"/>
      <c r="GB763" s="34"/>
    </row>
    <row r="764" spans="183:184" x14ac:dyDescent="0.2">
      <c r="GA764" s="52"/>
      <c r="GB764" s="34"/>
    </row>
    <row r="765" spans="183:184" x14ac:dyDescent="0.2">
      <c r="GA765" s="52"/>
      <c r="GB765" s="34"/>
    </row>
    <row r="766" spans="183:184" x14ac:dyDescent="0.2">
      <c r="GA766" s="52"/>
      <c r="GB766" s="34"/>
    </row>
    <row r="767" spans="183:184" x14ac:dyDescent="0.2">
      <c r="GA767" s="52"/>
      <c r="GB767" s="34"/>
    </row>
    <row r="768" spans="183:184" x14ac:dyDescent="0.2">
      <c r="GA768" s="52"/>
      <c r="GB768" s="34"/>
    </row>
    <row r="769" spans="183:184" x14ac:dyDescent="0.2">
      <c r="GA769" s="52"/>
      <c r="GB769" s="34"/>
    </row>
    <row r="770" spans="183:184" x14ac:dyDescent="0.2">
      <c r="GA770" s="52"/>
      <c r="GB770" s="34"/>
    </row>
    <row r="771" spans="183:184" x14ac:dyDescent="0.2">
      <c r="GA771" s="52"/>
      <c r="GB771" s="34"/>
    </row>
    <row r="772" spans="183:184" x14ac:dyDescent="0.2">
      <c r="GA772" s="52"/>
      <c r="GB772" s="34"/>
    </row>
    <row r="773" spans="183:184" x14ac:dyDescent="0.2">
      <c r="GA773" s="52"/>
      <c r="GB773" s="34"/>
    </row>
    <row r="774" spans="183:184" x14ac:dyDescent="0.2">
      <c r="GA774" s="52"/>
      <c r="GB774" s="34"/>
    </row>
    <row r="775" spans="183:184" x14ac:dyDescent="0.2">
      <c r="GA775" s="52"/>
      <c r="GB775" s="34"/>
    </row>
  </sheetData>
  <phoneticPr fontId="2" type="noConversion"/>
  <conditionalFormatting sqref="I2:FY529">
    <cfRule type="expression" dxfId="0" priority="1">
      <formula>$FZ2=0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17</vt:i4>
      </vt:variant>
    </vt:vector>
  </HeadingPairs>
  <TitlesOfParts>
    <vt:vector size="20" baseType="lpstr">
      <vt:lpstr>Table</vt:lpstr>
      <vt:lpstr>Lookups</vt:lpstr>
      <vt:lpstr>Data</vt:lpstr>
      <vt:lpstr>Care</vt:lpstr>
      <vt:lpstr>Criteria</vt:lpstr>
      <vt:lpstr>data</vt:lpstr>
      <vt:lpstr>date_list</vt:lpstr>
      <vt:lpstr>daytype</vt:lpstr>
      <vt:lpstr>dual_enrol_list</vt:lpstr>
      <vt:lpstr>Enrolled</vt:lpstr>
      <vt:lpstr>lca</vt:lpstr>
      <vt:lpstr>lca_list</vt:lpstr>
      <vt:lpstr>month</vt:lpstr>
      <vt:lpstr>Pass</vt:lpstr>
      <vt:lpstr>Table!Print_Area</vt:lpstr>
      <vt:lpstr>Result_type</vt:lpstr>
      <vt:lpstr>Result_type_list</vt:lpstr>
      <vt:lpstr>Size_list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Dan Hansen</cp:lastModifiedBy>
  <cp:lastPrinted>2009-04-03T17:07:33Z</cp:lastPrinted>
  <dcterms:created xsi:type="dcterms:W3CDTF">2009-03-24T17:58:42Z</dcterms:created>
  <dcterms:modified xsi:type="dcterms:W3CDTF">2021-03-25T18:44:02Z</dcterms:modified>
</cp:coreProperties>
</file>