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ack\Limbo\SCE\DBP 2015\Ex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Data!$A$1:$FS$1</definedName>
    <definedName name="Bid">Lookups!$D$8</definedName>
    <definedName name="Called">Lookups!$S$21</definedName>
    <definedName name="_xlnm.Criteria">Lookups!$B$3:$F$4</definedName>
    <definedName name="data">Data!$A$1:$FS$577</definedName>
    <definedName name="date">Table!$B$5</definedName>
    <definedName name="date_list">Lookups!$K$4:$K$19</definedName>
    <definedName name="dual_enrol">Table!$B$10</definedName>
    <definedName name="dual_enrol_list">Lookups!$O$4:$O$6</definedName>
    <definedName name="Enrolled">Lookups!$D$6</definedName>
    <definedName name="ind_grp">Table!$B$7</definedName>
    <definedName name="ind_list">Lookups!$L$4:$L$12</definedName>
    <definedName name="lca">Table!$B$8</definedName>
    <definedName name="lca_list">Lookups!$M$4:$M$12</definedName>
    <definedName name="_xlnm.Print_Area" localSheetId="0">Table!$A$2:$N$36</definedName>
    <definedName name="Result_type">Table!$B$4</definedName>
    <definedName name="Result_type_list">Lookups!$J$4:$J$5</definedName>
    <definedName name="Size">Table!$B$9</definedName>
    <definedName name="Size_list">Lookups!$N$4:$N$7</definedName>
    <definedName name="table_for_PGE_CBP_expost_private" localSheetId="2">Data!$A$1:$FS$1</definedName>
    <definedName name="Two_way_tab_flag">Lookups!$D$7</definedName>
  </definedNames>
  <calcPr calcId="152511"/>
</workbook>
</file>

<file path=xl/calcChain.xml><?xml version="1.0" encoding="utf-8"?>
<calcChain xmlns="http://schemas.openxmlformats.org/spreadsheetml/2006/main">
  <c r="D7" i="2" l="1"/>
  <c r="S19" i="2" l="1"/>
  <c r="F25" i="2" l="1"/>
  <c r="F24" i="2"/>
  <c r="F23" i="2"/>
  <c r="S21" i="2" l="1"/>
  <c r="F26" i="2" l="1"/>
  <c r="F22" i="2"/>
  <c r="F21" i="2"/>
  <c r="F20" i="2"/>
  <c r="F19" i="2"/>
  <c r="F18" i="2"/>
  <c r="J3" i="4" l="1"/>
  <c r="H32" i="4"/>
  <c r="G32" i="4"/>
  <c r="G5" i="4"/>
  <c r="C32" i="2" l="1"/>
  <c r="F17" i="2" l="1"/>
  <c r="F16" i="2"/>
  <c r="F15" i="2"/>
  <c r="F14" i="2"/>
  <c r="F13" i="2"/>
  <c r="F12" i="2"/>
  <c r="F11" i="2"/>
  <c r="F32" i="4"/>
  <c r="G32" i="2" l="1"/>
  <c r="A33" i="2"/>
  <c r="C33" i="2" s="1"/>
  <c r="E4" i="2"/>
  <c r="D4" i="2"/>
  <c r="B4" i="2"/>
  <c r="A1" i="4" s="1"/>
  <c r="J32" i="4"/>
  <c r="J6" i="4"/>
  <c r="H5" i="4"/>
  <c r="F5" i="4"/>
  <c r="D6" i="2" l="1"/>
  <c r="D8" i="2"/>
  <c r="B60" i="2"/>
  <c r="B61" i="2" s="1"/>
  <c r="B59" i="2" s="1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C34" i="2" s="1"/>
  <c r="G1" i="4" l="1"/>
  <c r="G3" i="4"/>
  <c r="G2" i="4"/>
  <c r="N31" i="4"/>
  <c r="H31" i="4"/>
  <c r="K30" i="4"/>
  <c r="N29" i="4"/>
  <c r="H29" i="4"/>
  <c r="K28" i="4"/>
  <c r="N27" i="4"/>
  <c r="H27" i="4"/>
  <c r="K26" i="4"/>
  <c r="N25" i="4"/>
  <c r="H25" i="4"/>
  <c r="K24" i="4"/>
  <c r="N23" i="4"/>
  <c r="H23" i="4"/>
  <c r="K22" i="4"/>
  <c r="N21" i="4"/>
  <c r="H21" i="4"/>
  <c r="K20" i="4"/>
  <c r="N19" i="4"/>
  <c r="H19" i="4"/>
  <c r="L19" i="4" s="1"/>
  <c r="K18" i="4"/>
  <c r="N17" i="4"/>
  <c r="H17" i="4"/>
  <c r="L17" i="4" s="1"/>
  <c r="K16" i="4"/>
  <c r="N15" i="4"/>
  <c r="H15" i="4"/>
  <c r="L15" i="4" s="1"/>
  <c r="K14" i="4"/>
  <c r="N13" i="4"/>
  <c r="H13" i="4"/>
  <c r="L13" i="4" s="1"/>
  <c r="K12" i="4"/>
  <c r="N11" i="4"/>
  <c r="H11" i="4"/>
  <c r="L11" i="4" s="1"/>
  <c r="K10" i="4"/>
  <c r="N9" i="4"/>
  <c r="H9" i="4"/>
  <c r="L9" i="4" s="1"/>
  <c r="K8" i="4"/>
  <c r="K31" i="4"/>
  <c r="N30" i="4"/>
  <c r="H30" i="4"/>
  <c r="L30" i="4" s="1"/>
  <c r="K29" i="4"/>
  <c r="N28" i="4"/>
  <c r="H28" i="4"/>
  <c r="L28" i="4" s="1"/>
  <c r="K27" i="4"/>
  <c r="N26" i="4"/>
  <c r="H26" i="4"/>
  <c r="L26" i="4" s="1"/>
  <c r="K25" i="4"/>
  <c r="N24" i="4"/>
  <c r="H24" i="4"/>
  <c r="K23" i="4"/>
  <c r="N22" i="4"/>
  <c r="H22" i="4"/>
  <c r="L22" i="4" s="1"/>
  <c r="K21" i="4"/>
  <c r="N20" i="4"/>
  <c r="H20" i="4"/>
  <c r="K19" i="4"/>
  <c r="N18" i="4"/>
  <c r="H18" i="4"/>
  <c r="L18" i="4" s="1"/>
  <c r="K17" i="4"/>
  <c r="N16" i="4"/>
  <c r="H16" i="4"/>
  <c r="L16" i="4" s="1"/>
  <c r="K15" i="4"/>
  <c r="N14" i="4"/>
  <c r="H14" i="4"/>
  <c r="L14" i="4" s="1"/>
  <c r="K13" i="4"/>
  <c r="N12" i="4"/>
  <c r="H12" i="4"/>
  <c r="K11" i="4"/>
  <c r="N10" i="4"/>
  <c r="H10" i="4"/>
  <c r="L10" i="4" s="1"/>
  <c r="K9" i="4"/>
  <c r="N8" i="4"/>
  <c r="H8" i="4"/>
  <c r="F31" i="4"/>
  <c r="M29" i="4"/>
  <c r="F29" i="4"/>
  <c r="M27" i="4"/>
  <c r="J26" i="4"/>
  <c r="F25" i="4"/>
  <c r="M23" i="4"/>
  <c r="J22" i="4"/>
  <c r="F21" i="4"/>
  <c r="M19" i="4"/>
  <c r="M17" i="4"/>
  <c r="J16" i="4"/>
  <c r="F15" i="4"/>
  <c r="M13" i="4"/>
  <c r="J12" i="4"/>
  <c r="F11" i="4"/>
  <c r="G11" i="4" s="1"/>
  <c r="M9" i="4"/>
  <c r="J8" i="4"/>
  <c r="J31" i="4"/>
  <c r="M30" i="4"/>
  <c r="F30" i="4"/>
  <c r="J29" i="4"/>
  <c r="M28" i="4"/>
  <c r="F28" i="4"/>
  <c r="J27" i="4"/>
  <c r="M26" i="4"/>
  <c r="F26" i="4"/>
  <c r="J25" i="4"/>
  <c r="M24" i="4"/>
  <c r="F24" i="4"/>
  <c r="J23" i="4"/>
  <c r="M22" i="4"/>
  <c r="F22" i="4"/>
  <c r="J21" i="4"/>
  <c r="M20" i="4"/>
  <c r="F20" i="4"/>
  <c r="J19" i="4"/>
  <c r="M18" i="4"/>
  <c r="F18" i="4"/>
  <c r="J17" i="4"/>
  <c r="M16" i="4"/>
  <c r="F16" i="4"/>
  <c r="J15" i="4"/>
  <c r="M14" i="4"/>
  <c r="F14" i="4"/>
  <c r="J13" i="4"/>
  <c r="M12" i="4"/>
  <c r="F12" i="4"/>
  <c r="J11" i="4"/>
  <c r="M10" i="4"/>
  <c r="F10" i="4"/>
  <c r="J9" i="4"/>
  <c r="M8" i="4"/>
  <c r="F8" i="4"/>
  <c r="M31" i="4"/>
  <c r="J30" i="4"/>
  <c r="J28" i="4"/>
  <c r="F27" i="4"/>
  <c r="M25" i="4"/>
  <c r="J24" i="4"/>
  <c r="F23" i="4"/>
  <c r="M21" i="4"/>
  <c r="J20" i="4"/>
  <c r="F19" i="4"/>
  <c r="J18" i="4"/>
  <c r="F17" i="4"/>
  <c r="M15" i="4"/>
  <c r="J14" i="4"/>
  <c r="F13" i="4"/>
  <c r="M11" i="4"/>
  <c r="J10" i="4"/>
  <c r="F9" i="4"/>
  <c r="I31" i="4"/>
  <c r="B55" i="2" s="1"/>
  <c r="I30" i="4"/>
  <c r="B54" i="2" s="1"/>
  <c r="I26" i="4"/>
  <c r="B50" i="2" s="1"/>
  <c r="I22" i="4"/>
  <c r="B46" i="2" s="1"/>
  <c r="I18" i="4"/>
  <c r="B42" i="2" s="1"/>
  <c r="I14" i="4"/>
  <c r="B38" i="2" s="1"/>
  <c r="I10" i="4"/>
  <c r="B34" i="2" s="1"/>
  <c r="I27" i="4"/>
  <c r="B51" i="2" s="1"/>
  <c r="I23" i="4"/>
  <c r="B47" i="2" s="1"/>
  <c r="I19" i="4"/>
  <c r="B43" i="2" s="1"/>
  <c r="I15" i="4"/>
  <c r="B39" i="2" s="1"/>
  <c r="I11" i="4"/>
  <c r="B35" i="2" s="1"/>
  <c r="I28" i="4"/>
  <c r="B52" i="2" s="1"/>
  <c r="I20" i="4"/>
  <c r="B44" i="2" s="1"/>
  <c r="I12" i="4"/>
  <c r="B36" i="2" s="1"/>
  <c r="I13" i="4"/>
  <c r="B37" i="2" s="1"/>
  <c r="I24" i="4"/>
  <c r="B48" i="2" s="1"/>
  <c r="I8" i="4"/>
  <c r="B32" i="2" s="1"/>
  <c r="I25" i="4"/>
  <c r="B49" i="2" s="1"/>
  <c r="I9" i="4"/>
  <c r="B33" i="2" s="1"/>
  <c r="I29" i="4"/>
  <c r="B53" i="2" s="1"/>
  <c r="I21" i="4"/>
  <c r="B45" i="2" s="1"/>
  <c r="I16" i="4"/>
  <c r="B40" i="2" s="1"/>
  <c r="I17" i="4"/>
  <c r="B41" i="2" s="1"/>
  <c r="A35" i="2"/>
  <c r="C35" i="2" s="1"/>
  <c r="G22" i="4" l="1"/>
  <c r="G25" i="4"/>
  <c r="G8" i="4"/>
  <c r="G23" i="4"/>
  <c r="G15" i="4"/>
  <c r="G14" i="4"/>
  <c r="G17" i="4"/>
  <c r="I34" i="4"/>
  <c r="G30" i="4"/>
  <c r="G27" i="4"/>
  <c r="G26" i="4"/>
  <c r="G10" i="4"/>
  <c r="G13" i="4"/>
  <c r="G29" i="4"/>
  <c r="G9" i="4"/>
  <c r="G31" i="4"/>
  <c r="G19" i="4"/>
  <c r="G12" i="4"/>
  <c r="G28" i="4"/>
  <c r="G21" i="4"/>
  <c r="F34" i="4"/>
  <c r="G24" i="4"/>
  <c r="G18" i="4"/>
  <c r="G20" i="4"/>
  <c r="H34" i="4"/>
  <c r="G16" i="4"/>
  <c r="L21" i="4"/>
  <c r="L23" i="4"/>
  <c r="L25" i="4"/>
  <c r="L27" i="4"/>
  <c r="L31" i="4"/>
  <c r="L29" i="4"/>
  <c r="L20" i="4"/>
  <c r="L12" i="4"/>
  <c r="L24" i="4"/>
  <c r="L8" i="4"/>
  <c r="G34" i="2"/>
  <c r="M34" i="2"/>
  <c r="L34" i="2"/>
  <c r="E34" i="2"/>
  <c r="H34" i="2"/>
  <c r="I34" i="2"/>
  <c r="J34" i="2"/>
  <c r="K34" i="2"/>
  <c r="F34" i="2"/>
  <c r="D34" i="2"/>
  <c r="A36" i="2"/>
  <c r="C36" i="2" s="1"/>
  <c r="G34" i="4" l="1"/>
  <c r="M35" i="2"/>
  <c r="G35" i="2"/>
  <c r="L35" i="2"/>
  <c r="E35" i="2"/>
  <c r="H35" i="2"/>
  <c r="I35" i="2"/>
  <c r="J35" i="2"/>
  <c r="F35" i="2"/>
  <c r="D35" i="2"/>
  <c r="K35" i="2"/>
  <c r="A37" i="2"/>
  <c r="C37" i="2" s="1"/>
  <c r="M36" i="2" l="1"/>
  <c r="G36" i="2"/>
  <c r="L36" i="2"/>
  <c r="E36" i="2"/>
  <c r="H36" i="2"/>
  <c r="D36" i="2"/>
  <c r="I36" i="2"/>
  <c r="J36" i="2"/>
  <c r="K36" i="2"/>
  <c r="F36" i="2"/>
  <c r="A38" i="2"/>
  <c r="C38" i="2" s="1"/>
  <c r="M37" i="2" l="1"/>
  <c r="G37" i="2"/>
  <c r="L37" i="2"/>
  <c r="E37" i="2"/>
  <c r="H37" i="2"/>
  <c r="I37" i="2"/>
  <c r="D37" i="2"/>
  <c r="J37" i="2"/>
  <c r="K37" i="2"/>
  <c r="F37" i="2"/>
  <c r="A39" i="2"/>
  <c r="C39" i="2" s="1"/>
  <c r="M38" i="2" l="1"/>
  <c r="G38" i="2"/>
  <c r="L38" i="2"/>
  <c r="E38" i="2"/>
  <c r="H38" i="2"/>
  <c r="I38" i="2"/>
  <c r="J38" i="2"/>
  <c r="D38" i="2"/>
  <c r="F38" i="2"/>
  <c r="K38" i="2"/>
  <c r="A40" i="2"/>
  <c r="C40" i="2" s="1"/>
  <c r="M39" i="2" l="1"/>
  <c r="G39" i="2"/>
  <c r="L39" i="2"/>
  <c r="H39" i="2"/>
  <c r="I39" i="2"/>
  <c r="J39" i="2"/>
  <c r="K39" i="2"/>
  <c r="E39" i="2"/>
  <c r="D39" i="2"/>
  <c r="F39" i="2"/>
  <c r="A41" i="2"/>
  <c r="C41" i="2" s="1"/>
  <c r="M40" i="2" l="1"/>
  <c r="G40" i="2"/>
  <c r="L40" i="2"/>
  <c r="D40" i="2"/>
  <c r="H40" i="2"/>
  <c r="I40" i="2"/>
  <c r="J40" i="2"/>
  <c r="E40" i="2"/>
  <c r="F40" i="2"/>
  <c r="K40" i="2"/>
  <c r="A42" i="2"/>
  <c r="C42" i="2" s="1"/>
  <c r="M41" i="2" l="1"/>
  <c r="G41" i="2"/>
  <c r="L41" i="2"/>
  <c r="H41" i="2"/>
  <c r="I41" i="2"/>
  <c r="J41" i="2"/>
  <c r="K41" i="2"/>
  <c r="D41" i="2"/>
  <c r="E41" i="2"/>
  <c r="F41" i="2"/>
  <c r="A43" i="2"/>
  <c r="C43" i="2" s="1"/>
  <c r="G42" i="2" l="1"/>
  <c r="M42" i="2"/>
  <c r="L42" i="2"/>
  <c r="H42" i="2"/>
  <c r="I42" i="2"/>
  <c r="J42" i="2"/>
  <c r="E42" i="2"/>
  <c r="D42" i="2"/>
  <c r="F42" i="2"/>
  <c r="K42" i="2"/>
  <c r="A44" i="2"/>
  <c r="C44" i="2" s="1"/>
  <c r="M43" i="2" l="1"/>
  <c r="G43" i="2"/>
  <c r="L43" i="2"/>
  <c r="H43" i="2"/>
  <c r="I43" i="2"/>
  <c r="J43" i="2"/>
  <c r="K43" i="2"/>
  <c r="D43" i="2"/>
  <c r="E43" i="2"/>
  <c r="F43" i="2"/>
  <c r="A45" i="2"/>
  <c r="C45" i="2" s="1"/>
  <c r="M44" i="2" l="1"/>
  <c r="G44" i="2"/>
  <c r="L44" i="2"/>
  <c r="H44" i="2"/>
  <c r="D44" i="2"/>
  <c r="I44" i="2"/>
  <c r="J44" i="2"/>
  <c r="E44" i="2"/>
  <c r="F44" i="2"/>
  <c r="K44" i="2"/>
  <c r="A46" i="2"/>
  <c r="C46" i="2" s="1"/>
  <c r="M45" i="2" l="1"/>
  <c r="G45" i="2"/>
  <c r="L45" i="2"/>
  <c r="H45" i="2"/>
  <c r="I45" i="2"/>
  <c r="D45" i="2"/>
  <c r="J45" i="2"/>
  <c r="K45" i="2"/>
  <c r="E45" i="2"/>
  <c r="F45" i="2"/>
  <c r="A47" i="2"/>
  <c r="C47" i="2" s="1"/>
  <c r="M46" i="2" l="1"/>
  <c r="G46" i="2"/>
  <c r="L46" i="2"/>
  <c r="H46" i="2"/>
  <c r="I46" i="2"/>
  <c r="J46" i="2"/>
  <c r="E46" i="2"/>
  <c r="F46" i="2"/>
  <c r="D46" i="2"/>
  <c r="K46" i="2"/>
  <c r="A48" i="2"/>
  <c r="C48" i="2" s="1"/>
  <c r="M47" i="2" l="1"/>
  <c r="G47" i="2"/>
  <c r="L47" i="2"/>
  <c r="H47" i="2"/>
  <c r="I47" i="2"/>
  <c r="J47" i="2"/>
  <c r="K47" i="2"/>
  <c r="D47" i="2"/>
  <c r="E47" i="2"/>
  <c r="F47" i="2"/>
  <c r="A49" i="2"/>
  <c r="C49" i="2" s="1"/>
  <c r="M48" i="2" l="1"/>
  <c r="G48" i="2"/>
  <c r="L48" i="2"/>
  <c r="D48" i="2"/>
  <c r="H48" i="2"/>
  <c r="I48" i="2"/>
  <c r="J48" i="2"/>
  <c r="E48" i="2"/>
  <c r="F48" i="2"/>
  <c r="K48" i="2"/>
  <c r="A50" i="2"/>
  <c r="C50" i="2" s="1"/>
  <c r="M49" i="2" l="1"/>
  <c r="G49" i="2"/>
  <c r="L49" i="2"/>
  <c r="H49" i="2"/>
  <c r="I49" i="2"/>
  <c r="J49" i="2"/>
  <c r="K49" i="2"/>
  <c r="E49" i="2"/>
  <c r="F49" i="2"/>
  <c r="D49" i="2"/>
  <c r="A51" i="2"/>
  <c r="C51" i="2" s="1"/>
  <c r="G50" i="2" l="1"/>
  <c r="M50" i="2"/>
  <c r="L50" i="2"/>
  <c r="H50" i="2"/>
  <c r="I50" i="2"/>
  <c r="J50" i="2"/>
  <c r="E50" i="2"/>
  <c r="F50" i="2"/>
  <c r="K50" i="2"/>
  <c r="D50" i="2"/>
  <c r="A52" i="2"/>
  <c r="C52" i="2" s="1"/>
  <c r="M51" i="2" l="1"/>
  <c r="G51" i="2"/>
  <c r="L51" i="2"/>
  <c r="H51" i="2"/>
  <c r="I51" i="2"/>
  <c r="J51" i="2"/>
  <c r="K51" i="2"/>
  <c r="E51" i="2"/>
  <c r="F51" i="2"/>
  <c r="D51" i="2"/>
  <c r="A53" i="2"/>
  <c r="C53" i="2" s="1"/>
  <c r="M52" i="2" l="1"/>
  <c r="G52" i="2"/>
  <c r="L52" i="2"/>
  <c r="H52" i="2"/>
  <c r="D52" i="2"/>
  <c r="I52" i="2"/>
  <c r="J52" i="2"/>
  <c r="E52" i="2"/>
  <c r="F52" i="2"/>
  <c r="K52" i="2"/>
  <c r="A54" i="2"/>
  <c r="C54" i="2" s="1"/>
  <c r="M53" i="2" l="1"/>
  <c r="G53" i="2"/>
  <c r="L53" i="2"/>
  <c r="H53" i="2"/>
  <c r="I53" i="2"/>
  <c r="D53" i="2"/>
  <c r="J53" i="2"/>
  <c r="K53" i="2"/>
  <c r="E53" i="2"/>
  <c r="F53" i="2"/>
  <c r="A55" i="2"/>
  <c r="C55" i="2" s="1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I55" i="2"/>
  <c r="J55" i="2"/>
  <c r="D55" i="2"/>
  <c r="K55" i="2"/>
  <c r="E55" i="2"/>
  <c r="F55" i="2"/>
  <c r="I56" i="2" l="1"/>
  <c r="H56" i="2"/>
  <c r="K56" i="2"/>
  <c r="J56" i="2"/>
  <c r="G56" i="2"/>
  <c r="I35" i="4" s="1"/>
  <c r="F56" i="2"/>
  <c r="C59" i="2" s="1"/>
  <c r="E56" i="2"/>
  <c r="G35" i="4" s="1"/>
  <c r="D56" i="2"/>
  <c r="M56" i="2"/>
  <c r="H35" i="4" l="1"/>
  <c r="D59" i="2"/>
  <c r="K35" i="4" s="1"/>
  <c r="G59" i="2"/>
  <c r="N35" i="4" s="1"/>
  <c r="J35" i="4"/>
  <c r="E59" i="2"/>
  <c r="L35" i="4" s="1"/>
  <c r="F59" i="2"/>
  <c r="M35" i="4" s="1"/>
  <c r="F35" i="4"/>
  <c r="H36" i="4" l="1"/>
</calcChain>
</file>

<file path=xl/connections.xml><?xml version="1.0" encoding="utf-8"?>
<connections xmlns="http://schemas.openxmlformats.org/spreadsheetml/2006/main">
  <connection id="1" name="table_for_PGE CBP_expost_private" type="6" refreshedVersion="5" deleted="1" background="1" saveData="1">
    <textPr codePage="437" sourceFile="P:\SCE\DBP 2013\Models\PGE\table_for_PGE DBP_expost_private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<sst xmlns="http://schemas.openxmlformats.org/spreadsheetml/2006/main" count="1467" uniqueCount="262">
  <si>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</si>
  <si>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</si>
  <si>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</si>
  <si>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</si>
  <si>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</si>
  <si>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</si>
  <si>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</si>
  <si>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</si>
  <si>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</si>
  <si>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</si>
  <si>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</si>
  <si>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</si>
  <si>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</si>
  <si>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</si>
  <si>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</si>
  <si>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</si>
  <si>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</si>
  <si>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</si>
  <si>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</si>
  <si>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</si>
  <si>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</si>
  <si>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</si>
  <si>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</si>
  <si>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</si>
  <si>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</si>
  <si>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</si>
  <si>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</si>
  <si>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</si>
  <si>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</si>
  <si>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</si>
  <si>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</si>
  <si>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</si>
  <si>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</si>
  <si>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</si>
  <si>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</si>
  <si>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</si>
  <si>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</si>
  <si>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</si>
  <si>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</si>
  <si>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</si>
  <si>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</si>
  <si>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</si>
  <si>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</si>
  <si>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</si>
  <si>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</si>
  <si>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</si>
  <si>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</si>
  <si>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</si>
  <si>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</si>
  <si>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</si>
  <si>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</si>
  <si>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</si>
  <si>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</si>
  <si>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</si>
  <si>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</si>
  <si>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</si>
  <si>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</si>
  <si>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</si>
  <si>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</si>
  <si>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</si>
  <si>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</si>
  <si>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</si>
  <si>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</si>
  <si>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</si>
  <si>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</si>
  <si>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</si>
  <si>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</si>
  <si>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</si>
  <si>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</si>
  <si>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</si>
  <si>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</si>
  <si>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</si>
  <si>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</si>
  <si>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</si>
  <si>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</si>
  <si>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</si>
  <si>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</si>
  <si>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</si>
  <si>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</si>
  <si>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</si>
  <si>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</si>
  <si>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</si>
  <si>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</si>
  <si>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</si>
  <si>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</si>
  <si>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</si>
  <si>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</si>
  <si>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</si>
  <si>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</si>
  <si>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</si>
  <si>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</si>
  <si>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</si>
  <si>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</si>
  <si>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</si>
  <si>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</si>
  <si>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</si>
  <si>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</si>
  <si>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</si>
  <si>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</si>
  <si>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</si>
  <si>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</si>
  <si>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</si>
  <si>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</si>
  <si>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</si>
  <si>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</si>
  <si>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</si>
  <si>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</si>
  <si>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</si>
  <si>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</si>
  <si>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</si>
  <si>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</si>
  <si>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</si>
  <si>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</si>
  <si>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</si>
  <si>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</si>
  <si>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</si>
  <si>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</si>
  <si>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</si>
  <si>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</si>
  <si>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</si>
  <si>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</si>
  <si>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</si>
  <si>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</si>
  <si>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</si>
  <si>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</si>
  <si>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</si>
  <si>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</si>
  <si>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</si>
  <si>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</si>
  <si>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</si>
  <si>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</si>
  <si>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</si>
  <si>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</si>
  <si>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</si>
  <si>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</si>
  <si>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</si>
  <si>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</si>
  <si>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</si>
  <si>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</si>
  <si>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</si>
  <si>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</si>
  <si>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</si>
  <si>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</si>
  <si>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</si>
  <si>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</si>
  <si>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</si>
  <si>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</si>
  <si>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</si>
  <si>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</si>
  <si>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</si>
  <si>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</si>
  <si>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</si>
  <si>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</si>
  <si>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</si>
  <si>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</si>
  <si>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</si>
  <si>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</si>
  <si>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</si>
  <si>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</si>
  <si>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</si>
  <si>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</si>
  <si>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</si>
  <si>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</si>
  <si>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</si>
  <si>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</si>
  <si>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</si>
  <si>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</si>
  <si>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</si>
  <si>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</si>
  <si>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</si>
  <si>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</si>
  <si>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</si>
  <si>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</si>
  <si>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</si>
  <si>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</si>
  <si>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</si>
  <si>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</si>
  <si>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</si>
  <si>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</si>
  <si>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</si>
  <si>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</si>
  <si>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</si>
  <si>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</si>
  <si>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</si>
  <si>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</si>
  <si>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</si>
  <si>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</si>
  <si>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</si>
  <si>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</si>
  <si>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</si>
  <si>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</si>
  <si>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Greater Bay Area</t>
  </si>
  <si>
    <t>Greater Fresno</t>
  </si>
  <si>
    <t>Humboldt</t>
  </si>
  <si>
    <t>Kern</t>
  </si>
  <si>
    <t>Northern Coast</t>
  </si>
  <si>
    <t>Other</t>
  </si>
  <si>
    <t>Sierra</t>
  </si>
  <si>
    <t>Stockton</t>
  </si>
  <si>
    <t>Pacific Gas &amp; Electric</t>
  </si>
  <si>
    <t>Size Group:</t>
  </si>
  <si>
    <t>Size Group</t>
  </si>
  <si>
    <t>20 to 199.99 kW</t>
  </si>
  <si>
    <t>Below 20 kW</t>
  </si>
  <si>
    <t>200 kW and above</t>
  </si>
  <si>
    <t>Size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</si>
  <si>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</si>
  <si>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</si>
  <si>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</si>
  <si>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</si>
  <si>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</si>
  <si>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</si>
  <si>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Other or unknown</t>
  </si>
  <si>
    <t>Retail stores</t>
  </si>
  <si>
    <t>Schools</t>
  </si>
  <si>
    <t>Wholesale, Transport, other utilities</t>
  </si>
  <si>
    <t>lca</t>
  </si>
  <si>
    <t>size</t>
  </si>
  <si>
    <t>No</t>
  </si>
  <si>
    <t>Yes</t>
  </si>
  <si>
    <t>date</t>
  </si>
  <si>
    <t>Date</t>
  </si>
  <si>
    <t>Industry</t>
  </si>
  <si>
    <t>Dual Enrolled</t>
  </si>
  <si>
    <t>Results Type</t>
  </si>
  <si>
    <t>Two-way tab flag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</si>
  <si>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</si>
  <si>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</si>
  <si>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</si>
  <si>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</si>
  <si>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</si>
  <si>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</si>
  <si>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</si>
  <si>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</si>
  <si>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</si>
  <si>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</si>
  <si>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</si>
  <si>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</si>
  <si>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</si>
  <si>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</si>
  <si>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</si>
  <si>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</si>
  <si>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</si>
  <si>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</si>
  <si>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enrolled</t>
  </si>
  <si>
    <t>Demand Bidding Program (DBP)</t>
  </si>
  <si>
    <t>Number of Accounts Bid:</t>
  </si>
  <si>
    <t xml:space="preserve"> Number of Accounts Enrolled:</t>
  </si>
  <si>
    <t>Enrollment</t>
  </si>
  <si>
    <t>Average Event Hour % Load Impact:</t>
  </si>
  <si>
    <t>Bid</t>
  </si>
  <si>
    <t>Average per Enrolled Customer</t>
  </si>
  <si>
    <t>Active</t>
  </si>
  <si>
    <t>Called customers by event</t>
  </si>
  <si>
    <t>bids</t>
  </si>
  <si>
    <t>in TED</t>
  </si>
  <si>
    <t>stderr_evt_hr</t>
  </si>
  <si>
    <t>se in mwh</t>
  </si>
  <si>
    <t>se per cust in kwh</t>
  </si>
  <si>
    <t>active results</t>
  </si>
  <si>
    <t>Number of Accounts Called:</t>
  </si>
  <si>
    <t>_pass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</si>
</sst>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[$-409]mmmm\ d\,\ yyyy;@"/>
    <numFmt numFmtId="166" formatCode="0.0%"/>
    <numFmt numFmtId="167" formatCode="0.0"/>
    <numFmt numFmtId="168" formatCode="0.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164" fontId="0" fillId="0" borderId="0" xfId="0" applyNumberFormat="1"/>
    <xf numFmtId="0" fontId="8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4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0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0" fontId="0" fillId="3" borderId="0" xfId="0" applyFill="1"/>
    <xf numFmtId="14" fontId="0" fillId="0" borderId="0" xfId="0" applyNumberFormat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8" xfId="0" quotePrefix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22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2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508.298</c:v>
                </c:pt>
                <c:pt idx="1">
                  <c:v>502.79059999999998</c:v>
                </c:pt>
                <c:pt idx="2">
                  <c:v>496.81439999999998</c:v>
                </c:pt>
                <c:pt idx="3">
                  <c:v>495.67869999999999</c:v>
                </c:pt>
                <c:pt idx="4">
                  <c:v>505.69799999999998</c:v>
                </c:pt>
                <c:pt idx="5">
                  <c:v>527.35019999999997</c:v>
                </c:pt>
                <c:pt idx="6">
                  <c:v>553.84169999999995</c:v>
                </c:pt>
                <c:pt idx="7">
                  <c:v>571.34050000000002</c:v>
                </c:pt>
                <c:pt idx="8">
                  <c:v>586.49929999999995</c:v>
                </c:pt>
                <c:pt idx="9">
                  <c:v>598.58929999999998</c:v>
                </c:pt>
                <c:pt idx="10">
                  <c:v>608.66089999999997</c:v>
                </c:pt>
                <c:pt idx="11">
                  <c:v>614.80359999999996</c:v>
                </c:pt>
                <c:pt idx="12">
                  <c:v>610.6422</c:v>
                </c:pt>
                <c:pt idx="13">
                  <c:v>614.80169999999998</c:v>
                </c:pt>
                <c:pt idx="14">
                  <c:v>609.49519999999995</c:v>
                </c:pt>
                <c:pt idx="15">
                  <c:v>599.69539999999995</c:v>
                </c:pt>
                <c:pt idx="16">
                  <c:v>593.34079999999994</c:v>
                </c:pt>
                <c:pt idx="17">
                  <c:v>579.50490000000002</c:v>
                </c:pt>
                <c:pt idx="18">
                  <c:v>564.54010000000005</c:v>
                </c:pt>
                <c:pt idx="19">
                  <c:v>555.22879999999998</c:v>
                </c:pt>
                <c:pt idx="20">
                  <c:v>547.60069999999996</c:v>
                </c:pt>
                <c:pt idx="21">
                  <c:v>540.96400000000006</c:v>
                </c:pt>
                <c:pt idx="22">
                  <c:v>527.86670000000004</c:v>
                </c:pt>
                <c:pt idx="23">
                  <c:v>517.16189999999995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506.87155899999999</c:v>
                </c:pt>
                <c:pt idx="1">
                  <c:v>501.12150099999997</c:v>
                </c:pt>
                <c:pt idx="2">
                  <c:v>494.86148199999997</c:v>
                </c:pt>
                <c:pt idx="3">
                  <c:v>492.93064699999996</c:v>
                </c:pt>
                <c:pt idx="4">
                  <c:v>503.41073799999998</c:v>
                </c:pt>
                <c:pt idx="5">
                  <c:v>525.39114399999994</c:v>
                </c:pt>
                <c:pt idx="6">
                  <c:v>552.80453199999999</c:v>
                </c:pt>
                <c:pt idx="7">
                  <c:v>571.9495187</c:v>
                </c:pt>
                <c:pt idx="8">
                  <c:v>587.49335209999992</c:v>
                </c:pt>
                <c:pt idx="9">
                  <c:v>600.18116299999997</c:v>
                </c:pt>
                <c:pt idx="10">
                  <c:v>609.38668480000001</c:v>
                </c:pt>
                <c:pt idx="11">
                  <c:v>614.78701369999999</c:v>
                </c:pt>
                <c:pt idx="12">
                  <c:v>603.14065500000004</c:v>
                </c:pt>
                <c:pt idx="13">
                  <c:v>593.53092000000004</c:v>
                </c:pt>
                <c:pt idx="14">
                  <c:v>587.01076999999998</c:v>
                </c:pt>
                <c:pt idx="15">
                  <c:v>578.32105999999999</c:v>
                </c:pt>
                <c:pt idx="16">
                  <c:v>573.39561999999989</c:v>
                </c:pt>
                <c:pt idx="17">
                  <c:v>560.33794999999998</c:v>
                </c:pt>
                <c:pt idx="18">
                  <c:v>548.48418000000004</c:v>
                </c:pt>
                <c:pt idx="19">
                  <c:v>539.72001999999998</c:v>
                </c:pt>
                <c:pt idx="20">
                  <c:v>531.04634999999996</c:v>
                </c:pt>
                <c:pt idx="21">
                  <c:v>530.87162000000001</c:v>
                </c:pt>
                <c:pt idx="22">
                  <c:v>523.46556400000009</c:v>
                </c:pt>
                <c:pt idx="23">
                  <c:v>514.50879099999997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742688"/>
        <c:axId val="299743248"/>
      </c:scatterChart>
      <c:valAx>
        <c:axId val="299742688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299743248"/>
        <c:crosses val="autoZero"/>
        <c:crossBetween val="midCat"/>
        <c:majorUnit val="1"/>
      </c:valAx>
      <c:valAx>
        <c:axId val="299743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299742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_for_PGE CBP_expost_private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0" zoomScaleNormal="80" workbookViewId="0">
      <selection activeCell="C10" sqref="C10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Top="1" thickBot="1" x14ac:dyDescent="0.3">
      <c r="A1" s="2" t="str">
        <f>IF(DGET(data,"_pass",_xlnm.Criteria)=0,"Results are confidential for the selected LCA or Size","")</f>
        <v/>
      </c>
      <c r="B1" s="2"/>
      <c r="C1" s="2"/>
      <c r="F1" s="4" t="s">
        <v>246</v>
      </c>
      <c r="G1" s="39">
        <f>IF(Bid=0,"n/a",DGET(data,"bids",_xlnm.Criteria))</f>
        <v>56.333329999999997</v>
      </c>
      <c r="I1" s="3"/>
      <c r="J1" s="3"/>
      <c r="K1" s="48"/>
      <c r="L1" s="50"/>
    </row>
    <row r="2" spans="1:14" ht="17.25" customHeight="1" thickTop="1" thickBot="1" x14ac:dyDescent="0.3">
      <c r="A2" s="37" t="s">
        <v>19</v>
      </c>
      <c r="B2" s="7" t="s">
        <v>199</v>
      </c>
      <c r="C2" s="5"/>
      <c r="D2" s="5"/>
      <c r="F2" s="4" t="s">
        <v>260</v>
      </c>
      <c r="G2" s="39">
        <f>IF(Bid=0,"n/a",Called)</f>
        <v>502.83333333333331</v>
      </c>
      <c r="I2" s="47"/>
      <c r="J2" s="3"/>
      <c r="K2" s="48"/>
      <c r="L2" s="50"/>
    </row>
    <row r="3" spans="1:14" ht="17.25" customHeight="1" thickTop="1" thickBot="1" x14ac:dyDescent="0.3">
      <c r="A3" s="38" t="s">
        <v>10</v>
      </c>
      <c r="B3" s="35" t="s">
        <v>245</v>
      </c>
      <c r="C3" s="5"/>
      <c r="D3" s="5"/>
      <c r="F3" s="3" t="s">
        <v>247</v>
      </c>
      <c r="G3" s="39">
        <f>IF(Bid=0,"n/a",DGET(data,"enrolled",_xlnm.Criteria))</f>
        <v>502.83330000000001</v>
      </c>
      <c r="I3" s="63" t="s">
        <v>231</v>
      </c>
      <c r="J3" s="64" t="str">
        <f>IF(ISNA(VLOOKUP(date,Lookups!$B$11:$F$26,5,FALSE)),"n/a",VLOOKUP(date,Lookups!$B$11:$F$26,5,FALSE))</f>
        <v>Hours Ending 14 to 21</v>
      </c>
      <c r="K3" s="49"/>
    </row>
    <row r="4" spans="1:14" ht="17.25" customHeight="1" thickBot="1" x14ac:dyDescent="0.25">
      <c r="A4" s="37" t="s">
        <v>20</v>
      </c>
      <c r="B4" s="7" t="s">
        <v>3</v>
      </c>
      <c r="C4" s="5"/>
      <c r="D4" s="5"/>
    </row>
    <row r="5" spans="1:14" ht="17.25" customHeight="1" thickBot="1" x14ac:dyDescent="0.3">
      <c r="A5" s="37" t="s">
        <v>21</v>
      </c>
      <c r="B5" s="13" t="s">
        <v>2</v>
      </c>
      <c r="C5" s="5"/>
      <c r="D5" s="5"/>
      <c r="E5" s="82" t="s">
        <v>4</v>
      </c>
      <c r="F5" s="82" t="str">
        <f>"Estimated Reference Load ("&amp;IF(Result_type="Aggregate impact","MWh","kWh")&amp;"/hour)"</f>
        <v>Estimated Reference Load (MWh/hour)</v>
      </c>
      <c r="G5" s="82" t="str">
        <f>"Observed Event Day Load ("&amp;IF(Result_type="Aggregate Impact","MWh/hour)","kWh/hour)")</f>
        <v>Observed Event Day Load (MWh/hour)</v>
      </c>
      <c r="H5" s="82" t="str">
        <f>"Estimated Load Impact ("&amp;IF(Result_type="Aggregate Impact","MWh/hour)","kWh/hour)")</f>
        <v>Estimated Load Impact (MWh/hour)</v>
      </c>
      <c r="I5" s="85" t="s">
        <v>166</v>
      </c>
      <c r="J5" s="31"/>
      <c r="K5" s="32"/>
      <c r="L5" s="32"/>
      <c r="M5" s="32"/>
      <c r="N5" s="33"/>
    </row>
    <row r="6" spans="1:14" ht="17.25" customHeight="1" thickBot="1" x14ac:dyDescent="0.35">
      <c r="C6" s="5"/>
      <c r="D6" s="5"/>
      <c r="E6" s="83"/>
      <c r="F6" s="83"/>
      <c r="G6" s="83"/>
      <c r="H6" s="83"/>
      <c r="I6" s="83"/>
      <c r="J6" s="55" t="str">
        <f>"Uncertainty Adjusted Impact ("&amp;IF(Result_type="Aggregate Impact","MWh/hr)- Percentiles","kWh/hr)- Percentiles")</f>
        <v>Uncertainty Adjusted Impact (MWh/hr)- Percentiles</v>
      </c>
      <c r="K6" s="56"/>
      <c r="L6" s="56"/>
      <c r="M6" s="56"/>
      <c r="N6" s="57"/>
    </row>
    <row r="7" spans="1:14" ht="39" customHeight="1" thickBot="1" x14ac:dyDescent="0.25">
      <c r="A7" s="53"/>
      <c r="B7" s="88"/>
      <c r="C7" s="5"/>
      <c r="D7" s="5"/>
      <c r="E7" s="84"/>
      <c r="F7" s="84"/>
      <c r="G7" s="84"/>
      <c r="H7" s="84"/>
      <c r="I7" s="84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8" t="s">
        <v>18</v>
      </c>
      <c r="B8" s="87" t="s">
        <v>1</v>
      </c>
      <c r="C8" s="10"/>
      <c r="D8" s="10"/>
      <c r="E8" s="36">
        <v>1</v>
      </c>
      <c r="F8" s="54">
        <f>IF(Bid=0,"n/a",DGET(data,"Ref_hr1",_xlnm.Criteria)/IF(Result_type="Aggregate Impact",1,Called/1000))</f>
        <v>508.298</v>
      </c>
      <c r="G8" s="54">
        <f t="shared" ref="G8:G31" si="0">IF(Bid=0,"n/a",F8-H8)</f>
        <v>506.87155899999999</v>
      </c>
      <c r="H8" s="54">
        <f>IF(Bid=0,"n/a",DGET(data,"Pctile50_hr1",_xlnm.Criteria)/IF(Result_type="Aggregate Impact",1,Called/1000))</f>
        <v>1.4264410000000001</v>
      </c>
      <c r="I8" s="54">
        <f>IF(Bid=0,"n/a",DGET(data,"Temp_hr1",_xlnm.Criteria))</f>
        <v>72.571010000000001</v>
      </c>
      <c r="J8" s="54">
        <f>IF(Bid=0,"n/a",DGET(data,"Pctile10_hr1",_xlnm.Criteria)/IF(Result_type="Aggregate Impact",1,Called/1000))</f>
        <v>-1.1852830000000001</v>
      </c>
      <c r="K8" s="54">
        <f>IF(Bid=0,"n/a",DGET(data,"Pctile30_hr1",_xlnm.Criteria)/IF(Result_type="Aggregate Impact",1,Called/1000))</f>
        <v>0.35774470000000003</v>
      </c>
      <c r="L8" s="54">
        <f>H8</f>
        <v>1.4264410000000001</v>
      </c>
      <c r="M8" s="54">
        <f>IF(Bid=0,"n/a",DGET(data,"Pctile70_hr1",_xlnm.Criteria)/IF(Result_type="Aggregate Impact",1,Called/1000))</f>
        <v>2.4951370000000002</v>
      </c>
      <c r="N8" s="54">
        <f>IF(Bid=0,"n/a",DGET(data,"Pctile90_hr1",_xlnm.Criteria)/IF(Result_type="Aggregate Impact",1,Called/1000))</f>
        <v>4.0381650000000002</v>
      </c>
    </row>
    <row r="9" spans="1:14" ht="17.25" customHeight="1" thickBot="1" x14ac:dyDescent="0.25">
      <c r="A9" s="37" t="s">
        <v>200</v>
      </c>
      <c r="B9" s="72" t="s">
        <v>1</v>
      </c>
      <c r="C9" s="12"/>
      <c r="D9" s="12"/>
      <c r="E9" s="36">
        <v>2</v>
      </c>
      <c r="F9" s="54">
        <f>IF(Bid=0,"n/a",DGET(data,"Ref_hr2",_xlnm.Criteria)/IF(Result_type="Aggregate Impact",1,Called/1000))</f>
        <v>502.79059999999998</v>
      </c>
      <c r="G9" s="54">
        <f t="shared" si="0"/>
        <v>501.12150099999997</v>
      </c>
      <c r="H9" s="54">
        <f>IF(Bid=0,"n/a",DGET(data,"Pctile50_hr2",_xlnm.Criteria)/IF(Result_type="Aggregate Impact",1,Called/1000))</f>
        <v>1.6690990000000001</v>
      </c>
      <c r="I9" s="54">
        <f>IF(Bid=0,"n/a",DGET(data,"Temp_hr2",_xlnm.Criteria))</f>
        <v>71.153400000000005</v>
      </c>
      <c r="J9" s="54">
        <f>IF(Bid=0,"n/a",DGET(data,"Pctile10_hr2",_xlnm.Criteria)/IF(Result_type="Aggregate Impact",1,Called/1000))</f>
        <v>-0.71037890000000004</v>
      </c>
      <c r="K9" s="54">
        <f>IF(Bid=0,"n/a",DGET(data,"Pctile30_hr2",_xlnm.Criteria)/IF(Result_type="Aggregate Impact",1,Called/1000))</f>
        <v>0.69543569999999999</v>
      </c>
      <c r="L9" s="54">
        <f t="shared" ref="L9:L31" si="1">H9</f>
        <v>1.6690990000000001</v>
      </c>
      <c r="M9" s="54">
        <f>IF(Bid=0,"n/a",DGET(data,"Pctile70_hr2",_xlnm.Criteria)/IF(Result_type="Aggregate Impact",1,Called/1000))</f>
        <v>2.6427610000000001</v>
      </c>
      <c r="N9" s="54">
        <f>IF(Bid=0,"n/a",DGET(data,"Pctile90_hr2",_xlnm.Criteria)/IF(Result_type="Aggregate Impact",1,Called/1000))</f>
        <v>4.0485759999999997</v>
      </c>
    </row>
    <row r="10" spans="1:14" ht="17.25" customHeight="1" x14ac:dyDescent="0.2">
      <c r="A10" s="37"/>
      <c r="B10" s="86"/>
      <c r="C10" s="14"/>
      <c r="D10" s="14"/>
      <c r="E10" s="36">
        <v>3</v>
      </c>
      <c r="F10" s="54">
        <f>IF(Bid=0,"n/a",DGET(data,"Ref_hr3",_xlnm.Criteria)/IF(Result_type="Aggregate Impact",1,Called/1000))</f>
        <v>496.81439999999998</v>
      </c>
      <c r="G10" s="54">
        <f t="shared" si="0"/>
        <v>494.86148199999997</v>
      </c>
      <c r="H10" s="54">
        <f>IF(Bid=0,"n/a",DGET(data,"Pctile50_hr3",_xlnm.Criteria)/IF(Result_type="Aggregate Impact",1,Called/1000))</f>
        <v>1.9529179999999999</v>
      </c>
      <c r="I10" s="54">
        <f>IF(Bid=0,"n/a",DGET(data,"Temp_hr3",_xlnm.Criteria))</f>
        <v>69.929590000000005</v>
      </c>
      <c r="J10" s="54">
        <f>IF(Bid=0,"n/a",DGET(data,"Pctile10_hr3",_xlnm.Criteria)/IF(Result_type="Aggregate Impact",1,Called/1000))</f>
        <v>-8.5495500000000002E-2</v>
      </c>
      <c r="K10" s="54">
        <f>IF(Bid=0,"n/a",DGET(data,"Pctile30_hr3",_xlnm.Criteria)/IF(Result_type="Aggregate Impact",1,Called/1000))</f>
        <v>1.118816</v>
      </c>
      <c r="L10" s="54">
        <f t="shared" si="1"/>
        <v>1.9529179999999999</v>
      </c>
      <c r="M10" s="54">
        <f>IF(Bid=0,"n/a",DGET(data,"Pctile70_hr3",_xlnm.Criteria)/IF(Result_type="Aggregate Impact",1,Called/1000))</f>
        <v>2.7870200000000001</v>
      </c>
      <c r="N10" s="54">
        <f>IF(Bid=0,"n/a",DGET(data,"Pctile90_hr3",_xlnm.Criteria)/IF(Result_type="Aggregate Impact",1,Called/1000))</f>
        <v>3.9913319999999999</v>
      </c>
    </row>
    <row r="11" spans="1:14" ht="17.25" customHeight="1" x14ac:dyDescent="0.2">
      <c r="A11" s="53"/>
      <c r="B11" s="71"/>
      <c r="C11" s="15"/>
      <c r="D11" s="15"/>
      <c r="E11" s="36">
        <v>4</v>
      </c>
      <c r="F11" s="54">
        <f>IF(Bid=0,"n/a",DGET(data,"Ref_hr4",_xlnm.Criteria)/IF(Result_type="Aggregate Impact",1,Called/1000))</f>
        <v>495.67869999999999</v>
      </c>
      <c r="G11" s="54">
        <f t="shared" si="0"/>
        <v>492.93064699999996</v>
      </c>
      <c r="H11" s="54">
        <f>IF(Bid=0,"n/a",DGET(data,"Pctile50_hr4",_xlnm.Criteria)/IF(Result_type="Aggregate Impact",1,Called/1000))</f>
        <v>2.7480530000000001</v>
      </c>
      <c r="I11" s="54">
        <f>IF(Bid=0,"n/a",DGET(data,"Temp_hr4",_xlnm.Criteria))</f>
        <v>68.726910000000004</v>
      </c>
      <c r="J11" s="54">
        <f>IF(Bid=0,"n/a",DGET(data,"Pctile10_hr4",_xlnm.Criteria)/IF(Result_type="Aggregate Impact",1,Called/1000))</f>
        <v>0.60710710000000001</v>
      </c>
      <c r="K11" s="54">
        <f>IF(Bid=0,"n/a",DGET(data,"Pctile30_hr4",_xlnm.Criteria)/IF(Result_type="Aggregate Impact",1,Called/1000))</f>
        <v>1.8719950000000001</v>
      </c>
      <c r="L11" s="54">
        <f t="shared" si="1"/>
        <v>2.7480530000000001</v>
      </c>
      <c r="M11" s="54">
        <f>IF(Bid=0,"n/a",DGET(data,"Pctile70_hr4",_xlnm.Criteria)/IF(Result_type="Aggregate Impact",1,Called/1000))</f>
        <v>3.6241099999999999</v>
      </c>
      <c r="N11" s="54">
        <f>IF(Bid=0,"n/a",DGET(data,"Pctile90_hr4",_xlnm.Criteria)/IF(Result_type="Aggregate Impact",1,Called/1000))</f>
        <v>4.8889990000000001</v>
      </c>
    </row>
    <row r="12" spans="1:14" ht="17.25" customHeight="1" x14ac:dyDescent="0.2">
      <c r="C12" s="15"/>
      <c r="D12" s="15"/>
      <c r="E12" s="36">
        <v>5</v>
      </c>
      <c r="F12" s="54">
        <f>IF(Bid=0,"n/a",DGET(data,"Ref_hr5",_xlnm.Criteria)/IF(Result_type="Aggregate Impact",1,Called/1000))</f>
        <v>505.69799999999998</v>
      </c>
      <c r="G12" s="54">
        <f t="shared" si="0"/>
        <v>503.41073799999998</v>
      </c>
      <c r="H12" s="54">
        <f>IF(Bid=0,"n/a",DGET(data,"Pctile50_hr5",_xlnm.Criteria)/IF(Result_type="Aggregate Impact",1,Called/1000))</f>
        <v>2.2872620000000001</v>
      </c>
      <c r="I12" s="54">
        <f>IF(Bid=0,"n/a",DGET(data,"Temp_hr5",_xlnm.Criteria))</f>
        <v>67.782179999999997</v>
      </c>
      <c r="J12" s="54">
        <f>IF(Bid=0,"n/a",DGET(data,"Pctile10_hr5",_xlnm.Criteria)/IF(Result_type="Aggregate Impact",1,Called/1000))</f>
        <v>0.2988712</v>
      </c>
      <c r="K12" s="54">
        <f>IF(Bid=0,"n/a",DGET(data,"Pctile30_hr5",_xlnm.Criteria)/IF(Result_type="Aggregate Impact",1,Called/1000))</f>
        <v>1.4736290000000001</v>
      </c>
      <c r="L12" s="54">
        <f t="shared" si="1"/>
        <v>2.2872620000000001</v>
      </c>
      <c r="M12" s="54">
        <f>IF(Bid=0,"n/a",DGET(data,"Pctile70_hr5",_xlnm.Criteria)/IF(Result_type="Aggregate Impact",1,Called/1000))</f>
        <v>3.100895</v>
      </c>
      <c r="N12" s="54">
        <f>IF(Bid=0,"n/a",DGET(data,"Pctile90_hr5",_xlnm.Criteria)/IF(Result_type="Aggregate Impact",1,Called/1000))</f>
        <v>4.2756530000000001</v>
      </c>
    </row>
    <row r="13" spans="1:14" ht="17.25" customHeight="1" x14ac:dyDescent="0.2">
      <c r="D13" s="5"/>
      <c r="E13" s="36">
        <v>6</v>
      </c>
      <c r="F13" s="54">
        <f>IF(Bid=0,"n/a",DGET(data,"Ref_hr6",_xlnm.Criteria)/IF(Result_type="Aggregate Impact",1,Called/1000))</f>
        <v>527.35019999999997</v>
      </c>
      <c r="G13" s="54">
        <f t="shared" si="0"/>
        <v>525.39114399999994</v>
      </c>
      <c r="H13" s="54">
        <f>IF(Bid=0,"n/a",DGET(data,"Pctile50_hr6",_xlnm.Criteria)/IF(Result_type="Aggregate Impact",1,Called/1000))</f>
        <v>1.9590559999999999</v>
      </c>
      <c r="I13" s="54">
        <f>IF(Bid=0,"n/a",DGET(data,"Temp_hr6",_xlnm.Criteria))</f>
        <v>66.936199999999999</v>
      </c>
      <c r="J13" s="54">
        <f>IF(Bid=0,"n/a",DGET(data,"Pctile10_hr6",_xlnm.Criteria)/IF(Result_type="Aggregate Impact",1,Called/1000))</f>
        <v>-0.1883156</v>
      </c>
      <c r="K13" s="54">
        <f>IF(Bid=0,"n/a",DGET(data,"Pctile30_hr6",_xlnm.Criteria)/IF(Result_type="Aggregate Impact",1,Called/1000))</f>
        <v>1.0803689999999999</v>
      </c>
      <c r="L13" s="54">
        <f t="shared" si="1"/>
        <v>1.9590559999999999</v>
      </c>
      <c r="M13" s="54">
        <f>IF(Bid=0,"n/a",DGET(data,"Pctile70_hr6",_xlnm.Criteria)/IF(Result_type="Aggregate Impact",1,Called/1000))</f>
        <v>2.8377430000000001</v>
      </c>
      <c r="N13" s="54">
        <f>IF(Bid=0,"n/a",DGET(data,"Pctile90_hr6",_xlnm.Criteria)/IF(Result_type="Aggregate Impact",1,Called/1000))</f>
        <v>4.1064280000000002</v>
      </c>
    </row>
    <row r="14" spans="1:14" ht="16.5" x14ac:dyDescent="0.2">
      <c r="D14" s="5"/>
      <c r="E14" s="36">
        <v>7</v>
      </c>
      <c r="F14" s="54">
        <f>IF(Bid=0,"n/a",DGET(data,"Ref_hr7",_xlnm.Criteria)/IF(Result_type="Aggregate Impact",1,Called/1000))</f>
        <v>553.84169999999995</v>
      </c>
      <c r="G14" s="54">
        <f t="shared" si="0"/>
        <v>552.80453199999999</v>
      </c>
      <c r="H14" s="54">
        <f>IF(Bid=0,"n/a",DGET(data,"Pctile50_hr7",_xlnm.Criteria)/IF(Result_type="Aggregate Impact",1,Called/1000))</f>
        <v>1.0371680000000001</v>
      </c>
      <c r="I14" s="54">
        <f>IF(Bid=0,"n/a",DGET(data,"Temp_hr7",_xlnm.Criteria))</f>
        <v>66.765810000000002</v>
      </c>
      <c r="J14" s="54">
        <f>IF(Bid=0,"n/a",DGET(data,"Pctile10_hr7",_xlnm.Criteria)/IF(Result_type="Aggregate Impact",1,Called/1000))</f>
        <v>-1.1122050000000001</v>
      </c>
      <c r="K14" s="54">
        <f>IF(Bid=0,"n/a",DGET(data,"Pctile30_hr7",_xlnm.Criteria)/IF(Result_type="Aggregate Impact",1,Called/1000))</f>
        <v>0.15766179999999999</v>
      </c>
      <c r="L14" s="54">
        <f t="shared" si="1"/>
        <v>1.0371680000000001</v>
      </c>
      <c r="M14" s="54">
        <f>IF(Bid=0,"n/a",DGET(data,"Pctile70_hr7",_xlnm.Criteria)/IF(Result_type="Aggregate Impact",1,Called/1000))</f>
        <v>1.916674</v>
      </c>
      <c r="N14" s="54">
        <f>IF(Bid=0,"n/a",DGET(data,"Pctile90_hr7",_xlnm.Criteria)/IF(Result_type="Aggregate Impact",1,Called/1000))</f>
        <v>3.1865420000000002</v>
      </c>
    </row>
    <row r="15" spans="1:14" ht="16.5" x14ac:dyDescent="0.2">
      <c r="A15" s="16"/>
      <c r="C15" s="5"/>
      <c r="D15" s="5"/>
      <c r="E15" s="36">
        <v>8</v>
      </c>
      <c r="F15" s="54">
        <f>IF(Bid=0,"n/a",DGET(data,"Ref_hr8",_xlnm.Criteria)/IF(Result_type="Aggregate Impact",1,Called/1000))</f>
        <v>571.34050000000002</v>
      </c>
      <c r="G15" s="54">
        <f t="shared" si="0"/>
        <v>571.9495187</v>
      </c>
      <c r="H15" s="54">
        <f>IF(Bid=0,"n/a",DGET(data,"Pctile50_hr8",_xlnm.Criteria)/IF(Result_type="Aggregate Impact",1,Called/1000))</f>
        <v>-0.60901870000000002</v>
      </c>
      <c r="I15" s="54">
        <f>IF(Bid=0,"n/a",DGET(data,"Temp_hr8",_xlnm.Criteria))</f>
        <v>68.21942</v>
      </c>
      <c r="J15" s="54">
        <f>IF(Bid=0,"n/a",DGET(data,"Pctile10_hr8",_xlnm.Criteria)/IF(Result_type="Aggregate Impact",1,Called/1000))</f>
        <v>-2.736729</v>
      </c>
      <c r="K15" s="54">
        <f>IF(Bid=0,"n/a",DGET(data,"Pctile30_hr8",_xlnm.Criteria)/IF(Result_type="Aggregate Impact",1,Called/1000))</f>
        <v>-1.4796609999999999</v>
      </c>
      <c r="L15" s="54">
        <f t="shared" si="1"/>
        <v>-0.60901870000000002</v>
      </c>
      <c r="M15" s="54">
        <f>IF(Bid=0,"n/a",DGET(data,"Pctile70_hr8",_xlnm.Criteria)/IF(Result_type="Aggregate Impact",1,Called/1000))</f>
        <v>0.2616232</v>
      </c>
      <c r="N15" s="54">
        <f>IF(Bid=0,"n/a",DGET(data,"Pctile90_hr8",_xlnm.Criteria)/IF(Result_type="Aggregate Impact",1,Called/1000))</f>
        <v>1.5186919999999999</v>
      </c>
    </row>
    <row r="16" spans="1:14" ht="16.5" x14ac:dyDescent="0.2">
      <c r="C16" s="5"/>
      <c r="D16" s="5"/>
      <c r="E16" s="36">
        <v>9</v>
      </c>
      <c r="F16" s="54">
        <f>IF(Bid=0,"n/a",DGET(data,"Ref_hr9",_xlnm.Criteria)/IF(Result_type="Aggregate Impact",1,Called/1000))</f>
        <v>586.49929999999995</v>
      </c>
      <c r="G16" s="54">
        <f t="shared" si="0"/>
        <v>587.49335209999992</v>
      </c>
      <c r="H16" s="54">
        <f>IF(Bid=0,"n/a",DGET(data,"Pctile50_hr9",_xlnm.Criteria)/IF(Result_type="Aggregate Impact",1,Called/1000))</f>
        <v>-0.99405209999999999</v>
      </c>
      <c r="I16" s="54">
        <f>IF(Bid=0,"n/a",DGET(data,"Temp_hr9",_xlnm.Criteria))</f>
        <v>71.773989999999998</v>
      </c>
      <c r="J16" s="54">
        <f>IF(Bid=0,"n/a",DGET(data,"Pctile10_hr9",_xlnm.Criteria)/IF(Result_type="Aggregate Impact",1,Called/1000))</f>
        <v>-3.325269</v>
      </c>
      <c r="K16" s="54">
        <f>IF(Bid=0,"n/a",DGET(data,"Pctile30_hr9",_xlnm.Criteria)/IF(Result_type="Aggregate Impact",1,Called/1000))</f>
        <v>-1.947967</v>
      </c>
      <c r="L16" s="54">
        <f t="shared" si="1"/>
        <v>-0.99405209999999999</v>
      </c>
      <c r="M16" s="54">
        <f>IF(Bid=0,"n/a",DGET(data,"Pctile70_hr9",_xlnm.Criteria)/IF(Result_type="Aggregate Impact",1,Called/1000))</f>
        <v>-4.0137100000000002E-2</v>
      </c>
      <c r="N16" s="54">
        <f>IF(Bid=0,"n/a",DGET(data,"Pctile90_hr9",_xlnm.Criteria)/IF(Result_type="Aggregate Impact",1,Called/1000))</f>
        <v>1.3371649999999999</v>
      </c>
    </row>
    <row r="17" spans="3:23" ht="16.5" x14ac:dyDescent="0.2">
      <c r="C17" s="5"/>
      <c r="D17" s="5"/>
      <c r="E17" s="36">
        <v>10</v>
      </c>
      <c r="F17" s="54">
        <f>IF(Bid=0,"n/a",DGET(data,"Ref_hr10",_xlnm.Criteria)/IF(Result_type="Aggregate Impact",1,Called/1000))</f>
        <v>598.58929999999998</v>
      </c>
      <c r="G17" s="54">
        <f t="shared" si="0"/>
        <v>600.18116299999997</v>
      </c>
      <c r="H17" s="54">
        <f>IF(Bid=0,"n/a",DGET(data,"Pctile50_hr10",_xlnm.Criteria)/IF(Result_type="Aggregate Impact",1,Called/1000))</f>
        <v>-1.591863</v>
      </c>
      <c r="I17" s="54">
        <f>IF(Bid=0,"n/a",DGET(data,"Temp_hr10",_xlnm.Criteria))</f>
        <v>75.959639999999993</v>
      </c>
      <c r="J17" s="54">
        <f>IF(Bid=0,"n/a",DGET(data,"Pctile10_hr10",_xlnm.Criteria)/IF(Result_type="Aggregate Impact",1,Called/1000))</f>
        <v>-4.1335499999999996</v>
      </c>
      <c r="K17" s="54">
        <f>IF(Bid=0,"n/a",DGET(data,"Pctile30_hr10",_xlnm.Criteria)/IF(Result_type="Aggregate Impact",1,Called/1000))</f>
        <v>-2.631901</v>
      </c>
      <c r="L17" s="54">
        <f t="shared" si="1"/>
        <v>-1.591863</v>
      </c>
      <c r="M17" s="54">
        <f>IF(Bid=0,"n/a",DGET(data,"Pctile70_hr10",_xlnm.Criteria)/IF(Result_type="Aggregate Impact",1,Called/1000))</f>
        <v>-0.55182500000000001</v>
      </c>
      <c r="N17" s="54">
        <f>IF(Bid=0,"n/a",DGET(data,"Pctile90_hr10",_xlnm.Criteria)/IF(Result_type="Aggregate Impact",1,Called/1000))</f>
        <v>0.94982449999999996</v>
      </c>
    </row>
    <row r="18" spans="3:23" ht="16.5" x14ac:dyDescent="0.2">
      <c r="C18" s="5"/>
      <c r="D18" s="5"/>
      <c r="E18" s="36">
        <v>11</v>
      </c>
      <c r="F18" s="54">
        <f>IF(Bid=0,"n/a",DGET(data,"Ref_hr11",_xlnm.Criteria)/IF(Result_type="Aggregate Impact",1,Called/1000))</f>
        <v>608.66089999999997</v>
      </c>
      <c r="G18" s="54">
        <f t="shared" si="0"/>
        <v>609.38668480000001</v>
      </c>
      <c r="H18" s="54">
        <f>IF(Bid=0,"n/a",DGET(data,"Pctile50_hr11",_xlnm.Criteria)/IF(Result_type="Aggregate Impact",1,Called/1000))</f>
        <v>-0.72578480000000001</v>
      </c>
      <c r="I18" s="54">
        <f>IF(Bid=0,"n/a",DGET(data,"Temp_hr11",_xlnm.Criteria))</f>
        <v>80.18074</v>
      </c>
      <c r="J18" s="54">
        <f>IF(Bid=0,"n/a",DGET(data,"Pctile10_hr11",_xlnm.Criteria)/IF(Result_type="Aggregate Impact",1,Called/1000))</f>
        <v>-3.9785910000000002</v>
      </c>
      <c r="K18" s="54">
        <f>IF(Bid=0,"n/a",DGET(data,"Pctile30_hr11",_xlnm.Criteria)/IF(Result_type="Aggregate Impact",1,Called/1000))</f>
        <v>-2.0568070000000001</v>
      </c>
      <c r="L18" s="54">
        <f t="shared" si="1"/>
        <v>-0.72578480000000001</v>
      </c>
      <c r="M18" s="54">
        <f>IF(Bid=0,"n/a",DGET(data,"Pctile70_hr11",_xlnm.Criteria)/IF(Result_type="Aggregate Impact",1,Called/1000))</f>
        <v>0.60523729999999998</v>
      </c>
      <c r="N18" s="54">
        <f>IF(Bid=0,"n/a",DGET(data,"Pctile90_hr11",_xlnm.Criteria)/IF(Result_type="Aggregate Impact",1,Called/1000))</f>
        <v>2.5270220000000001</v>
      </c>
      <c r="S18" s="40"/>
      <c r="T18" s="40"/>
      <c r="U18" s="40"/>
      <c r="V18" s="40"/>
      <c r="W18" s="40"/>
    </row>
    <row r="19" spans="3:23" ht="16.5" x14ac:dyDescent="0.2">
      <c r="C19" s="5"/>
      <c r="D19" s="5"/>
      <c r="E19" s="36">
        <v>12</v>
      </c>
      <c r="F19" s="54">
        <f>IF(Bid=0,"n/a",DGET(data,"Ref_hr12",_xlnm.Criteria)/IF(Result_type="Aggregate Impact",1,Called/1000))</f>
        <v>614.80359999999996</v>
      </c>
      <c r="G19" s="54">
        <f t="shared" si="0"/>
        <v>614.78701369999999</v>
      </c>
      <c r="H19" s="54">
        <f>IF(Bid=0,"n/a",DGET(data,"Pctile50_hr12",_xlnm.Criteria)/IF(Result_type="Aggregate Impact",1,Called/1000))</f>
        <v>1.6586299999999998E-2</v>
      </c>
      <c r="I19" s="54">
        <f>IF(Bid=0,"n/a",DGET(data,"Temp_hr12",_xlnm.Criteria))</f>
        <v>83.771100000000004</v>
      </c>
      <c r="J19" s="54">
        <f>IF(Bid=0,"n/a",DGET(data,"Pctile10_hr12",_xlnm.Criteria)/IF(Result_type="Aggregate Impact",1,Called/1000))</f>
        <v>-3.117699</v>
      </c>
      <c r="K19" s="54">
        <f>IF(Bid=0,"n/a",DGET(data,"Pctile30_hr12",_xlnm.Criteria)/IF(Result_type="Aggregate Impact",1,Called/1000))</f>
        <v>-1.265938</v>
      </c>
      <c r="L19" s="54">
        <f t="shared" si="1"/>
        <v>1.6586299999999998E-2</v>
      </c>
      <c r="M19" s="54">
        <f>IF(Bid=0,"n/a",DGET(data,"Pctile70_hr12",_xlnm.Criteria)/IF(Result_type="Aggregate Impact",1,Called/1000))</f>
        <v>1.29911</v>
      </c>
      <c r="N19" s="54">
        <f>IF(Bid=0,"n/a",DGET(data,"Pctile90_hr12",_xlnm.Criteria)/IF(Result_type="Aggregate Impact",1,Called/1000))</f>
        <v>3.1508720000000001</v>
      </c>
      <c r="S19" s="40"/>
      <c r="T19" s="40"/>
      <c r="U19" s="40"/>
      <c r="V19" s="40"/>
      <c r="W19" s="40"/>
    </row>
    <row r="20" spans="3:23" ht="16.5" x14ac:dyDescent="0.2">
      <c r="C20" s="5"/>
      <c r="D20" s="5"/>
      <c r="E20" s="36">
        <v>13</v>
      </c>
      <c r="F20" s="54">
        <f>IF(Bid=0,"n/a",DGET(data,"Ref_hr13",_xlnm.Criteria)/IF(Result_type="Aggregate Impact",1,Called/1000))</f>
        <v>610.6422</v>
      </c>
      <c r="G20" s="54">
        <f t="shared" si="0"/>
        <v>603.14065500000004</v>
      </c>
      <c r="H20" s="54">
        <f>IF(Bid=0,"n/a",DGET(data,"Pctile50_hr13",_xlnm.Criteria)/IF(Result_type="Aggregate Impact",1,Called/1000))</f>
        <v>7.5015450000000001</v>
      </c>
      <c r="I20" s="54">
        <f>IF(Bid=0,"n/a",DGET(data,"Temp_hr13",_xlnm.Criteria))</f>
        <v>86.663629999999998</v>
      </c>
      <c r="J20" s="54">
        <f>IF(Bid=0,"n/a",DGET(data,"Pctile10_hr13",_xlnm.Criteria)/IF(Result_type="Aggregate Impact",1,Called/1000))</f>
        <v>3.6594869999999999</v>
      </c>
      <c r="K20" s="54">
        <f>IF(Bid=0,"n/a",DGET(data,"Pctile30_hr13",_xlnm.Criteria)/IF(Result_type="Aggregate Impact",1,Called/1000))</f>
        <v>5.9294070000000003</v>
      </c>
      <c r="L20" s="54">
        <f t="shared" si="1"/>
        <v>7.5015450000000001</v>
      </c>
      <c r="M20" s="54">
        <f>IF(Bid=0,"n/a",DGET(data,"Pctile70_hr13",_xlnm.Criteria)/IF(Result_type="Aggregate Impact",1,Called/1000))</f>
        <v>9.0736849999999993</v>
      </c>
      <c r="N20" s="54">
        <f>IF(Bid=0,"n/a",DGET(data,"Pctile90_hr13",_xlnm.Criteria)/IF(Result_type="Aggregate Impact",1,Called/1000))</f>
        <v>11.3436</v>
      </c>
      <c r="P20" s="40"/>
      <c r="S20" s="40"/>
      <c r="T20" s="40"/>
      <c r="U20" s="40"/>
      <c r="V20" s="40"/>
      <c r="W20" s="40"/>
    </row>
    <row r="21" spans="3:23" ht="16.5" x14ac:dyDescent="0.2">
      <c r="C21" s="5"/>
      <c r="D21" s="5"/>
      <c r="E21" s="36">
        <v>14</v>
      </c>
      <c r="F21" s="54">
        <f>IF(Bid=0,"n/a",DGET(data,"Ref_hr14",_xlnm.Criteria)/IF(Result_type="Aggregate Impact",1,Called/1000))</f>
        <v>614.80169999999998</v>
      </c>
      <c r="G21" s="54">
        <f t="shared" si="0"/>
        <v>593.53092000000004</v>
      </c>
      <c r="H21" s="54">
        <f>IF(Bid=0,"n/a",DGET(data,"Pctile50_hr14",_xlnm.Criteria)/IF(Result_type="Aggregate Impact",1,Called/1000))</f>
        <v>21.270779999999998</v>
      </c>
      <c r="I21" s="54">
        <f>IF(Bid=0,"n/a",DGET(data,"Temp_hr14",_xlnm.Criteria))</f>
        <v>89.025199999999998</v>
      </c>
      <c r="J21" s="54">
        <f>IF(Bid=0,"n/a",DGET(data,"Pctile10_hr14",_xlnm.Criteria)/IF(Result_type="Aggregate Impact",1,Called/1000))</f>
        <v>16.333469999999998</v>
      </c>
      <c r="K21" s="54">
        <f>IF(Bid=0,"n/a",DGET(data,"Pctile30_hr14",_xlnm.Criteria)/IF(Result_type="Aggregate Impact",1,Called/1000))</f>
        <v>19.25047</v>
      </c>
      <c r="L21" s="54">
        <f t="shared" si="1"/>
        <v>21.270779999999998</v>
      </c>
      <c r="M21" s="54">
        <f>IF(Bid=0,"n/a",DGET(data,"Pctile70_hr14",_xlnm.Criteria)/IF(Result_type="Aggregate Impact",1,Called/1000))</f>
        <v>23.291080000000001</v>
      </c>
      <c r="N21" s="54">
        <f>IF(Bid=0,"n/a",DGET(data,"Pctile90_hr14",_xlnm.Criteria)/IF(Result_type="Aggregate Impact",1,Called/1000))</f>
        <v>26.208079999999999</v>
      </c>
      <c r="P21" s="40"/>
      <c r="S21" s="40"/>
      <c r="T21" s="40"/>
      <c r="U21" s="40"/>
      <c r="V21" s="40"/>
      <c r="W21" s="40"/>
    </row>
    <row r="22" spans="3:23" ht="16.5" x14ac:dyDescent="0.2">
      <c r="C22" s="5"/>
      <c r="D22" s="5"/>
      <c r="E22" s="36">
        <v>15</v>
      </c>
      <c r="F22" s="54">
        <f>IF(Bid=0,"n/a",DGET(data,"Ref_hr15",_xlnm.Criteria)/IF(Result_type="Aggregate Impact",1,Called/1000))</f>
        <v>609.49519999999995</v>
      </c>
      <c r="G22" s="54">
        <f t="shared" si="0"/>
        <v>587.01076999999998</v>
      </c>
      <c r="H22" s="54">
        <f>IF(Bid=0,"n/a",DGET(data,"Pctile50_hr15",_xlnm.Criteria)/IF(Result_type="Aggregate Impact",1,Called/1000))</f>
        <v>22.48443</v>
      </c>
      <c r="I22" s="54">
        <f>IF(Bid=0,"n/a",DGET(data,"Temp_hr15",_xlnm.Criteria))</f>
        <v>90.175740000000005</v>
      </c>
      <c r="J22" s="54">
        <f>IF(Bid=0,"n/a",DGET(data,"Pctile10_hr15",_xlnm.Criteria)/IF(Result_type="Aggregate Impact",1,Called/1000))</f>
        <v>17.302959999999999</v>
      </c>
      <c r="K22" s="54">
        <f>IF(Bid=0,"n/a",DGET(data,"Pctile30_hr15",_xlnm.Criteria)/IF(Result_type="Aggregate Impact",1,Called/1000))</f>
        <v>20.36422</v>
      </c>
      <c r="L22" s="54">
        <f t="shared" si="1"/>
        <v>22.48443</v>
      </c>
      <c r="M22" s="54">
        <f>IF(Bid=0,"n/a",DGET(data,"Pctile70_hr15",_xlnm.Criteria)/IF(Result_type="Aggregate Impact",1,Called/1000))</f>
        <v>24.604649999999999</v>
      </c>
      <c r="N22" s="54">
        <f>IF(Bid=0,"n/a",DGET(data,"Pctile90_hr15",_xlnm.Criteria)/IF(Result_type="Aggregate Impact",1,Called/1000))</f>
        <v>27.665900000000001</v>
      </c>
      <c r="P22" s="40"/>
      <c r="S22" s="40"/>
      <c r="T22" s="40"/>
      <c r="U22" s="40"/>
      <c r="V22" s="40"/>
      <c r="W22" s="40"/>
    </row>
    <row r="23" spans="3:23" ht="16.5" x14ac:dyDescent="0.2">
      <c r="C23" s="5"/>
      <c r="D23" s="5"/>
      <c r="E23" s="36">
        <v>16</v>
      </c>
      <c r="F23" s="54">
        <f>IF(Bid=0,"n/a",DGET(data,"Ref_hr16",_xlnm.Criteria)/IF(Result_type="Aggregate Impact",1,Called/1000))</f>
        <v>599.69539999999995</v>
      </c>
      <c r="G23" s="54">
        <f t="shared" si="0"/>
        <v>578.32105999999999</v>
      </c>
      <c r="H23" s="54">
        <f>IF(Bid=0,"n/a",DGET(data,"Pctile50_hr16",_xlnm.Criteria)/IF(Result_type="Aggregate Impact",1,Called/1000))</f>
        <v>21.37434</v>
      </c>
      <c r="I23" s="54">
        <f>IF(Bid=0,"n/a",DGET(data,"Temp_hr16",_xlnm.Criteria))</f>
        <v>90.616029999999995</v>
      </c>
      <c r="J23" s="54">
        <f>IF(Bid=0,"n/a",DGET(data,"Pctile10_hr16",_xlnm.Criteria)/IF(Result_type="Aggregate Impact",1,Called/1000))</f>
        <v>16.74652</v>
      </c>
      <c r="K23" s="54">
        <f>IF(Bid=0,"n/a",DGET(data,"Pctile30_hr16",_xlnm.Criteria)/IF(Result_type="Aggregate Impact",1,Called/1000))</f>
        <v>19.48067</v>
      </c>
      <c r="L23" s="54">
        <f t="shared" si="1"/>
        <v>21.37434</v>
      </c>
      <c r="M23" s="54">
        <f>IF(Bid=0,"n/a",DGET(data,"Pctile70_hr16",_xlnm.Criteria)/IF(Result_type="Aggregate Impact",1,Called/1000))</f>
        <v>23.268000000000001</v>
      </c>
      <c r="N23" s="54">
        <f>IF(Bid=0,"n/a",DGET(data,"Pctile90_hr16",_xlnm.Criteria)/IF(Result_type="Aggregate Impact",1,Called/1000))</f>
        <v>26.00216</v>
      </c>
      <c r="P23" s="40"/>
      <c r="S23" s="40"/>
      <c r="T23" s="40"/>
      <c r="U23" s="40"/>
      <c r="V23" s="40"/>
      <c r="W23" s="40"/>
    </row>
    <row r="24" spans="3:23" ht="16.5" x14ac:dyDescent="0.2">
      <c r="C24" s="5"/>
      <c r="D24" s="5"/>
      <c r="E24" s="36">
        <v>17</v>
      </c>
      <c r="F24" s="54">
        <f>IF(Bid=0,"n/a",DGET(data,"Ref_hr17",_xlnm.Criteria)/IF(Result_type="Aggregate Impact",1,Called/1000))</f>
        <v>593.34079999999994</v>
      </c>
      <c r="G24" s="54">
        <f t="shared" si="0"/>
        <v>573.39561999999989</v>
      </c>
      <c r="H24" s="54">
        <f>IF(Bid=0,"n/a",DGET(data,"Pctile50_hr17",_xlnm.Criteria)/IF(Result_type="Aggregate Impact",1,Called/1000))</f>
        <v>19.945180000000001</v>
      </c>
      <c r="I24" s="54">
        <f>IF(Bid=0,"n/a",DGET(data,"Temp_hr17",_xlnm.Criteria))</f>
        <v>90.416709999999995</v>
      </c>
      <c r="J24" s="54">
        <f>IF(Bid=0,"n/a",DGET(data,"Pctile10_hr17",_xlnm.Criteria)/IF(Result_type="Aggregate Impact",1,Called/1000))</f>
        <v>15.56268</v>
      </c>
      <c r="K24" s="54">
        <f>IF(Bid=0,"n/a",DGET(data,"Pctile30_hr17",_xlnm.Criteria)/IF(Result_type="Aggregate Impact",1,Called/1000))</f>
        <v>18.151890000000002</v>
      </c>
      <c r="L24" s="54">
        <f t="shared" si="1"/>
        <v>19.945180000000001</v>
      </c>
      <c r="M24" s="54">
        <f>IF(Bid=0,"n/a",DGET(data,"Pctile70_hr17",_xlnm.Criteria)/IF(Result_type="Aggregate Impact",1,Called/1000))</f>
        <v>21.73846</v>
      </c>
      <c r="N24" s="54">
        <f>IF(Bid=0,"n/a",DGET(data,"Pctile90_hr17",_xlnm.Criteria)/IF(Result_type="Aggregate Impact",1,Called/1000))</f>
        <v>24.327680000000001</v>
      </c>
      <c r="P24" s="40"/>
      <c r="S24" s="40"/>
      <c r="T24" s="40"/>
      <c r="U24" s="40"/>
      <c r="V24" s="40"/>
      <c r="W24" s="40"/>
    </row>
    <row r="25" spans="3:23" ht="16.5" x14ac:dyDescent="0.2">
      <c r="C25" s="5"/>
      <c r="D25" s="5"/>
      <c r="E25" s="36">
        <v>18</v>
      </c>
      <c r="F25" s="54">
        <f>IF(Bid=0,"n/a",DGET(data,"Ref_hr18",_xlnm.Criteria)/IF(Result_type="Aggregate Impact",1,Called/1000))</f>
        <v>579.50490000000002</v>
      </c>
      <c r="G25" s="54">
        <f t="shared" si="0"/>
        <v>560.33794999999998</v>
      </c>
      <c r="H25" s="54">
        <f>IF(Bid=0,"n/a",DGET(data,"Pctile50_hr18",_xlnm.Criteria)/IF(Result_type="Aggregate Impact",1,Called/1000))</f>
        <v>19.16695</v>
      </c>
      <c r="I25" s="54">
        <f>IF(Bid=0,"n/a",DGET(data,"Temp_hr18",_xlnm.Criteria))</f>
        <v>89.361090000000004</v>
      </c>
      <c r="J25" s="54">
        <f>IF(Bid=0,"n/a",DGET(data,"Pctile10_hr18",_xlnm.Criteria)/IF(Result_type="Aggregate Impact",1,Called/1000))</f>
        <v>14.65448</v>
      </c>
      <c r="K25" s="54">
        <f>IF(Bid=0,"n/a",DGET(data,"Pctile30_hr18",_xlnm.Criteria)/IF(Result_type="Aggregate Impact",1,Called/1000))</f>
        <v>17.32048</v>
      </c>
      <c r="L25" s="54">
        <f t="shared" si="1"/>
        <v>19.16695</v>
      </c>
      <c r="M25" s="54">
        <f>IF(Bid=0,"n/a",DGET(data,"Pctile70_hr18",_xlnm.Criteria)/IF(Result_type="Aggregate Impact",1,Called/1000))</f>
        <v>21.01342</v>
      </c>
      <c r="N25" s="54">
        <f>IF(Bid=0,"n/a",DGET(data,"Pctile90_hr18",_xlnm.Criteria)/IF(Result_type="Aggregate Impact",1,Called/1000))</f>
        <v>23.67943</v>
      </c>
      <c r="P25" s="40"/>
      <c r="S25" s="40"/>
      <c r="T25" s="40"/>
      <c r="U25" s="40"/>
      <c r="V25" s="40"/>
      <c r="W25" s="40"/>
    </row>
    <row r="26" spans="3:23" ht="16.5" x14ac:dyDescent="0.2">
      <c r="C26" s="5"/>
      <c r="D26" s="5"/>
      <c r="E26" s="36">
        <v>19</v>
      </c>
      <c r="F26" s="54">
        <f>IF(Bid=0,"n/a",DGET(data,"Ref_hr19",_xlnm.Criteria)/IF(Result_type="Aggregate Impact",1,Called/1000))</f>
        <v>564.54010000000005</v>
      </c>
      <c r="G26" s="54">
        <f t="shared" si="0"/>
        <v>548.48418000000004</v>
      </c>
      <c r="H26" s="54">
        <f>IF(Bid=0,"n/a",DGET(data,"Pctile50_hr19",_xlnm.Criteria)/IF(Result_type="Aggregate Impact",1,Called/1000))</f>
        <v>16.05592</v>
      </c>
      <c r="I26" s="54">
        <f>IF(Bid=0,"n/a",DGET(data,"Temp_hr19",_xlnm.Criteria))</f>
        <v>87.055499999999995</v>
      </c>
      <c r="J26" s="54">
        <f>IF(Bid=0,"n/a",DGET(data,"Pctile10_hr19",_xlnm.Criteria)/IF(Result_type="Aggregate Impact",1,Called/1000))</f>
        <v>11.408379999999999</v>
      </c>
      <c r="K26" s="54">
        <f>IF(Bid=0,"n/a",DGET(data,"Pctile30_hr19",_xlnm.Criteria)/IF(Result_type="Aggregate Impact",1,Called/1000))</f>
        <v>14.15418</v>
      </c>
      <c r="L26" s="54">
        <f t="shared" si="1"/>
        <v>16.05592</v>
      </c>
      <c r="M26" s="54">
        <f>IF(Bid=0,"n/a",DGET(data,"Pctile70_hr19",_xlnm.Criteria)/IF(Result_type="Aggregate Impact",1,Called/1000))</f>
        <v>17.957650000000001</v>
      </c>
      <c r="N26" s="54">
        <f>IF(Bid=0,"n/a",DGET(data,"Pctile90_hr19",_xlnm.Criteria)/IF(Result_type="Aggregate Impact",1,Called/1000))</f>
        <v>20.70345</v>
      </c>
      <c r="P26" s="40"/>
      <c r="S26" s="40"/>
      <c r="T26" s="40"/>
      <c r="U26" s="40"/>
      <c r="V26" s="40"/>
      <c r="W26" s="40"/>
    </row>
    <row r="27" spans="3:23" ht="16.5" x14ac:dyDescent="0.2">
      <c r="C27" s="5"/>
      <c r="D27" s="5"/>
      <c r="E27" s="36">
        <v>20</v>
      </c>
      <c r="F27" s="54">
        <f>IF(Bid=0,"n/a",DGET(data,"Ref_hr20",_xlnm.Criteria)/IF(Result_type="Aggregate Impact",1,Called/1000))</f>
        <v>555.22879999999998</v>
      </c>
      <c r="G27" s="54">
        <f t="shared" si="0"/>
        <v>539.72001999999998</v>
      </c>
      <c r="H27" s="54">
        <f>IF(Bid=0,"n/a",DGET(data,"Pctile50_hr20",_xlnm.Criteria)/IF(Result_type="Aggregate Impact",1,Called/1000))</f>
        <v>15.50878</v>
      </c>
      <c r="I27" s="54">
        <f>IF(Bid=0,"n/a",DGET(data,"Temp_hr20",_xlnm.Criteria))</f>
        <v>83.398769999999999</v>
      </c>
      <c r="J27" s="54">
        <f>IF(Bid=0,"n/a",DGET(data,"Pctile10_hr20",_xlnm.Criteria)/IF(Result_type="Aggregate Impact",1,Called/1000))</f>
        <v>10.698410000000001</v>
      </c>
      <c r="K27" s="54">
        <f>IF(Bid=0,"n/a",DGET(data,"Pctile30_hr20",_xlnm.Criteria)/IF(Result_type="Aggregate Impact",1,Called/1000))</f>
        <v>13.540419999999999</v>
      </c>
      <c r="L27" s="54">
        <f t="shared" si="1"/>
        <v>15.50878</v>
      </c>
      <c r="M27" s="54">
        <f>IF(Bid=0,"n/a",DGET(data,"Pctile70_hr20",_xlnm.Criteria)/IF(Result_type="Aggregate Impact",1,Called/1000))</f>
        <v>17.477150000000002</v>
      </c>
      <c r="N27" s="54">
        <f>IF(Bid=0,"n/a",DGET(data,"Pctile90_hr20",_xlnm.Criteria)/IF(Result_type="Aggregate Impact",1,Called/1000))</f>
        <v>20.31916</v>
      </c>
      <c r="P27" s="40"/>
      <c r="S27" s="40"/>
      <c r="T27" s="40"/>
      <c r="U27" s="40"/>
      <c r="V27" s="40"/>
      <c r="W27" s="40"/>
    </row>
    <row r="28" spans="3:23" ht="16.5" x14ac:dyDescent="0.2">
      <c r="C28" s="5"/>
      <c r="D28" s="5"/>
      <c r="E28" s="36">
        <v>21</v>
      </c>
      <c r="F28" s="54">
        <f>IF(Bid=0,"n/a",DGET(data,"Ref_hr21",_xlnm.Criteria)/IF(Result_type="Aggregate Impact",1,Called/1000))</f>
        <v>547.60069999999996</v>
      </c>
      <c r="G28" s="54">
        <f t="shared" si="0"/>
        <v>531.04634999999996</v>
      </c>
      <c r="H28" s="54">
        <f>IF(Bid=0,"n/a",DGET(data,"Pctile50_hr21",_xlnm.Criteria)/IF(Result_type="Aggregate Impact",1,Called/1000))</f>
        <v>16.554349999999999</v>
      </c>
      <c r="I28" s="54">
        <f>IF(Bid=0,"n/a",DGET(data,"Temp_hr21",_xlnm.Criteria))</f>
        <v>79.760769999999994</v>
      </c>
      <c r="J28" s="54">
        <f>IF(Bid=0,"n/a",DGET(data,"Pctile10_hr21",_xlnm.Criteria)/IF(Result_type="Aggregate Impact",1,Called/1000))</f>
        <v>11.69322</v>
      </c>
      <c r="K28" s="54">
        <f>IF(Bid=0,"n/a",DGET(data,"Pctile30_hr21",_xlnm.Criteria)/IF(Result_type="Aggregate Impact",1,Called/1000))</f>
        <v>14.56522</v>
      </c>
      <c r="L28" s="54">
        <f t="shared" si="1"/>
        <v>16.554349999999999</v>
      </c>
      <c r="M28" s="54">
        <f>IF(Bid=0,"n/a",DGET(data,"Pctile70_hr21",_xlnm.Criteria)/IF(Result_type="Aggregate Impact",1,Called/1000))</f>
        <v>18.543479999999999</v>
      </c>
      <c r="N28" s="54">
        <f>IF(Bid=0,"n/a",DGET(data,"Pctile90_hr21",_xlnm.Criteria)/IF(Result_type="Aggregate Impact",1,Called/1000))</f>
        <v>21.415469999999999</v>
      </c>
      <c r="S28" s="40"/>
      <c r="T28" s="40"/>
      <c r="U28" s="40"/>
      <c r="V28" s="40"/>
      <c r="W28" s="40"/>
    </row>
    <row r="29" spans="3:23" ht="16.5" x14ac:dyDescent="0.2">
      <c r="C29" s="5"/>
      <c r="D29" s="5"/>
      <c r="E29" s="36">
        <v>22</v>
      </c>
      <c r="F29" s="54">
        <f>IF(Bid=0,"n/a",DGET(data,"Ref_hr22",_xlnm.Criteria)/IF(Result_type="Aggregate Impact",1,Called/1000))</f>
        <v>540.96400000000006</v>
      </c>
      <c r="G29" s="54">
        <f t="shared" si="0"/>
        <v>530.87162000000001</v>
      </c>
      <c r="H29" s="54">
        <f>IF(Bid=0,"n/a",DGET(data,"Pctile50_hr22",_xlnm.Criteria)/IF(Result_type="Aggregate Impact",1,Called/1000))</f>
        <v>10.09238</v>
      </c>
      <c r="I29" s="54">
        <f>IF(Bid=0,"n/a",DGET(data,"Temp_hr22",_xlnm.Criteria))</f>
        <v>77.2012</v>
      </c>
      <c r="J29" s="54">
        <f>IF(Bid=0,"n/a",DGET(data,"Pctile10_hr22",_xlnm.Criteria)/IF(Result_type="Aggregate Impact",1,Called/1000))</f>
        <v>4.8006390000000003</v>
      </c>
      <c r="K29" s="54">
        <f>IF(Bid=0,"n/a",DGET(data,"Pctile30_hr22",_xlnm.Criteria)/IF(Result_type="Aggregate Impact",1,Called/1000))</f>
        <v>7.9270449999999997</v>
      </c>
      <c r="L29" s="54">
        <f t="shared" si="1"/>
        <v>10.09238</v>
      </c>
      <c r="M29" s="54">
        <f>IF(Bid=0,"n/a",DGET(data,"Pctile70_hr22",_xlnm.Criteria)/IF(Result_type="Aggregate Impact",1,Called/1000))</f>
        <v>12.257720000000001</v>
      </c>
      <c r="N29" s="54">
        <f>IF(Bid=0,"n/a",DGET(data,"Pctile90_hr22",_xlnm.Criteria)/IF(Result_type="Aggregate Impact",1,Called/1000))</f>
        <v>15.384130000000001</v>
      </c>
    </row>
    <row r="30" spans="3:23" ht="16.5" x14ac:dyDescent="0.2">
      <c r="C30" s="5"/>
      <c r="D30" s="5"/>
      <c r="E30" s="36">
        <v>23</v>
      </c>
      <c r="F30" s="54">
        <f>IF(Bid=0,"n/a",DGET(data,"Ref_hr23",_xlnm.Criteria)/IF(Result_type="Aggregate Impact",1,Called/1000))</f>
        <v>527.86670000000004</v>
      </c>
      <c r="G30" s="54">
        <f t="shared" si="0"/>
        <v>523.46556400000009</v>
      </c>
      <c r="H30" s="54">
        <f>IF(Bid=0,"n/a",DGET(data,"Pctile50_hr23",_xlnm.Criteria)/IF(Result_type="Aggregate Impact",1,Called/1000))</f>
        <v>4.4011360000000002</v>
      </c>
      <c r="I30" s="54">
        <f>IF(Bid=0,"n/a",DGET(data,"Temp_hr23",_xlnm.Criteria))</f>
        <v>75.097369999999998</v>
      </c>
      <c r="J30" s="54">
        <f>IF(Bid=0,"n/a",DGET(data,"Pctile10_hr23",_xlnm.Criteria)/IF(Result_type="Aggregate Impact",1,Called/1000))</f>
        <v>-1.2700689999999999</v>
      </c>
      <c r="K30" s="54">
        <f>IF(Bid=0,"n/a",DGET(data,"Pctile30_hr23",_xlnm.Criteria)/IF(Result_type="Aggregate Impact",1,Called/1000))</f>
        <v>2.0805250000000002</v>
      </c>
      <c r="L30" s="54">
        <f t="shared" si="1"/>
        <v>4.4011360000000002</v>
      </c>
      <c r="M30" s="54">
        <f>IF(Bid=0,"n/a",DGET(data,"Pctile70_hr23",_xlnm.Criteria)/IF(Result_type="Aggregate Impact",1,Called/1000))</f>
        <v>6.7217469999999997</v>
      </c>
      <c r="N30" s="54">
        <f>IF(Bid=0,"n/a",DGET(data,"Pctile90_hr23",_xlnm.Criteria)/IF(Result_type="Aggregate Impact",1,Called/1000))</f>
        <v>10.072340000000001</v>
      </c>
    </row>
    <row r="31" spans="3:23" ht="16.5" x14ac:dyDescent="0.2">
      <c r="C31" s="5"/>
      <c r="D31" s="5"/>
      <c r="E31" s="36">
        <v>24</v>
      </c>
      <c r="F31" s="54">
        <f>IF(Bid=0,"n/a",DGET(data,"Ref_hr24",_xlnm.Criteria)/IF(Result_type="Aggregate Impact",1,Called/1000))</f>
        <v>517.16189999999995</v>
      </c>
      <c r="G31" s="54">
        <f t="shared" si="0"/>
        <v>514.50879099999997</v>
      </c>
      <c r="H31" s="54">
        <f>IF(Bid=0,"n/a",DGET(data,"Pctile50_hr24",_xlnm.Criteria)/IF(Result_type="Aggregate Impact",1,Called/1000))</f>
        <v>2.6531090000000002</v>
      </c>
      <c r="I31" s="54">
        <f>IF(Bid=0,"n/a",DGET(data,"Temp_hr24",_xlnm.Criteria))</f>
        <v>73.615650000000002</v>
      </c>
      <c r="J31" s="54">
        <f>IF(Bid=0,"n/a",DGET(data,"Pctile10_hr24",_xlnm.Criteria)/IF(Result_type="Aggregate Impact",1,Called/1000))</f>
        <v>-2.8052429999999999</v>
      </c>
      <c r="K31" s="54">
        <f>IF(Bid=0,"n/a",DGET(data,"Pctile30_hr24",_xlnm.Criteria)/IF(Result_type="Aggregate Impact",1,Called/1000))</f>
        <v>0.41959580000000002</v>
      </c>
      <c r="L31" s="54">
        <f t="shared" si="1"/>
        <v>2.6531090000000002</v>
      </c>
      <c r="M31" s="54">
        <f>IF(Bid=0,"n/a",DGET(data,"Pctile70_hr24",_xlnm.Criteria)/IF(Result_type="Aggregate Impact",1,Called/1000))</f>
        <v>4.8866230000000002</v>
      </c>
      <c r="N31" s="54">
        <f>IF(Bid=0,"n/a",DGET(data,"Pctile90_hr24",_xlnm.Criteria)/IF(Result_type="Aggregate Impact",1,Called/1000))</f>
        <v>8.1114619999999995</v>
      </c>
    </row>
    <row r="32" spans="3:23" ht="49.5" customHeight="1" thickBot="1" x14ac:dyDescent="0.35">
      <c r="C32" s="5"/>
      <c r="D32" s="5"/>
      <c r="E32" s="17"/>
      <c r="F32" s="79" t="str">
        <f>"Estimated Reference
Energy Use
("&amp;IF(Result_type="Aggregate Impact","MWh)","kWh)")</f>
        <v>Estimated Reference
Energy Use
(MWh)</v>
      </c>
      <c r="G32" s="79" t="str">
        <f>"Observed 
Event Day Energy Use ("&amp;IF(Result_type="Aggregate Impact","MWh)","kWh)")</f>
        <v>Observed 
Event Day Energy Use (MWh)</v>
      </c>
      <c r="H32" s="79" t="str">
        <f>"Estimated 
Change in Energy Use ("&amp;IF(Result_type="Aggregate Impact","MWh)","kWh)")</f>
        <v>Estimated 
Change in Energy Use (MWh)</v>
      </c>
      <c r="I32" s="81" t="s">
        <v>206</v>
      </c>
      <c r="J32" s="58" t="str">
        <f>"Uncertainty Adjusted Impact ("&amp;IF(Result_type="Aggregate Impact","MWh/hour) - Percentiles","kWh/hour) - Percentiles")</f>
        <v>Uncertainty Adjusted Impact (MWh/hour) - Percentiles</v>
      </c>
      <c r="K32" s="58"/>
      <c r="L32" s="58"/>
      <c r="M32" s="58"/>
      <c r="N32" s="59"/>
    </row>
    <row r="33" spans="3:14" ht="16.5" x14ac:dyDescent="0.3">
      <c r="C33" s="5"/>
      <c r="D33" s="5"/>
      <c r="E33" s="62" t="s">
        <v>230</v>
      </c>
      <c r="F33" s="80"/>
      <c r="G33" s="80"/>
      <c r="H33" s="80"/>
      <c r="I33" s="80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>
        <f>IF(Bid=0,"n/a",SUM(F8:F31))</f>
        <v>13431.2076</v>
      </c>
      <c r="G34" s="22">
        <f>IF(Bid=0,"n/a",SUM(G8:G31))</f>
        <v>13245.0228353</v>
      </c>
      <c r="H34" s="22">
        <f>IF(Bid=0,"n/a",SUM(H8:H31))</f>
        <v>186.18476470000002</v>
      </c>
      <c r="I34" s="23">
        <f>IF(Bid=0,"n/a",SUM(Lookups!B32:B55))</f>
        <v>128.68349000000001</v>
      </c>
      <c r="J34" s="23" t="s">
        <v>17</v>
      </c>
      <c r="K34" s="23" t="s">
        <v>17</v>
      </c>
      <c r="L34" s="23" t="s">
        <v>17</v>
      </c>
      <c r="M34" s="23" t="s">
        <v>17</v>
      </c>
      <c r="N34" s="66" t="s">
        <v>17</v>
      </c>
    </row>
    <row r="35" spans="3:14" ht="17.25" thickBot="1" x14ac:dyDescent="0.35">
      <c r="E35" s="20" t="s">
        <v>229</v>
      </c>
      <c r="F35" s="65">
        <f>IF(Bid=0,"n/a",Lookups!D56)</f>
        <v>583.02594999999997</v>
      </c>
      <c r="G35" s="23">
        <f>IF(Bid=0,"n/a",Lookups!E56)</f>
        <v>563.98085874999992</v>
      </c>
      <c r="H35" s="23">
        <f>IF(Bid=0,"n/a",Lookups!F56)</f>
        <v>19.045091249999999</v>
      </c>
      <c r="I35" s="23">
        <f>IF(Bid=0,"n/a",Lookups!G56)</f>
        <v>99.809809999999985</v>
      </c>
      <c r="J35" s="23">
        <f>Lookups!C59</f>
        <v>17.33765062353892</v>
      </c>
      <c r="K35" s="23">
        <f>Lookups!D59</f>
        <v>18.346420385707283</v>
      </c>
      <c r="L35" s="23">
        <f>Lookups!E59</f>
        <v>19.045091249999999</v>
      </c>
      <c r="M35" s="23">
        <f>Lookups!F59</f>
        <v>19.743762114292714</v>
      </c>
      <c r="N35" s="23">
        <f>Lookups!G59</f>
        <v>20.752531876461077</v>
      </c>
    </row>
    <row r="36" spans="3:14" ht="15" x14ac:dyDescent="0.25">
      <c r="E36" s="24"/>
      <c r="F36" s="40"/>
      <c r="G36" s="74" t="s">
        <v>249</v>
      </c>
      <c r="H36" s="75">
        <f>IF(Bid=0,"n/a",H35/F35)</f>
        <v>3.2665940941393773E-2</v>
      </c>
      <c r="I36" s="40"/>
    </row>
    <row r="37" spans="3:14" x14ac:dyDescent="0.2">
      <c r="E37" s="24"/>
      <c r="F37" s="40"/>
      <c r="G37" s="40"/>
      <c r="H37" s="40"/>
    </row>
    <row r="38" spans="3:14" x14ac:dyDescent="0.2">
      <c r="E38" s="24"/>
      <c r="F38" s="40"/>
      <c r="G38" s="40"/>
      <c r="H38" s="40"/>
    </row>
    <row r="40" spans="3:14" x14ac:dyDescent="0.2">
      <c r="E40" s="24"/>
      <c r="F40" s="40"/>
      <c r="G40" s="40"/>
      <c r="H40" s="40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11" priority="41" stopIfTrue="1">
      <formula>$A$1&lt;&gt;""</formula>
    </cfRule>
  </conditionalFormatting>
  <conditionalFormatting sqref="C2">
    <cfRule type="expression" dxfId="10" priority="33">
      <formula>size_lca_flag=1</formula>
    </cfRule>
  </conditionalFormatting>
  <conditionalFormatting sqref="C1">
    <cfRule type="expression" dxfId="9" priority="22" stopIfTrue="1">
      <formula>$A$1&lt;&gt;""</formula>
    </cfRule>
  </conditionalFormatting>
  <dataValidations count="4"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9">
      <formula1>Size_list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E609E01C-C478-4F14-A9A0-A2F09152C0BA}">
            <xm:f>AND($E8&gt;=VLOOKUP(date,Lookups!$B$11:$D$26,3,FALSE),$E8&lt;=VLOOKUP(date,Lookups!$B$11:$E$26,4,FALSE))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9360"/>
  <sheetViews>
    <sheetView workbookViewId="0">
      <selection activeCell="D7" sqref="D7"/>
    </sheetView>
  </sheetViews>
  <sheetFormatPr defaultRowHeight="12.75" x14ac:dyDescent="0.2"/>
  <cols>
    <col min="1" max="1" width="16.85546875" customWidth="1"/>
    <col min="2" max="2" width="11.7109375" customWidth="1"/>
    <col min="3" max="3" width="24.28515625" bestFit="1" customWidth="1"/>
    <col min="4" max="4" width="17.28515625" bestFit="1" customWidth="1"/>
    <col min="5" max="5" width="9.7109375" bestFit="1" customWidth="1"/>
    <col min="6" max="6" width="9" bestFit="1" customWidth="1"/>
    <col min="7" max="7" width="1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  <col min="18" max="18" width="16" bestFit="1" customWidth="1"/>
  </cols>
  <sheetData>
    <row r="1" spans="1:20" x14ac:dyDescent="0.2">
      <c r="G1" s="1"/>
      <c r="H1" s="1"/>
    </row>
    <row r="3" spans="1:20" ht="15" x14ac:dyDescent="0.25">
      <c r="A3" s="27"/>
      <c r="B3" s="25" t="s">
        <v>221</v>
      </c>
      <c r="C3" s="25"/>
      <c r="D3" s="25" t="s">
        <v>0</v>
      </c>
      <c r="E3" s="25" t="s">
        <v>205</v>
      </c>
      <c r="F3" s="25"/>
      <c r="G3" s="69"/>
      <c r="J3" s="2" t="s">
        <v>224</v>
      </c>
      <c r="K3" s="11" t="s">
        <v>221</v>
      </c>
      <c r="L3" s="11" t="s">
        <v>222</v>
      </c>
      <c r="M3" s="11" t="s">
        <v>0</v>
      </c>
      <c r="N3" s="41" t="s">
        <v>201</v>
      </c>
      <c r="O3" s="11" t="s">
        <v>223</v>
      </c>
      <c r="R3" s="43" t="s">
        <v>253</v>
      </c>
      <c r="T3" s="43" t="s">
        <v>255</v>
      </c>
    </row>
    <row r="4" spans="1:20" x14ac:dyDescent="0.2">
      <c r="A4" s="29"/>
      <c r="B4" s="68" t="str">
        <f>date</f>
        <v>Typical Event Day</v>
      </c>
      <c r="C4" s="26"/>
      <c r="D4" s="5" t="str">
        <f>lca</f>
        <v>All</v>
      </c>
      <c r="E4" t="str">
        <f>Size</f>
        <v>All</v>
      </c>
      <c r="F4" s="5"/>
      <c r="G4" s="70"/>
      <c r="J4" t="s">
        <v>3</v>
      </c>
      <c r="K4" s="68">
        <v>42167</v>
      </c>
      <c r="L4" t="s">
        <v>1</v>
      </c>
      <c r="M4" t="s">
        <v>1</v>
      </c>
      <c r="N4" s="42" t="s">
        <v>1</v>
      </c>
      <c r="O4" s="43" t="s">
        <v>1</v>
      </c>
      <c r="R4" s="68">
        <v>42167</v>
      </c>
      <c r="S4">
        <v>514</v>
      </c>
    </row>
    <row r="5" spans="1:20" ht="13.5" x14ac:dyDescent="0.25">
      <c r="A5" s="27"/>
      <c r="B5" s="27"/>
      <c r="C5" s="27"/>
      <c r="D5" s="27"/>
      <c r="E5" s="27"/>
      <c r="F5" s="27"/>
      <c r="G5" s="28"/>
      <c r="H5" s="28"/>
      <c r="J5" s="44" t="s">
        <v>251</v>
      </c>
      <c r="K5" s="68">
        <v>42180</v>
      </c>
      <c r="L5" t="s">
        <v>208</v>
      </c>
      <c r="M5" t="s">
        <v>191</v>
      </c>
      <c r="N5" s="44" t="s">
        <v>203</v>
      </c>
      <c r="O5" s="43" t="s">
        <v>218</v>
      </c>
      <c r="R5" s="68">
        <v>42180</v>
      </c>
      <c r="S5">
        <v>510</v>
      </c>
    </row>
    <row r="6" spans="1:20" x14ac:dyDescent="0.2">
      <c r="A6" s="29"/>
      <c r="B6" s="29"/>
      <c r="C6" s="73" t="s">
        <v>248</v>
      </c>
      <c r="D6" s="30">
        <f>IF(ISERROR(DGET(data,"enrolled",_xlnm.Criteria)),0,DGET(data,"enrolled", _xlnm.Criteria))</f>
        <v>502.83330000000001</v>
      </c>
      <c r="E6" s="29"/>
      <c r="F6" s="30"/>
      <c r="G6" s="30"/>
      <c r="H6" s="30"/>
      <c r="K6" s="68">
        <v>42181</v>
      </c>
      <c r="L6" t="s">
        <v>209</v>
      </c>
      <c r="M6" t="s">
        <v>192</v>
      </c>
      <c r="N6" s="45" t="s">
        <v>202</v>
      </c>
      <c r="O6" s="43" t="s">
        <v>219</v>
      </c>
      <c r="R6" s="68">
        <v>42181</v>
      </c>
      <c r="S6">
        <v>509</v>
      </c>
      <c r="T6">
        <v>1</v>
      </c>
    </row>
    <row r="7" spans="1:20" ht="13.5" x14ac:dyDescent="0.25">
      <c r="A7" s="27"/>
      <c r="C7" s="43" t="s">
        <v>225</v>
      </c>
      <c r="D7">
        <f>IF(COUNTIF(Table!B7:B9,"All")&lt;2,1,0)</f>
        <v>0</v>
      </c>
      <c r="K7" s="68">
        <v>42185</v>
      </c>
      <c r="L7" t="s">
        <v>210</v>
      </c>
      <c r="M7" t="s">
        <v>193</v>
      </c>
      <c r="N7" s="46" t="s">
        <v>204</v>
      </c>
      <c r="R7" s="68">
        <v>42185</v>
      </c>
      <c r="S7">
        <v>508</v>
      </c>
      <c r="T7">
        <v>1</v>
      </c>
    </row>
    <row r="8" spans="1:20" ht="13.5" x14ac:dyDescent="0.25">
      <c r="A8" s="28"/>
      <c r="C8" s="43" t="s">
        <v>250</v>
      </c>
      <c r="D8">
        <f>IF(ISERROR(DGET(data,"bids",_xlnm.Criteria)),0,DGET(data,"bids", _xlnm.Criteria))</f>
        <v>56.333329999999997</v>
      </c>
      <c r="K8" s="68">
        <v>42186</v>
      </c>
      <c r="L8" t="s">
        <v>211</v>
      </c>
      <c r="M8" t="s">
        <v>194</v>
      </c>
      <c r="N8" s="34"/>
      <c r="R8" s="68">
        <v>42186</v>
      </c>
      <c r="S8">
        <v>509</v>
      </c>
      <c r="T8">
        <v>1</v>
      </c>
    </row>
    <row r="9" spans="1:20" x14ac:dyDescent="0.2">
      <c r="K9" s="68">
        <v>42213</v>
      </c>
      <c r="L9" t="s">
        <v>212</v>
      </c>
      <c r="M9" t="s">
        <v>195</v>
      </c>
      <c r="N9" s="34"/>
      <c r="R9" s="68">
        <v>42213</v>
      </c>
      <c r="S9">
        <v>505</v>
      </c>
    </row>
    <row r="10" spans="1:20" x14ac:dyDescent="0.2">
      <c r="B10" t="s">
        <v>220</v>
      </c>
      <c r="C10" t="s">
        <v>226</v>
      </c>
      <c r="D10" t="s">
        <v>227</v>
      </c>
      <c r="E10" t="s">
        <v>228</v>
      </c>
      <c r="K10" s="68">
        <v>42214</v>
      </c>
      <c r="L10" t="s">
        <v>213</v>
      </c>
      <c r="M10" t="s">
        <v>196</v>
      </c>
      <c r="N10" s="34"/>
      <c r="R10" s="68">
        <v>42214</v>
      </c>
      <c r="S10">
        <v>505</v>
      </c>
    </row>
    <row r="11" spans="1:20" x14ac:dyDescent="0.2">
      <c r="B11" s="68">
        <v>42167</v>
      </c>
      <c r="D11">
        <v>17</v>
      </c>
      <c r="E11">
        <v>21</v>
      </c>
      <c r="F11" t="str">
        <f t="shared" ref="F11:F25" si="0">"Hours Ending "&amp;D11&amp;" to "&amp;E11</f>
        <v>Hours Ending 17 to 21</v>
      </c>
      <c r="K11" s="68">
        <v>42233</v>
      </c>
      <c r="L11" t="s">
        <v>214</v>
      </c>
      <c r="M11" t="s">
        <v>197</v>
      </c>
      <c r="N11" s="34"/>
      <c r="R11" s="68">
        <v>42233</v>
      </c>
      <c r="S11">
        <v>500</v>
      </c>
    </row>
    <row r="12" spans="1:20" x14ac:dyDescent="0.2">
      <c r="B12" s="68">
        <v>42180</v>
      </c>
      <c r="D12">
        <v>15</v>
      </c>
      <c r="E12">
        <v>22</v>
      </c>
      <c r="F12" t="str">
        <f t="shared" si="0"/>
        <v>Hours Ending 15 to 22</v>
      </c>
      <c r="K12" s="68">
        <v>42234</v>
      </c>
      <c r="L12" t="s">
        <v>215</v>
      </c>
      <c r="M12" t="s">
        <v>198</v>
      </c>
      <c r="R12" s="68">
        <v>42234</v>
      </c>
      <c r="S12">
        <v>501</v>
      </c>
      <c r="T12">
        <v>1</v>
      </c>
    </row>
    <row r="13" spans="1:20" x14ac:dyDescent="0.2">
      <c r="B13" s="68">
        <v>42181</v>
      </c>
      <c r="D13">
        <v>14</v>
      </c>
      <c r="E13">
        <v>21</v>
      </c>
      <c r="F13" t="str">
        <f t="shared" si="0"/>
        <v>Hours Ending 14 to 21</v>
      </c>
      <c r="K13" s="68">
        <v>42242</v>
      </c>
      <c r="R13" s="68">
        <v>42242</v>
      </c>
      <c r="S13" s="6">
        <v>36</v>
      </c>
    </row>
    <row r="14" spans="1:20" x14ac:dyDescent="0.2">
      <c r="B14" s="68">
        <v>42185</v>
      </c>
      <c r="D14">
        <v>14</v>
      </c>
      <c r="E14">
        <v>21</v>
      </c>
      <c r="F14" t="str">
        <f t="shared" si="0"/>
        <v>Hours Ending 14 to 21</v>
      </c>
      <c r="K14" s="68">
        <v>42243</v>
      </c>
      <c r="R14" s="68">
        <v>42243</v>
      </c>
      <c r="S14">
        <v>495</v>
      </c>
    </row>
    <row r="15" spans="1:20" x14ac:dyDescent="0.2">
      <c r="B15" s="68">
        <v>42186</v>
      </c>
      <c r="D15">
        <v>14</v>
      </c>
      <c r="E15">
        <v>21</v>
      </c>
      <c r="F15" t="str">
        <f t="shared" si="0"/>
        <v>Hours Ending 14 to 21</v>
      </c>
      <c r="K15" s="68">
        <v>42244</v>
      </c>
      <c r="R15" s="68">
        <v>42244</v>
      </c>
      <c r="S15">
        <v>495</v>
      </c>
    </row>
    <row r="16" spans="1:20" x14ac:dyDescent="0.2">
      <c r="B16" s="68">
        <v>42213</v>
      </c>
      <c r="D16">
        <v>15</v>
      </c>
      <c r="E16">
        <v>22</v>
      </c>
      <c r="F16" t="str">
        <f t="shared" si="0"/>
        <v>Hours Ending 15 to 22</v>
      </c>
      <c r="K16" s="68">
        <v>42256</v>
      </c>
      <c r="R16" s="68">
        <v>42256</v>
      </c>
      <c r="S16">
        <v>495</v>
      </c>
      <c r="T16">
        <v>1</v>
      </c>
    </row>
    <row r="17" spans="1:20" x14ac:dyDescent="0.2">
      <c r="B17" s="68">
        <v>42214</v>
      </c>
      <c r="D17">
        <v>15</v>
      </c>
      <c r="E17">
        <v>22</v>
      </c>
      <c r="F17" t="str">
        <f t="shared" si="0"/>
        <v>Hours Ending 15 to 22</v>
      </c>
      <c r="K17" s="68">
        <v>42257</v>
      </c>
      <c r="R17" s="68">
        <v>42257</v>
      </c>
      <c r="S17">
        <v>495</v>
      </c>
      <c r="T17">
        <v>1</v>
      </c>
    </row>
    <row r="18" spans="1:20" x14ac:dyDescent="0.2">
      <c r="B18" s="68">
        <v>42233</v>
      </c>
      <c r="D18">
        <v>15</v>
      </c>
      <c r="E18">
        <v>21</v>
      </c>
      <c r="F18" t="str">
        <f t="shared" si="0"/>
        <v>Hours Ending 15 to 21</v>
      </c>
      <c r="K18" s="68">
        <v>42258</v>
      </c>
      <c r="R18" s="68">
        <v>42258</v>
      </c>
      <c r="S18">
        <v>495</v>
      </c>
    </row>
    <row r="19" spans="1:20" x14ac:dyDescent="0.2">
      <c r="B19" s="68">
        <v>42234</v>
      </c>
      <c r="D19">
        <v>14</v>
      </c>
      <c r="E19">
        <v>21</v>
      </c>
      <c r="F19" t="str">
        <f t="shared" si="0"/>
        <v>Hours Ending 14 to 21</v>
      </c>
      <c r="K19" t="s">
        <v>2</v>
      </c>
      <c r="O19" s="34"/>
      <c r="R19" t="s">
        <v>2</v>
      </c>
      <c r="S19" s="77">
        <f>AVERAGEIF($T$4:$T$18,1,S4:S18)</f>
        <v>502.83333333333331</v>
      </c>
    </row>
    <row r="20" spans="1:20" x14ac:dyDescent="0.2">
      <c r="B20" s="68">
        <v>42242</v>
      </c>
      <c r="D20">
        <v>16</v>
      </c>
      <c r="E20">
        <v>21</v>
      </c>
      <c r="F20" t="str">
        <f t="shared" si="0"/>
        <v>Hours Ending 16 to 21</v>
      </c>
      <c r="O20" s="34"/>
    </row>
    <row r="21" spans="1:20" x14ac:dyDescent="0.2">
      <c r="B21" s="68">
        <v>42243</v>
      </c>
      <c r="D21">
        <v>15</v>
      </c>
      <c r="E21">
        <v>21</v>
      </c>
      <c r="F21" t="str">
        <f t="shared" si="0"/>
        <v>Hours Ending 15 to 21</v>
      </c>
      <c r="O21" s="34"/>
      <c r="R21" s="43" t="s">
        <v>252</v>
      </c>
      <c r="S21">
        <f>VLOOKUP(date,$R$4:$S$19,2,FALSE)</f>
        <v>502.83333333333331</v>
      </c>
    </row>
    <row r="22" spans="1:20" x14ac:dyDescent="0.2">
      <c r="B22" s="68">
        <v>42244</v>
      </c>
      <c r="D22">
        <v>16</v>
      </c>
      <c r="E22">
        <v>19</v>
      </c>
      <c r="F22" t="str">
        <f t="shared" si="0"/>
        <v>Hours Ending 16 to 19</v>
      </c>
      <c r="O22" s="34"/>
    </row>
    <row r="23" spans="1:20" x14ac:dyDescent="0.2">
      <c r="B23" s="68">
        <v>42256</v>
      </c>
      <c r="D23">
        <v>14</v>
      </c>
      <c r="E23">
        <v>21</v>
      </c>
      <c r="F23" t="str">
        <f t="shared" si="0"/>
        <v>Hours Ending 14 to 21</v>
      </c>
      <c r="O23" s="34"/>
    </row>
    <row r="24" spans="1:20" x14ac:dyDescent="0.2">
      <c r="B24" s="68">
        <v>42257</v>
      </c>
      <c r="D24">
        <v>14</v>
      </c>
      <c r="E24">
        <v>21</v>
      </c>
      <c r="F24" t="str">
        <f t="shared" si="0"/>
        <v>Hours Ending 14 to 21</v>
      </c>
      <c r="O24" s="34"/>
    </row>
    <row r="25" spans="1:20" x14ac:dyDescent="0.2">
      <c r="B25" s="68">
        <v>42258</v>
      </c>
      <c r="D25">
        <v>15</v>
      </c>
      <c r="E25">
        <v>20</v>
      </c>
      <c r="F25" t="str">
        <f t="shared" si="0"/>
        <v>Hours Ending 15 to 20</v>
      </c>
      <c r="O25" s="34"/>
    </row>
    <row r="26" spans="1:20" x14ac:dyDescent="0.2">
      <c r="B26" s="68" t="s">
        <v>2</v>
      </c>
      <c r="D26">
        <v>14</v>
      </c>
      <c r="E26">
        <v>21</v>
      </c>
      <c r="F26" t="str">
        <f>"Hours Ending "&amp;D26&amp;" to "&amp;E26</f>
        <v>Hours Ending 14 to 21</v>
      </c>
    </row>
    <row r="27" spans="1:20" x14ac:dyDescent="0.2">
      <c r="B27" s="61"/>
    </row>
    <row r="28" spans="1:20" x14ac:dyDescent="0.2">
      <c r="A28" s="6"/>
      <c r="B28" s="6"/>
      <c r="C28" s="6"/>
      <c r="D28" s="6"/>
      <c r="E28" s="6"/>
      <c r="F28" s="6"/>
    </row>
    <row r="29" spans="1:20" x14ac:dyDescent="0.2">
      <c r="A29" s="6"/>
      <c r="B29" s="6"/>
      <c r="C29" s="6"/>
      <c r="D29" s="6"/>
      <c r="E29" s="6"/>
      <c r="F29" s="6"/>
    </row>
    <row r="30" spans="1:20" x14ac:dyDescent="0.2">
      <c r="A30" s="6"/>
      <c r="B30" s="6"/>
      <c r="C30" s="6"/>
      <c r="D30" s="6"/>
      <c r="E30" s="6"/>
      <c r="F30" s="6"/>
    </row>
    <row r="31" spans="1:20" x14ac:dyDescent="0.2">
      <c r="B31" s="51" t="s">
        <v>207</v>
      </c>
      <c r="C31" s="43" t="s">
        <v>242</v>
      </c>
      <c r="D31" s="43" t="s">
        <v>232</v>
      </c>
      <c r="E31" s="43" t="s">
        <v>233</v>
      </c>
      <c r="F31" s="43" t="s">
        <v>234</v>
      </c>
      <c r="G31" s="43" t="s">
        <v>240</v>
      </c>
      <c r="H31" s="43" t="s">
        <v>235</v>
      </c>
      <c r="I31" s="43" t="s">
        <v>236</v>
      </c>
      <c r="J31" s="43" t="s">
        <v>237</v>
      </c>
      <c r="K31" s="43" t="s">
        <v>238</v>
      </c>
      <c r="L31" s="43" t="s">
        <v>239</v>
      </c>
      <c r="M31" s="43" t="s">
        <v>243</v>
      </c>
    </row>
    <row r="32" spans="1:20" x14ac:dyDescent="0.2">
      <c r="A32">
        <v>1</v>
      </c>
      <c r="B32" s="52">
        <f>MAX(0,Table!I8-75)</f>
        <v>0</v>
      </c>
      <c r="C32" t="str">
        <f t="shared" ref="C32:C55" si="1"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40" t="str">
        <f>IF(C32=1,((Table!K8-Table!L8)/NORMSINV(0.3))^2,"")</f>
        <v/>
      </c>
    </row>
    <row r="33" spans="1:13" x14ac:dyDescent="0.2">
      <c r="A33">
        <f>A32+1</f>
        <v>2</v>
      </c>
      <c r="B33" s="52">
        <f>MAX(0,Table!I9-75)</f>
        <v>0</v>
      </c>
      <c r="C33" t="str">
        <f t="shared" si="1"/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2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40" t="str">
        <f>IF(C33=1,((Table!K9-Table!L9)/NORMSINV(0.3))^2,"")</f>
        <v/>
      </c>
    </row>
    <row r="34" spans="1:13" x14ac:dyDescent="0.2">
      <c r="A34">
        <f t="shared" ref="A34:A55" si="3">A33+1</f>
        <v>3</v>
      </c>
      <c r="B34" s="52">
        <f>MAX(0,Table!I10-75)</f>
        <v>0</v>
      </c>
      <c r="C34" t="str">
        <f t="shared" si="1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2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40" t="str">
        <f>IF(C34=1,((Table!K10-Table!L10)/NORMSINV(0.3))^2,"")</f>
        <v/>
      </c>
    </row>
    <row r="35" spans="1:13" x14ac:dyDescent="0.2">
      <c r="A35">
        <f t="shared" si="3"/>
        <v>4</v>
      </c>
      <c r="B35" s="52">
        <f>MAX(0,Table!I11-75)</f>
        <v>0</v>
      </c>
      <c r="C35" t="str">
        <f t="shared" si="1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2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40" t="str">
        <f>IF(C35=1,((Table!K11-Table!L11)/NORMSINV(0.3))^2,"")</f>
        <v/>
      </c>
    </row>
    <row r="36" spans="1:13" x14ac:dyDescent="0.2">
      <c r="A36">
        <f t="shared" si="3"/>
        <v>5</v>
      </c>
      <c r="B36" s="52">
        <f>MAX(0,Table!I12-75)</f>
        <v>0</v>
      </c>
      <c r="C36" t="str">
        <f t="shared" si="1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2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40" t="str">
        <f>IF(C36=1,((Table!K12-Table!L12)/NORMSINV(0.3))^2,"")</f>
        <v/>
      </c>
    </row>
    <row r="37" spans="1:13" x14ac:dyDescent="0.2">
      <c r="A37">
        <f t="shared" si="3"/>
        <v>6</v>
      </c>
      <c r="B37" s="52">
        <f>MAX(0,Table!I13-75)</f>
        <v>0</v>
      </c>
      <c r="C37" t="str">
        <f t="shared" si="1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2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40" t="str">
        <f>IF(C37=1,((Table!K13-Table!L13)/NORMSINV(0.3))^2,"")</f>
        <v/>
      </c>
    </row>
    <row r="38" spans="1:13" x14ac:dyDescent="0.2">
      <c r="A38">
        <f t="shared" si="3"/>
        <v>7</v>
      </c>
      <c r="B38" s="52">
        <f>MAX(0,Table!I14-75)</f>
        <v>0</v>
      </c>
      <c r="C38" t="str">
        <f t="shared" si="1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2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40" t="str">
        <f>IF(C38=1,((Table!K14-Table!L14)/NORMSINV(0.3))^2,"")</f>
        <v/>
      </c>
    </row>
    <row r="39" spans="1:13" x14ac:dyDescent="0.2">
      <c r="A39">
        <f t="shared" si="3"/>
        <v>8</v>
      </c>
      <c r="B39" s="52">
        <f>MAX(0,Table!I15-75)</f>
        <v>0</v>
      </c>
      <c r="C39" t="str">
        <f t="shared" si="1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2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40" t="str">
        <f>IF(C39=1,((Table!K15-Table!L15)/NORMSINV(0.3))^2,"")</f>
        <v/>
      </c>
    </row>
    <row r="40" spans="1:13" x14ac:dyDescent="0.2">
      <c r="A40">
        <f t="shared" si="3"/>
        <v>9</v>
      </c>
      <c r="B40" s="52">
        <f>MAX(0,Table!I16-75)</f>
        <v>0</v>
      </c>
      <c r="C40" t="str">
        <f t="shared" si="1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2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40" t="str">
        <f>IF(C40=1,((Table!K16-Table!L16)/NORMSINV(0.3))^2,"")</f>
        <v/>
      </c>
    </row>
    <row r="41" spans="1:13" x14ac:dyDescent="0.2">
      <c r="A41">
        <f t="shared" si="3"/>
        <v>10</v>
      </c>
      <c r="B41" s="52">
        <f>MAX(0,Table!I17-75)</f>
        <v>0.95963999999999317</v>
      </c>
      <c r="C41" t="str">
        <f t="shared" si="1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2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40" t="str">
        <f>IF(C41=1,((Table!K17-Table!L17)/NORMSINV(0.3))^2,"")</f>
        <v/>
      </c>
    </row>
    <row r="42" spans="1:13" x14ac:dyDescent="0.2">
      <c r="A42">
        <f t="shared" si="3"/>
        <v>11</v>
      </c>
      <c r="B42" s="52">
        <f>MAX(0,Table!I18-75)</f>
        <v>5.1807400000000001</v>
      </c>
      <c r="C42" t="str">
        <f t="shared" si="1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2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40" t="str">
        <f>IF(C42=1,((Table!K18-Table!L18)/NORMSINV(0.3))^2,"")</f>
        <v/>
      </c>
    </row>
    <row r="43" spans="1:13" x14ac:dyDescent="0.2">
      <c r="A43">
        <f t="shared" si="3"/>
        <v>12</v>
      </c>
      <c r="B43" s="52">
        <f>MAX(0,Table!I19-75)</f>
        <v>8.7711000000000041</v>
      </c>
      <c r="C43" t="str">
        <f t="shared" si="1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2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40" t="str">
        <f>IF(C43=1,((Table!K19-Table!L19)/NORMSINV(0.3))^2,"")</f>
        <v/>
      </c>
    </row>
    <row r="44" spans="1:13" x14ac:dyDescent="0.2">
      <c r="A44">
        <f t="shared" si="3"/>
        <v>13</v>
      </c>
      <c r="B44" s="52">
        <f>MAX(0,Table!I20-75)</f>
        <v>11.663629999999998</v>
      </c>
      <c r="C44" t="str">
        <f t="shared" si="1"/>
        <v/>
      </c>
      <c r="D44" s="6" t="str">
        <f>IF($C44=1,Table!F20,"")</f>
        <v/>
      </c>
      <c r="E44" s="6" t="str">
        <f>IF($C44=1,Table!G20,"")</f>
        <v/>
      </c>
      <c r="F44" s="6" t="str">
        <f>IF($C44=1,Table!H20,"")</f>
        <v/>
      </c>
      <c r="G44" s="6" t="str">
        <f t="shared" si="2"/>
        <v/>
      </c>
      <c r="H44" s="6" t="str">
        <f>IF($C44=1,Table!J20,"")</f>
        <v/>
      </c>
      <c r="I44" s="6" t="str">
        <f>IF($C44=1,Table!K20,"")</f>
        <v/>
      </c>
      <c r="J44" s="6" t="str">
        <f>IF($C44=1,Table!L20,"")</f>
        <v/>
      </c>
      <c r="K44" s="6" t="str">
        <f>IF($C44=1,Table!M20,"")</f>
        <v/>
      </c>
      <c r="L44" s="6" t="str">
        <f>IF($C44=1,Table!N20,"")</f>
        <v/>
      </c>
      <c r="M44" s="40" t="str">
        <f>IF(C44=1,((Table!K20-Table!L20)/NORMSINV(0.3))^2,"")</f>
        <v/>
      </c>
    </row>
    <row r="45" spans="1:13" x14ac:dyDescent="0.2">
      <c r="A45">
        <f t="shared" si="3"/>
        <v>14</v>
      </c>
      <c r="B45" s="52">
        <f>MAX(0,Table!I21-75)</f>
        <v>14.025199999999998</v>
      </c>
      <c r="C45">
        <f t="shared" si="1"/>
        <v>1</v>
      </c>
      <c r="D45" s="6">
        <f>IF($C45=1,Table!F21,"")</f>
        <v>614.80169999999998</v>
      </c>
      <c r="E45" s="6">
        <f>IF($C45=1,Table!G21,"")</f>
        <v>593.53092000000004</v>
      </c>
      <c r="F45" s="6">
        <f>IF($C45=1,Table!H21,"")</f>
        <v>21.270779999999998</v>
      </c>
      <c r="G45" s="6">
        <f t="shared" si="2"/>
        <v>14.025199999999998</v>
      </c>
      <c r="H45" s="6">
        <f>IF($C45=1,Table!J21,"")</f>
        <v>16.333469999999998</v>
      </c>
      <c r="I45" s="6">
        <f>IF($C45=1,Table!K21,"")</f>
        <v>19.25047</v>
      </c>
      <c r="J45" s="6">
        <f>IF($C45=1,Table!L21,"")</f>
        <v>21.270779999999998</v>
      </c>
      <c r="K45" s="6">
        <f>IF($C45=1,Table!M21,"")</f>
        <v>23.291080000000001</v>
      </c>
      <c r="L45" s="6">
        <f>IF($C45=1,Table!N21,"")</f>
        <v>26.208079999999999</v>
      </c>
      <c r="M45" s="40">
        <f>IF(C45=1,((Table!K21-Table!L21)/NORMSINV(0.3))^2,"")</f>
        <v>14.842594125278222</v>
      </c>
    </row>
    <row r="46" spans="1:13" x14ac:dyDescent="0.2">
      <c r="A46">
        <f t="shared" si="3"/>
        <v>15</v>
      </c>
      <c r="B46" s="52">
        <f>MAX(0,Table!I22-75)</f>
        <v>15.175740000000005</v>
      </c>
      <c r="C46">
        <f t="shared" si="1"/>
        <v>1</v>
      </c>
      <c r="D46" s="6">
        <f>IF($C46=1,Table!F22,"")</f>
        <v>609.49519999999995</v>
      </c>
      <c r="E46" s="6">
        <f>IF($C46=1,Table!G22,"")</f>
        <v>587.01076999999998</v>
      </c>
      <c r="F46" s="6">
        <f>IF($C46=1,Table!H22,"")</f>
        <v>22.48443</v>
      </c>
      <c r="G46" s="6">
        <f t="shared" si="2"/>
        <v>15.175740000000005</v>
      </c>
      <c r="H46" s="6">
        <f>IF($C46=1,Table!J22,"")</f>
        <v>17.302959999999999</v>
      </c>
      <c r="I46" s="6">
        <f>IF($C46=1,Table!K22,"")</f>
        <v>20.36422</v>
      </c>
      <c r="J46" s="6">
        <f>IF($C46=1,Table!L22,"")</f>
        <v>22.48443</v>
      </c>
      <c r="K46" s="6">
        <f>IF($C46=1,Table!M22,"")</f>
        <v>24.604649999999999</v>
      </c>
      <c r="L46" s="6">
        <f>IF($C46=1,Table!N22,"")</f>
        <v>27.665900000000001</v>
      </c>
      <c r="M46" s="40">
        <f>IF(C46=1,((Table!K22-Table!L22)/NORMSINV(0.3))^2,"")</f>
        <v>16.346754556094726</v>
      </c>
    </row>
    <row r="47" spans="1:13" x14ac:dyDescent="0.2">
      <c r="A47">
        <f t="shared" si="3"/>
        <v>16</v>
      </c>
      <c r="B47" s="52">
        <f>MAX(0,Table!I23-75)</f>
        <v>15.616029999999995</v>
      </c>
      <c r="C47">
        <f t="shared" si="1"/>
        <v>1</v>
      </c>
      <c r="D47" s="6">
        <f>IF($C47=1,Table!F23,"")</f>
        <v>599.69539999999995</v>
      </c>
      <c r="E47" s="6">
        <f>IF($C47=1,Table!G23,"")</f>
        <v>578.32105999999999</v>
      </c>
      <c r="F47" s="6">
        <f>IF($C47=1,Table!H23,"")</f>
        <v>21.37434</v>
      </c>
      <c r="G47" s="6">
        <f t="shared" si="2"/>
        <v>15.616029999999995</v>
      </c>
      <c r="H47" s="6">
        <f>IF($C47=1,Table!J23,"")</f>
        <v>16.74652</v>
      </c>
      <c r="I47" s="6">
        <f>IF($C47=1,Table!K23,"")</f>
        <v>19.48067</v>
      </c>
      <c r="J47" s="6">
        <f>IF($C47=1,Table!L23,"")</f>
        <v>21.37434</v>
      </c>
      <c r="K47" s="6">
        <f>IF($C47=1,Table!M23,"")</f>
        <v>23.268000000000001</v>
      </c>
      <c r="L47" s="6">
        <f>IF($C47=1,Table!N23,"")</f>
        <v>26.00216</v>
      </c>
      <c r="M47" s="40">
        <f>IF(C47=1,((Table!K23-Table!L23)/NORMSINV(0.3))^2,"")</f>
        <v>13.04014386585858</v>
      </c>
    </row>
    <row r="48" spans="1:13" x14ac:dyDescent="0.2">
      <c r="A48">
        <f t="shared" si="3"/>
        <v>17</v>
      </c>
      <c r="B48" s="52">
        <f>MAX(0,Table!I24-75)</f>
        <v>15.416709999999995</v>
      </c>
      <c r="C48">
        <f t="shared" si="1"/>
        <v>1</v>
      </c>
      <c r="D48" s="6">
        <f>IF($C48=1,Table!F24,"")</f>
        <v>593.34079999999994</v>
      </c>
      <c r="E48" s="6">
        <f>IF($C48=1,Table!G24,"")</f>
        <v>573.39561999999989</v>
      </c>
      <c r="F48" s="6">
        <f>IF($C48=1,Table!H24,"")</f>
        <v>19.945180000000001</v>
      </c>
      <c r="G48" s="6">
        <f t="shared" si="2"/>
        <v>15.416709999999995</v>
      </c>
      <c r="H48" s="6">
        <f>IF($C48=1,Table!J24,"")</f>
        <v>15.56268</v>
      </c>
      <c r="I48" s="6">
        <f>IF($C48=1,Table!K24,"")</f>
        <v>18.151890000000002</v>
      </c>
      <c r="J48" s="6">
        <f>IF($C48=1,Table!L24,"")</f>
        <v>19.945180000000001</v>
      </c>
      <c r="K48" s="6">
        <f>IF($C48=1,Table!M24,"")</f>
        <v>21.73846</v>
      </c>
      <c r="L48" s="6">
        <f>IF($C48=1,Table!N24,"")</f>
        <v>24.327680000000001</v>
      </c>
      <c r="M48" s="40">
        <f>IF(C48=1,((Table!K24-Table!L24)/NORMSINV(0.3))^2,"")</f>
        <v>11.694316354040728</v>
      </c>
    </row>
    <row r="49" spans="1:13" x14ac:dyDescent="0.2">
      <c r="A49">
        <f t="shared" si="3"/>
        <v>18</v>
      </c>
      <c r="B49" s="52">
        <f>MAX(0,Table!I25-75)</f>
        <v>14.361090000000004</v>
      </c>
      <c r="C49">
        <f t="shared" si="1"/>
        <v>1</v>
      </c>
      <c r="D49" s="6">
        <f>IF($C49=1,Table!F25,"")</f>
        <v>579.50490000000002</v>
      </c>
      <c r="E49" s="6">
        <f>IF($C49=1,Table!G25,"")</f>
        <v>560.33794999999998</v>
      </c>
      <c r="F49" s="6">
        <f>IF($C49=1,Table!H25,"")</f>
        <v>19.16695</v>
      </c>
      <c r="G49" s="6">
        <f t="shared" si="2"/>
        <v>14.361090000000004</v>
      </c>
      <c r="H49" s="6">
        <f>IF($C49=1,Table!J25,"")</f>
        <v>14.65448</v>
      </c>
      <c r="I49" s="6">
        <f>IF($C49=1,Table!K25,"")</f>
        <v>17.32048</v>
      </c>
      <c r="J49" s="6">
        <f>IF($C49=1,Table!L25,"")</f>
        <v>19.16695</v>
      </c>
      <c r="K49" s="6">
        <f>IF($C49=1,Table!M25,"")</f>
        <v>21.01342</v>
      </c>
      <c r="L49" s="6">
        <f>IF($C49=1,Table!N25,"")</f>
        <v>23.67943</v>
      </c>
      <c r="M49" s="40">
        <f>IF(C49=1,((Table!K25-Table!L25)/NORMSINV(0.3))^2,"")</f>
        <v>12.398190260520366</v>
      </c>
    </row>
    <row r="50" spans="1:13" x14ac:dyDescent="0.2">
      <c r="A50">
        <f t="shared" si="3"/>
        <v>19</v>
      </c>
      <c r="B50" s="52">
        <f>MAX(0,Table!I26-75)</f>
        <v>12.055499999999995</v>
      </c>
      <c r="C50">
        <f t="shared" si="1"/>
        <v>1</v>
      </c>
      <c r="D50" s="6">
        <f>IF($C50=1,Table!F26,"")</f>
        <v>564.54010000000005</v>
      </c>
      <c r="E50" s="6">
        <f>IF($C50=1,Table!G26,"")</f>
        <v>548.48418000000004</v>
      </c>
      <c r="F50" s="6">
        <f>IF($C50=1,Table!H26,"")</f>
        <v>16.05592</v>
      </c>
      <c r="G50" s="6">
        <f t="shared" si="2"/>
        <v>12.055499999999995</v>
      </c>
      <c r="H50" s="6">
        <f>IF($C50=1,Table!J26,"")</f>
        <v>11.408379999999999</v>
      </c>
      <c r="I50" s="6">
        <f>IF($C50=1,Table!K26,"")</f>
        <v>14.15418</v>
      </c>
      <c r="J50" s="6">
        <f>IF($C50=1,Table!L26,"")</f>
        <v>16.05592</v>
      </c>
      <c r="K50" s="6">
        <f>IF($C50=1,Table!M26,"")</f>
        <v>17.957650000000001</v>
      </c>
      <c r="L50" s="6">
        <f>IF($C50=1,Table!N26,"")</f>
        <v>20.70345</v>
      </c>
      <c r="M50" s="40">
        <f>IF(C50=1,((Table!K26-Table!L26)/NORMSINV(0.3))^2,"")</f>
        <v>13.151523558984927</v>
      </c>
    </row>
    <row r="51" spans="1:13" x14ac:dyDescent="0.2">
      <c r="A51">
        <f t="shared" si="3"/>
        <v>20</v>
      </c>
      <c r="B51" s="52">
        <f>MAX(0,Table!I27-75)</f>
        <v>8.398769999999999</v>
      </c>
      <c r="C51">
        <f t="shared" si="1"/>
        <v>1</v>
      </c>
      <c r="D51" s="6">
        <f>IF($C51=1,Table!F27,"")</f>
        <v>555.22879999999998</v>
      </c>
      <c r="E51" s="6">
        <f>IF($C51=1,Table!G27,"")</f>
        <v>539.72001999999998</v>
      </c>
      <c r="F51" s="6">
        <f>IF($C51=1,Table!H27,"")</f>
        <v>15.50878</v>
      </c>
      <c r="G51" s="6">
        <f t="shared" si="2"/>
        <v>8.398769999999999</v>
      </c>
      <c r="H51" s="6">
        <f>IF($C51=1,Table!J27,"")</f>
        <v>10.698410000000001</v>
      </c>
      <c r="I51" s="6">
        <f>IF($C51=1,Table!K27,"")</f>
        <v>13.540419999999999</v>
      </c>
      <c r="J51" s="6">
        <f>IF($C51=1,Table!L27,"")</f>
        <v>15.50878</v>
      </c>
      <c r="K51" s="6">
        <f>IF($C51=1,Table!M27,"")</f>
        <v>17.477150000000002</v>
      </c>
      <c r="L51" s="6">
        <f>IF($C51=1,Table!N27,"")</f>
        <v>20.31916</v>
      </c>
      <c r="M51" s="40">
        <f>IF(C51=1,((Table!K27-Table!L27)/NORMSINV(0.3))^2,"")</f>
        <v>14.0890868613095</v>
      </c>
    </row>
    <row r="52" spans="1:13" x14ac:dyDescent="0.2">
      <c r="A52">
        <f t="shared" si="3"/>
        <v>21</v>
      </c>
      <c r="B52" s="52">
        <f>MAX(0,Table!I28-75)</f>
        <v>4.7607699999999937</v>
      </c>
      <c r="C52">
        <f t="shared" si="1"/>
        <v>1</v>
      </c>
      <c r="D52" s="6">
        <f>IF($C52=1,Table!F28,"")</f>
        <v>547.60069999999996</v>
      </c>
      <c r="E52" s="6">
        <f>IF($C52=1,Table!G28,"")</f>
        <v>531.04634999999996</v>
      </c>
      <c r="F52" s="6">
        <f>IF($C52=1,Table!H28,"")</f>
        <v>16.554349999999999</v>
      </c>
      <c r="G52" s="6">
        <f t="shared" si="2"/>
        <v>4.7607699999999937</v>
      </c>
      <c r="H52" s="6">
        <f>IF($C52=1,Table!J28,"")</f>
        <v>11.69322</v>
      </c>
      <c r="I52" s="6">
        <f>IF($C52=1,Table!K28,"")</f>
        <v>14.56522</v>
      </c>
      <c r="J52" s="6">
        <f>IF($C52=1,Table!L28,"")</f>
        <v>16.554349999999999</v>
      </c>
      <c r="K52" s="6">
        <f>IF($C52=1,Table!M28,"")</f>
        <v>18.543479999999999</v>
      </c>
      <c r="L52" s="6">
        <f>IF($C52=1,Table!N28,"")</f>
        <v>21.415469999999999</v>
      </c>
      <c r="M52" s="40">
        <f>IF(C52=1,((Table!K28-Table!L28)/NORMSINV(0.3))^2,"")</f>
        <v>14.387989746694211</v>
      </c>
    </row>
    <row r="53" spans="1:13" x14ac:dyDescent="0.2">
      <c r="A53">
        <f t="shared" si="3"/>
        <v>22</v>
      </c>
      <c r="B53" s="52">
        <f>MAX(0,Table!I29-75)</f>
        <v>2.2012</v>
      </c>
      <c r="C53" t="str">
        <f t="shared" si="1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2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40" t="str">
        <f>IF(C53=1,((Table!K29-Table!L29)/NORMSINV(0.3))^2,"")</f>
        <v/>
      </c>
    </row>
    <row r="54" spans="1:13" x14ac:dyDescent="0.2">
      <c r="A54">
        <f t="shared" si="3"/>
        <v>23</v>
      </c>
      <c r="B54" s="52">
        <f>MAX(0,Table!I30-75)</f>
        <v>9.7369999999997958E-2</v>
      </c>
      <c r="C54" t="str">
        <f t="shared" si="1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2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40" t="str">
        <f>IF(C54=1,((Table!K30-Table!L30)/NORMSINV(0.3))^2,"")</f>
        <v/>
      </c>
    </row>
    <row r="55" spans="1:13" x14ac:dyDescent="0.2">
      <c r="A55">
        <f t="shared" si="3"/>
        <v>24</v>
      </c>
      <c r="B55" s="52">
        <f>MAX(0,Table!I31-75)</f>
        <v>0</v>
      </c>
      <c r="C55" t="str">
        <f t="shared" si="1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2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40" t="str">
        <f>IF(C55=1,((Table!K31-Table!L31)/NORMSINV(0.3))^2,"")</f>
        <v/>
      </c>
    </row>
    <row r="56" spans="1:13" x14ac:dyDescent="0.2">
      <c r="A56" s="43" t="s">
        <v>241</v>
      </c>
      <c r="D56">
        <f>AVERAGE(D32:D55)</f>
        <v>583.02594999999997</v>
      </c>
      <c r="E56">
        <f>AVERAGE(E32:E55)</f>
        <v>563.98085874999992</v>
      </c>
      <c r="F56">
        <f>AVERAGE(F32:F55)</f>
        <v>19.045091249999999</v>
      </c>
      <c r="G56" s="6">
        <f>SUM(G32:G55)</f>
        <v>99.809809999999985</v>
      </c>
      <c r="H56">
        <f t="shared" ref="H56:L56" si="4">AVERAGE(H32:H55)</f>
        <v>14.300014999999998</v>
      </c>
      <c r="I56">
        <f t="shared" si="4"/>
        <v>17.10344375</v>
      </c>
      <c r="J56">
        <f t="shared" si="4"/>
        <v>19.045091249999999</v>
      </c>
      <c r="K56">
        <f t="shared" si="4"/>
        <v>20.98673625</v>
      </c>
      <c r="L56">
        <f t="shared" si="4"/>
        <v>23.790166250000002</v>
      </c>
      <c r="M56" s="52">
        <f>SQRT((1/SUM(C32:C55)^2*SUM(M32:M55)))</f>
        <v>1.3107166415790286</v>
      </c>
    </row>
    <row r="57" spans="1:13" x14ac:dyDescent="0.2">
      <c r="A57" s="43"/>
      <c r="G57" s="6"/>
      <c r="M57" s="52"/>
    </row>
    <row r="58" spans="1:13" x14ac:dyDescent="0.2">
      <c r="B58" t="s">
        <v>256</v>
      </c>
      <c r="C58">
        <v>0.1</v>
      </c>
      <c r="D58">
        <v>0.3</v>
      </c>
      <c r="E58">
        <v>0.5</v>
      </c>
      <c r="F58">
        <v>0.7</v>
      </c>
      <c r="G58" s="6">
        <v>0.9</v>
      </c>
      <c r="H58" s="6"/>
    </row>
    <row r="59" spans="1:13" x14ac:dyDescent="0.2">
      <c r="A59" s="43" t="s">
        <v>259</v>
      </c>
      <c r="B59" s="78">
        <f>IF(Result_type="Aggregate Impact",B60,B61)</f>
        <v>1.3323229999999999</v>
      </c>
      <c r="C59" s="76">
        <f>IF(Bid=0,"n/a",NORMINV(C58,$F$56,$B$59))</f>
        <v>17.33765062353892</v>
      </c>
      <c r="D59" s="76">
        <f>IF(Bid=0,"n/a",NORMINV(D58,$F$56,$B$59))</f>
        <v>18.346420385707283</v>
      </c>
      <c r="E59" s="76">
        <f>IF(Bid=0,"n/a",NORMINV(E58,$F$56,$B$59))</f>
        <v>19.045091249999999</v>
      </c>
      <c r="F59" s="76">
        <f>IF(Bid=0,"n/a",NORMINV(F58,$F$56,$B$59))</f>
        <v>19.743762114292714</v>
      </c>
      <c r="G59" s="76">
        <f>IF(Bid=0,"n/a",NORMINV(G58,$F$56,$B$59))</f>
        <v>20.752531876461077</v>
      </c>
      <c r="H59" s="6"/>
    </row>
    <row r="60" spans="1:13" x14ac:dyDescent="0.2">
      <c r="A60" s="43" t="s">
        <v>257</v>
      </c>
      <c r="B60" s="78">
        <f>DGET(data,"stderr_evt_hr",_xlnm.Criteria)</f>
        <v>1.3323229999999999</v>
      </c>
      <c r="G60" s="6"/>
      <c r="H60" s="6"/>
    </row>
    <row r="61" spans="1:13" x14ac:dyDescent="0.2">
      <c r="A61" s="43" t="s">
        <v>258</v>
      </c>
      <c r="B61" s="78">
        <f>B60*1000/Called</f>
        <v>2.6496314219423267</v>
      </c>
      <c r="G61" s="6"/>
      <c r="H61" s="6"/>
    </row>
    <row r="62" spans="1:13" x14ac:dyDescent="0.2">
      <c r="A62" s="44"/>
      <c r="G62" s="6"/>
      <c r="H62" s="6"/>
    </row>
    <row r="63" spans="1:13" x14ac:dyDescent="0.2">
      <c r="A63" s="43"/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H67" s="6"/>
    </row>
    <row r="68" spans="7:8" x14ac:dyDescent="0.2">
      <c r="H68" s="6"/>
    </row>
    <row r="69" spans="7:8" x14ac:dyDescent="0.2">
      <c r="H69" s="6"/>
    </row>
    <row r="70" spans="7:8" x14ac:dyDescent="0.2">
      <c r="H70" s="6"/>
    </row>
    <row r="71" spans="7:8" x14ac:dyDescent="0.2">
      <c r="H71" s="6"/>
    </row>
    <row r="59340" spans="4:56" ht="15" x14ac:dyDescent="0.2">
      <c r="M59340" s="48">
        <v>38534</v>
      </c>
      <c r="N59340" s="45">
        <v>1095</v>
      </c>
      <c r="V59340" s="46"/>
      <c r="W59340" s="46"/>
      <c r="Y59340" s="46"/>
      <c r="Z59340" s="46"/>
      <c r="AA59340" s="46"/>
      <c r="AB59340" s="46"/>
      <c r="AC59340" s="46"/>
      <c r="AD59340" s="46"/>
      <c r="AE59340" s="46"/>
      <c r="AF59340" s="46"/>
      <c r="AG59340" s="45">
        <v>10</v>
      </c>
      <c r="AH59340" s="45">
        <v>10</v>
      </c>
      <c r="AI59340" s="45">
        <v>20</v>
      </c>
      <c r="AN59340" s="46"/>
      <c r="AO59340" s="46"/>
      <c r="AP59340" s="46"/>
      <c r="AQ59340" s="46"/>
      <c r="AR59340" s="46"/>
      <c r="AT59340" s="46"/>
      <c r="AU59340" s="46"/>
      <c r="BB59340" s="46"/>
      <c r="BC59340" s="46"/>
      <c r="BD59340" s="46"/>
    </row>
    <row r="59341" spans="4:56" ht="15" x14ac:dyDescent="0.2">
      <c r="D59341" s="45">
        <v>14596</v>
      </c>
      <c r="E59341" s="45">
        <v>0</v>
      </c>
      <c r="F59341" s="45">
        <v>0</v>
      </c>
      <c r="G59341" s="45">
        <v>1</v>
      </c>
      <c r="H59341" s="45">
        <v>0</v>
      </c>
      <c r="I59341" s="48">
        <v>38528</v>
      </c>
      <c r="J59341" s="45">
        <v>13.12</v>
      </c>
      <c r="M59341" s="48">
        <v>38534</v>
      </c>
      <c r="N59341" s="45">
        <v>1095</v>
      </c>
      <c r="V59341" s="46"/>
      <c r="W59341" s="46"/>
      <c r="Y59341" s="46"/>
      <c r="Z59341" s="46"/>
      <c r="AA59341" s="46"/>
      <c r="AB59341" s="46"/>
      <c r="AC59341" s="46"/>
      <c r="AD59341" s="46"/>
      <c r="AE59341" s="46"/>
      <c r="AF59341" s="46"/>
      <c r="AG59341" s="45">
        <v>10</v>
      </c>
      <c r="AH59341" s="45">
        <v>11</v>
      </c>
      <c r="AI59341" s="45">
        <v>58</v>
      </c>
      <c r="AJ59341" s="46"/>
      <c r="AK59341" s="46"/>
      <c r="AL59341" s="46"/>
      <c r="AN59341" s="46"/>
      <c r="AO59341" s="46"/>
      <c r="AP59341" s="46"/>
      <c r="AQ59341" s="46"/>
      <c r="AT59341" s="46"/>
      <c r="AU59341" s="46"/>
      <c r="BB59341" s="46"/>
      <c r="BC59341" s="46"/>
      <c r="BD59341" s="46"/>
    </row>
    <row r="59342" spans="4:56" ht="15" x14ac:dyDescent="0.2">
      <c r="D59342" s="45">
        <v>14596</v>
      </c>
      <c r="E59342" s="45">
        <v>0</v>
      </c>
      <c r="F59342" s="45">
        <v>0</v>
      </c>
      <c r="G59342" s="45">
        <v>1</v>
      </c>
      <c r="H59342" s="45">
        <v>0</v>
      </c>
      <c r="I59342" s="48">
        <v>38528</v>
      </c>
      <c r="M59342" s="48">
        <v>38534</v>
      </c>
      <c r="N59342" s="45">
        <v>1095</v>
      </c>
      <c r="V59342" s="46"/>
      <c r="W59342" s="46"/>
      <c r="Y59342" s="46"/>
      <c r="Z59342" s="46"/>
      <c r="AA59342" s="46"/>
      <c r="AB59342" s="46"/>
      <c r="AC59342" s="46"/>
      <c r="AD59342" s="46"/>
      <c r="AE59342" s="46"/>
      <c r="AF59342" s="46"/>
      <c r="AG59342" s="45">
        <v>10</v>
      </c>
      <c r="AH59342" s="45">
        <v>10</v>
      </c>
      <c r="AI59342" s="45">
        <v>41</v>
      </c>
      <c r="AN59342" s="46"/>
      <c r="AO59342" s="46"/>
      <c r="AP59342" s="46"/>
      <c r="AQ59342" s="46"/>
      <c r="AR59342" s="46"/>
      <c r="AT59342" s="46"/>
      <c r="AU59342" s="46"/>
      <c r="BB59342" s="46"/>
      <c r="BC59342" s="46"/>
      <c r="BD59342" s="46"/>
    </row>
    <row r="59343" spans="4:56" ht="15" x14ac:dyDescent="0.2">
      <c r="D59343" s="45">
        <v>14596</v>
      </c>
      <c r="E59343" s="45">
        <v>0</v>
      </c>
      <c r="F59343" s="45">
        <v>0</v>
      </c>
      <c r="G59343" s="45">
        <v>1</v>
      </c>
      <c r="H59343" s="45">
        <v>0</v>
      </c>
      <c r="I59343" s="48">
        <v>38528</v>
      </c>
      <c r="J59343" s="45">
        <v>23.32</v>
      </c>
      <c r="M59343" s="48">
        <v>38534</v>
      </c>
      <c r="N59343" s="45">
        <v>1095</v>
      </c>
      <c r="V59343" s="46"/>
      <c r="W59343" s="46"/>
      <c r="Y59343" s="46"/>
      <c r="Z59343" s="46"/>
      <c r="AA59343" s="46"/>
      <c r="AB59343" s="46"/>
      <c r="AC59343" s="46"/>
      <c r="AD59343" s="46"/>
      <c r="AE59343" s="46"/>
      <c r="AF59343" s="46"/>
      <c r="AG59343" s="45">
        <v>10</v>
      </c>
      <c r="AH59343" s="45">
        <v>11</v>
      </c>
      <c r="AI59343" s="45">
        <v>58</v>
      </c>
      <c r="AJ59343" s="46"/>
      <c r="AK59343" s="46"/>
      <c r="AL59343" s="46"/>
      <c r="AN59343" s="46"/>
      <c r="AO59343" s="46"/>
      <c r="AP59343" s="46"/>
      <c r="AQ59343" s="46"/>
      <c r="AT59343" s="46"/>
      <c r="AU59343" s="46"/>
      <c r="BB59343" s="46"/>
      <c r="BC59343" s="46"/>
      <c r="BD59343" s="46"/>
    </row>
    <row r="59344" spans="4:56" ht="15" x14ac:dyDescent="0.2">
      <c r="D59344" s="45">
        <v>14596</v>
      </c>
      <c r="E59344" s="45">
        <v>0</v>
      </c>
      <c r="F59344" s="45">
        <v>0</v>
      </c>
      <c r="G59344" s="45">
        <v>1</v>
      </c>
      <c r="H59344" s="45">
        <v>0</v>
      </c>
      <c r="I59344" s="48">
        <v>38528</v>
      </c>
      <c r="J59344" s="45">
        <v>1166</v>
      </c>
      <c r="M59344" s="48">
        <v>38534</v>
      </c>
      <c r="N59344" s="45">
        <v>1095</v>
      </c>
      <c r="V59344" s="46"/>
      <c r="W59344" s="46"/>
      <c r="Y59344" s="46"/>
      <c r="Z59344" s="46"/>
      <c r="AA59344" s="46"/>
      <c r="AB59344" s="46"/>
      <c r="AC59344" s="46"/>
      <c r="AD59344" s="46"/>
      <c r="AE59344" s="46"/>
      <c r="AF59344" s="46"/>
      <c r="AG59344" s="45">
        <v>10</v>
      </c>
      <c r="AH59344" s="45">
        <v>10</v>
      </c>
      <c r="AI59344" s="45">
        <v>42</v>
      </c>
      <c r="AN59344" s="46"/>
      <c r="AO59344" s="46"/>
      <c r="AP59344" s="46"/>
      <c r="AQ59344" s="46"/>
      <c r="AR59344" s="46"/>
      <c r="AT59344" s="46"/>
      <c r="AU59344" s="46"/>
      <c r="BB59344" s="46"/>
      <c r="BC59344" s="46"/>
      <c r="BD59344" s="46"/>
    </row>
    <row r="59345" spans="4:56" ht="15" x14ac:dyDescent="0.2">
      <c r="D59345" s="45">
        <v>14596</v>
      </c>
      <c r="E59345" s="45">
        <v>0</v>
      </c>
      <c r="F59345" s="45">
        <v>0</v>
      </c>
      <c r="G59345" s="45">
        <v>1</v>
      </c>
      <c r="H59345" s="45">
        <v>0</v>
      </c>
      <c r="I59345" s="48">
        <v>38528</v>
      </c>
      <c r="J59345" s="45">
        <v>209.88</v>
      </c>
      <c r="M59345" s="48">
        <v>38534</v>
      </c>
      <c r="N59345" s="45">
        <v>1095</v>
      </c>
      <c r="V59345" s="46"/>
      <c r="W59345" s="46"/>
      <c r="Y59345" s="46"/>
      <c r="Z59345" s="46"/>
      <c r="AA59345" s="46"/>
      <c r="AB59345" s="46"/>
      <c r="AC59345" s="46"/>
      <c r="AD59345" s="46"/>
      <c r="AE59345" s="46"/>
      <c r="AF59345" s="46"/>
      <c r="AG59345" s="45">
        <v>10</v>
      </c>
      <c r="AH59345" s="45">
        <v>11</v>
      </c>
      <c r="AI59345" s="45">
        <v>58</v>
      </c>
      <c r="AJ59345" s="46"/>
      <c r="AK59345" s="46"/>
      <c r="AL59345" s="46"/>
      <c r="AN59345" s="46"/>
      <c r="AO59345" s="46"/>
      <c r="AP59345" s="46"/>
      <c r="AQ59345" s="46"/>
      <c r="AT59345" s="46"/>
      <c r="AU59345" s="46"/>
      <c r="BB59345" s="46"/>
      <c r="BC59345" s="46"/>
      <c r="BD59345" s="46"/>
    </row>
    <row r="59346" spans="4:56" ht="15" x14ac:dyDescent="0.2">
      <c r="D59346" s="45">
        <v>14836</v>
      </c>
      <c r="E59346" s="45">
        <v>0</v>
      </c>
      <c r="F59346" s="45">
        <v>0</v>
      </c>
      <c r="G59346" s="45">
        <v>1</v>
      </c>
      <c r="H59346" s="45">
        <v>0</v>
      </c>
      <c r="I59346" s="48">
        <v>38528</v>
      </c>
      <c r="J59346" s="45">
        <v>640</v>
      </c>
      <c r="M59346" s="48">
        <v>38534</v>
      </c>
      <c r="N59346" s="45">
        <v>1095</v>
      </c>
      <c r="V59346" s="46"/>
      <c r="W59346" s="46"/>
      <c r="Y59346" s="46"/>
      <c r="Z59346" s="46"/>
      <c r="AA59346" s="46"/>
      <c r="AB59346" s="46"/>
      <c r="AC59346" s="46"/>
      <c r="AD59346" s="46"/>
      <c r="AE59346" s="46"/>
      <c r="AF59346" s="46"/>
      <c r="AG59346" s="45">
        <v>10</v>
      </c>
      <c r="AH59346" s="45">
        <v>10</v>
      </c>
      <c r="AI59346" s="45">
        <v>42</v>
      </c>
      <c r="AN59346" s="46"/>
      <c r="AO59346" s="46"/>
      <c r="AP59346" s="46"/>
      <c r="AQ59346" s="46"/>
      <c r="AR59346" s="46"/>
      <c r="AT59346" s="46"/>
      <c r="AU59346" s="46"/>
      <c r="BB59346" s="46"/>
      <c r="BC59346" s="46"/>
      <c r="BD59346" s="46"/>
    </row>
    <row r="59347" spans="4:56" ht="15" x14ac:dyDescent="0.2">
      <c r="D59347" s="45">
        <v>14836</v>
      </c>
      <c r="E59347" s="45">
        <v>0</v>
      </c>
      <c r="F59347" s="45">
        <v>0</v>
      </c>
      <c r="G59347" s="45">
        <v>1</v>
      </c>
      <c r="H59347" s="45">
        <v>0</v>
      </c>
      <c r="I59347" s="48">
        <v>38528</v>
      </c>
      <c r="J59347" s="45">
        <v>115.2</v>
      </c>
      <c r="M59347" s="48">
        <v>38534</v>
      </c>
      <c r="N59347" s="45">
        <v>1095</v>
      </c>
      <c r="V59347" s="46"/>
      <c r="W59347" s="46"/>
      <c r="Y59347" s="46"/>
      <c r="Z59347" s="46"/>
      <c r="AA59347" s="46"/>
      <c r="AB59347" s="46"/>
      <c r="AC59347" s="46"/>
      <c r="AD59347" s="46"/>
      <c r="AE59347" s="46"/>
      <c r="AF59347" s="46"/>
      <c r="AG59347" s="45">
        <v>10</v>
      </c>
      <c r="AH59347" s="45">
        <v>11</v>
      </c>
      <c r="AI59347" s="45">
        <v>58</v>
      </c>
      <c r="AJ59347" s="46"/>
      <c r="AK59347" s="46"/>
      <c r="AL59347" s="46"/>
      <c r="AN59347" s="46"/>
      <c r="AO59347" s="46"/>
      <c r="AP59347" s="46"/>
      <c r="AQ59347" s="46"/>
      <c r="AT59347" s="46"/>
      <c r="AU59347" s="46"/>
      <c r="BB59347" s="46"/>
      <c r="BC59347" s="46"/>
      <c r="BD59347" s="46"/>
    </row>
    <row r="59348" spans="4:56" ht="15" x14ac:dyDescent="0.2">
      <c r="D59348" s="45">
        <v>4290</v>
      </c>
      <c r="E59348" s="45">
        <v>0</v>
      </c>
      <c r="F59348" s="45">
        <v>0</v>
      </c>
      <c r="G59348" s="45">
        <v>1</v>
      </c>
      <c r="H59348" s="45">
        <v>267</v>
      </c>
      <c r="I59348" s="48">
        <v>38542</v>
      </c>
      <c r="J59348" s="45">
        <v>5513.47</v>
      </c>
      <c r="M59348" s="48">
        <v>38548</v>
      </c>
      <c r="N59348" s="45">
        <v>1095</v>
      </c>
      <c r="V59348" s="46"/>
      <c r="W59348" s="46"/>
      <c r="Y59348" s="46"/>
      <c r="Z59348" s="46"/>
      <c r="AA59348" s="46"/>
      <c r="AB59348" s="46"/>
      <c r="AC59348" s="46"/>
      <c r="AD59348" s="46"/>
      <c r="AE59348" s="46"/>
      <c r="AF59348" s="46"/>
      <c r="AG59348" s="45">
        <v>10</v>
      </c>
      <c r="AH59348" s="45">
        <v>10</v>
      </c>
      <c r="AI59348" s="45">
        <v>247</v>
      </c>
      <c r="AT59348" s="46"/>
      <c r="AU59348" s="46"/>
      <c r="BB59348" s="46"/>
      <c r="BC59348" s="46"/>
      <c r="BD59348" s="46"/>
    </row>
    <row r="59349" spans="4:56" ht="15" x14ac:dyDescent="0.2">
      <c r="D59349" s="45">
        <v>4290</v>
      </c>
      <c r="E59349" s="45">
        <v>0</v>
      </c>
      <c r="F59349" s="45">
        <v>0</v>
      </c>
      <c r="G59349" s="45">
        <v>1</v>
      </c>
      <c r="H59349" s="45">
        <v>267</v>
      </c>
      <c r="I59349" s="48">
        <v>38542</v>
      </c>
      <c r="J59349" s="45">
        <v>1212.96</v>
      </c>
      <c r="M59349" s="48">
        <v>38548</v>
      </c>
      <c r="N59349" s="45">
        <v>1095</v>
      </c>
      <c r="V59349" s="46"/>
      <c r="W59349" s="46"/>
      <c r="Y59349" s="46"/>
      <c r="Z59349" s="46"/>
      <c r="AA59349" s="46"/>
      <c r="AB59349" s="46"/>
      <c r="AC59349" s="46"/>
      <c r="AD59349" s="46"/>
      <c r="AE59349" s="46"/>
      <c r="AF59349" s="46"/>
      <c r="AG59349" s="45">
        <v>10</v>
      </c>
      <c r="AH59349" s="45">
        <v>11</v>
      </c>
      <c r="AI59349" s="45">
        <v>223</v>
      </c>
      <c r="AJ59349" s="46"/>
      <c r="AK59349" s="46"/>
      <c r="AL59349" s="46"/>
      <c r="AP59349" s="46"/>
      <c r="AQ59349" s="46"/>
      <c r="AT59349" s="46"/>
      <c r="AU59349" s="46"/>
      <c r="BB59349" s="46"/>
      <c r="BC59349" s="46"/>
      <c r="BD59349" s="46"/>
    </row>
    <row r="59350" spans="4:56" ht="15" x14ac:dyDescent="0.2">
      <c r="D59350" s="45">
        <v>4290</v>
      </c>
      <c r="E59350" s="45">
        <v>0</v>
      </c>
      <c r="F59350" s="45">
        <v>0</v>
      </c>
      <c r="G59350" s="45">
        <v>1</v>
      </c>
      <c r="H59350" s="45">
        <v>267</v>
      </c>
      <c r="I59350" s="48">
        <v>38542</v>
      </c>
      <c r="J59350" s="45">
        <v>351.92</v>
      </c>
      <c r="M59350" s="48">
        <v>38548</v>
      </c>
      <c r="N59350" s="45">
        <v>1095</v>
      </c>
      <c r="V59350" s="46"/>
      <c r="W59350" s="46"/>
      <c r="Y59350" s="46"/>
      <c r="Z59350" s="46"/>
      <c r="AA59350" s="46"/>
      <c r="AB59350" s="46"/>
      <c r="AC59350" s="46"/>
      <c r="AD59350" s="46"/>
      <c r="AE59350" s="46"/>
      <c r="AF59350" s="46"/>
      <c r="AG59350" s="45">
        <v>10</v>
      </c>
      <c r="AH59350" s="45">
        <v>10</v>
      </c>
      <c r="AI59350" s="45">
        <v>247</v>
      </c>
      <c r="AT59350" s="46"/>
      <c r="AU59350" s="46"/>
      <c r="BB59350" s="46"/>
      <c r="BC59350" s="46"/>
      <c r="BD59350" s="46"/>
    </row>
    <row r="59351" spans="4:56" ht="15" x14ac:dyDescent="0.2">
      <c r="D59351" s="45">
        <v>4290</v>
      </c>
      <c r="E59351" s="45">
        <v>0</v>
      </c>
      <c r="F59351" s="45">
        <v>0</v>
      </c>
      <c r="G59351" s="45">
        <v>1</v>
      </c>
      <c r="H59351" s="45">
        <v>267</v>
      </c>
      <c r="I59351" s="48">
        <v>38542</v>
      </c>
      <c r="J59351" s="45">
        <v>77.42</v>
      </c>
      <c r="M59351" s="48">
        <v>38548</v>
      </c>
      <c r="N59351" s="45">
        <v>1095</v>
      </c>
      <c r="V59351" s="46"/>
      <c r="W59351" s="46"/>
      <c r="Y59351" s="46"/>
      <c r="Z59351" s="46"/>
      <c r="AA59351" s="46"/>
      <c r="AB59351" s="46"/>
      <c r="AC59351" s="46"/>
      <c r="AD59351" s="46"/>
      <c r="AE59351" s="46"/>
      <c r="AF59351" s="46"/>
      <c r="AG59351" s="45">
        <v>10</v>
      </c>
      <c r="AH59351" s="45">
        <v>11</v>
      </c>
      <c r="AI59351" s="45">
        <v>223</v>
      </c>
      <c r="AJ59351" s="46"/>
      <c r="AK59351" s="46"/>
      <c r="AL59351" s="46"/>
      <c r="AP59351" s="46"/>
      <c r="AQ59351" s="46"/>
      <c r="AT59351" s="46"/>
      <c r="AU59351" s="46"/>
      <c r="BB59351" s="46"/>
      <c r="BC59351" s="46"/>
      <c r="BD59351" s="46"/>
    </row>
    <row r="59352" spans="4:56" ht="15" x14ac:dyDescent="0.2">
      <c r="D59352" s="45">
        <v>4304</v>
      </c>
      <c r="E59352" s="45">
        <v>0</v>
      </c>
      <c r="F59352" s="45">
        <v>0</v>
      </c>
      <c r="G59352" s="45">
        <v>1</v>
      </c>
      <c r="H59352" s="45">
        <v>267</v>
      </c>
      <c r="I59352" s="48">
        <v>38542</v>
      </c>
      <c r="J59352" s="45">
        <v>447.66</v>
      </c>
      <c r="M59352" s="48">
        <v>38548</v>
      </c>
      <c r="N59352" s="45">
        <v>1095</v>
      </c>
      <c r="V59352" s="46"/>
      <c r="W59352" s="46"/>
      <c r="Y59352" s="46"/>
      <c r="Z59352" s="46"/>
      <c r="AA59352" s="46"/>
      <c r="AB59352" s="46"/>
      <c r="AC59352" s="46"/>
      <c r="AD59352" s="46"/>
      <c r="AE59352" s="46"/>
      <c r="AF59352" s="46"/>
      <c r="AG59352" s="45">
        <v>10</v>
      </c>
      <c r="AH59352" s="45">
        <v>10</v>
      </c>
      <c r="AI59352" s="45">
        <v>243</v>
      </c>
      <c r="AT59352" s="46"/>
      <c r="AU59352" s="46"/>
      <c r="BB59352" s="46"/>
      <c r="BC59352" s="46"/>
      <c r="BD59352" s="46"/>
    </row>
    <row r="59353" spans="4:56" ht="15" x14ac:dyDescent="0.2">
      <c r="D59353" s="45">
        <v>4304</v>
      </c>
      <c r="E59353" s="45">
        <v>0</v>
      </c>
      <c r="F59353" s="45">
        <v>0</v>
      </c>
      <c r="G59353" s="45">
        <v>1</v>
      </c>
      <c r="H59353" s="45">
        <v>267</v>
      </c>
      <c r="I59353" s="48">
        <v>38542</v>
      </c>
      <c r="J59353" s="45">
        <v>98.49</v>
      </c>
      <c r="M59353" s="48">
        <v>38548</v>
      </c>
      <c r="N59353" s="45">
        <v>1095</v>
      </c>
      <c r="V59353" s="46"/>
      <c r="W59353" s="46"/>
      <c r="Y59353" s="46"/>
      <c r="Z59353" s="46"/>
      <c r="AA59353" s="46"/>
      <c r="AB59353" s="46"/>
      <c r="AC59353" s="46"/>
      <c r="AD59353" s="46"/>
      <c r="AE59353" s="46"/>
      <c r="AF59353" s="46"/>
      <c r="AG59353" s="45">
        <v>10</v>
      </c>
      <c r="AH59353" s="45">
        <v>11</v>
      </c>
      <c r="AI59353" s="45">
        <v>223</v>
      </c>
      <c r="AJ59353" s="46"/>
      <c r="AK59353" s="46"/>
      <c r="AL59353" s="46"/>
      <c r="AP59353" s="46"/>
      <c r="AQ59353" s="46"/>
      <c r="AT59353" s="46"/>
      <c r="AU59353" s="46"/>
      <c r="BB59353" s="46"/>
      <c r="BC59353" s="46"/>
      <c r="BD59353" s="46"/>
    </row>
    <row r="59354" spans="4:56" ht="15" x14ac:dyDescent="0.2">
      <c r="D59354" s="45">
        <v>4304</v>
      </c>
      <c r="E59354" s="45">
        <v>0</v>
      </c>
      <c r="F59354" s="45">
        <v>0</v>
      </c>
      <c r="G59354" s="45">
        <v>1</v>
      </c>
      <c r="H59354" s="45">
        <v>267</v>
      </c>
      <c r="I59354" s="48">
        <v>38542</v>
      </c>
      <c r="J59354" s="45">
        <v>3647.43</v>
      </c>
      <c r="M59354" s="48">
        <v>38548</v>
      </c>
      <c r="N59354" s="45">
        <v>1095</v>
      </c>
      <c r="V59354" s="46"/>
      <c r="W59354" s="46"/>
      <c r="Y59354" s="46"/>
      <c r="Z59354" s="46"/>
      <c r="AA59354" s="46"/>
      <c r="AB59354" s="46"/>
      <c r="AC59354" s="46"/>
      <c r="AD59354" s="46"/>
      <c r="AE59354" s="46"/>
      <c r="AF59354" s="46"/>
      <c r="AG59354" s="45">
        <v>10</v>
      </c>
      <c r="AH59354" s="45">
        <v>10</v>
      </c>
      <c r="AI59354" s="45">
        <v>247</v>
      </c>
      <c r="AT59354" s="46"/>
      <c r="AU59354" s="46"/>
      <c r="BB59354" s="46"/>
      <c r="BC59354" s="46"/>
      <c r="BD59354" s="46"/>
    </row>
    <row r="59355" spans="4:56" ht="15" x14ac:dyDescent="0.2">
      <c r="D59355" s="45">
        <v>4304</v>
      </c>
      <c r="E59355" s="45">
        <v>0</v>
      </c>
      <c r="F59355" s="45">
        <v>0</v>
      </c>
      <c r="G59355" s="45">
        <v>1</v>
      </c>
      <c r="H59355" s="45">
        <v>267</v>
      </c>
      <c r="I59355" s="48">
        <v>38542</v>
      </c>
      <c r="J59355" s="45">
        <v>802.43</v>
      </c>
      <c r="M59355" s="48">
        <v>38548</v>
      </c>
      <c r="N59355" s="45">
        <v>1095</v>
      </c>
      <c r="V59355" s="46"/>
      <c r="W59355" s="46"/>
      <c r="Y59355" s="46"/>
      <c r="Z59355" s="46"/>
      <c r="AA59355" s="46"/>
      <c r="AB59355" s="46"/>
      <c r="AC59355" s="46"/>
      <c r="AD59355" s="46"/>
      <c r="AE59355" s="46"/>
      <c r="AF59355" s="46"/>
      <c r="AG59355" s="45">
        <v>10</v>
      </c>
      <c r="AH59355" s="45">
        <v>11</v>
      </c>
      <c r="AI59355" s="45">
        <v>223</v>
      </c>
      <c r="AJ59355" s="46"/>
      <c r="AK59355" s="46"/>
      <c r="AL59355" s="46"/>
      <c r="AP59355" s="46"/>
      <c r="AQ59355" s="46"/>
      <c r="AT59355" s="46"/>
      <c r="AU59355" s="46"/>
      <c r="BB59355" s="46"/>
      <c r="BC59355" s="46"/>
      <c r="BD59355" s="46"/>
    </row>
    <row r="59356" spans="4:56" ht="15" x14ac:dyDescent="0.2">
      <c r="D59356" s="45">
        <v>4304</v>
      </c>
      <c r="E59356" s="45">
        <v>0</v>
      </c>
      <c r="F59356" s="45">
        <v>0</v>
      </c>
      <c r="G59356" s="45">
        <v>1</v>
      </c>
      <c r="H59356" s="45">
        <v>267</v>
      </c>
      <c r="I59356" s="48">
        <v>38542</v>
      </c>
      <c r="M59356" s="48">
        <v>38548</v>
      </c>
      <c r="N59356" s="45">
        <v>1095</v>
      </c>
      <c r="V59356" s="46"/>
      <c r="W59356" s="46"/>
      <c r="Y59356" s="46"/>
      <c r="Z59356" s="46"/>
      <c r="AA59356" s="46"/>
      <c r="AB59356" s="46"/>
      <c r="AC59356" s="46"/>
      <c r="AD59356" s="46"/>
      <c r="AE59356" s="46"/>
      <c r="AF59356" s="46"/>
      <c r="AG59356" s="45">
        <v>10</v>
      </c>
      <c r="AH59356" s="45">
        <v>10</v>
      </c>
      <c r="AI59356" s="45">
        <v>251</v>
      </c>
      <c r="AT59356" s="46"/>
      <c r="AU59356" s="46"/>
      <c r="BB59356" s="46"/>
      <c r="BC59356" s="46"/>
      <c r="BD59356" s="46"/>
    </row>
    <row r="59357" spans="4:56" ht="15" x14ac:dyDescent="0.2">
      <c r="D59357" s="45">
        <v>4304</v>
      </c>
      <c r="E59357" s="45">
        <v>0</v>
      </c>
      <c r="F59357" s="45">
        <v>0</v>
      </c>
      <c r="G59357" s="45">
        <v>1</v>
      </c>
      <c r="H59357" s="45">
        <v>267</v>
      </c>
      <c r="I59357" s="48">
        <v>38542</v>
      </c>
      <c r="J59357" s="45">
        <v>58.36</v>
      </c>
      <c r="M59357" s="48">
        <v>38548</v>
      </c>
      <c r="N59357" s="45">
        <v>1095</v>
      </c>
      <c r="V59357" s="46"/>
      <c r="W59357" s="46"/>
      <c r="Y59357" s="46"/>
      <c r="Z59357" s="46"/>
      <c r="AA59357" s="46"/>
      <c r="AB59357" s="46"/>
      <c r="AC59357" s="46"/>
      <c r="AD59357" s="46"/>
      <c r="AE59357" s="46"/>
      <c r="AF59357" s="46"/>
      <c r="AG59357" s="45">
        <v>10</v>
      </c>
      <c r="AH59357" s="45">
        <v>11</v>
      </c>
      <c r="AI59357" s="45">
        <v>223</v>
      </c>
      <c r="AJ59357" s="46"/>
      <c r="AK59357" s="46"/>
      <c r="AL59357" s="46"/>
      <c r="AP59357" s="46"/>
      <c r="AQ59357" s="46"/>
      <c r="AT59357" s="46"/>
      <c r="AU59357" s="46"/>
      <c r="BB59357" s="46"/>
      <c r="BC59357" s="46"/>
      <c r="BD59357" s="46"/>
    </row>
    <row r="59358" spans="4:56" ht="15" x14ac:dyDescent="0.2">
      <c r="D59358" s="45">
        <v>4304</v>
      </c>
      <c r="E59358" s="45">
        <v>0</v>
      </c>
      <c r="F59358" s="45">
        <v>0</v>
      </c>
      <c r="G59358" s="45">
        <v>1</v>
      </c>
      <c r="H59358" s="45">
        <v>267</v>
      </c>
      <c r="I59358" s="48">
        <v>38542</v>
      </c>
      <c r="J59358" s="45">
        <v>298.44</v>
      </c>
      <c r="M59358" s="48">
        <v>38548</v>
      </c>
      <c r="N59358" s="45">
        <v>1095</v>
      </c>
      <c r="V59358" s="46"/>
      <c r="W59358" s="46"/>
      <c r="Y59358" s="46"/>
      <c r="Z59358" s="46"/>
      <c r="AA59358" s="46"/>
      <c r="AB59358" s="46"/>
      <c r="AC59358" s="46"/>
      <c r="AD59358" s="46"/>
      <c r="AE59358" s="46"/>
      <c r="AF59358" s="46"/>
      <c r="AG59358" s="45">
        <v>10</v>
      </c>
      <c r="AH59358" s="45">
        <v>10</v>
      </c>
      <c r="AI59358" s="45">
        <v>252</v>
      </c>
      <c r="AT59358" s="46"/>
      <c r="AU59358" s="46"/>
      <c r="BB59358" s="46"/>
      <c r="BC59358" s="46"/>
      <c r="BD59358" s="46"/>
    </row>
    <row r="59359" spans="4:56" ht="15" x14ac:dyDescent="0.2">
      <c r="D59359" s="45">
        <v>4304</v>
      </c>
      <c r="E59359" s="45">
        <v>0</v>
      </c>
      <c r="F59359" s="45">
        <v>0</v>
      </c>
      <c r="G59359" s="45">
        <v>1</v>
      </c>
      <c r="H59359" s="45">
        <v>267</v>
      </c>
      <c r="I59359" s="48">
        <v>38542</v>
      </c>
      <c r="J59359" s="45">
        <v>65.66</v>
      </c>
      <c r="M59359" s="48">
        <v>38548</v>
      </c>
      <c r="N59359" s="45">
        <v>1095</v>
      </c>
      <c r="V59359" s="46"/>
      <c r="W59359" s="46"/>
      <c r="Y59359" s="46"/>
      <c r="Z59359" s="46"/>
      <c r="AA59359" s="46"/>
      <c r="AB59359" s="46"/>
      <c r="AC59359" s="46"/>
      <c r="AD59359" s="46"/>
      <c r="AE59359" s="46"/>
      <c r="AF59359" s="46"/>
      <c r="AG59359" s="45">
        <v>10</v>
      </c>
      <c r="AH59359" s="45">
        <v>11</v>
      </c>
      <c r="AI59359" s="45">
        <v>223</v>
      </c>
      <c r="AJ59359" s="46"/>
      <c r="AK59359" s="46"/>
      <c r="AL59359" s="46"/>
      <c r="AP59359" s="46"/>
      <c r="AQ59359" s="46"/>
      <c r="AT59359" s="46"/>
      <c r="AU59359" s="46"/>
      <c r="BB59359" s="46"/>
      <c r="BC59359" s="46"/>
      <c r="BD59359" s="46"/>
    </row>
    <row r="59360" spans="4:56" ht="15" x14ac:dyDescent="0.2">
      <c r="D59360" s="45">
        <v>5925</v>
      </c>
      <c r="E59360" s="45">
        <v>0</v>
      </c>
      <c r="F59360" s="45">
        <v>0</v>
      </c>
      <c r="G59360" s="45">
        <v>1</v>
      </c>
      <c r="H59360" s="45">
        <v>267</v>
      </c>
      <c r="I59360" s="48">
        <v>38528</v>
      </c>
      <c r="J59360" s="45">
        <v>440.4</v>
      </c>
      <c r="M59360" s="48">
        <v>38534</v>
      </c>
      <c r="N59360" s="45">
        <v>1095</v>
      </c>
      <c r="V59360" s="46"/>
      <c r="W59360" s="46"/>
      <c r="Y59360" s="46"/>
      <c r="Z59360" s="46"/>
      <c r="AA59360" s="46"/>
      <c r="AB59360" s="46"/>
      <c r="AC59360" s="46"/>
      <c r="AD59360" s="46"/>
      <c r="AE59360" s="46"/>
      <c r="AF59360" s="46"/>
      <c r="AG59360" s="45">
        <v>10</v>
      </c>
      <c r="AH59360" s="45">
        <v>10</v>
      </c>
      <c r="AI59360" s="45">
        <v>243</v>
      </c>
      <c r="AT59360" s="46"/>
      <c r="AU59360" s="46"/>
      <c r="BB59360" s="46"/>
      <c r="BC59360" s="46"/>
      <c r="BD59360" s="4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3906"/>
  <sheetViews>
    <sheetView zoomScaleNormal="100" workbookViewId="0">
      <pane xSplit="5" ySplit="1" topLeftCell="DJ2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2.75" x14ac:dyDescent="0.2"/>
  <cols>
    <col min="1" max="1" width="31" bestFit="1" customWidth="1"/>
    <col min="2" max="2" width="15.5703125" customWidth="1"/>
    <col min="3" max="3" width="16.42578125" customWidth="1"/>
    <col min="4" max="4" width="11.85546875" customWidth="1"/>
    <col min="5" max="5" width="16" customWidth="1"/>
    <col min="6" max="6" width="10" customWidth="1"/>
    <col min="7" max="7" width="8" customWidth="1"/>
    <col min="8" max="31" width="10" customWidth="1"/>
    <col min="32" max="40" width="12.85546875" customWidth="1"/>
    <col min="41" max="55" width="14" customWidth="1"/>
    <col min="56" max="64" width="12.85546875" customWidth="1"/>
    <col min="65" max="79" width="14" customWidth="1"/>
    <col min="80" max="88" width="12.85546875" customWidth="1"/>
    <col min="89" max="103" width="14" customWidth="1"/>
    <col min="104" max="112" width="12.85546875" customWidth="1"/>
    <col min="113" max="127" width="14" customWidth="1"/>
    <col min="128" max="136" width="12.85546875" customWidth="1"/>
    <col min="137" max="151" width="14" customWidth="1"/>
    <col min="152" max="160" width="9" customWidth="1"/>
    <col min="161" max="175" width="9.7109375" customWidth="1"/>
    <col min="176" max="178" width="10.140625" bestFit="1" customWidth="1"/>
  </cols>
  <sheetData>
    <row r="1" spans="1:175" x14ac:dyDescent="0.2">
      <c r="A1" s="67" t="s">
        <v>216</v>
      </c>
      <c r="B1" t="s">
        <v>217</v>
      </c>
      <c r="C1" t="s">
        <v>220</v>
      </c>
      <c r="D1" t="s">
        <v>254</v>
      </c>
      <c r="E1" t="s">
        <v>244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  <c r="M1" t="s">
        <v>174</v>
      </c>
      <c r="N1" t="s">
        <v>175</v>
      </c>
      <c r="O1" t="s">
        <v>176</v>
      </c>
      <c r="P1" t="s">
        <v>177</v>
      </c>
      <c r="Q1" t="s">
        <v>178</v>
      </c>
      <c r="R1" t="s">
        <v>179</v>
      </c>
      <c r="S1" t="s">
        <v>180</v>
      </c>
      <c r="T1" t="s">
        <v>181</v>
      </c>
      <c r="U1" t="s">
        <v>182</v>
      </c>
      <c r="V1" t="s">
        <v>183</v>
      </c>
      <c r="W1" t="s">
        <v>184</v>
      </c>
      <c r="X1" t="s">
        <v>185</v>
      </c>
      <c r="Y1" t="s">
        <v>186</v>
      </c>
      <c r="Z1" t="s">
        <v>187</v>
      </c>
      <c r="AA1" t="s">
        <v>188</v>
      </c>
      <c r="AB1" t="s">
        <v>189</v>
      </c>
      <c r="AC1" t="s">
        <v>190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59</v>
      </c>
      <c r="BP1" t="s">
        <v>60</v>
      </c>
      <c r="BQ1" t="s">
        <v>61</v>
      </c>
      <c r="BR1" t="s">
        <v>62</v>
      </c>
      <c r="BS1" t="s">
        <v>63</v>
      </c>
      <c r="BT1" t="s">
        <v>64</v>
      </c>
      <c r="BU1" t="s">
        <v>65</v>
      </c>
      <c r="BV1" t="s">
        <v>66</v>
      </c>
      <c r="BW1" t="s">
        <v>67</v>
      </c>
      <c r="BX1" t="s">
        <v>68</v>
      </c>
      <c r="BY1" t="s">
        <v>69</v>
      </c>
      <c r="BZ1" t="s">
        <v>70</v>
      </c>
      <c r="CA1" t="s">
        <v>71</v>
      </c>
      <c r="CB1" t="s">
        <v>72</v>
      </c>
      <c r="CC1" t="s">
        <v>73</v>
      </c>
      <c r="CD1" t="s">
        <v>74</v>
      </c>
      <c r="CE1" t="s">
        <v>75</v>
      </c>
      <c r="CF1" t="s">
        <v>76</v>
      </c>
      <c r="CG1" t="s">
        <v>77</v>
      </c>
      <c r="CH1" t="s">
        <v>78</v>
      </c>
      <c r="CI1" t="s">
        <v>79</v>
      </c>
      <c r="CJ1" t="s">
        <v>80</v>
      </c>
      <c r="CK1" t="s">
        <v>81</v>
      </c>
      <c r="CL1" t="s">
        <v>82</v>
      </c>
      <c r="CM1" t="s">
        <v>83</v>
      </c>
      <c r="CN1" t="s">
        <v>84</v>
      </c>
      <c r="CO1" t="s">
        <v>85</v>
      </c>
      <c r="CP1" t="s">
        <v>86</v>
      </c>
      <c r="CQ1" t="s">
        <v>87</v>
      </c>
      <c r="CR1" t="s">
        <v>88</v>
      </c>
      <c r="CS1" t="s">
        <v>89</v>
      </c>
      <c r="CT1" t="s">
        <v>90</v>
      </c>
      <c r="CU1" t="s">
        <v>91</v>
      </c>
      <c r="CV1" t="s">
        <v>92</v>
      </c>
      <c r="CW1" t="s">
        <v>93</v>
      </c>
      <c r="CX1" t="s">
        <v>94</v>
      </c>
      <c r="CY1" t="s">
        <v>95</v>
      </c>
      <c r="CZ1" t="s">
        <v>96</v>
      </c>
      <c r="DA1" t="s">
        <v>97</v>
      </c>
      <c r="DB1" t="s">
        <v>98</v>
      </c>
      <c r="DC1" t="s">
        <v>99</v>
      </c>
      <c r="DD1" t="s">
        <v>100</v>
      </c>
      <c r="DE1" t="s">
        <v>101</v>
      </c>
      <c r="DF1" t="s">
        <v>102</v>
      </c>
      <c r="DG1" t="s">
        <v>103</v>
      </c>
      <c r="DH1" t="s">
        <v>104</v>
      </c>
      <c r="DI1" t="s">
        <v>105</v>
      </c>
      <c r="DJ1" t="s">
        <v>106</v>
      </c>
      <c r="DK1" t="s">
        <v>107</v>
      </c>
      <c r="DL1" t="s">
        <v>108</v>
      </c>
      <c r="DM1" t="s">
        <v>109</v>
      </c>
      <c r="DN1" t="s">
        <v>110</v>
      </c>
      <c r="DO1" t="s">
        <v>111</v>
      </c>
      <c r="DP1" t="s">
        <v>112</v>
      </c>
      <c r="DQ1" t="s">
        <v>113</v>
      </c>
      <c r="DR1" t="s">
        <v>114</v>
      </c>
      <c r="DS1" t="s">
        <v>115</v>
      </c>
      <c r="DT1" t="s">
        <v>116</v>
      </c>
      <c r="DU1" t="s">
        <v>117</v>
      </c>
      <c r="DV1" t="s">
        <v>118</v>
      </c>
      <c r="DW1" t="s">
        <v>119</v>
      </c>
      <c r="DX1" t="s">
        <v>120</v>
      </c>
      <c r="DY1" t="s">
        <v>121</v>
      </c>
      <c r="DZ1" t="s">
        <v>122</v>
      </c>
      <c r="EA1" t="s">
        <v>123</v>
      </c>
      <c r="EB1" t="s">
        <v>124</v>
      </c>
      <c r="EC1" t="s">
        <v>125</v>
      </c>
      <c r="ED1" t="s">
        <v>126</v>
      </c>
      <c r="EE1" t="s">
        <v>127</v>
      </c>
      <c r="EF1" t="s">
        <v>128</v>
      </c>
      <c r="EG1" t="s">
        <v>129</v>
      </c>
      <c r="EH1" t="s">
        <v>130</v>
      </c>
      <c r="EI1" t="s">
        <v>131</v>
      </c>
      <c r="EJ1" t="s">
        <v>132</v>
      </c>
      <c r="EK1" t="s">
        <v>133</v>
      </c>
      <c r="EL1" t="s">
        <v>134</v>
      </c>
      <c r="EM1" t="s">
        <v>135</v>
      </c>
      <c r="EN1" t="s">
        <v>136</v>
      </c>
      <c r="EO1" t="s">
        <v>137</v>
      </c>
      <c r="EP1" t="s">
        <v>138</v>
      </c>
      <c r="EQ1" t="s">
        <v>139</v>
      </c>
      <c r="ER1" t="s">
        <v>140</v>
      </c>
      <c r="ES1" t="s">
        <v>141</v>
      </c>
      <c r="ET1" t="s">
        <v>142</v>
      </c>
      <c r="EU1" t="s">
        <v>143</v>
      </c>
      <c r="EV1" t="s">
        <v>144</v>
      </c>
      <c r="EW1" t="s">
        <v>145</v>
      </c>
      <c r="EX1" t="s">
        <v>146</v>
      </c>
      <c r="EY1" t="s">
        <v>147</v>
      </c>
      <c r="EZ1" t="s">
        <v>148</v>
      </c>
      <c r="FA1" t="s">
        <v>149</v>
      </c>
      <c r="FB1" t="s">
        <v>150</v>
      </c>
      <c r="FC1" t="s">
        <v>151</v>
      </c>
      <c r="FD1" t="s">
        <v>152</v>
      </c>
      <c r="FE1" t="s">
        <v>153</v>
      </c>
      <c r="FF1" t="s">
        <v>154</v>
      </c>
      <c r="FG1" t="s">
        <v>155</v>
      </c>
      <c r="FH1" t="s">
        <v>156</v>
      </c>
      <c r="FI1" t="s">
        <v>157</v>
      </c>
      <c r="FJ1" t="s">
        <v>158</v>
      </c>
      <c r="FK1" t="s">
        <v>159</v>
      </c>
      <c r="FL1" t="s">
        <v>160</v>
      </c>
      <c r="FM1" t="s">
        <v>161</v>
      </c>
      <c r="FN1" t="s">
        <v>162</v>
      </c>
      <c r="FO1" t="s">
        <v>163</v>
      </c>
      <c r="FP1" t="s">
        <v>164</v>
      </c>
      <c r="FQ1" t="s">
        <v>165</v>
      </c>
      <c r="FR1" t="s">
        <v>256</v>
      </c>
      <c r="FS1" t="s">
        <v>261</v>
      </c>
    </row>
    <row r="2" spans="1:175" x14ac:dyDescent="0.2">
      <c r="A2" t="s">
        <v>1</v>
      </c>
      <c r="B2" t="s">
        <v>202</v>
      </c>
      <c r="C2">
        <v>42167</v>
      </c>
      <c r="D2">
        <v>5</v>
      </c>
      <c r="E2">
        <v>55</v>
      </c>
      <c r="F2">
        <v>2.8712979999999999</v>
      </c>
      <c r="G2">
        <v>2.8085070000000001</v>
      </c>
      <c r="H2">
        <v>2.7846959999999998</v>
      </c>
      <c r="I2">
        <v>2.7578860000000001</v>
      </c>
      <c r="J2">
        <v>2.8217059999999998</v>
      </c>
      <c r="K2">
        <v>2.9209399999999999</v>
      </c>
      <c r="L2">
        <v>3.1406170000000002</v>
      </c>
      <c r="M2">
        <v>3.4519500000000001</v>
      </c>
      <c r="N2">
        <v>3.6262089999999998</v>
      </c>
      <c r="O2">
        <v>3.839191</v>
      </c>
      <c r="P2">
        <v>4.04535</v>
      </c>
      <c r="Q2">
        <v>4.038062</v>
      </c>
      <c r="R2">
        <v>3.8958940000000002</v>
      </c>
      <c r="S2">
        <v>3.9029470000000002</v>
      </c>
      <c r="T2">
        <v>3.7188870000000001</v>
      </c>
      <c r="U2">
        <v>3.5264250000000001</v>
      </c>
      <c r="V2">
        <v>3.273844</v>
      </c>
      <c r="W2">
        <v>2.9518810000000002</v>
      </c>
      <c r="X2">
        <v>2.6750289999999999</v>
      </c>
      <c r="Y2">
        <v>2.8322880000000001</v>
      </c>
      <c r="Z2">
        <v>2.9565519999999998</v>
      </c>
      <c r="AA2">
        <v>2.994653</v>
      </c>
      <c r="AB2">
        <v>2.8804099999999999</v>
      </c>
      <c r="AC2">
        <v>2.778378</v>
      </c>
      <c r="AD2">
        <v>-1.8143900000000001E-2</v>
      </c>
      <c r="AE2">
        <v>-2.4579299999999998E-2</v>
      </c>
      <c r="AF2">
        <v>-1.5745700000000001E-2</v>
      </c>
      <c r="AG2">
        <v>3.5324099999999997E-2</v>
      </c>
      <c r="AH2">
        <v>4.8625300000000003E-2</v>
      </c>
      <c r="AI2">
        <v>3.71475E-2</v>
      </c>
      <c r="AJ2">
        <v>4.0136999999999999E-2</v>
      </c>
      <c r="AK2">
        <v>2.3490500000000001E-2</v>
      </c>
      <c r="AL2">
        <v>3.40448E-2</v>
      </c>
      <c r="AM2">
        <v>-1.6966599999999998E-2</v>
      </c>
      <c r="AN2">
        <v>4.3344999999999998E-3</v>
      </c>
      <c r="AO2">
        <v>5.6021999999999999E-3</v>
      </c>
      <c r="AP2">
        <v>-3.0082299999999999E-2</v>
      </c>
      <c r="AQ2">
        <v>-6.5619300000000005E-2</v>
      </c>
      <c r="AR2">
        <v>-5.7227E-2</v>
      </c>
      <c r="AS2">
        <v>0.12830359999999999</v>
      </c>
      <c r="AT2">
        <v>0.14123289999999999</v>
      </c>
      <c r="AU2">
        <v>0.13641739999999999</v>
      </c>
      <c r="AV2">
        <v>0.19175220000000001</v>
      </c>
      <c r="AW2">
        <v>0.22687109999999999</v>
      </c>
      <c r="AX2">
        <v>0.22260859999999999</v>
      </c>
      <c r="AY2">
        <v>8.7662599999999993E-2</v>
      </c>
      <c r="AZ2">
        <v>5.9380599999999999E-2</v>
      </c>
      <c r="BA2">
        <v>4.8103300000000002E-2</v>
      </c>
      <c r="BB2">
        <v>-5.2927E-3</v>
      </c>
      <c r="BC2">
        <v>-1.1295400000000001E-2</v>
      </c>
      <c r="BD2">
        <v>-8.1970000000000003E-4</v>
      </c>
      <c r="BE2">
        <v>4.4027299999999998E-2</v>
      </c>
      <c r="BF2">
        <v>5.7346599999999998E-2</v>
      </c>
      <c r="BG2">
        <v>4.6121099999999998E-2</v>
      </c>
      <c r="BH2">
        <v>5.0207700000000001E-2</v>
      </c>
      <c r="BI2">
        <v>3.6084100000000001E-2</v>
      </c>
      <c r="BJ2">
        <v>4.7522700000000001E-2</v>
      </c>
      <c r="BK2">
        <v>-2.8928999999999999E-3</v>
      </c>
      <c r="BL2">
        <v>1.7982600000000001E-2</v>
      </c>
      <c r="BM2">
        <v>1.7542200000000001E-2</v>
      </c>
      <c r="BN2">
        <v>-1.48077E-2</v>
      </c>
      <c r="BO2">
        <v>-4.9684699999999998E-2</v>
      </c>
      <c r="BP2">
        <v>-4.0990699999999998E-2</v>
      </c>
      <c r="BQ2">
        <v>0.1446442</v>
      </c>
      <c r="BR2">
        <v>0.15798599999999999</v>
      </c>
      <c r="BS2">
        <v>0.15314050000000001</v>
      </c>
      <c r="BT2">
        <v>0.20929159999999999</v>
      </c>
      <c r="BU2">
        <v>0.2439954</v>
      </c>
      <c r="BV2">
        <v>0.23971629999999999</v>
      </c>
      <c r="BW2">
        <v>0.1049948</v>
      </c>
      <c r="BX2">
        <v>7.6675599999999997E-2</v>
      </c>
      <c r="BY2">
        <v>6.7219000000000001E-2</v>
      </c>
      <c r="BZ2">
        <v>3.6080999999999999E-3</v>
      </c>
      <c r="CA2">
        <v>-2.0950000000000001E-3</v>
      </c>
      <c r="CB2">
        <v>9.5180000000000004E-3</v>
      </c>
      <c r="CC2">
        <v>5.0055099999999998E-2</v>
      </c>
      <c r="CD2">
        <v>6.3386899999999996E-2</v>
      </c>
      <c r="CE2">
        <v>5.2336199999999999E-2</v>
      </c>
      <c r="CF2">
        <v>5.7182700000000003E-2</v>
      </c>
      <c r="CG2">
        <v>4.4806499999999999E-2</v>
      </c>
      <c r="CH2">
        <v>5.6857499999999998E-2</v>
      </c>
      <c r="CI2">
        <v>6.8545000000000003E-3</v>
      </c>
      <c r="CJ2">
        <v>2.7435299999999999E-2</v>
      </c>
      <c r="CK2">
        <v>2.5811899999999999E-2</v>
      </c>
      <c r="CL2">
        <v>-4.2284999999999996E-3</v>
      </c>
      <c r="CM2">
        <v>-3.8648399999999999E-2</v>
      </c>
      <c r="CN2">
        <v>-2.9745600000000001E-2</v>
      </c>
      <c r="CO2">
        <v>0.15596160000000001</v>
      </c>
      <c r="CP2">
        <v>0.16958909999999999</v>
      </c>
      <c r="CQ2">
        <v>0.1647228</v>
      </c>
      <c r="CR2">
        <v>0.22143930000000001</v>
      </c>
      <c r="CS2">
        <v>0.25585550000000001</v>
      </c>
      <c r="CT2">
        <v>0.25156509999999999</v>
      </c>
      <c r="CU2">
        <v>0.11699900000000001</v>
      </c>
      <c r="CV2">
        <v>8.8654200000000002E-2</v>
      </c>
      <c r="CW2">
        <v>8.0458600000000005E-2</v>
      </c>
      <c r="CX2">
        <v>1.25088E-2</v>
      </c>
      <c r="CY2">
        <v>7.1053000000000002E-3</v>
      </c>
      <c r="CZ2">
        <v>1.98558E-2</v>
      </c>
      <c r="DA2">
        <v>5.6082899999999998E-2</v>
      </c>
      <c r="DB2">
        <v>6.9427199999999994E-2</v>
      </c>
      <c r="DC2">
        <v>5.8551300000000001E-2</v>
      </c>
      <c r="DD2">
        <v>6.4157599999999995E-2</v>
      </c>
      <c r="DE2">
        <v>5.3528800000000001E-2</v>
      </c>
      <c r="DF2">
        <v>6.6192200000000007E-2</v>
      </c>
      <c r="DG2">
        <v>1.6601899999999999E-2</v>
      </c>
      <c r="DH2">
        <v>3.6887999999999997E-2</v>
      </c>
      <c r="DI2">
        <v>3.4081500000000001E-2</v>
      </c>
      <c r="DJ2">
        <v>6.3505999999999996E-3</v>
      </c>
      <c r="DK2">
        <v>-2.7612100000000001E-2</v>
      </c>
      <c r="DL2">
        <v>-1.85004E-2</v>
      </c>
      <c r="DM2">
        <v>0.16727900000000001</v>
      </c>
      <c r="DN2">
        <v>0.1811922</v>
      </c>
      <c r="DO2">
        <v>0.1763052</v>
      </c>
      <c r="DP2">
        <v>0.23358699999999999</v>
      </c>
      <c r="DQ2">
        <v>0.2677157</v>
      </c>
      <c r="DR2">
        <v>0.26341379999999998</v>
      </c>
      <c r="DS2">
        <v>0.12900329999999999</v>
      </c>
      <c r="DT2">
        <v>0.10063270000000001</v>
      </c>
      <c r="DU2">
        <v>9.3698100000000006E-2</v>
      </c>
      <c r="DV2">
        <v>2.53601E-2</v>
      </c>
      <c r="DW2">
        <v>2.03892E-2</v>
      </c>
      <c r="DX2">
        <v>3.4781800000000002E-2</v>
      </c>
      <c r="DY2">
        <v>6.4786099999999999E-2</v>
      </c>
      <c r="DZ2">
        <v>7.8148499999999996E-2</v>
      </c>
      <c r="EA2">
        <v>6.7524799999999996E-2</v>
      </c>
      <c r="EB2">
        <v>7.42284E-2</v>
      </c>
      <c r="EC2">
        <v>6.6122399999999998E-2</v>
      </c>
      <c r="ED2">
        <v>7.9670099999999994E-2</v>
      </c>
      <c r="EE2">
        <v>3.0675600000000001E-2</v>
      </c>
      <c r="EF2">
        <v>5.05361E-2</v>
      </c>
      <c r="EG2">
        <v>4.6021600000000003E-2</v>
      </c>
      <c r="EH2">
        <v>2.1625200000000001E-2</v>
      </c>
      <c r="EI2">
        <v>-1.16775E-2</v>
      </c>
      <c r="EJ2">
        <v>-2.2642000000000001E-3</v>
      </c>
      <c r="EK2">
        <v>0.18361959999999999</v>
      </c>
      <c r="EL2">
        <v>0.19794529999999999</v>
      </c>
      <c r="EM2">
        <v>0.19302820000000001</v>
      </c>
      <c r="EN2">
        <v>0.25112630000000002</v>
      </c>
      <c r="EO2">
        <v>0.28483989999999998</v>
      </c>
      <c r="EP2">
        <v>0.28052149999999998</v>
      </c>
      <c r="EQ2">
        <v>0.14633550000000001</v>
      </c>
      <c r="ER2">
        <v>0.1179278</v>
      </c>
      <c r="ES2">
        <v>0.11281389999999999</v>
      </c>
      <c r="ET2">
        <v>69.976910000000004</v>
      </c>
      <c r="EU2">
        <v>68.831710000000001</v>
      </c>
      <c r="EV2">
        <v>67.681110000000004</v>
      </c>
      <c r="EW2">
        <v>66.516800000000003</v>
      </c>
      <c r="EX2">
        <v>65.697630000000004</v>
      </c>
      <c r="EY2">
        <v>64.903329999999997</v>
      </c>
      <c r="EZ2">
        <v>65.72099</v>
      </c>
      <c r="FA2">
        <v>68.065709999999996</v>
      </c>
      <c r="FB2">
        <v>70.889529999999993</v>
      </c>
      <c r="FC2">
        <v>74.83999</v>
      </c>
      <c r="FD2">
        <v>78.671959999999999</v>
      </c>
      <c r="FE2">
        <v>82.214939999999999</v>
      </c>
      <c r="FF2">
        <v>83.922920000000005</v>
      </c>
      <c r="FG2">
        <v>85.322130000000001</v>
      </c>
      <c r="FH2">
        <v>86.380449999999996</v>
      </c>
      <c r="FI2">
        <v>85.754260000000002</v>
      </c>
      <c r="FJ2">
        <v>85.770390000000006</v>
      </c>
      <c r="FK2">
        <v>84.834339999999997</v>
      </c>
      <c r="FL2">
        <v>82.314980000000006</v>
      </c>
      <c r="FM2">
        <v>80.296440000000004</v>
      </c>
      <c r="FN2">
        <v>77.530559999999994</v>
      </c>
      <c r="FO2">
        <v>76.102810000000005</v>
      </c>
      <c r="FP2">
        <v>74.222669999999994</v>
      </c>
      <c r="FQ2">
        <v>72.619749999999996</v>
      </c>
      <c r="FR2">
        <v>1.7589899999999999E-2</v>
      </c>
      <c r="FS2">
        <v>1</v>
      </c>
    </row>
    <row r="3" spans="1:175" x14ac:dyDescent="0.2">
      <c r="A3" t="s">
        <v>1</v>
      </c>
      <c r="B3" t="s">
        <v>202</v>
      </c>
      <c r="C3">
        <v>42180</v>
      </c>
      <c r="D3">
        <v>3</v>
      </c>
      <c r="E3">
        <v>55</v>
      </c>
      <c r="F3">
        <v>2.8498299999999999</v>
      </c>
      <c r="G3">
        <v>2.7693300000000001</v>
      </c>
      <c r="H3">
        <v>2.7409659999999998</v>
      </c>
      <c r="I3">
        <v>2.712218</v>
      </c>
      <c r="J3">
        <v>2.7953960000000002</v>
      </c>
      <c r="K3">
        <v>2.9009490000000002</v>
      </c>
      <c r="L3">
        <v>3.119046</v>
      </c>
      <c r="M3">
        <v>3.4886949999999999</v>
      </c>
      <c r="N3">
        <v>3.7700070000000001</v>
      </c>
      <c r="O3">
        <v>3.9863200000000001</v>
      </c>
      <c r="P3">
        <v>4.2093470000000002</v>
      </c>
      <c r="Q3">
        <v>4.2878179999999997</v>
      </c>
      <c r="R3">
        <v>4.2404669999999998</v>
      </c>
      <c r="S3">
        <v>4.3043769999999997</v>
      </c>
      <c r="T3">
        <v>4.1829090000000004</v>
      </c>
      <c r="U3">
        <v>4.1050779999999998</v>
      </c>
      <c r="V3">
        <v>3.8488180000000001</v>
      </c>
      <c r="W3">
        <v>3.5395590000000001</v>
      </c>
      <c r="X3">
        <v>3.4486849999999998</v>
      </c>
      <c r="Y3">
        <v>3.5143610000000001</v>
      </c>
      <c r="Z3">
        <v>3.298082</v>
      </c>
      <c r="AA3">
        <v>3.232345</v>
      </c>
      <c r="AB3">
        <v>3.0973730000000002</v>
      </c>
      <c r="AC3">
        <v>3.0795979999999998</v>
      </c>
      <c r="AD3">
        <v>-3.3424599999999999E-2</v>
      </c>
      <c r="AE3">
        <v>-3.6532200000000001E-2</v>
      </c>
      <c r="AF3">
        <v>-1.6619800000000001E-2</v>
      </c>
      <c r="AG3">
        <v>1.33207E-2</v>
      </c>
      <c r="AH3">
        <v>1.6750399999999999E-2</v>
      </c>
      <c r="AI3">
        <v>2.3222199999999998E-2</v>
      </c>
      <c r="AJ3">
        <v>2.85201E-2</v>
      </c>
      <c r="AK3">
        <v>1.9882199999999999E-2</v>
      </c>
      <c r="AL3">
        <v>1.7275800000000001E-2</v>
      </c>
      <c r="AM3">
        <v>5.2947000000000003E-3</v>
      </c>
      <c r="AN3">
        <v>1.9318800000000001E-2</v>
      </c>
      <c r="AO3">
        <v>1.9973999999999999E-2</v>
      </c>
      <c r="AP3">
        <v>-3.4474200000000003E-2</v>
      </c>
      <c r="AQ3">
        <v>0.12729670000000001</v>
      </c>
      <c r="AR3">
        <v>0.13066659999999999</v>
      </c>
      <c r="AS3">
        <v>0.110221</v>
      </c>
      <c r="AT3">
        <v>0.10209260000000001</v>
      </c>
      <c r="AU3">
        <v>0.11754340000000001</v>
      </c>
      <c r="AV3">
        <v>0.11356430000000001</v>
      </c>
      <c r="AW3">
        <v>-3.9534000000000001E-3</v>
      </c>
      <c r="AX3">
        <v>-3.0387899999999999E-2</v>
      </c>
      <c r="AY3">
        <v>-2.8931800000000001E-2</v>
      </c>
      <c r="AZ3">
        <v>-2.3783499999999999E-2</v>
      </c>
      <c r="BA3">
        <v>-2.94454E-2</v>
      </c>
      <c r="BB3">
        <v>-2.4876800000000001E-2</v>
      </c>
      <c r="BC3">
        <v>-2.7535299999999999E-2</v>
      </c>
      <c r="BD3">
        <v>-8.7717999999999997E-3</v>
      </c>
      <c r="BE3">
        <v>1.79512E-2</v>
      </c>
      <c r="BF3">
        <v>2.16791E-2</v>
      </c>
      <c r="BG3">
        <v>2.8112600000000001E-2</v>
      </c>
      <c r="BH3">
        <v>3.3405200000000003E-2</v>
      </c>
      <c r="BI3">
        <v>2.6246800000000001E-2</v>
      </c>
      <c r="BJ3">
        <v>2.4214400000000001E-2</v>
      </c>
      <c r="BK3">
        <v>1.5590100000000001E-2</v>
      </c>
      <c r="BL3">
        <v>2.9398400000000002E-2</v>
      </c>
      <c r="BM3">
        <v>2.9562700000000001E-2</v>
      </c>
      <c r="BN3">
        <v>-2.2344300000000001E-2</v>
      </c>
      <c r="BO3">
        <v>0.13898540000000001</v>
      </c>
      <c r="BP3">
        <v>0.14135120000000001</v>
      </c>
      <c r="BQ3">
        <v>0.12132510000000001</v>
      </c>
      <c r="BR3">
        <v>0.1127151</v>
      </c>
      <c r="BS3">
        <v>0.1283019</v>
      </c>
      <c r="BT3">
        <v>0.1242413</v>
      </c>
      <c r="BU3">
        <v>6.3670999999999997E-3</v>
      </c>
      <c r="BV3">
        <v>-1.9914600000000001E-2</v>
      </c>
      <c r="BW3">
        <v>-1.8138399999999999E-2</v>
      </c>
      <c r="BX3">
        <v>-1.22763E-2</v>
      </c>
      <c r="BY3">
        <v>-1.6905099999999999E-2</v>
      </c>
      <c r="BZ3">
        <v>-1.89567E-2</v>
      </c>
      <c r="CA3">
        <v>-2.1304E-2</v>
      </c>
      <c r="CB3">
        <v>-3.3362000000000001E-3</v>
      </c>
      <c r="CC3">
        <v>2.1158199999999999E-2</v>
      </c>
      <c r="CD3">
        <v>2.5092799999999998E-2</v>
      </c>
      <c r="CE3">
        <v>3.1499600000000003E-2</v>
      </c>
      <c r="CF3">
        <v>3.6788599999999998E-2</v>
      </c>
      <c r="CG3">
        <v>3.0654799999999999E-2</v>
      </c>
      <c r="CH3">
        <v>2.90201E-2</v>
      </c>
      <c r="CI3">
        <v>2.27207E-2</v>
      </c>
      <c r="CJ3">
        <v>3.6379500000000002E-2</v>
      </c>
      <c r="CK3">
        <v>3.6203899999999997E-2</v>
      </c>
      <c r="CL3">
        <v>-1.39431E-2</v>
      </c>
      <c r="CM3">
        <v>0.14708089999999999</v>
      </c>
      <c r="CN3">
        <v>0.1487513</v>
      </c>
      <c r="CO3">
        <v>0.12901580000000001</v>
      </c>
      <c r="CP3">
        <v>0.12007230000000001</v>
      </c>
      <c r="CQ3">
        <v>0.13575319999999999</v>
      </c>
      <c r="CR3">
        <v>0.13163610000000001</v>
      </c>
      <c r="CS3">
        <v>1.3514999999999999E-2</v>
      </c>
      <c r="CT3">
        <v>-1.2660899999999999E-2</v>
      </c>
      <c r="CU3">
        <v>-1.0662899999999999E-2</v>
      </c>
      <c r="CV3">
        <v>-4.3064000000000002E-3</v>
      </c>
      <c r="CW3">
        <v>-8.2196999999999999E-3</v>
      </c>
      <c r="CX3">
        <v>-1.3036499999999999E-2</v>
      </c>
      <c r="CY3">
        <v>-1.50727E-2</v>
      </c>
      <c r="CZ3">
        <v>2.0993000000000001E-3</v>
      </c>
      <c r="DA3">
        <v>2.43652E-2</v>
      </c>
      <c r="DB3">
        <v>2.8506400000000001E-2</v>
      </c>
      <c r="DC3">
        <v>3.48867E-2</v>
      </c>
      <c r="DD3">
        <v>4.0172100000000002E-2</v>
      </c>
      <c r="DE3">
        <v>3.5062900000000001E-2</v>
      </c>
      <c r="DF3">
        <v>3.3825800000000003E-2</v>
      </c>
      <c r="DG3">
        <v>2.9851300000000001E-2</v>
      </c>
      <c r="DH3">
        <v>4.3360700000000002E-2</v>
      </c>
      <c r="DI3">
        <v>4.2845000000000001E-2</v>
      </c>
      <c r="DJ3">
        <v>-5.5420000000000001E-3</v>
      </c>
      <c r="DK3">
        <v>0.15517649999999999</v>
      </c>
      <c r="DL3">
        <v>0.1561515</v>
      </c>
      <c r="DM3">
        <v>0.13670650000000001</v>
      </c>
      <c r="DN3">
        <v>0.1274294</v>
      </c>
      <c r="DO3">
        <v>0.14320440000000001</v>
      </c>
      <c r="DP3">
        <v>0.13903099999999999</v>
      </c>
      <c r="DQ3">
        <v>2.0663000000000001E-2</v>
      </c>
      <c r="DR3">
        <v>-5.4072E-3</v>
      </c>
      <c r="DS3">
        <v>-3.1874E-3</v>
      </c>
      <c r="DT3">
        <v>3.6635000000000001E-3</v>
      </c>
      <c r="DU3">
        <v>4.6559999999999999E-4</v>
      </c>
      <c r="DV3">
        <v>-4.4887E-3</v>
      </c>
      <c r="DW3">
        <v>-6.0758000000000001E-3</v>
      </c>
      <c r="DX3">
        <v>9.9472999999999992E-3</v>
      </c>
      <c r="DY3">
        <v>2.89956E-2</v>
      </c>
      <c r="DZ3">
        <v>3.3435199999999998E-2</v>
      </c>
      <c r="EA3">
        <v>3.9777100000000003E-2</v>
      </c>
      <c r="EB3">
        <v>4.5057199999999999E-2</v>
      </c>
      <c r="EC3">
        <v>4.1427400000000003E-2</v>
      </c>
      <c r="ED3">
        <v>4.0764399999999999E-2</v>
      </c>
      <c r="EE3">
        <v>4.0146800000000003E-2</v>
      </c>
      <c r="EF3">
        <v>5.3440300000000003E-2</v>
      </c>
      <c r="EG3">
        <v>5.2433800000000003E-2</v>
      </c>
      <c r="EH3">
        <v>6.5878999999999998E-3</v>
      </c>
      <c r="EI3">
        <v>0.16686519999999999</v>
      </c>
      <c r="EJ3">
        <v>0.16683609999999999</v>
      </c>
      <c r="EK3">
        <v>0.14781059999999999</v>
      </c>
      <c r="EL3">
        <v>0.13805200000000001</v>
      </c>
      <c r="EM3">
        <v>0.15396290000000001</v>
      </c>
      <c r="EN3">
        <v>0.14970800000000001</v>
      </c>
      <c r="EO3">
        <v>3.0983500000000001E-2</v>
      </c>
      <c r="EP3">
        <v>5.0660999999999996E-3</v>
      </c>
      <c r="EQ3">
        <v>7.6059999999999999E-3</v>
      </c>
      <c r="ER3">
        <v>1.51708E-2</v>
      </c>
      <c r="ES3">
        <v>1.3005900000000001E-2</v>
      </c>
      <c r="ET3">
        <v>71.15446</v>
      </c>
      <c r="EU3">
        <v>69.96754</v>
      </c>
      <c r="EV3">
        <v>68.746830000000003</v>
      </c>
      <c r="EW3">
        <v>66.983909999999995</v>
      </c>
      <c r="EX3">
        <v>66.231840000000005</v>
      </c>
      <c r="EY3">
        <v>65.610249999999994</v>
      </c>
      <c r="EZ3">
        <v>65.826629999999994</v>
      </c>
      <c r="FA3">
        <v>68.939160000000001</v>
      </c>
      <c r="FB3">
        <v>72.923850000000002</v>
      </c>
      <c r="FC3">
        <v>77.047120000000007</v>
      </c>
      <c r="FD3">
        <v>81.166150000000002</v>
      </c>
      <c r="FE3">
        <v>84.74109</v>
      </c>
      <c r="FF3">
        <v>87.45796</v>
      </c>
      <c r="FG3">
        <v>89.705150000000003</v>
      </c>
      <c r="FH3">
        <v>91.129040000000003</v>
      </c>
      <c r="FI3">
        <v>91.7453</v>
      </c>
      <c r="FJ3">
        <v>90.987880000000004</v>
      </c>
      <c r="FK3">
        <v>90.791499999999999</v>
      </c>
      <c r="FL3">
        <v>90.509190000000004</v>
      </c>
      <c r="FM3">
        <v>87.862639999999999</v>
      </c>
      <c r="FN3">
        <v>83.155869999999993</v>
      </c>
      <c r="FO3">
        <v>80.597440000000006</v>
      </c>
      <c r="FP3">
        <v>78.496420000000001</v>
      </c>
      <c r="FQ3">
        <v>76.532110000000003</v>
      </c>
      <c r="FR3">
        <v>2.3744100000000001E-2</v>
      </c>
      <c r="FS3">
        <v>1</v>
      </c>
    </row>
    <row r="4" spans="1:175" x14ac:dyDescent="0.2">
      <c r="A4" t="s">
        <v>1</v>
      </c>
      <c r="B4" t="s">
        <v>202</v>
      </c>
      <c r="C4">
        <v>42181</v>
      </c>
      <c r="D4">
        <v>2</v>
      </c>
      <c r="E4">
        <v>55</v>
      </c>
      <c r="F4">
        <v>3.0037829999999999</v>
      </c>
      <c r="G4">
        <v>2.9387979999999998</v>
      </c>
      <c r="H4">
        <v>2.9150520000000002</v>
      </c>
      <c r="I4">
        <v>2.8742529999999999</v>
      </c>
      <c r="J4">
        <v>2.9022610000000002</v>
      </c>
      <c r="K4">
        <v>3.0888080000000002</v>
      </c>
      <c r="L4">
        <v>3.192304</v>
      </c>
      <c r="M4">
        <v>3.4539589999999998</v>
      </c>
      <c r="N4">
        <v>3.7236899999999999</v>
      </c>
      <c r="O4">
        <v>3.9312839999999998</v>
      </c>
      <c r="P4">
        <v>4.1299250000000001</v>
      </c>
      <c r="Q4">
        <v>4.2697729999999998</v>
      </c>
      <c r="R4">
        <v>4.1296179999999998</v>
      </c>
      <c r="S4">
        <v>4.0025820000000003</v>
      </c>
      <c r="T4">
        <v>3.9692270000000001</v>
      </c>
      <c r="U4">
        <v>3.8396759999999999</v>
      </c>
      <c r="V4">
        <v>3.5458810000000001</v>
      </c>
      <c r="W4">
        <v>3.2260789999999999</v>
      </c>
      <c r="X4">
        <v>3.0114610000000002</v>
      </c>
      <c r="Y4">
        <v>3.100724</v>
      </c>
      <c r="Z4">
        <v>3.0152160000000001</v>
      </c>
      <c r="AA4">
        <v>2.935384</v>
      </c>
      <c r="AB4">
        <v>3.0151029999999999</v>
      </c>
      <c r="AC4">
        <v>2.9969739999999998</v>
      </c>
      <c r="AD4">
        <v>5.4267999999999999E-3</v>
      </c>
      <c r="AE4">
        <v>4.1149999999999997E-3</v>
      </c>
      <c r="AF4">
        <v>5.6287000000000004E-3</v>
      </c>
      <c r="AG4">
        <v>4.2230000000000002E-3</v>
      </c>
      <c r="AH4">
        <v>4.4653999999999996E-3</v>
      </c>
      <c r="AI4">
        <v>2.5094000000000002E-3</v>
      </c>
      <c r="AJ4">
        <v>7.9395999999999998E-3</v>
      </c>
      <c r="AK4">
        <v>1.0311799999999999E-2</v>
      </c>
      <c r="AL4">
        <v>-5.8313000000000002E-3</v>
      </c>
      <c r="AM4">
        <v>-3.4696000000000002E-3</v>
      </c>
      <c r="AN4">
        <v>-1.4954800000000001E-2</v>
      </c>
      <c r="AO4">
        <v>-1.0720800000000001E-2</v>
      </c>
      <c r="AP4">
        <v>-1.33154E-2</v>
      </c>
      <c r="AQ4">
        <v>-1.7162E-2</v>
      </c>
      <c r="AR4">
        <v>-4.7520800000000002E-2</v>
      </c>
      <c r="AS4">
        <v>-2.50266E-2</v>
      </c>
      <c r="AT4">
        <v>-1.59253E-2</v>
      </c>
      <c r="AU4">
        <v>-3.8157E-3</v>
      </c>
      <c r="AV4">
        <v>-1.11416E-2</v>
      </c>
      <c r="AW4">
        <v>-1.2231000000000001E-2</v>
      </c>
      <c r="AX4">
        <v>-3.9602999999999999E-3</v>
      </c>
      <c r="AY4">
        <v>6.7269000000000001E-3</v>
      </c>
      <c r="AZ4">
        <v>9.9641E-3</v>
      </c>
      <c r="BA4">
        <v>6.5351999999999997E-3</v>
      </c>
      <c r="BB4">
        <v>6.9801999999999998E-3</v>
      </c>
      <c r="BC4">
        <v>5.6563999999999998E-3</v>
      </c>
      <c r="BD4">
        <v>7.1317999999999998E-3</v>
      </c>
      <c r="BE4">
        <v>5.6242999999999996E-3</v>
      </c>
      <c r="BF4">
        <v>5.9657E-3</v>
      </c>
      <c r="BG4">
        <v>3.9233999999999996E-3</v>
      </c>
      <c r="BH4">
        <v>1.0039299999999999E-2</v>
      </c>
      <c r="BI4">
        <v>1.27916E-2</v>
      </c>
      <c r="BJ4">
        <v>-2.9063000000000001E-3</v>
      </c>
      <c r="BK4">
        <v>3.4100000000000002E-5</v>
      </c>
      <c r="BL4">
        <v>-1.1206799999999999E-2</v>
      </c>
      <c r="BM4">
        <v>-6.5323000000000004E-3</v>
      </c>
      <c r="BN4">
        <v>-7.7583000000000001E-3</v>
      </c>
      <c r="BO4">
        <v>-1.1485499999999999E-2</v>
      </c>
      <c r="BP4">
        <v>-4.0852300000000001E-2</v>
      </c>
      <c r="BQ4">
        <v>-1.94842E-2</v>
      </c>
      <c r="BR4">
        <v>-1.2220099999999999E-2</v>
      </c>
      <c r="BS4">
        <v>-1.6925E-3</v>
      </c>
      <c r="BT4">
        <v>-7.4449E-3</v>
      </c>
      <c r="BU4">
        <v>-8.1758999999999998E-3</v>
      </c>
      <c r="BV4">
        <v>-1.4304999999999999E-3</v>
      </c>
      <c r="BW4">
        <v>8.4592000000000001E-3</v>
      </c>
      <c r="BX4">
        <v>1.16078E-2</v>
      </c>
      <c r="BY4">
        <v>7.9214000000000003E-3</v>
      </c>
      <c r="BZ4">
        <v>8.0560000000000007E-3</v>
      </c>
      <c r="CA4">
        <v>6.7239999999999999E-3</v>
      </c>
      <c r="CB4">
        <v>8.1726999999999998E-3</v>
      </c>
      <c r="CC4">
        <v>6.5948999999999999E-3</v>
      </c>
      <c r="CD4">
        <v>7.0048000000000003E-3</v>
      </c>
      <c r="CE4">
        <v>4.9027000000000003E-3</v>
      </c>
      <c r="CF4">
        <v>1.14936E-2</v>
      </c>
      <c r="CG4">
        <v>1.45091E-2</v>
      </c>
      <c r="CH4">
        <v>-8.8049999999999999E-4</v>
      </c>
      <c r="CI4">
        <v>2.4608E-3</v>
      </c>
      <c r="CJ4">
        <v>-8.6108000000000001E-3</v>
      </c>
      <c r="CK4">
        <v>-3.6313999999999999E-3</v>
      </c>
      <c r="CL4">
        <v>-3.9094999999999998E-3</v>
      </c>
      <c r="CM4">
        <v>-7.554E-3</v>
      </c>
      <c r="CN4">
        <v>-3.6233799999999997E-2</v>
      </c>
      <c r="CO4">
        <v>-1.56454E-2</v>
      </c>
      <c r="CP4">
        <v>-9.6539E-3</v>
      </c>
      <c r="CQ4">
        <v>-2.221E-4</v>
      </c>
      <c r="CR4">
        <v>-4.8846000000000002E-3</v>
      </c>
      <c r="CS4">
        <v>-5.3673999999999996E-3</v>
      </c>
      <c r="CT4">
        <v>3.2170000000000001E-4</v>
      </c>
      <c r="CU4">
        <v>9.6589999999999992E-3</v>
      </c>
      <c r="CV4">
        <v>1.27461E-2</v>
      </c>
      <c r="CW4">
        <v>8.8813999999999994E-3</v>
      </c>
      <c r="CX4">
        <v>9.1318000000000007E-3</v>
      </c>
      <c r="CY4">
        <v>7.7916000000000001E-3</v>
      </c>
      <c r="CZ4">
        <v>9.2137E-3</v>
      </c>
      <c r="DA4">
        <v>7.5653999999999999E-3</v>
      </c>
      <c r="DB4">
        <v>8.0438000000000003E-3</v>
      </c>
      <c r="DC4">
        <v>5.8820000000000001E-3</v>
      </c>
      <c r="DD4">
        <v>1.2947800000000001E-2</v>
      </c>
      <c r="DE4">
        <v>1.62267E-2</v>
      </c>
      <c r="DF4">
        <v>1.1452999999999999E-3</v>
      </c>
      <c r="DG4">
        <v>4.8874000000000001E-3</v>
      </c>
      <c r="DH4">
        <v>-6.0149000000000001E-3</v>
      </c>
      <c r="DI4">
        <v>-7.3050000000000003E-4</v>
      </c>
      <c r="DJ4">
        <v>-6.0699999999999998E-5</v>
      </c>
      <c r="DK4">
        <v>-3.6224999999999999E-3</v>
      </c>
      <c r="DL4">
        <v>-3.1615200000000003E-2</v>
      </c>
      <c r="DM4">
        <v>-1.18067E-2</v>
      </c>
      <c r="DN4">
        <v>-7.0876000000000003E-3</v>
      </c>
      <c r="DO4">
        <v>1.2484E-3</v>
      </c>
      <c r="DP4">
        <v>-2.3241999999999998E-3</v>
      </c>
      <c r="DQ4">
        <v>-2.5588E-3</v>
      </c>
      <c r="DR4">
        <v>2.0739E-3</v>
      </c>
      <c r="DS4">
        <v>1.0858899999999999E-2</v>
      </c>
      <c r="DT4">
        <v>1.3884499999999999E-2</v>
      </c>
      <c r="DU4">
        <v>9.8414999999999996E-3</v>
      </c>
      <c r="DV4">
        <v>1.0685099999999999E-2</v>
      </c>
      <c r="DW4">
        <v>9.3331000000000004E-3</v>
      </c>
      <c r="DX4">
        <v>1.07168E-2</v>
      </c>
      <c r="DY4">
        <v>8.9666999999999993E-3</v>
      </c>
      <c r="DZ4">
        <v>9.5440999999999998E-3</v>
      </c>
      <c r="EA4">
        <v>7.2960999999999998E-3</v>
      </c>
      <c r="EB4">
        <v>1.50476E-2</v>
      </c>
      <c r="EC4">
        <v>1.8706500000000001E-2</v>
      </c>
      <c r="ED4">
        <v>4.0702999999999998E-3</v>
      </c>
      <c r="EE4">
        <v>8.3911000000000003E-3</v>
      </c>
      <c r="EF4">
        <v>-2.2667999999999998E-3</v>
      </c>
      <c r="EG4">
        <v>3.4580000000000001E-3</v>
      </c>
      <c r="EH4">
        <v>5.4963E-3</v>
      </c>
      <c r="EI4">
        <v>2.0539999999999998E-3</v>
      </c>
      <c r="EJ4">
        <v>-2.4946800000000002E-2</v>
      </c>
      <c r="EK4">
        <v>-6.2643000000000004E-3</v>
      </c>
      <c r="EL4">
        <v>-3.3823999999999998E-3</v>
      </c>
      <c r="EM4">
        <v>3.3716000000000002E-3</v>
      </c>
      <c r="EN4">
        <v>1.3725E-3</v>
      </c>
      <c r="EO4">
        <v>1.4963000000000001E-3</v>
      </c>
      <c r="EP4">
        <v>4.6037999999999999E-3</v>
      </c>
      <c r="EQ4">
        <v>1.25912E-2</v>
      </c>
      <c r="ER4">
        <v>1.55281E-2</v>
      </c>
      <c r="ES4">
        <v>1.12277E-2</v>
      </c>
      <c r="ET4">
        <v>74.731939999999994</v>
      </c>
      <c r="EU4">
        <v>72.927710000000005</v>
      </c>
      <c r="EV4">
        <v>71.363579999999999</v>
      </c>
      <c r="EW4">
        <v>69.554239999999993</v>
      </c>
      <c r="EX4">
        <v>68.68092</v>
      </c>
      <c r="EY4">
        <v>67.584879999999998</v>
      </c>
      <c r="EZ4">
        <v>67.737960000000001</v>
      </c>
      <c r="FA4">
        <v>69.897710000000004</v>
      </c>
      <c r="FB4">
        <v>72.799930000000003</v>
      </c>
      <c r="FC4">
        <v>76.884349999999998</v>
      </c>
      <c r="FD4">
        <v>80.934349999999995</v>
      </c>
      <c r="FE4">
        <v>83.980419999999995</v>
      </c>
      <c r="FF4">
        <v>86.569820000000007</v>
      </c>
      <c r="FG4">
        <v>88.694500000000005</v>
      </c>
      <c r="FH4">
        <v>89.662120000000002</v>
      </c>
      <c r="FI4">
        <v>89.253810000000001</v>
      </c>
      <c r="FJ4">
        <v>87.582229999999996</v>
      </c>
      <c r="FK4">
        <v>86.510549999999995</v>
      </c>
      <c r="FL4">
        <v>85.478750000000005</v>
      </c>
      <c r="FM4">
        <v>83.652280000000005</v>
      </c>
      <c r="FN4">
        <v>80.068529999999996</v>
      </c>
      <c r="FO4">
        <v>76.781189999999995</v>
      </c>
      <c r="FP4">
        <v>75.042919999999995</v>
      </c>
      <c r="FQ4">
        <v>73.624139999999997</v>
      </c>
      <c r="FR4">
        <v>4.3417999999999998E-3</v>
      </c>
      <c r="FS4">
        <v>1</v>
      </c>
    </row>
    <row r="5" spans="1:175" x14ac:dyDescent="0.2">
      <c r="A5" t="s">
        <v>1</v>
      </c>
      <c r="B5" t="s">
        <v>202</v>
      </c>
      <c r="C5">
        <v>42185</v>
      </c>
      <c r="D5">
        <v>6</v>
      </c>
      <c r="E5">
        <v>55</v>
      </c>
      <c r="F5">
        <v>3.034503</v>
      </c>
      <c r="G5">
        <v>2.975816</v>
      </c>
      <c r="H5">
        <v>2.9527709999999998</v>
      </c>
      <c r="I5">
        <v>2.9494050000000001</v>
      </c>
      <c r="J5">
        <v>3.0131800000000002</v>
      </c>
      <c r="K5">
        <v>3.1243560000000001</v>
      </c>
      <c r="L5">
        <v>3.2427549999999998</v>
      </c>
      <c r="M5">
        <v>3.480445</v>
      </c>
      <c r="N5">
        <v>3.7398419999999999</v>
      </c>
      <c r="O5">
        <v>3.9985650000000001</v>
      </c>
      <c r="P5">
        <v>4.2335750000000001</v>
      </c>
      <c r="Q5">
        <v>4.2817809999999996</v>
      </c>
      <c r="R5">
        <v>4.0276339999999999</v>
      </c>
      <c r="S5">
        <v>4.1403379999999999</v>
      </c>
      <c r="T5">
        <v>4.1483020000000002</v>
      </c>
      <c r="U5">
        <v>4.0774270000000001</v>
      </c>
      <c r="V5">
        <v>3.855591</v>
      </c>
      <c r="W5">
        <v>3.5694900000000001</v>
      </c>
      <c r="X5">
        <v>3.3682660000000002</v>
      </c>
      <c r="Y5">
        <v>3.603396</v>
      </c>
      <c r="Z5">
        <v>3.4790540000000001</v>
      </c>
      <c r="AA5">
        <v>3.3169909999999998</v>
      </c>
      <c r="AB5">
        <v>3.1732849999999999</v>
      </c>
      <c r="AC5">
        <v>3.1812130000000001</v>
      </c>
      <c r="AD5">
        <v>-4.4311799999999998E-2</v>
      </c>
      <c r="AE5">
        <v>-5.1188900000000002E-2</v>
      </c>
      <c r="AF5">
        <v>-2.0203100000000002E-2</v>
      </c>
      <c r="AG5">
        <v>1.21823E-2</v>
      </c>
      <c r="AH5">
        <v>3.5184199999999999E-2</v>
      </c>
      <c r="AI5">
        <v>1.0247600000000001E-2</v>
      </c>
      <c r="AJ5">
        <v>2.1897300000000001E-2</v>
      </c>
      <c r="AK5">
        <v>1.07244E-2</v>
      </c>
      <c r="AL5">
        <v>3.9280000000000001E-3</v>
      </c>
      <c r="AM5">
        <v>9.3016999999999996E-3</v>
      </c>
      <c r="AN5">
        <v>3.6589299999999998E-2</v>
      </c>
      <c r="AO5">
        <v>2.4043800000000001E-2</v>
      </c>
      <c r="AP5">
        <v>0.15103159999999999</v>
      </c>
      <c r="AQ5">
        <v>0.28611710000000001</v>
      </c>
      <c r="AR5">
        <v>0.2848386</v>
      </c>
      <c r="AS5">
        <v>0.16066620000000001</v>
      </c>
      <c r="AT5">
        <v>0.1395323</v>
      </c>
      <c r="AU5">
        <v>0.13317499999999999</v>
      </c>
      <c r="AV5">
        <v>0.1285645</v>
      </c>
      <c r="AW5">
        <v>3.6651900000000001E-2</v>
      </c>
      <c r="AX5">
        <v>1.5525000000000001E-2</v>
      </c>
      <c r="AY5">
        <v>7.3651000000000003E-3</v>
      </c>
      <c r="AZ5">
        <v>1.08644E-2</v>
      </c>
      <c r="BA5">
        <v>4.9645999999999996E-3</v>
      </c>
      <c r="BB5">
        <v>-3.15719E-2</v>
      </c>
      <c r="BC5">
        <v>-3.7635399999999999E-2</v>
      </c>
      <c r="BD5">
        <v>-9.6784000000000002E-3</v>
      </c>
      <c r="BE5">
        <v>2.0154100000000001E-2</v>
      </c>
      <c r="BF5">
        <v>4.34475E-2</v>
      </c>
      <c r="BG5">
        <v>1.85244E-2</v>
      </c>
      <c r="BH5">
        <v>2.9106199999999999E-2</v>
      </c>
      <c r="BI5">
        <v>2.1924900000000001E-2</v>
      </c>
      <c r="BJ5">
        <v>1.6727100000000002E-2</v>
      </c>
      <c r="BK5">
        <v>2.5521700000000001E-2</v>
      </c>
      <c r="BL5">
        <v>5.2035400000000002E-2</v>
      </c>
      <c r="BM5">
        <v>3.82773E-2</v>
      </c>
      <c r="BN5">
        <v>0.16739860000000001</v>
      </c>
      <c r="BO5">
        <v>0.30213440000000003</v>
      </c>
      <c r="BP5">
        <v>0.30075859999999999</v>
      </c>
      <c r="BQ5">
        <v>0.17570069999999999</v>
      </c>
      <c r="BR5">
        <v>0.1538466</v>
      </c>
      <c r="BS5">
        <v>0.1494122</v>
      </c>
      <c r="BT5">
        <v>0.14474799999999999</v>
      </c>
      <c r="BU5">
        <v>5.3260700000000001E-2</v>
      </c>
      <c r="BV5">
        <v>3.3373399999999998E-2</v>
      </c>
      <c r="BW5">
        <v>2.4579299999999998E-2</v>
      </c>
      <c r="BX5">
        <v>2.9459200000000001E-2</v>
      </c>
      <c r="BY5">
        <v>2.54495E-2</v>
      </c>
      <c r="BZ5">
        <v>-2.27482E-2</v>
      </c>
      <c r="CA5">
        <v>-2.8248200000000001E-2</v>
      </c>
      <c r="CB5">
        <v>-2.3890999999999999E-3</v>
      </c>
      <c r="CC5">
        <v>2.5675300000000002E-2</v>
      </c>
      <c r="CD5">
        <v>4.9170699999999998E-2</v>
      </c>
      <c r="CE5">
        <v>2.4256799999999999E-2</v>
      </c>
      <c r="CF5">
        <v>3.4098999999999997E-2</v>
      </c>
      <c r="CG5">
        <v>2.9682299999999998E-2</v>
      </c>
      <c r="CH5">
        <v>2.5591699999999998E-2</v>
      </c>
      <c r="CI5">
        <v>3.6755599999999999E-2</v>
      </c>
      <c r="CJ5">
        <v>6.2733200000000003E-2</v>
      </c>
      <c r="CK5">
        <v>4.8135400000000002E-2</v>
      </c>
      <c r="CL5">
        <v>0.17873430000000001</v>
      </c>
      <c r="CM5">
        <v>0.31322800000000001</v>
      </c>
      <c r="CN5">
        <v>0.31178479999999997</v>
      </c>
      <c r="CO5">
        <v>0.18611359999999999</v>
      </c>
      <c r="CP5">
        <v>0.16376060000000001</v>
      </c>
      <c r="CQ5">
        <v>0.1606581</v>
      </c>
      <c r="CR5">
        <v>0.1559566</v>
      </c>
      <c r="CS5">
        <v>6.4763899999999999E-2</v>
      </c>
      <c r="CT5">
        <v>4.5735100000000001E-2</v>
      </c>
      <c r="CU5">
        <v>3.6501800000000001E-2</v>
      </c>
      <c r="CV5">
        <v>4.2337899999999998E-2</v>
      </c>
      <c r="CW5">
        <v>3.96373E-2</v>
      </c>
      <c r="CX5">
        <v>-1.3924600000000001E-2</v>
      </c>
      <c r="CY5">
        <v>-1.8861099999999999E-2</v>
      </c>
      <c r="CZ5">
        <v>4.9002999999999998E-3</v>
      </c>
      <c r="DA5">
        <v>3.1196600000000001E-2</v>
      </c>
      <c r="DB5">
        <v>5.4893900000000002E-2</v>
      </c>
      <c r="DC5">
        <v>2.99893E-2</v>
      </c>
      <c r="DD5">
        <v>3.9091800000000003E-2</v>
      </c>
      <c r="DE5">
        <v>3.7439699999999999E-2</v>
      </c>
      <c r="DF5">
        <v>3.4456199999999999E-2</v>
      </c>
      <c r="DG5">
        <v>4.7989499999999997E-2</v>
      </c>
      <c r="DH5">
        <v>7.3431099999999999E-2</v>
      </c>
      <c r="DI5">
        <v>5.7993500000000003E-2</v>
      </c>
      <c r="DJ5">
        <v>0.19006999999999999</v>
      </c>
      <c r="DK5">
        <v>0.32432159999999999</v>
      </c>
      <c r="DL5">
        <v>0.32281100000000001</v>
      </c>
      <c r="DM5">
        <v>0.19652639999999999</v>
      </c>
      <c r="DN5">
        <v>0.17367460000000001</v>
      </c>
      <c r="DO5">
        <v>0.1719039</v>
      </c>
      <c r="DP5">
        <v>0.16716510000000001</v>
      </c>
      <c r="DQ5">
        <v>7.6267199999999993E-2</v>
      </c>
      <c r="DR5">
        <v>5.8096799999999997E-2</v>
      </c>
      <c r="DS5">
        <v>4.8424200000000001E-2</v>
      </c>
      <c r="DT5">
        <v>5.5216599999999998E-2</v>
      </c>
      <c r="DU5">
        <v>5.3825100000000001E-2</v>
      </c>
      <c r="DV5">
        <v>-1.1846999999999999E-3</v>
      </c>
      <c r="DW5">
        <v>-5.3076E-3</v>
      </c>
      <c r="DX5">
        <v>1.5424999999999999E-2</v>
      </c>
      <c r="DY5">
        <v>3.9168399999999999E-2</v>
      </c>
      <c r="DZ5">
        <v>6.31573E-2</v>
      </c>
      <c r="EA5">
        <v>3.8266099999999997E-2</v>
      </c>
      <c r="EB5">
        <v>4.6300599999999997E-2</v>
      </c>
      <c r="EC5">
        <v>4.8640200000000001E-2</v>
      </c>
      <c r="ED5">
        <v>4.72553E-2</v>
      </c>
      <c r="EE5">
        <v>6.4209600000000006E-2</v>
      </c>
      <c r="EF5">
        <v>8.8877200000000003E-2</v>
      </c>
      <c r="EG5">
        <v>7.2227E-2</v>
      </c>
      <c r="EH5">
        <v>0.20643700000000001</v>
      </c>
      <c r="EI5">
        <v>0.3403389</v>
      </c>
      <c r="EJ5">
        <v>0.33873110000000001</v>
      </c>
      <c r="EK5">
        <v>0.2115609</v>
      </c>
      <c r="EL5">
        <v>0.18798899999999999</v>
      </c>
      <c r="EM5">
        <v>0.18814110000000001</v>
      </c>
      <c r="EN5">
        <v>0.1833486</v>
      </c>
      <c r="EO5">
        <v>9.2876E-2</v>
      </c>
      <c r="EP5">
        <v>7.5945200000000004E-2</v>
      </c>
      <c r="EQ5">
        <v>6.56384E-2</v>
      </c>
      <c r="ER5">
        <v>7.3811500000000002E-2</v>
      </c>
      <c r="ES5">
        <v>7.4310000000000001E-2</v>
      </c>
      <c r="ET5">
        <v>74.038790000000006</v>
      </c>
      <c r="EU5">
        <v>72.724400000000003</v>
      </c>
      <c r="EV5">
        <v>71.506550000000004</v>
      </c>
      <c r="EW5">
        <v>70.290539999999993</v>
      </c>
      <c r="EX5">
        <v>69.544560000000004</v>
      </c>
      <c r="EY5">
        <v>68.212310000000002</v>
      </c>
      <c r="EZ5">
        <v>68.574860000000001</v>
      </c>
      <c r="FA5">
        <v>70.963710000000006</v>
      </c>
      <c r="FB5">
        <v>75.125590000000003</v>
      </c>
      <c r="FC5">
        <v>79.490690000000001</v>
      </c>
      <c r="FD5">
        <v>83.32687</v>
      </c>
      <c r="FE5">
        <v>86.342280000000002</v>
      </c>
      <c r="FF5">
        <v>88.536699999999996</v>
      </c>
      <c r="FG5">
        <v>90.421310000000005</v>
      </c>
      <c r="FH5">
        <v>92.171239999999997</v>
      </c>
      <c r="FI5">
        <v>93.839730000000003</v>
      </c>
      <c r="FJ5">
        <v>93.938609999999997</v>
      </c>
      <c r="FK5">
        <v>93.992159999999998</v>
      </c>
      <c r="FL5">
        <v>92.004149999999996</v>
      </c>
      <c r="FM5">
        <v>90.677499999999995</v>
      </c>
      <c r="FN5">
        <v>86.965100000000007</v>
      </c>
      <c r="FO5">
        <v>83.897739999999999</v>
      </c>
      <c r="FP5">
        <v>81.370599999999996</v>
      </c>
      <c r="FQ5">
        <v>79.608990000000006</v>
      </c>
      <c r="FR5">
        <v>3.0576800000000001E-2</v>
      </c>
      <c r="FS5">
        <v>1</v>
      </c>
    </row>
    <row r="6" spans="1:175" x14ac:dyDescent="0.2">
      <c r="A6" t="s">
        <v>1</v>
      </c>
      <c r="B6" t="s">
        <v>202</v>
      </c>
      <c r="C6">
        <v>42186</v>
      </c>
      <c r="D6">
        <v>0</v>
      </c>
      <c r="E6">
        <v>55</v>
      </c>
      <c r="F6">
        <v>3.0525449999999998</v>
      </c>
      <c r="G6">
        <v>3.0085799999999998</v>
      </c>
      <c r="H6">
        <v>2.931041</v>
      </c>
      <c r="I6">
        <v>2.8786700000000001</v>
      </c>
      <c r="J6">
        <v>2.9539029999999999</v>
      </c>
      <c r="K6">
        <v>3.128892</v>
      </c>
      <c r="L6">
        <v>3.3177720000000002</v>
      </c>
      <c r="M6">
        <v>3.6485910000000001</v>
      </c>
      <c r="N6">
        <v>3.8853650000000002</v>
      </c>
      <c r="O6">
        <v>3.9401329999999999</v>
      </c>
      <c r="P6">
        <v>4.0402230000000001</v>
      </c>
      <c r="Q6">
        <v>4.1692479999999996</v>
      </c>
      <c r="R6">
        <v>4.0081769999999999</v>
      </c>
      <c r="S6">
        <v>3.7570380000000001</v>
      </c>
      <c r="T6">
        <v>3.6253139999999999</v>
      </c>
      <c r="U6">
        <v>3.6136029999999999</v>
      </c>
      <c r="V6">
        <v>3.579494</v>
      </c>
      <c r="W6">
        <v>3.3314300000000001</v>
      </c>
      <c r="X6">
        <v>3.115189</v>
      </c>
      <c r="Y6">
        <v>3.2501600000000002</v>
      </c>
      <c r="Z6">
        <v>3.2089089999999998</v>
      </c>
      <c r="AA6">
        <v>3.1048119999999999</v>
      </c>
      <c r="AB6">
        <v>2.8673030000000002</v>
      </c>
      <c r="AC6">
        <v>2.8894570000000002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77.690169999999995</v>
      </c>
      <c r="EU6">
        <v>76.574960000000004</v>
      </c>
      <c r="EV6">
        <v>74.531559999999999</v>
      </c>
      <c r="EW6">
        <v>73.168490000000006</v>
      </c>
      <c r="EX6">
        <v>72.558949999999996</v>
      </c>
      <c r="EY6">
        <v>71.288460000000001</v>
      </c>
      <c r="EZ6">
        <v>71.409000000000006</v>
      </c>
      <c r="FA6">
        <v>71.692710000000005</v>
      </c>
      <c r="FB6">
        <v>74.046459999999996</v>
      </c>
      <c r="FC6">
        <v>78.209900000000005</v>
      </c>
      <c r="FD6">
        <v>82.484899999999996</v>
      </c>
      <c r="FE6">
        <v>86.627080000000007</v>
      </c>
      <c r="FF6">
        <v>88.479900000000001</v>
      </c>
      <c r="FG6">
        <v>88.613029999999995</v>
      </c>
      <c r="FH6">
        <v>87.518749999999997</v>
      </c>
      <c r="FI6">
        <v>87.641159999999999</v>
      </c>
      <c r="FJ6">
        <v>87.985770000000002</v>
      </c>
      <c r="FK6">
        <v>86.726439999999997</v>
      </c>
      <c r="FL6">
        <v>85.387280000000004</v>
      </c>
      <c r="FM6">
        <v>84.547309999999996</v>
      </c>
      <c r="FN6">
        <v>82.585269999999994</v>
      </c>
      <c r="FO6">
        <v>80.609679999999997</v>
      </c>
      <c r="FP6">
        <v>77.648520000000005</v>
      </c>
      <c r="FQ6">
        <v>75.930049999999994</v>
      </c>
      <c r="FR6">
        <v>0</v>
      </c>
      <c r="FS6">
        <v>1</v>
      </c>
    </row>
    <row r="7" spans="1:175" x14ac:dyDescent="0.2">
      <c r="A7" t="s">
        <v>1</v>
      </c>
      <c r="B7" t="s">
        <v>202</v>
      </c>
      <c r="C7">
        <v>42213</v>
      </c>
      <c r="D7">
        <v>5</v>
      </c>
      <c r="E7">
        <v>54</v>
      </c>
      <c r="F7">
        <v>2.555418</v>
      </c>
      <c r="G7">
        <v>2.4754019999999999</v>
      </c>
      <c r="H7">
        <v>2.5488249999999999</v>
      </c>
      <c r="I7">
        <v>2.5592830000000002</v>
      </c>
      <c r="J7">
        <v>2.6940110000000002</v>
      </c>
      <c r="K7">
        <v>2.7998240000000001</v>
      </c>
      <c r="L7">
        <v>3.0379079999999998</v>
      </c>
      <c r="M7">
        <v>3.2974250000000001</v>
      </c>
      <c r="N7">
        <v>3.6490130000000001</v>
      </c>
      <c r="O7">
        <v>3.8320889999999999</v>
      </c>
      <c r="P7">
        <v>3.953576</v>
      </c>
      <c r="Q7">
        <v>4.0835429999999997</v>
      </c>
      <c r="R7">
        <v>4.1692520000000002</v>
      </c>
      <c r="S7">
        <v>4.1819280000000001</v>
      </c>
      <c r="T7">
        <v>4.1372280000000003</v>
      </c>
      <c r="U7">
        <v>4.0367350000000002</v>
      </c>
      <c r="V7">
        <v>3.7849699999999999</v>
      </c>
      <c r="W7">
        <v>3.5031759999999998</v>
      </c>
      <c r="X7">
        <v>3.1371509999999998</v>
      </c>
      <c r="Y7">
        <v>3.0712060000000001</v>
      </c>
      <c r="Z7">
        <v>3.0064250000000001</v>
      </c>
      <c r="AA7">
        <v>2.9310670000000001</v>
      </c>
      <c r="AB7">
        <v>2.8186059999999999</v>
      </c>
      <c r="AC7">
        <v>2.6809090000000002</v>
      </c>
      <c r="AD7">
        <v>5.8970599999999998E-2</v>
      </c>
      <c r="AE7">
        <v>5.4900900000000002E-2</v>
      </c>
      <c r="AF7">
        <v>7.2511400000000004E-2</v>
      </c>
      <c r="AG7">
        <v>-5.4821700000000001E-2</v>
      </c>
      <c r="AH7">
        <v>-5.8460400000000003E-2</v>
      </c>
      <c r="AI7">
        <v>-5.9470700000000001E-2</v>
      </c>
      <c r="AJ7">
        <v>-5.4748400000000003E-2</v>
      </c>
      <c r="AK7">
        <v>-9.8253900000000005E-2</v>
      </c>
      <c r="AL7">
        <v>-9.6830200000000005E-2</v>
      </c>
      <c r="AM7">
        <v>-0.1042071</v>
      </c>
      <c r="AN7">
        <v>-9.45381E-2</v>
      </c>
      <c r="AO7">
        <v>-7.1346800000000002E-2</v>
      </c>
      <c r="AP7">
        <v>8.0369999999999997E-4</v>
      </c>
      <c r="AQ7">
        <v>-2.8915400000000001E-2</v>
      </c>
      <c r="AR7">
        <v>0.18194879999999999</v>
      </c>
      <c r="AS7">
        <v>0.21831600000000001</v>
      </c>
      <c r="AT7">
        <v>0.1948039</v>
      </c>
      <c r="AU7">
        <v>0.18221979999999999</v>
      </c>
      <c r="AV7">
        <v>0.184083</v>
      </c>
      <c r="AW7">
        <v>0.19553599999999999</v>
      </c>
      <c r="AX7">
        <v>0.1307345</v>
      </c>
      <c r="AY7">
        <v>9.5664899999999997E-2</v>
      </c>
      <c r="AZ7">
        <v>9.5042100000000004E-2</v>
      </c>
      <c r="BA7">
        <v>9.2862799999999995E-2</v>
      </c>
      <c r="BB7">
        <v>6.8245100000000003E-2</v>
      </c>
      <c r="BC7">
        <v>6.4448400000000003E-2</v>
      </c>
      <c r="BD7">
        <v>8.0781099999999995E-2</v>
      </c>
      <c r="BE7">
        <v>-4.8828999999999997E-2</v>
      </c>
      <c r="BF7">
        <v>-5.27947E-2</v>
      </c>
      <c r="BG7">
        <v>-5.4046400000000001E-2</v>
      </c>
      <c r="BH7">
        <v>-4.8975499999999998E-2</v>
      </c>
      <c r="BI7">
        <v>-8.8961100000000001E-2</v>
      </c>
      <c r="BJ7">
        <v>-8.6142899999999994E-2</v>
      </c>
      <c r="BK7">
        <v>-8.9526700000000001E-2</v>
      </c>
      <c r="BL7">
        <v>-8.2762100000000005E-2</v>
      </c>
      <c r="BM7">
        <v>-5.9321499999999999E-2</v>
      </c>
      <c r="BN7">
        <v>1.4741000000000001E-2</v>
      </c>
      <c r="BO7">
        <v>-1.47311E-2</v>
      </c>
      <c r="BP7">
        <v>0.19535540000000001</v>
      </c>
      <c r="BQ7">
        <v>0.23112089999999999</v>
      </c>
      <c r="BR7">
        <v>0.20720369999999999</v>
      </c>
      <c r="BS7">
        <v>0.1954698</v>
      </c>
      <c r="BT7">
        <v>0.19815859999999999</v>
      </c>
      <c r="BU7">
        <v>0.21040429999999999</v>
      </c>
      <c r="BV7">
        <v>0.14538999999999999</v>
      </c>
      <c r="BW7">
        <v>0.11018500000000001</v>
      </c>
      <c r="BX7">
        <v>0.11125640000000001</v>
      </c>
      <c r="BY7">
        <v>0.1119377</v>
      </c>
      <c r="BZ7">
        <v>7.4668499999999999E-2</v>
      </c>
      <c r="CA7">
        <v>7.1060999999999999E-2</v>
      </c>
      <c r="CB7">
        <v>8.6508600000000005E-2</v>
      </c>
      <c r="CC7">
        <v>-4.46784E-2</v>
      </c>
      <c r="CD7">
        <v>-4.88706E-2</v>
      </c>
      <c r="CE7">
        <v>-5.0289599999999997E-2</v>
      </c>
      <c r="CF7">
        <v>-4.4977200000000002E-2</v>
      </c>
      <c r="CG7">
        <v>-8.2524899999999998E-2</v>
      </c>
      <c r="CH7">
        <v>-7.8740900000000003E-2</v>
      </c>
      <c r="CI7">
        <v>-7.9358999999999999E-2</v>
      </c>
      <c r="CJ7">
        <v>-7.4606099999999995E-2</v>
      </c>
      <c r="CK7">
        <v>-5.0992799999999998E-2</v>
      </c>
      <c r="CL7">
        <v>2.43939E-2</v>
      </c>
      <c r="CM7">
        <v>-4.9071000000000002E-3</v>
      </c>
      <c r="CN7">
        <v>0.20464080000000001</v>
      </c>
      <c r="CO7">
        <v>0.23998949999999999</v>
      </c>
      <c r="CP7">
        <v>0.21579180000000001</v>
      </c>
      <c r="CQ7">
        <v>0.20464660000000001</v>
      </c>
      <c r="CR7">
        <v>0.20790729999999999</v>
      </c>
      <c r="CS7">
        <v>0.22070200000000001</v>
      </c>
      <c r="CT7">
        <v>0.1555404</v>
      </c>
      <c r="CU7">
        <v>0.1202416</v>
      </c>
      <c r="CV7">
        <v>0.12248630000000001</v>
      </c>
      <c r="CW7">
        <v>0.1251488</v>
      </c>
      <c r="CX7">
        <v>8.1091999999999997E-2</v>
      </c>
      <c r="CY7">
        <v>7.7673599999999995E-2</v>
      </c>
      <c r="CZ7">
        <v>9.2236100000000001E-2</v>
      </c>
      <c r="DA7">
        <v>-4.0527899999999999E-2</v>
      </c>
      <c r="DB7">
        <v>-4.4946600000000003E-2</v>
      </c>
      <c r="DC7">
        <v>-4.6532700000000003E-2</v>
      </c>
      <c r="DD7">
        <v>-4.0979000000000002E-2</v>
      </c>
      <c r="DE7">
        <v>-7.6088799999999998E-2</v>
      </c>
      <c r="DF7">
        <v>-7.1338899999999997E-2</v>
      </c>
      <c r="DG7">
        <v>-6.91914E-2</v>
      </c>
      <c r="DH7">
        <v>-6.6450099999999998E-2</v>
      </c>
      <c r="DI7">
        <v>-4.2664100000000003E-2</v>
      </c>
      <c r="DJ7">
        <v>3.4046899999999998E-2</v>
      </c>
      <c r="DK7">
        <v>4.9169000000000001E-3</v>
      </c>
      <c r="DL7">
        <v>0.21392620000000001</v>
      </c>
      <c r="DM7">
        <v>0.2488582</v>
      </c>
      <c r="DN7">
        <v>0.22437979999999999</v>
      </c>
      <c r="DO7">
        <v>0.2138235</v>
      </c>
      <c r="DP7">
        <v>0.21765609999999999</v>
      </c>
      <c r="DQ7">
        <v>0.2309996</v>
      </c>
      <c r="DR7">
        <v>0.1656907</v>
      </c>
      <c r="DS7">
        <v>0.1302982</v>
      </c>
      <c r="DT7">
        <v>0.13371630000000001</v>
      </c>
      <c r="DU7">
        <v>0.13836000000000001</v>
      </c>
      <c r="DV7">
        <v>9.0366500000000002E-2</v>
      </c>
      <c r="DW7">
        <v>8.7221199999999999E-2</v>
      </c>
      <c r="DX7">
        <v>0.10050580000000001</v>
      </c>
      <c r="DY7">
        <v>-3.4535200000000002E-2</v>
      </c>
      <c r="DZ7">
        <v>-3.9280799999999998E-2</v>
      </c>
      <c r="EA7">
        <v>-4.1108400000000003E-2</v>
      </c>
      <c r="EB7">
        <v>-3.5206099999999997E-2</v>
      </c>
      <c r="EC7">
        <v>-6.6795900000000005E-2</v>
      </c>
      <c r="ED7">
        <v>-6.06516E-2</v>
      </c>
      <c r="EE7">
        <v>-5.4510999999999997E-2</v>
      </c>
      <c r="EF7">
        <v>-5.4674100000000003E-2</v>
      </c>
      <c r="EG7">
        <v>-3.0638800000000001E-2</v>
      </c>
      <c r="EH7">
        <v>4.7984100000000002E-2</v>
      </c>
      <c r="EI7">
        <v>1.9101199999999999E-2</v>
      </c>
      <c r="EJ7">
        <v>0.2273328</v>
      </c>
      <c r="EK7">
        <v>0.26166309999999998</v>
      </c>
      <c r="EL7">
        <v>0.23677960000000001</v>
      </c>
      <c r="EM7">
        <v>0.22707340000000001</v>
      </c>
      <c r="EN7">
        <v>0.23173170000000001</v>
      </c>
      <c r="EO7">
        <v>0.2458679</v>
      </c>
      <c r="EP7">
        <v>0.18034629999999999</v>
      </c>
      <c r="EQ7">
        <v>0.14481820000000001</v>
      </c>
      <c r="ER7">
        <v>0.14993049999999999</v>
      </c>
      <c r="ES7">
        <v>0.15743480000000001</v>
      </c>
      <c r="ET7">
        <v>70.593209999999999</v>
      </c>
      <c r="EU7">
        <v>69.24606</v>
      </c>
      <c r="EV7">
        <v>67.684290000000004</v>
      </c>
      <c r="EW7">
        <v>66.855260000000001</v>
      </c>
      <c r="EX7">
        <v>65.311179999999993</v>
      </c>
      <c r="EY7">
        <v>64.269949999999994</v>
      </c>
      <c r="EZ7">
        <v>64.633989999999997</v>
      </c>
      <c r="FA7">
        <v>68.111170000000001</v>
      </c>
      <c r="FB7">
        <v>72.982510000000005</v>
      </c>
      <c r="FC7">
        <v>77.874269999999996</v>
      </c>
      <c r="FD7">
        <v>82.382440000000003</v>
      </c>
      <c r="FE7">
        <v>85.860579999999999</v>
      </c>
      <c r="FF7">
        <v>88.619439999999997</v>
      </c>
      <c r="FG7">
        <v>91.096109999999996</v>
      </c>
      <c r="FH7">
        <v>92.098299999999995</v>
      </c>
      <c r="FI7">
        <v>92.447779999999995</v>
      </c>
      <c r="FJ7">
        <v>92.751660000000001</v>
      </c>
      <c r="FK7">
        <v>92.572019999999995</v>
      </c>
      <c r="FL7">
        <v>90.700360000000003</v>
      </c>
      <c r="FM7">
        <v>87.220830000000007</v>
      </c>
      <c r="FN7">
        <v>83.543490000000006</v>
      </c>
      <c r="FO7">
        <v>80.731390000000005</v>
      </c>
      <c r="FP7">
        <v>78.524479999999997</v>
      </c>
      <c r="FQ7">
        <v>76.397689999999997</v>
      </c>
      <c r="FR7">
        <v>1.3820000000000001E-2</v>
      </c>
      <c r="FS7">
        <v>1</v>
      </c>
    </row>
    <row r="8" spans="1:175" x14ac:dyDescent="0.2">
      <c r="A8" t="s">
        <v>1</v>
      </c>
      <c r="B8" t="s">
        <v>202</v>
      </c>
      <c r="C8">
        <v>42214</v>
      </c>
      <c r="D8">
        <v>1</v>
      </c>
      <c r="E8">
        <v>54</v>
      </c>
      <c r="F8">
        <v>2.5022760000000002</v>
      </c>
      <c r="G8">
        <v>2.4769920000000001</v>
      </c>
      <c r="H8">
        <v>2.5160209999999998</v>
      </c>
      <c r="I8">
        <v>2.5603259999999999</v>
      </c>
      <c r="J8">
        <v>2.7120829999999998</v>
      </c>
      <c r="K8">
        <v>2.8990499999999999</v>
      </c>
      <c r="L8">
        <v>3.1771449999999999</v>
      </c>
      <c r="M8">
        <v>3.5347110000000002</v>
      </c>
      <c r="N8">
        <v>3.9303379999999999</v>
      </c>
      <c r="O8">
        <v>4.1231879999999999</v>
      </c>
      <c r="P8">
        <v>4.265307</v>
      </c>
      <c r="Q8">
        <v>4.3613160000000004</v>
      </c>
      <c r="R8">
        <v>4.2223810000000004</v>
      </c>
      <c r="S8">
        <v>4.187373</v>
      </c>
      <c r="T8">
        <v>3.8687130000000001</v>
      </c>
      <c r="U8">
        <v>3.7807149999999998</v>
      </c>
      <c r="V8">
        <v>3.5681229999999999</v>
      </c>
      <c r="W8">
        <v>3.2627929999999998</v>
      </c>
      <c r="X8">
        <v>2.9700839999999999</v>
      </c>
      <c r="Y8">
        <v>2.886031</v>
      </c>
      <c r="Z8">
        <v>2.9275280000000001</v>
      </c>
      <c r="AA8">
        <v>2.843502</v>
      </c>
      <c r="AB8">
        <v>2.731271</v>
      </c>
      <c r="AC8">
        <v>2.561032</v>
      </c>
      <c r="AD8">
        <v>-1.6714E-3</v>
      </c>
      <c r="AE8">
        <v>-1.7806E-3</v>
      </c>
      <c r="AF8">
        <v>-1.3831E-3</v>
      </c>
      <c r="AG8">
        <v>-4.8834999999999998E-3</v>
      </c>
      <c r="AH8">
        <v>-2.4707099999999999E-2</v>
      </c>
      <c r="AI8">
        <v>-4.4799999999999999E-4</v>
      </c>
      <c r="AJ8">
        <v>-2.2039E-3</v>
      </c>
      <c r="AK8">
        <v>-1.7118000000000001E-3</v>
      </c>
      <c r="AL8">
        <v>-2.5899999999999999E-5</v>
      </c>
      <c r="AM8">
        <v>1.1015E-3</v>
      </c>
      <c r="AN8">
        <v>2.4118999999999998E-3</v>
      </c>
      <c r="AO8">
        <v>1.0045E-3</v>
      </c>
      <c r="AP8">
        <v>4.3049999999999998E-3</v>
      </c>
      <c r="AQ8">
        <v>4.1872000000000003E-3</v>
      </c>
      <c r="AR8">
        <v>4.2729999999999999E-3</v>
      </c>
      <c r="AS8">
        <v>1.7129999999999999E-4</v>
      </c>
      <c r="AT8">
        <v>-4.1285000000000002E-3</v>
      </c>
      <c r="AU8">
        <v>-7.1967000000000003E-3</v>
      </c>
      <c r="AV8">
        <v>-4.0588000000000004E-3</v>
      </c>
      <c r="AW8">
        <v>-3.5159000000000002E-3</v>
      </c>
      <c r="AX8">
        <v>-4.4494000000000001E-3</v>
      </c>
      <c r="AY8">
        <v>-4.0753999999999999E-3</v>
      </c>
      <c r="AZ8">
        <v>-4.3422000000000001E-3</v>
      </c>
      <c r="BA8">
        <v>-2.8487999999999999E-3</v>
      </c>
      <c r="BB8">
        <v>-1.1183E-3</v>
      </c>
      <c r="BC8">
        <v>-1.2819000000000001E-3</v>
      </c>
      <c r="BD8">
        <v>-7.6059999999999995E-4</v>
      </c>
      <c r="BE8">
        <v>-3.4424999999999998E-3</v>
      </c>
      <c r="BF8">
        <v>-1.8445E-2</v>
      </c>
      <c r="BG8">
        <v>2.8295E-3</v>
      </c>
      <c r="BH8">
        <v>3.726E-4</v>
      </c>
      <c r="BI8">
        <v>-1.2320000000000001E-4</v>
      </c>
      <c r="BJ8">
        <v>1.637E-3</v>
      </c>
      <c r="BK8">
        <v>2.9875000000000001E-3</v>
      </c>
      <c r="BL8">
        <v>4.0747999999999999E-3</v>
      </c>
      <c r="BM8">
        <v>2.6762999999999999E-3</v>
      </c>
      <c r="BN8">
        <v>5.8054999999999999E-3</v>
      </c>
      <c r="BO8">
        <v>5.5465000000000002E-3</v>
      </c>
      <c r="BP8">
        <v>5.7723999999999996E-3</v>
      </c>
      <c r="BQ8">
        <v>1.7376E-3</v>
      </c>
      <c r="BR8">
        <v>-2.5129000000000002E-3</v>
      </c>
      <c r="BS8">
        <v>-5.5268000000000001E-3</v>
      </c>
      <c r="BT8">
        <v>-2.0349999999999999E-3</v>
      </c>
      <c r="BU8">
        <v>-2.4562E-3</v>
      </c>
      <c r="BV8">
        <v>-3.3692000000000001E-3</v>
      </c>
      <c r="BW8">
        <v>-3.4998999999999998E-3</v>
      </c>
      <c r="BX8">
        <v>-3.8988999999999998E-3</v>
      </c>
      <c r="BY8">
        <v>-2.3254999999999999E-3</v>
      </c>
      <c r="BZ8">
        <v>-7.3519999999999998E-4</v>
      </c>
      <c r="CA8">
        <v>-9.366E-4</v>
      </c>
      <c r="CB8">
        <v>-3.2939999999999998E-4</v>
      </c>
      <c r="CC8">
        <v>-2.4445000000000001E-3</v>
      </c>
      <c r="CD8">
        <v>-1.41078E-2</v>
      </c>
      <c r="CE8">
        <v>5.0994999999999999E-3</v>
      </c>
      <c r="CF8">
        <v>2.1572000000000002E-3</v>
      </c>
      <c r="CG8">
        <v>9.7710000000000006E-4</v>
      </c>
      <c r="CH8">
        <v>2.7886E-3</v>
      </c>
      <c r="CI8">
        <v>4.2937000000000001E-3</v>
      </c>
      <c r="CJ8">
        <v>5.2265999999999996E-3</v>
      </c>
      <c r="CK8">
        <v>3.8343000000000001E-3</v>
      </c>
      <c r="CL8">
        <v>6.8446999999999996E-3</v>
      </c>
      <c r="CM8">
        <v>6.4878999999999996E-3</v>
      </c>
      <c r="CN8">
        <v>6.8107999999999997E-3</v>
      </c>
      <c r="CO8">
        <v>2.8222999999999998E-3</v>
      </c>
      <c r="CP8">
        <v>-1.3940000000000001E-3</v>
      </c>
      <c r="CQ8">
        <v>-4.3702999999999997E-3</v>
      </c>
      <c r="CR8">
        <v>-6.3330000000000005E-4</v>
      </c>
      <c r="CS8">
        <v>-1.7221999999999999E-3</v>
      </c>
      <c r="CT8">
        <v>-2.6210000000000001E-3</v>
      </c>
      <c r="CU8">
        <v>-3.1012000000000001E-3</v>
      </c>
      <c r="CV8">
        <v>-3.5918E-3</v>
      </c>
      <c r="CW8">
        <v>-1.9629999999999999E-3</v>
      </c>
      <c r="CX8">
        <v>-3.5209999999999999E-4</v>
      </c>
      <c r="CY8">
        <v>-5.9119999999999995E-4</v>
      </c>
      <c r="CZ8">
        <v>1.0179999999999999E-4</v>
      </c>
      <c r="DA8">
        <v>-1.4465000000000001E-3</v>
      </c>
      <c r="DB8">
        <v>-9.7707000000000002E-3</v>
      </c>
      <c r="DC8">
        <v>7.3695999999999996E-3</v>
      </c>
      <c r="DD8">
        <v>3.9417000000000002E-3</v>
      </c>
      <c r="DE8">
        <v>2.0774000000000001E-3</v>
      </c>
      <c r="DF8">
        <v>3.9402999999999999E-3</v>
      </c>
      <c r="DG8">
        <v>5.5999999999999999E-3</v>
      </c>
      <c r="DH8">
        <v>6.3784000000000002E-3</v>
      </c>
      <c r="DI8">
        <v>4.9921999999999996E-3</v>
      </c>
      <c r="DJ8">
        <v>7.8840000000000004E-3</v>
      </c>
      <c r="DK8">
        <v>7.4292999999999998E-3</v>
      </c>
      <c r="DL8">
        <v>7.8493E-3</v>
      </c>
      <c r="DM8">
        <v>3.9071000000000002E-3</v>
      </c>
      <c r="DN8">
        <v>-2.7500000000000002E-4</v>
      </c>
      <c r="DO8">
        <v>-3.2136999999999999E-3</v>
      </c>
      <c r="DP8">
        <v>7.6829999999999997E-4</v>
      </c>
      <c r="DQ8">
        <v>-9.8820000000000006E-4</v>
      </c>
      <c r="DR8">
        <v>-1.8728E-3</v>
      </c>
      <c r="DS8">
        <v>-2.7025999999999999E-3</v>
      </c>
      <c r="DT8">
        <v>-3.2847000000000002E-3</v>
      </c>
      <c r="DU8">
        <v>-1.6006E-3</v>
      </c>
      <c r="DV8">
        <v>2.009E-4</v>
      </c>
      <c r="DW8">
        <v>-9.2499999999999999E-5</v>
      </c>
      <c r="DX8">
        <v>7.2429999999999999E-4</v>
      </c>
      <c r="DY8" s="60">
        <v>-5.5199999999999997E-6</v>
      </c>
      <c r="DZ8">
        <v>-3.5086000000000002E-3</v>
      </c>
      <c r="EA8">
        <v>1.06471E-2</v>
      </c>
      <c r="EB8">
        <v>6.5182E-3</v>
      </c>
      <c r="EC8">
        <v>3.666E-3</v>
      </c>
      <c r="ED8">
        <v>5.6032E-3</v>
      </c>
      <c r="EE8">
        <v>7.4859000000000002E-3</v>
      </c>
      <c r="EF8">
        <v>8.0414000000000006E-3</v>
      </c>
      <c r="EG8">
        <v>6.6639999999999998E-3</v>
      </c>
      <c r="EH8">
        <v>9.3845000000000005E-3</v>
      </c>
      <c r="EI8">
        <v>8.7886000000000006E-3</v>
      </c>
      <c r="EJ8">
        <v>9.3486999999999997E-3</v>
      </c>
      <c r="EK8">
        <v>5.4733999999999998E-3</v>
      </c>
      <c r="EL8">
        <v>1.3406E-3</v>
      </c>
      <c r="EM8">
        <v>-1.5437999999999999E-3</v>
      </c>
      <c r="EN8">
        <v>2.7921000000000001E-3</v>
      </c>
      <c r="EO8">
        <v>7.1500000000000003E-5</v>
      </c>
      <c r="EP8">
        <v>-7.9259999999999997E-4</v>
      </c>
      <c r="EQ8">
        <v>-2.1270999999999998E-3</v>
      </c>
      <c r="ER8">
        <v>-2.8414E-3</v>
      </c>
      <c r="ES8">
        <v>-1.0773E-3</v>
      </c>
      <c r="ET8">
        <v>74.518960000000007</v>
      </c>
      <c r="EU8">
        <v>72.991780000000006</v>
      </c>
      <c r="EV8">
        <v>72.202070000000006</v>
      </c>
      <c r="EW8">
        <v>71.552449999999993</v>
      </c>
      <c r="EX8">
        <v>69.693700000000007</v>
      </c>
      <c r="EY8">
        <v>67.766120000000001</v>
      </c>
      <c r="EZ8">
        <v>67.321910000000003</v>
      </c>
      <c r="FA8">
        <v>69.887090000000001</v>
      </c>
      <c r="FB8">
        <v>73.740399999999994</v>
      </c>
      <c r="FC8">
        <v>78.035640000000001</v>
      </c>
      <c r="FD8">
        <v>82.303250000000006</v>
      </c>
      <c r="FE8">
        <v>86.443449999999999</v>
      </c>
      <c r="FF8">
        <v>89.083129999999997</v>
      </c>
      <c r="FG8">
        <v>91.461380000000005</v>
      </c>
      <c r="FH8">
        <v>92.210099999999997</v>
      </c>
      <c r="FI8">
        <v>92.944460000000007</v>
      </c>
      <c r="FJ8">
        <v>92.594629999999995</v>
      </c>
      <c r="FK8">
        <v>91.096959999999996</v>
      </c>
      <c r="FL8">
        <v>89.14967</v>
      </c>
      <c r="FM8">
        <v>85.603260000000006</v>
      </c>
      <c r="FN8">
        <v>82.284139999999994</v>
      </c>
      <c r="FO8">
        <v>79.174670000000006</v>
      </c>
      <c r="FP8">
        <v>76.24606</v>
      </c>
      <c r="FQ8">
        <v>74.394940000000005</v>
      </c>
      <c r="FR8">
        <v>1.4551E-3</v>
      </c>
      <c r="FS8">
        <v>1</v>
      </c>
    </row>
    <row r="9" spans="1:175" x14ac:dyDescent="0.2">
      <c r="A9" t="s">
        <v>1</v>
      </c>
      <c r="B9" t="s">
        <v>202</v>
      </c>
      <c r="C9">
        <v>42233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</row>
    <row r="10" spans="1:175" x14ac:dyDescent="0.2">
      <c r="A10" t="s">
        <v>1</v>
      </c>
      <c r="B10" t="s">
        <v>202</v>
      </c>
      <c r="C10">
        <v>42234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</row>
    <row r="11" spans="1:175" x14ac:dyDescent="0.2">
      <c r="A11" t="s">
        <v>1</v>
      </c>
      <c r="B11" t="s">
        <v>202</v>
      </c>
      <c r="C11">
        <v>42242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</row>
    <row r="12" spans="1:175" x14ac:dyDescent="0.2">
      <c r="A12" t="s">
        <v>1</v>
      </c>
      <c r="B12" t="s">
        <v>202</v>
      </c>
      <c r="C12">
        <v>42243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</row>
    <row r="13" spans="1:175" x14ac:dyDescent="0.2">
      <c r="A13" t="s">
        <v>1</v>
      </c>
      <c r="B13" t="s">
        <v>202</v>
      </c>
      <c r="C13">
        <v>42244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</row>
    <row r="14" spans="1:175" x14ac:dyDescent="0.2">
      <c r="A14" t="s">
        <v>1</v>
      </c>
      <c r="B14" t="s">
        <v>202</v>
      </c>
      <c r="C14">
        <v>42256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</row>
    <row r="15" spans="1:175" x14ac:dyDescent="0.2">
      <c r="A15" t="s">
        <v>1</v>
      </c>
      <c r="B15" t="s">
        <v>202</v>
      </c>
      <c r="C15">
        <v>42257</v>
      </c>
      <c r="D15">
        <v>0</v>
      </c>
      <c r="E15">
        <v>53</v>
      </c>
      <c r="F15">
        <v>3.4031579999999999</v>
      </c>
      <c r="G15">
        <v>3.3809290000000001</v>
      </c>
      <c r="H15">
        <v>3.4626929999999998</v>
      </c>
      <c r="I15">
        <v>3.3969459999999998</v>
      </c>
      <c r="J15">
        <v>3.5652170000000001</v>
      </c>
      <c r="K15">
        <v>3.7145820000000001</v>
      </c>
      <c r="L15">
        <v>3.9482439999999999</v>
      </c>
      <c r="M15">
        <v>3.990132</v>
      </c>
      <c r="N15">
        <v>4.0772490000000001</v>
      </c>
      <c r="O15">
        <v>4.09321</v>
      </c>
      <c r="P15">
        <v>4.7525700000000004</v>
      </c>
      <c r="Q15">
        <v>5.1136189999999999</v>
      </c>
      <c r="R15">
        <v>4.962663</v>
      </c>
      <c r="S15">
        <v>4.9170179999999997</v>
      </c>
      <c r="T15">
        <v>4.8892189999999998</v>
      </c>
      <c r="U15">
        <v>4.5971859999999998</v>
      </c>
      <c r="V15">
        <v>4.3039519999999998</v>
      </c>
      <c r="W15">
        <v>4.0786119999999997</v>
      </c>
      <c r="X15">
        <v>3.8561860000000001</v>
      </c>
      <c r="Y15">
        <v>3.804821</v>
      </c>
      <c r="Z15">
        <v>3.671446</v>
      </c>
      <c r="AA15">
        <v>3.5286420000000001</v>
      </c>
      <c r="AB15">
        <v>3.337059</v>
      </c>
      <c r="AC15">
        <v>2.7103820000000001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74.099109999999996</v>
      </c>
      <c r="EU15">
        <v>72.648489999999995</v>
      </c>
      <c r="EV15">
        <v>71.370850000000004</v>
      </c>
      <c r="EW15">
        <v>69.788219999999995</v>
      </c>
      <c r="EX15">
        <v>68.694689999999994</v>
      </c>
      <c r="EY15">
        <v>67.743260000000006</v>
      </c>
      <c r="EZ15">
        <v>67.43074</v>
      </c>
      <c r="FA15">
        <v>68.953959999999995</v>
      </c>
      <c r="FB15">
        <v>73.355879999999999</v>
      </c>
      <c r="FC15">
        <v>78.838130000000007</v>
      </c>
      <c r="FD15">
        <v>83.818209999999993</v>
      </c>
      <c r="FE15">
        <v>88.197739999999996</v>
      </c>
      <c r="FF15">
        <v>91.054119999999998</v>
      </c>
      <c r="FG15">
        <v>94.158659999999998</v>
      </c>
      <c r="FH15">
        <v>95.617570000000001</v>
      </c>
      <c r="FI15">
        <v>95.282929999999993</v>
      </c>
      <c r="FJ15">
        <v>95.043030000000002</v>
      </c>
      <c r="FK15">
        <v>93.803979999999996</v>
      </c>
      <c r="FL15">
        <v>90.473460000000003</v>
      </c>
      <c r="FM15">
        <v>85.396280000000004</v>
      </c>
      <c r="FN15">
        <v>81.366770000000002</v>
      </c>
      <c r="FO15">
        <v>78.591579999999993</v>
      </c>
      <c r="FP15">
        <v>76.222279999999998</v>
      </c>
      <c r="FQ15">
        <v>73.725149999999999</v>
      </c>
      <c r="FR15">
        <v>0</v>
      </c>
      <c r="FS15">
        <v>1</v>
      </c>
    </row>
    <row r="16" spans="1:175" x14ac:dyDescent="0.2">
      <c r="A16" t="s">
        <v>1</v>
      </c>
      <c r="B16" t="s">
        <v>202</v>
      </c>
      <c r="C16">
        <v>42258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</row>
    <row r="17" spans="1:175" x14ac:dyDescent="0.2">
      <c r="A17" t="s">
        <v>1</v>
      </c>
      <c r="B17" t="s">
        <v>202</v>
      </c>
      <c r="C17" t="s">
        <v>2</v>
      </c>
      <c r="D17">
        <v>2.1666669999999999</v>
      </c>
      <c r="E17">
        <v>54.166670000000003</v>
      </c>
      <c r="F17">
        <v>3.0494669999999999</v>
      </c>
      <c r="G17">
        <v>3.0286309999999999</v>
      </c>
      <c r="H17">
        <v>2.9933580000000002</v>
      </c>
      <c r="I17">
        <v>3.0046249999999999</v>
      </c>
      <c r="J17">
        <v>3.0902970000000001</v>
      </c>
      <c r="K17">
        <v>3.2454559999999999</v>
      </c>
      <c r="L17">
        <v>3.4847800000000002</v>
      </c>
      <c r="M17">
        <v>3.7804479999999998</v>
      </c>
      <c r="N17">
        <v>4.0142290000000003</v>
      </c>
      <c r="O17">
        <v>4.13992</v>
      </c>
      <c r="P17">
        <v>4.3680700000000003</v>
      </c>
      <c r="Q17">
        <v>4.4598199999999997</v>
      </c>
      <c r="R17">
        <v>4.3365669999999996</v>
      </c>
      <c r="S17">
        <v>4.3114140000000001</v>
      </c>
      <c r="T17">
        <v>4.2526270000000004</v>
      </c>
      <c r="U17">
        <v>4.1026610000000003</v>
      </c>
      <c r="V17">
        <v>3.9172169999999999</v>
      </c>
      <c r="W17">
        <v>3.688844</v>
      </c>
      <c r="X17">
        <v>3.5202789999999999</v>
      </c>
      <c r="Y17">
        <v>3.5630190000000002</v>
      </c>
      <c r="Z17">
        <v>3.4368620000000001</v>
      </c>
      <c r="AA17">
        <v>3.389335</v>
      </c>
      <c r="AB17">
        <v>3.2764180000000001</v>
      </c>
      <c r="AC17">
        <v>3.129467</v>
      </c>
      <c r="AD17">
        <v>-7.91467E-2</v>
      </c>
      <c r="AE17">
        <v>-6.6667799999999999E-2</v>
      </c>
      <c r="AF17">
        <v>-8.1567100000000003E-2</v>
      </c>
      <c r="AG17">
        <v>-5.1228599999999999E-2</v>
      </c>
      <c r="AH17">
        <v>-5.4406999999999997E-2</v>
      </c>
      <c r="AI17">
        <v>-5.4112399999999998E-2</v>
      </c>
      <c r="AJ17">
        <v>-4.7685900000000003E-2</v>
      </c>
      <c r="AK17">
        <v>-4.8766999999999998E-2</v>
      </c>
      <c r="AL17">
        <v>-9.0770500000000004E-2</v>
      </c>
      <c r="AM17">
        <v>-0.1088252</v>
      </c>
      <c r="AN17">
        <v>-6.1940099999999998E-2</v>
      </c>
      <c r="AO17">
        <v>-6.9452899999999998E-2</v>
      </c>
      <c r="AP17">
        <v>-6.9524500000000003E-2</v>
      </c>
      <c r="AQ17">
        <v>-3.4432999999999998E-2</v>
      </c>
      <c r="AR17">
        <v>-4.25356E-2</v>
      </c>
      <c r="AS17">
        <v>-4.9718699999999998E-2</v>
      </c>
      <c r="AT17">
        <v>-5.1677500000000001E-2</v>
      </c>
      <c r="AU17">
        <v>-5.1517399999999998E-2</v>
      </c>
      <c r="AV17">
        <v>-5.5604199999999999E-2</v>
      </c>
      <c r="AW17">
        <v>-7.6004500000000003E-2</v>
      </c>
      <c r="AX17">
        <v>-0.11793430000000001</v>
      </c>
      <c r="AY17">
        <v>-7.3927599999999996E-2</v>
      </c>
      <c r="AZ17">
        <v>-6.6776600000000005E-2</v>
      </c>
      <c r="BA17">
        <v>-9.4290600000000002E-2</v>
      </c>
      <c r="BB17">
        <v>-3.9981799999999998E-2</v>
      </c>
      <c r="BC17">
        <v>-3.6162199999999999E-2</v>
      </c>
      <c r="BD17">
        <v>-3.9324499999999998E-2</v>
      </c>
      <c r="BE17">
        <v>-2.3725E-2</v>
      </c>
      <c r="BF17">
        <v>-2.5824900000000001E-2</v>
      </c>
      <c r="BG17">
        <v>-2.4092300000000001E-2</v>
      </c>
      <c r="BH17">
        <v>-1.42883E-2</v>
      </c>
      <c r="BI17">
        <v>-9.7044000000000002E-3</v>
      </c>
      <c r="BJ17">
        <v>-2.8417000000000001E-2</v>
      </c>
      <c r="BK17">
        <v>-3.4902000000000002E-2</v>
      </c>
      <c r="BL17">
        <v>-1.47808E-2</v>
      </c>
      <c r="BM17">
        <v>-2.0425599999999999E-2</v>
      </c>
      <c r="BN17">
        <v>-1.09666E-2</v>
      </c>
      <c r="BO17">
        <v>2.7803499999999998E-2</v>
      </c>
      <c r="BP17">
        <v>1.9736400000000001E-2</v>
      </c>
      <c r="BQ17">
        <v>6.2655000000000002E-3</v>
      </c>
      <c r="BR17">
        <v>2.9310999999999999E-3</v>
      </c>
      <c r="BS17">
        <v>3.4730999999999998E-3</v>
      </c>
      <c r="BT17">
        <v>7.3074999999999998E-3</v>
      </c>
      <c r="BU17">
        <v>-5.5439E-3</v>
      </c>
      <c r="BV17">
        <v>-2.3608799999999999E-2</v>
      </c>
      <c r="BW17">
        <v>-6.3617999999999999E-3</v>
      </c>
      <c r="BX17">
        <v>-3.1541E-3</v>
      </c>
      <c r="BY17">
        <v>-1.36995E-2</v>
      </c>
      <c r="BZ17">
        <v>-1.2856299999999999E-2</v>
      </c>
      <c r="CA17">
        <v>-1.5034E-2</v>
      </c>
      <c r="CB17">
        <v>-1.0067400000000001E-2</v>
      </c>
      <c r="CC17">
        <v>-4.6762000000000001E-3</v>
      </c>
      <c r="CD17">
        <v>-6.0289999999999996E-3</v>
      </c>
      <c r="CE17">
        <v>-3.3004000000000002E-3</v>
      </c>
      <c r="CF17">
        <v>8.8427999999999996E-3</v>
      </c>
      <c r="CG17">
        <v>1.7350299999999999E-2</v>
      </c>
      <c r="CH17">
        <v>1.47688E-2</v>
      </c>
      <c r="CI17">
        <v>1.6296999999999999E-2</v>
      </c>
      <c r="CJ17">
        <v>1.7881600000000001E-2</v>
      </c>
      <c r="CK17">
        <v>1.35306E-2</v>
      </c>
      <c r="CL17">
        <v>2.9590399999999999E-2</v>
      </c>
      <c r="CM17">
        <v>7.0908299999999994E-2</v>
      </c>
      <c r="CN17">
        <v>6.2865799999999999E-2</v>
      </c>
      <c r="CO17">
        <v>4.5039999999999997E-2</v>
      </c>
      <c r="CP17">
        <v>4.0752799999999999E-2</v>
      </c>
      <c r="CQ17">
        <v>4.15593E-2</v>
      </c>
      <c r="CR17">
        <v>5.0880000000000002E-2</v>
      </c>
      <c r="CS17">
        <v>4.3256900000000001E-2</v>
      </c>
      <c r="CT17">
        <v>4.1720800000000002E-2</v>
      </c>
      <c r="CU17">
        <v>4.0434100000000001E-2</v>
      </c>
      <c r="CV17">
        <v>4.0910700000000001E-2</v>
      </c>
      <c r="CW17">
        <v>4.2117700000000001E-2</v>
      </c>
      <c r="CX17">
        <v>1.42691E-2</v>
      </c>
      <c r="CY17">
        <v>6.0940999999999999E-3</v>
      </c>
      <c r="CZ17">
        <v>1.9189700000000001E-2</v>
      </c>
      <c r="DA17">
        <v>1.43727E-2</v>
      </c>
      <c r="DB17">
        <v>1.37669E-2</v>
      </c>
      <c r="DC17">
        <v>1.7491400000000001E-2</v>
      </c>
      <c r="DD17">
        <v>3.19739E-2</v>
      </c>
      <c r="DE17">
        <v>4.4404899999999997E-2</v>
      </c>
      <c r="DF17">
        <v>5.7954499999999999E-2</v>
      </c>
      <c r="DG17">
        <v>6.7495899999999998E-2</v>
      </c>
      <c r="DH17">
        <v>5.0543900000000003E-2</v>
      </c>
      <c r="DI17">
        <v>4.7486800000000003E-2</v>
      </c>
      <c r="DJ17">
        <v>7.0147399999999999E-2</v>
      </c>
      <c r="DK17">
        <v>0.11401310000000001</v>
      </c>
      <c r="DL17">
        <v>0.1059953</v>
      </c>
      <c r="DM17">
        <v>8.3814399999999997E-2</v>
      </c>
      <c r="DN17">
        <v>7.8574599999999994E-2</v>
      </c>
      <c r="DO17">
        <v>7.9645499999999994E-2</v>
      </c>
      <c r="DP17">
        <v>9.4452499999999995E-2</v>
      </c>
      <c r="DQ17">
        <v>9.2057600000000003E-2</v>
      </c>
      <c r="DR17">
        <v>0.1070503</v>
      </c>
      <c r="DS17">
        <v>8.7230000000000002E-2</v>
      </c>
      <c r="DT17">
        <v>8.4975499999999995E-2</v>
      </c>
      <c r="DU17">
        <v>9.7934900000000005E-2</v>
      </c>
      <c r="DV17">
        <v>5.3434000000000002E-2</v>
      </c>
      <c r="DW17">
        <v>3.6599699999999999E-2</v>
      </c>
      <c r="DX17">
        <v>6.1432300000000002E-2</v>
      </c>
      <c r="DY17">
        <v>4.1876200000000002E-2</v>
      </c>
      <c r="DZ17">
        <v>4.2348999999999998E-2</v>
      </c>
      <c r="EA17">
        <v>4.7511499999999998E-2</v>
      </c>
      <c r="EB17">
        <v>6.5371499999999999E-2</v>
      </c>
      <c r="EC17">
        <v>8.34675E-2</v>
      </c>
      <c r="ED17">
        <v>0.120308</v>
      </c>
      <c r="EE17">
        <v>0.14141909999999999</v>
      </c>
      <c r="EF17">
        <v>9.7703200000000004E-2</v>
      </c>
      <c r="EG17">
        <v>9.6514100000000005E-2</v>
      </c>
      <c r="EH17">
        <v>0.1287054</v>
      </c>
      <c r="EI17">
        <v>0.17624960000000001</v>
      </c>
      <c r="EJ17">
        <v>0.16826730000000001</v>
      </c>
      <c r="EK17">
        <v>0.1397986</v>
      </c>
      <c r="EL17">
        <v>0.1331832</v>
      </c>
      <c r="EM17">
        <v>0.13463600000000001</v>
      </c>
      <c r="EN17">
        <v>0.15736430000000001</v>
      </c>
      <c r="EO17">
        <v>0.1625182</v>
      </c>
      <c r="EP17">
        <v>0.20137579999999999</v>
      </c>
      <c r="EQ17">
        <v>0.15479580000000001</v>
      </c>
      <c r="ER17">
        <v>0.14859810000000001</v>
      </c>
      <c r="ES17">
        <v>0.17852599999999999</v>
      </c>
      <c r="ET17">
        <v>74.102239999999995</v>
      </c>
      <c r="EU17">
        <v>72.639759999999995</v>
      </c>
      <c r="EV17">
        <v>71.275419999999997</v>
      </c>
      <c r="EW17">
        <v>69.750860000000003</v>
      </c>
      <c r="EX17">
        <v>68.75197</v>
      </c>
      <c r="EY17">
        <v>67.608289999999997</v>
      </c>
      <c r="EZ17">
        <v>67.483670000000004</v>
      </c>
      <c r="FA17">
        <v>69.111019999999996</v>
      </c>
      <c r="FB17">
        <v>72.978070000000002</v>
      </c>
      <c r="FC17">
        <v>77.6053</v>
      </c>
      <c r="FD17">
        <v>82.09357</v>
      </c>
      <c r="FE17">
        <v>85.858410000000006</v>
      </c>
      <c r="FF17">
        <v>88.432400000000001</v>
      </c>
      <c r="FG17">
        <v>90.628410000000002</v>
      </c>
      <c r="FH17">
        <v>91.742949999999993</v>
      </c>
      <c r="FI17">
        <v>92.084119999999999</v>
      </c>
      <c r="FJ17">
        <v>91.813890000000001</v>
      </c>
      <c r="FK17">
        <v>90.811300000000003</v>
      </c>
      <c r="FL17">
        <v>88.880369999999999</v>
      </c>
      <c r="FM17">
        <v>85.742710000000002</v>
      </c>
      <c r="FN17">
        <v>81.971720000000005</v>
      </c>
      <c r="FO17">
        <v>79.074330000000003</v>
      </c>
      <c r="FP17">
        <v>76.639399999999995</v>
      </c>
      <c r="FQ17">
        <v>74.859719999999996</v>
      </c>
      <c r="FR17">
        <v>3.1887699999999998E-2</v>
      </c>
      <c r="FS17">
        <v>1</v>
      </c>
    </row>
    <row r="18" spans="1:175" x14ac:dyDescent="0.2">
      <c r="A18" t="s">
        <v>1</v>
      </c>
      <c r="B18" t="s">
        <v>204</v>
      </c>
      <c r="C18">
        <v>42167</v>
      </c>
      <c r="D18">
        <v>48</v>
      </c>
      <c r="E18">
        <v>456</v>
      </c>
      <c r="F18">
        <v>513.18110000000001</v>
      </c>
      <c r="G18">
        <v>507.22269999999997</v>
      </c>
      <c r="H18">
        <v>498.02140000000003</v>
      </c>
      <c r="I18">
        <v>492.4948</v>
      </c>
      <c r="J18">
        <v>500.80329999999998</v>
      </c>
      <c r="K18">
        <v>520.83249999999998</v>
      </c>
      <c r="L18">
        <v>548.11689999999999</v>
      </c>
      <c r="M18">
        <v>570.19029999999998</v>
      </c>
      <c r="N18">
        <v>586.97529999999995</v>
      </c>
      <c r="O18">
        <v>599.97</v>
      </c>
      <c r="P18">
        <v>613.10469999999998</v>
      </c>
      <c r="Q18">
        <v>617.25959999999998</v>
      </c>
      <c r="R18">
        <v>605.61760000000004</v>
      </c>
      <c r="S18">
        <v>606.27340000000004</v>
      </c>
      <c r="T18">
        <v>601.84910000000002</v>
      </c>
      <c r="U18">
        <v>593.82889999999998</v>
      </c>
      <c r="V18">
        <v>590.22559999999999</v>
      </c>
      <c r="W18">
        <v>574.27909999999997</v>
      </c>
      <c r="X18">
        <v>557.25040000000001</v>
      </c>
      <c r="Y18">
        <v>547.01099999999997</v>
      </c>
      <c r="Z18">
        <v>537.60130000000004</v>
      </c>
      <c r="AA18">
        <v>530.46749999999997</v>
      </c>
      <c r="AB18">
        <v>521.27589999999998</v>
      </c>
      <c r="AC18">
        <v>513.49890000000005</v>
      </c>
      <c r="AD18">
        <v>-0.50426709999999997</v>
      </c>
      <c r="AE18">
        <v>-0.99437920000000002</v>
      </c>
      <c r="AF18">
        <v>-0.97062090000000001</v>
      </c>
      <c r="AG18">
        <v>-0.34560980000000002</v>
      </c>
      <c r="AH18">
        <v>0.30041040000000002</v>
      </c>
      <c r="AI18">
        <v>0.87086620000000003</v>
      </c>
      <c r="AJ18">
        <v>0.56207530000000006</v>
      </c>
      <c r="AK18">
        <v>-0.43414360000000002</v>
      </c>
      <c r="AL18">
        <v>-1.638625</v>
      </c>
      <c r="AM18">
        <v>-3.4899990000000001</v>
      </c>
      <c r="AN18">
        <v>-2.7351679999999998</v>
      </c>
      <c r="AO18">
        <v>-2.7379419999999999</v>
      </c>
      <c r="AP18">
        <v>-3.626109</v>
      </c>
      <c r="AQ18">
        <v>-3.742461</v>
      </c>
      <c r="AR18">
        <v>-3.8406669999999998</v>
      </c>
      <c r="AS18">
        <v>2.27284</v>
      </c>
      <c r="AT18">
        <v>16.3582</v>
      </c>
      <c r="AU18">
        <v>16.13889</v>
      </c>
      <c r="AV18">
        <v>15.11749</v>
      </c>
      <c r="AW18">
        <v>14.53614</v>
      </c>
      <c r="AX18">
        <v>13.671340000000001</v>
      </c>
      <c r="AY18">
        <v>7.2697320000000003</v>
      </c>
      <c r="AZ18">
        <v>2.6451210000000001</v>
      </c>
      <c r="BA18">
        <v>1.5308850000000001</v>
      </c>
      <c r="BB18">
        <v>-9.8475000000000004E-3</v>
      </c>
      <c r="BC18">
        <v>-0.57351189999999996</v>
      </c>
      <c r="BD18">
        <v>-0.65114780000000005</v>
      </c>
      <c r="BE18">
        <v>-6.5136700000000006E-2</v>
      </c>
      <c r="BF18">
        <v>0.55967679999999997</v>
      </c>
      <c r="BG18">
        <v>1.184957</v>
      </c>
      <c r="BH18">
        <v>0.86938559999999998</v>
      </c>
      <c r="BI18">
        <v>-1.1408E-3</v>
      </c>
      <c r="BJ18">
        <v>-1.1157889999999999</v>
      </c>
      <c r="BK18">
        <v>-2.9895420000000001</v>
      </c>
      <c r="BL18">
        <v>-2.170604</v>
      </c>
      <c r="BM18">
        <v>-2.2150599999999998</v>
      </c>
      <c r="BN18">
        <v>-3.0178099999999999</v>
      </c>
      <c r="BO18">
        <v>-3.1594329999999999</v>
      </c>
      <c r="BP18">
        <v>-3.243608</v>
      </c>
      <c r="BQ18">
        <v>2.8899499999999998</v>
      </c>
      <c r="BR18">
        <v>17.024000000000001</v>
      </c>
      <c r="BS18">
        <v>16.812190000000001</v>
      </c>
      <c r="BT18">
        <v>15.85102</v>
      </c>
      <c r="BU18">
        <v>15.22702</v>
      </c>
      <c r="BV18">
        <v>14.34474</v>
      </c>
      <c r="BW18">
        <v>7.9775600000000004</v>
      </c>
      <c r="BX18">
        <v>3.2582179999999998</v>
      </c>
      <c r="BY18">
        <v>2.158668</v>
      </c>
      <c r="BZ18">
        <v>0.3325861</v>
      </c>
      <c r="CA18">
        <v>-0.28202050000000001</v>
      </c>
      <c r="CB18">
        <v>-0.42988169999999998</v>
      </c>
      <c r="CC18">
        <v>0.12911810000000001</v>
      </c>
      <c r="CD18">
        <v>0.73924400000000001</v>
      </c>
      <c r="CE18">
        <v>1.402495</v>
      </c>
      <c r="CF18">
        <v>1.082228</v>
      </c>
      <c r="CG18">
        <v>0.29875560000000001</v>
      </c>
      <c r="CH18">
        <v>-0.75367410000000001</v>
      </c>
      <c r="CI18">
        <v>-2.6429269999999998</v>
      </c>
      <c r="CJ18">
        <v>-1.7795890000000001</v>
      </c>
      <c r="CK18">
        <v>-1.8529139999999999</v>
      </c>
      <c r="CL18">
        <v>-2.5965039999999999</v>
      </c>
      <c r="CM18">
        <v>-2.75563</v>
      </c>
      <c r="CN18">
        <v>-2.8300860000000001</v>
      </c>
      <c r="CO18">
        <v>3.317358</v>
      </c>
      <c r="CP18">
        <v>17.485140000000001</v>
      </c>
      <c r="CQ18">
        <v>17.27852</v>
      </c>
      <c r="CR18">
        <v>16.359059999999999</v>
      </c>
      <c r="CS18">
        <v>15.70553</v>
      </c>
      <c r="CT18">
        <v>14.81114</v>
      </c>
      <c r="CU18">
        <v>8.4677980000000002</v>
      </c>
      <c r="CV18">
        <v>3.6828470000000002</v>
      </c>
      <c r="CW18">
        <v>2.5934689999999998</v>
      </c>
      <c r="CX18">
        <v>0.67501960000000005</v>
      </c>
      <c r="CY18">
        <v>9.4709000000000008E-3</v>
      </c>
      <c r="CZ18">
        <v>-0.20861560000000001</v>
      </c>
      <c r="DA18">
        <v>0.32337300000000002</v>
      </c>
      <c r="DB18">
        <v>0.91881109999999999</v>
      </c>
      <c r="DC18">
        <v>1.6200330000000001</v>
      </c>
      <c r="DD18">
        <v>1.2950699999999999</v>
      </c>
      <c r="DE18">
        <v>0.59865199999999996</v>
      </c>
      <c r="DF18">
        <v>-0.3915595</v>
      </c>
      <c r="DG18">
        <v>-2.2963119999999999</v>
      </c>
      <c r="DH18">
        <v>-1.388574</v>
      </c>
      <c r="DI18">
        <v>-1.4907680000000001</v>
      </c>
      <c r="DJ18">
        <v>-2.1751990000000001</v>
      </c>
      <c r="DK18">
        <v>-2.351826</v>
      </c>
      <c r="DL18">
        <v>-2.4165649999999999</v>
      </c>
      <c r="DM18">
        <v>3.744767</v>
      </c>
      <c r="DN18">
        <v>17.946269999999998</v>
      </c>
      <c r="DO18">
        <v>17.74485</v>
      </c>
      <c r="DP18">
        <v>16.867100000000001</v>
      </c>
      <c r="DQ18">
        <v>16.18404</v>
      </c>
      <c r="DR18">
        <v>15.27753</v>
      </c>
      <c r="DS18">
        <v>8.9580369999999991</v>
      </c>
      <c r="DT18">
        <v>4.1074770000000003</v>
      </c>
      <c r="DU18">
        <v>3.02827</v>
      </c>
      <c r="DV18">
        <v>1.1694389999999999</v>
      </c>
      <c r="DW18">
        <v>0.4303382</v>
      </c>
      <c r="DX18">
        <v>0.11085739999999999</v>
      </c>
      <c r="DY18">
        <v>0.60384610000000005</v>
      </c>
      <c r="DZ18">
        <v>1.178078</v>
      </c>
      <c r="EA18">
        <v>1.934124</v>
      </c>
      <c r="EB18">
        <v>1.6023799999999999</v>
      </c>
      <c r="EC18">
        <v>1.031655</v>
      </c>
      <c r="ED18">
        <v>0.13127659999999999</v>
      </c>
      <c r="EE18">
        <v>-1.795855</v>
      </c>
      <c r="EF18">
        <v>-0.82401060000000004</v>
      </c>
      <c r="EG18">
        <v>-0.96788569999999996</v>
      </c>
      <c r="EH18">
        <v>-1.5669</v>
      </c>
      <c r="EI18">
        <v>-1.7687980000000001</v>
      </c>
      <c r="EJ18">
        <v>-1.8195060000000001</v>
      </c>
      <c r="EK18">
        <v>4.3618769999999998</v>
      </c>
      <c r="EL18">
        <v>18.612069999999999</v>
      </c>
      <c r="EM18">
        <v>18.41816</v>
      </c>
      <c r="EN18">
        <v>17.600629999999999</v>
      </c>
      <c r="EO18">
        <v>16.874919999999999</v>
      </c>
      <c r="EP18">
        <v>15.95093</v>
      </c>
      <c r="EQ18">
        <v>9.6658639999999991</v>
      </c>
      <c r="ER18">
        <v>4.720574</v>
      </c>
      <c r="ES18">
        <v>3.656053</v>
      </c>
      <c r="ET18">
        <v>69.028239999999997</v>
      </c>
      <c r="EU18">
        <v>67.989379999999997</v>
      </c>
      <c r="EV18">
        <v>66.563689999999994</v>
      </c>
      <c r="EW18">
        <v>65.239869999999996</v>
      </c>
      <c r="EX18">
        <v>64.431790000000007</v>
      </c>
      <c r="EY18">
        <v>63.741540000000001</v>
      </c>
      <c r="EZ18">
        <v>64.204409999999996</v>
      </c>
      <c r="FA18">
        <v>66.511669999999995</v>
      </c>
      <c r="FB18">
        <v>69.681560000000005</v>
      </c>
      <c r="FC18">
        <v>73.444180000000003</v>
      </c>
      <c r="FD18">
        <v>77.378699999999995</v>
      </c>
      <c r="FE18">
        <v>81.019350000000003</v>
      </c>
      <c r="FF18">
        <v>83.885840000000002</v>
      </c>
      <c r="FG18">
        <v>85.507819999999995</v>
      </c>
      <c r="FH18">
        <v>86.550539999999998</v>
      </c>
      <c r="FI18">
        <v>87.727199999999996</v>
      </c>
      <c r="FJ18">
        <v>88.206400000000002</v>
      </c>
      <c r="FK18">
        <v>87.833709999999996</v>
      </c>
      <c r="FL18">
        <v>86.057959999999994</v>
      </c>
      <c r="FM18">
        <v>82.880099999999999</v>
      </c>
      <c r="FN18">
        <v>78.454160000000002</v>
      </c>
      <c r="FO18">
        <v>75.843149999999994</v>
      </c>
      <c r="FP18">
        <v>73.637100000000004</v>
      </c>
      <c r="FQ18">
        <v>71.928510000000003</v>
      </c>
      <c r="FR18">
        <v>0.58757979999999999</v>
      </c>
      <c r="FS18">
        <v>1</v>
      </c>
    </row>
    <row r="19" spans="1:175" x14ac:dyDescent="0.2">
      <c r="A19" t="s">
        <v>1</v>
      </c>
      <c r="B19" t="s">
        <v>204</v>
      </c>
      <c r="C19">
        <v>42180</v>
      </c>
      <c r="D19">
        <v>63</v>
      </c>
      <c r="E19">
        <v>452</v>
      </c>
      <c r="F19">
        <v>507.32209999999998</v>
      </c>
      <c r="G19">
        <v>501.9151</v>
      </c>
      <c r="H19">
        <v>489.9776</v>
      </c>
      <c r="I19">
        <v>491.22989999999999</v>
      </c>
      <c r="J19">
        <v>500.19549999999998</v>
      </c>
      <c r="K19">
        <v>522.77610000000004</v>
      </c>
      <c r="L19">
        <v>548.45119999999997</v>
      </c>
      <c r="M19">
        <v>566.56410000000005</v>
      </c>
      <c r="N19">
        <v>584.10770000000002</v>
      </c>
      <c r="O19">
        <v>597.0548</v>
      </c>
      <c r="P19">
        <v>608.87400000000002</v>
      </c>
      <c r="Q19">
        <v>607.29129999999998</v>
      </c>
      <c r="R19">
        <v>602.39480000000003</v>
      </c>
      <c r="S19">
        <v>608.71500000000003</v>
      </c>
      <c r="T19">
        <v>606.82299999999998</v>
      </c>
      <c r="U19">
        <v>594.71590000000003</v>
      </c>
      <c r="V19">
        <v>588.51499999999999</v>
      </c>
      <c r="W19">
        <v>575.10749999999996</v>
      </c>
      <c r="X19">
        <v>556.2405</v>
      </c>
      <c r="Y19">
        <v>542.50609999999995</v>
      </c>
      <c r="Z19">
        <v>536.66639999999995</v>
      </c>
      <c r="AA19">
        <v>530.44569999999999</v>
      </c>
      <c r="AB19">
        <v>521.10530000000006</v>
      </c>
      <c r="AC19">
        <v>514.6721</v>
      </c>
      <c r="AD19">
        <v>-3.8714490000000001</v>
      </c>
      <c r="AE19">
        <v>-1.987724</v>
      </c>
      <c r="AF19">
        <v>-1.120714</v>
      </c>
      <c r="AG19">
        <v>-1.0957140000000001</v>
      </c>
      <c r="AH19">
        <v>-0.61142830000000004</v>
      </c>
      <c r="AI19">
        <v>-0.92657389999999995</v>
      </c>
      <c r="AJ19">
        <v>-1.3535740000000001</v>
      </c>
      <c r="AK19">
        <v>6.1451100000000002E-2</v>
      </c>
      <c r="AL19">
        <v>-0.1753287</v>
      </c>
      <c r="AM19">
        <v>-1.384611</v>
      </c>
      <c r="AN19">
        <v>-1.722486</v>
      </c>
      <c r="AO19">
        <v>-0.49602810000000003</v>
      </c>
      <c r="AP19">
        <v>2.6259000000000001</v>
      </c>
      <c r="AQ19">
        <v>12.103249999999999</v>
      </c>
      <c r="AR19">
        <v>18.63428</v>
      </c>
      <c r="AS19">
        <v>18.32291</v>
      </c>
      <c r="AT19">
        <v>18.685970000000001</v>
      </c>
      <c r="AU19">
        <v>19.325089999999999</v>
      </c>
      <c r="AV19">
        <v>18.956150000000001</v>
      </c>
      <c r="AW19">
        <v>16.849530000000001</v>
      </c>
      <c r="AX19">
        <v>15.86369</v>
      </c>
      <c r="AY19">
        <v>15.947660000000001</v>
      </c>
      <c r="AZ19">
        <v>15.13456</v>
      </c>
      <c r="BA19">
        <v>7.3561490000000003</v>
      </c>
      <c r="BB19">
        <v>-3.4055059999999999</v>
      </c>
      <c r="BC19">
        <v>-1.6996450000000001</v>
      </c>
      <c r="BD19">
        <v>-0.87634570000000001</v>
      </c>
      <c r="BE19">
        <v>-0.85495350000000003</v>
      </c>
      <c r="BF19">
        <v>-0.37950339999999999</v>
      </c>
      <c r="BG19">
        <v>-0.6814964</v>
      </c>
      <c r="BH19">
        <v>-1.082554</v>
      </c>
      <c r="BI19">
        <v>0.4237204</v>
      </c>
      <c r="BJ19">
        <v>0.3013497</v>
      </c>
      <c r="BK19">
        <v>-0.89206359999999996</v>
      </c>
      <c r="BL19">
        <v>-1.2037599999999999</v>
      </c>
      <c r="BM19">
        <v>4.3679999999999999E-4</v>
      </c>
      <c r="BN19">
        <v>3.1430410000000002</v>
      </c>
      <c r="BO19">
        <v>12.61403</v>
      </c>
      <c r="BP19">
        <v>19.23377</v>
      </c>
      <c r="BQ19">
        <v>18.934439999999999</v>
      </c>
      <c r="BR19">
        <v>19.259429999999998</v>
      </c>
      <c r="BS19">
        <v>19.87518</v>
      </c>
      <c r="BT19">
        <v>19.579129999999999</v>
      </c>
      <c r="BU19">
        <v>17.434139999999999</v>
      </c>
      <c r="BV19">
        <v>16.40061</v>
      </c>
      <c r="BW19">
        <v>16.51023</v>
      </c>
      <c r="BX19">
        <v>15.680440000000001</v>
      </c>
      <c r="BY19">
        <v>7.959136</v>
      </c>
      <c r="BZ19">
        <v>-3.0827960000000001</v>
      </c>
      <c r="CA19">
        <v>-1.500122</v>
      </c>
      <c r="CB19">
        <v>-0.70709690000000003</v>
      </c>
      <c r="CC19">
        <v>-0.68820320000000001</v>
      </c>
      <c r="CD19">
        <v>-0.21887280000000001</v>
      </c>
      <c r="CE19">
        <v>-0.5117564</v>
      </c>
      <c r="CF19">
        <v>-0.89484580000000002</v>
      </c>
      <c r="CG19">
        <v>0.67462690000000003</v>
      </c>
      <c r="CH19">
        <v>0.63149569999999999</v>
      </c>
      <c r="CI19">
        <v>-0.55092660000000004</v>
      </c>
      <c r="CJ19">
        <v>-0.84449269999999999</v>
      </c>
      <c r="CK19">
        <v>0.3442868</v>
      </c>
      <c r="CL19">
        <v>3.5012110000000001</v>
      </c>
      <c r="CM19">
        <v>12.9678</v>
      </c>
      <c r="CN19">
        <v>19.648980000000002</v>
      </c>
      <c r="CO19">
        <v>19.357990000000001</v>
      </c>
      <c r="CP19">
        <v>19.656610000000001</v>
      </c>
      <c r="CQ19">
        <v>20.256170000000001</v>
      </c>
      <c r="CR19">
        <v>20.0106</v>
      </c>
      <c r="CS19">
        <v>17.83905</v>
      </c>
      <c r="CT19">
        <v>16.772480000000002</v>
      </c>
      <c r="CU19">
        <v>16.89986</v>
      </c>
      <c r="CV19">
        <v>16.058509999999998</v>
      </c>
      <c r="CW19">
        <v>8.3767619999999994</v>
      </c>
      <c r="CX19">
        <v>-2.7600850000000001</v>
      </c>
      <c r="CY19">
        <v>-1.3005990000000001</v>
      </c>
      <c r="CZ19">
        <v>-0.5378482</v>
      </c>
      <c r="DA19">
        <v>-0.52145280000000005</v>
      </c>
      <c r="DB19">
        <v>-5.8242299999999997E-2</v>
      </c>
      <c r="DC19">
        <v>-0.3420165</v>
      </c>
      <c r="DD19">
        <v>-0.70713789999999999</v>
      </c>
      <c r="DE19">
        <v>0.92553350000000001</v>
      </c>
      <c r="DF19">
        <v>0.96164170000000004</v>
      </c>
      <c r="DG19">
        <v>-0.20978959999999999</v>
      </c>
      <c r="DH19">
        <v>-0.48522510000000002</v>
      </c>
      <c r="DI19">
        <v>0.68813690000000005</v>
      </c>
      <c r="DJ19">
        <v>3.8593820000000001</v>
      </c>
      <c r="DK19">
        <v>13.321569999999999</v>
      </c>
      <c r="DL19">
        <v>20.06419</v>
      </c>
      <c r="DM19">
        <v>19.78153</v>
      </c>
      <c r="DN19">
        <v>20.053789999999999</v>
      </c>
      <c r="DO19">
        <v>20.637160000000002</v>
      </c>
      <c r="DP19">
        <v>20.442080000000001</v>
      </c>
      <c r="DQ19">
        <v>18.243950000000002</v>
      </c>
      <c r="DR19">
        <v>17.144349999999999</v>
      </c>
      <c r="DS19">
        <v>17.289490000000001</v>
      </c>
      <c r="DT19">
        <v>16.436579999999999</v>
      </c>
      <c r="DU19">
        <v>8.7943890000000007</v>
      </c>
      <c r="DV19">
        <v>-2.294143</v>
      </c>
      <c r="DW19">
        <v>-1.0125189999999999</v>
      </c>
      <c r="DX19">
        <v>-0.29347990000000002</v>
      </c>
      <c r="DY19">
        <v>-0.28069189999999999</v>
      </c>
      <c r="DZ19">
        <v>0.17368259999999999</v>
      </c>
      <c r="EA19">
        <v>-9.6938999999999997E-2</v>
      </c>
      <c r="EB19">
        <v>-0.43611749999999999</v>
      </c>
      <c r="EC19">
        <v>1.287803</v>
      </c>
      <c r="ED19">
        <v>1.43832</v>
      </c>
      <c r="EE19">
        <v>0.28275800000000001</v>
      </c>
      <c r="EF19">
        <v>3.3500200000000001E-2</v>
      </c>
      <c r="EG19">
        <v>1.1846019999999999</v>
      </c>
      <c r="EH19">
        <v>4.3765229999999997</v>
      </c>
      <c r="EI19">
        <v>13.83235</v>
      </c>
      <c r="EJ19">
        <v>20.663689999999999</v>
      </c>
      <c r="EK19">
        <v>20.393059999999998</v>
      </c>
      <c r="EL19">
        <v>20.62725</v>
      </c>
      <c r="EM19">
        <v>21.187249999999999</v>
      </c>
      <c r="EN19">
        <v>21.065049999999999</v>
      </c>
      <c r="EO19">
        <v>18.828569999999999</v>
      </c>
      <c r="EP19">
        <v>17.681270000000001</v>
      </c>
      <c r="EQ19">
        <v>17.852060000000002</v>
      </c>
      <c r="ER19">
        <v>16.98246</v>
      </c>
      <c r="ES19">
        <v>9.3973759999999995</v>
      </c>
      <c r="ET19">
        <v>68.652770000000004</v>
      </c>
      <c r="EU19">
        <v>67.711889999999997</v>
      </c>
      <c r="EV19">
        <v>66.910439999999994</v>
      </c>
      <c r="EW19">
        <v>65.517759999999996</v>
      </c>
      <c r="EX19">
        <v>64.550049999999999</v>
      </c>
      <c r="EY19">
        <v>64.423609999999996</v>
      </c>
      <c r="EZ19">
        <v>64.798289999999994</v>
      </c>
      <c r="FA19">
        <v>67.472149999999999</v>
      </c>
      <c r="FB19">
        <v>71.489739999999998</v>
      </c>
      <c r="FC19">
        <v>75.586590000000001</v>
      </c>
      <c r="FD19">
        <v>79.051670000000001</v>
      </c>
      <c r="FE19">
        <v>82.286510000000007</v>
      </c>
      <c r="FF19">
        <v>85.489549999999994</v>
      </c>
      <c r="FG19">
        <v>87.895820000000001</v>
      </c>
      <c r="FH19">
        <v>89.628439999999998</v>
      </c>
      <c r="FI19">
        <v>90.290409999999994</v>
      </c>
      <c r="FJ19">
        <v>90.27319</v>
      </c>
      <c r="FK19">
        <v>89.854920000000007</v>
      </c>
      <c r="FL19">
        <v>88.458920000000006</v>
      </c>
      <c r="FM19">
        <v>84.887630000000001</v>
      </c>
      <c r="FN19">
        <v>80.255489999999995</v>
      </c>
      <c r="FO19">
        <v>77.377700000000004</v>
      </c>
      <c r="FP19">
        <v>75.285390000000007</v>
      </c>
      <c r="FQ19">
        <v>73.654839999999993</v>
      </c>
      <c r="FR19">
        <v>0.67738310000000002</v>
      </c>
      <c r="FS19">
        <v>1</v>
      </c>
    </row>
    <row r="20" spans="1:175" x14ac:dyDescent="0.2">
      <c r="A20" t="s">
        <v>1</v>
      </c>
      <c r="B20" t="s">
        <v>204</v>
      </c>
      <c r="C20">
        <v>42181</v>
      </c>
      <c r="D20">
        <v>42</v>
      </c>
      <c r="E20">
        <v>451</v>
      </c>
      <c r="F20">
        <v>505.50900000000001</v>
      </c>
      <c r="G20">
        <v>497.95940000000002</v>
      </c>
      <c r="H20">
        <v>490.79700000000003</v>
      </c>
      <c r="I20">
        <v>487.13670000000002</v>
      </c>
      <c r="J20">
        <v>500.25659999999999</v>
      </c>
      <c r="K20">
        <v>522.38670000000002</v>
      </c>
      <c r="L20">
        <v>549.21860000000004</v>
      </c>
      <c r="M20">
        <v>566.83090000000004</v>
      </c>
      <c r="N20">
        <v>581.00490000000002</v>
      </c>
      <c r="O20">
        <v>596.6431</v>
      </c>
      <c r="P20">
        <v>604.1694</v>
      </c>
      <c r="Q20">
        <v>605.61379999999997</v>
      </c>
      <c r="R20">
        <v>595.22</v>
      </c>
      <c r="S20">
        <v>598.53</v>
      </c>
      <c r="T20">
        <v>596.94510000000002</v>
      </c>
      <c r="U20">
        <v>585.4873</v>
      </c>
      <c r="V20">
        <v>580.25490000000002</v>
      </c>
      <c r="W20">
        <v>564.99630000000002</v>
      </c>
      <c r="X20">
        <v>549.23680000000002</v>
      </c>
      <c r="Y20">
        <v>547.85119999999995</v>
      </c>
      <c r="Z20">
        <v>541.22339999999997</v>
      </c>
      <c r="AA20">
        <v>535.69039999999995</v>
      </c>
      <c r="AB20">
        <v>522.59190000000001</v>
      </c>
      <c r="AC20">
        <v>508.51130000000001</v>
      </c>
      <c r="AD20">
        <v>0.56546620000000003</v>
      </c>
      <c r="AE20">
        <v>0.36498340000000001</v>
      </c>
      <c r="AF20">
        <v>0.89962560000000003</v>
      </c>
      <c r="AG20">
        <v>0.79286579999999995</v>
      </c>
      <c r="AH20">
        <v>-1.7419789999999999</v>
      </c>
      <c r="AI20">
        <v>-1.749099</v>
      </c>
      <c r="AJ20">
        <v>-2.7385459999999999</v>
      </c>
      <c r="AK20">
        <v>-2.4482010000000001</v>
      </c>
      <c r="AL20">
        <v>-2.5033319999999999</v>
      </c>
      <c r="AM20">
        <v>-2.8867530000000001</v>
      </c>
      <c r="AN20">
        <v>-1.7278070000000001</v>
      </c>
      <c r="AO20">
        <v>-0.38427529999999999</v>
      </c>
      <c r="AP20">
        <v>5.4027329999999996</v>
      </c>
      <c r="AQ20">
        <v>17.393360000000001</v>
      </c>
      <c r="AR20">
        <v>17.792290000000001</v>
      </c>
      <c r="AS20">
        <v>17.361560000000001</v>
      </c>
      <c r="AT20">
        <v>17.525369999999999</v>
      </c>
      <c r="AU20">
        <v>15.98062</v>
      </c>
      <c r="AV20">
        <v>12.348459999999999</v>
      </c>
      <c r="AW20">
        <v>11.690250000000001</v>
      </c>
      <c r="AX20">
        <v>11.864240000000001</v>
      </c>
      <c r="AY20">
        <v>4.9904599999999997</v>
      </c>
      <c r="AZ20">
        <v>1.8465689999999999</v>
      </c>
      <c r="BA20">
        <v>3.272011</v>
      </c>
      <c r="BB20">
        <v>1.109005</v>
      </c>
      <c r="BC20">
        <v>0.77021490000000004</v>
      </c>
      <c r="BD20">
        <v>1.1955849999999999</v>
      </c>
      <c r="BE20">
        <v>1.012883</v>
      </c>
      <c r="BF20">
        <v>-1.5037720000000001</v>
      </c>
      <c r="BG20">
        <v>-1.4513400000000001</v>
      </c>
      <c r="BH20">
        <v>-2.397777</v>
      </c>
      <c r="BI20">
        <v>-2.0729989999999998</v>
      </c>
      <c r="BJ20">
        <v>-2.0562529999999999</v>
      </c>
      <c r="BK20">
        <v>-2.4192089999999999</v>
      </c>
      <c r="BL20">
        <v>-1.234127</v>
      </c>
      <c r="BM20">
        <v>3.1098000000000001E-2</v>
      </c>
      <c r="BN20">
        <v>5.869726</v>
      </c>
      <c r="BO20">
        <v>17.88617</v>
      </c>
      <c r="BP20">
        <v>18.34573</v>
      </c>
      <c r="BQ20">
        <v>17.917169999999999</v>
      </c>
      <c r="BR20">
        <v>18.05885</v>
      </c>
      <c r="BS20">
        <v>16.55894</v>
      </c>
      <c r="BT20">
        <v>12.96777</v>
      </c>
      <c r="BU20">
        <v>12.3696</v>
      </c>
      <c r="BV20">
        <v>12.608499999999999</v>
      </c>
      <c r="BW20">
        <v>5.6895670000000003</v>
      </c>
      <c r="BX20">
        <v>2.5037090000000002</v>
      </c>
      <c r="BY20">
        <v>3.939451</v>
      </c>
      <c r="BZ20">
        <v>1.4854590000000001</v>
      </c>
      <c r="CA20">
        <v>1.0508770000000001</v>
      </c>
      <c r="CB20">
        <v>1.400566</v>
      </c>
      <c r="CC20">
        <v>1.1652670000000001</v>
      </c>
      <c r="CD20">
        <v>-1.3387910000000001</v>
      </c>
      <c r="CE20">
        <v>-1.2451129999999999</v>
      </c>
      <c r="CF20">
        <v>-2.161762</v>
      </c>
      <c r="CG20">
        <v>-1.813134</v>
      </c>
      <c r="CH20">
        <v>-1.746607</v>
      </c>
      <c r="CI20">
        <v>-2.0953879999999998</v>
      </c>
      <c r="CJ20">
        <v>-0.89220489999999997</v>
      </c>
      <c r="CK20">
        <v>0.31878420000000002</v>
      </c>
      <c r="CL20">
        <v>6.1931630000000002</v>
      </c>
      <c r="CM20">
        <v>18.22749</v>
      </c>
      <c r="CN20">
        <v>18.729040000000001</v>
      </c>
      <c r="CO20">
        <v>18.30199</v>
      </c>
      <c r="CP20">
        <v>18.428339999999999</v>
      </c>
      <c r="CQ20">
        <v>16.959489999999999</v>
      </c>
      <c r="CR20">
        <v>13.396710000000001</v>
      </c>
      <c r="CS20">
        <v>12.840120000000001</v>
      </c>
      <c r="CT20">
        <v>13.12398</v>
      </c>
      <c r="CU20">
        <v>6.1737659999999996</v>
      </c>
      <c r="CV20">
        <v>2.9588429999999999</v>
      </c>
      <c r="CW20">
        <v>4.4017169999999997</v>
      </c>
      <c r="CX20">
        <v>1.861912</v>
      </c>
      <c r="CY20">
        <v>1.331539</v>
      </c>
      <c r="CZ20">
        <v>1.6055459999999999</v>
      </c>
      <c r="DA20">
        <v>1.31765</v>
      </c>
      <c r="DB20">
        <v>-1.17381</v>
      </c>
      <c r="DC20">
        <v>-1.038886</v>
      </c>
      <c r="DD20">
        <v>-1.9257470000000001</v>
      </c>
      <c r="DE20">
        <v>-1.5532699999999999</v>
      </c>
      <c r="DF20">
        <v>-1.43696</v>
      </c>
      <c r="DG20">
        <v>-1.771568</v>
      </c>
      <c r="DH20">
        <v>-0.55028330000000003</v>
      </c>
      <c r="DI20">
        <v>0.60647050000000002</v>
      </c>
      <c r="DJ20">
        <v>6.5166009999999996</v>
      </c>
      <c r="DK20">
        <v>18.568809999999999</v>
      </c>
      <c r="DL20">
        <v>19.11234</v>
      </c>
      <c r="DM20">
        <v>18.686810000000001</v>
      </c>
      <c r="DN20">
        <v>18.797820000000002</v>
      </c>
      <c r="DO20">
        <v>17.360040000000001</v>
      </c>
      <c r="DP20">
        <v>13.82564</v>
      </c>
      <c r="DQ20">
        <v>13.31063</v>
      </c>
      <c r="DR20">
        <v>13.63945</v>
      </c>
      <c r="DS20">
        <v>6.6579649999999999</v>
      </c>
      <c r="DT20">
        <v>3.4139759999999999</v>
      </c>
      <c r="DU20">
        <v>4.8639840000000003</v>
      </c>
      <c r="DV20">
        <v>2.4054519999999999</v>
      </c>
      <c r="DW20">
        <v>1.7367710000000001</v>
      </c>
      <c r="DX20">
        <v>1.9015059999999999</v>
      </c>
      <c r="DY20">
        <v>1.537668</v>
      </c>
      <c r="DZ20">
        <v>-0.93560299999999996</v>
      </c>
      <c r="EA20">
        <v>-0.74112730000000004</v>
      </c>
      <c r="EB20">
        <v>-1.584978</v>
      </c>
      <c r="EC20">
        <v>-1.1780679999999999</v>
      </c>
      <c r="ED20">
        <v>-0.98988069999999995</v>
      </c>
      <c r="EE20">
        <v>-1.3040240000000001</v>
      </c>
      <c r="EF20">
        <v>-5.6602800000000002E-2</v>
      </c>
      <c r="EG20">
        <v>1.021844</v>
      </c>
      <c r="EH20">
        <v>6.9835929999999999</v>
      </c>
      <c r="EI20">
        <v>19.061610000000002</v>
      </c>
      <c r="EJ20">
        <v>19.665780000000002</v>
      </c>
      <c r="EK20">
        <v>19.242429999999999</v>
      </c>
      <c r="EL20">
        <v>19.331299999999999</v>
      </c>
      <c r="EM20">
        <v>17.938359999999999</v>
      </c>
      <c r="EN20">
        <v>14.44496</v>
      </c>
      <c r="EO20">
        <v>13.989979999999999</v>
      </c>
      <c r="EP20">
        <v>14.38372</v>
      </c>
      <c r="EQ20">
        <v>7.3570710000000004</v>
      </c>
      <c r="ER20">
        <v>4.0711149999999998</v>
      </c>
      <c r="ES20">
        <v>5.5314240000000003</v>
      </c>
      <c r="ET20">
        <v>72.22533</v>
      </c>
      <c r="EU20">
        <v>70.740099999999998</v>
      </c>
      <c r="EV20">
        <v>69.349530000000001</v>
      </c>
      <c r="EW20">
        <v>67.96114</v>
      </c>
      <c r="EX20">
        <v>67.217659999999995</v>
      </c>
      <c r="EY20">
        <v>66.254130000000004</v>
      </c>
      <c r="EZ20">
        <v>66.35548</v>
      </c>
      <c r="FA20">
        <v>68.472170000000006</v>
      </c>
      <c r="FB20">
        <v>71.281809999999993</v>
      </c>
      <c r="FC20">
        <v>75.080089999999998</v>
      </c>
      <c r="FD20">
        <v>78.543390000000002</v>
      </c>
      <c r="FE20">
        <v>81.657529999999994</v>
      </c>
      <c r="FF20">
        <v>83.983500000000006</v>
      </c>
      <c r="FG20">
        <v>85.826099999999997</v>
      </c>
      <c r="FH20">
        <v>86.964910000000003</v>
      </c>
      <c r="FI20">
        <v>86.941950000000006</v>
      </c>
      <c r="FJ20">
        <v>86.611859999999993</v>
      </c>
      <c r="FK20">
        <v>85.223339999999993</v>
      </c>
      <c r="FL20">
        <v>83.331540000000004</v>
      </c>
      <c r="FM20">
        <v>80.245760000000004</v>
      </c>
      <c r="FN20">
        <v>76.256619999999998</v>
      </c>
      <c r="FO20">
        <v>73.080150000000003</v>
      </c>
      <c r="FP20">
        <v>70.972269999999995</v>
      </c>
      <c r="FQ20">
        <v>69.316090000000003</v>
      </c>
      <c r="FR20">
        <v>0.5892754</v>
      </c>
      <c r="FS20">
        <v>1</v>
      </c>
    </row>
    <row r="21" spans="1:175" x14ac:dyDescent="0.2">
      <c r="A21" t="s">
        <v>1</v>
      </c>
      <c r="B21" t="s">
        <v>204</v>
      </c>
      <c r="C21">
        <v>42185</v>
      </c>
      <c r="D21">
        <v>66</v>
      </c>
      <c r="E21">
        <v>450</v>
      </c>
      <c r="F21">
        <v>494.42180000000002</v>
      </c>
      <c r="G21">
        <v>492.0181</v>
      </c>
      <c r="H21">
        <v>482.72399999999999</v>
      </c>
      <c r="I21">
        <v>481.95940000000002</v>
      </c>
      <c r="J21">
        <v>492.63069999999999</v>
      </c>
      <c r="K21">
        <v>512.79319999999996</v>
      </c>
      <c r="L21">
        <v>533.30319999999995</v>
      </c>
      <c r="M21">
        <v>555.20619999999997</v>
      </c>
      <c r="N21">
        <v>572.95429999999999</v>
      </c>
      <c r="O21">
        <v>582.38990000000001</v>
      </c>
      <c r="P21">
        <v>597.42719999999997</v>
      </c>
      <c r="Q21">
        <v>601.05619999999999</v>
      </c>
      <c r="R21">
        <v>596.89319999999998</v>
      </c>
      <c r="S21">
        <v>600.74170000000004</v>
      </c>
      <c r="T21">
        <v>597.87729999999999</v>
      </c>
      <c r="U21">
        <v>590.54129999999998</v>
      </c>
      <c r="V21">
        <v>584.92250000000001</v>
      </c>
      <c r="W21">
        <v>572.09410000000003</v>
      </c>
      <c r="X21">
        <v>557.31700000000001</v>
      </c>
      <c r="Y21">
        <v>548.99040000000002</v>
      </c>
      <c r="Z21">
        <v>543.34379999999999</v>
      </c>
      <c r="AA21">
        <v>540.32860000000005</v>
      </c>
      <c r="AB21">
        <v>525.56020000000001</v>
      </c>
      <c r="AC21">
        <v>513.37480000000005</v>
      </c>
      <c r="AD21">
        <v>-5.0531740000000003</v>
      </c>
      <c r="AE21">
        <v>-5.0878160000000001</v>
      </c>
      <c r="AF21">
        <v>-4.0993149999999998</v>
      </c>
      <c r="AG21">
        <v>-3.4592339999999999</v>
      </c>
      <c r="AH21">
        <v>4.0993500000000002E-2</v>
      </c>
      <c r="AI21">
        <v>5.9299119999999998</v>
      </c>
      <c r="AJ21">
        <v>5.9520679999999997</v>
      </c>
      <c r="AK21">
        <v>2.65272</v>
      </c>
      <c r="AL21">
        <v>-4.92048E-2</v>
      </c>
      <c r="AM21">
        <v>-2.975241</v>
      </c>
      <c r="AN21">
        <v>1.948302</v>
      </c>
      <c r="AO21">
        <v>3.7025760000000001</v>
      </c>
      <c r="AP21">
        <v>15.17418</v>
      </c>
      <c r="AQ21">
        <v>33.478630000000003</v>
      </c>
      <c r="AR21">
        <v>33.917310000000001</v>
      </c>
      <c r="AS21">
        <v>25.799510000000001</v>
      </c>
      <c r="AT21">
        <v>21.783529999999999</v>
      </c>
      <c r="AU21">
        <v>21.185390000000002</v>
      </c>
      <c r="AV21">
        <v>16.447749999999999</v>
      </c>
      <c r="AW21">
        <v>17.004999999999999</v>
      </c>
      <c r="AX21">
        <v>19.773859999999999</v>
      </c>
      <c r="AY21">
        <v>12.55</v>
      </c>
      <c r="AZ21">
        <v>2.8351489999999999</v>
      </c>
      <c r="BA21">
        <v>0.37033290000000002</v>
      </c>
      <c r="BB21">
        <v>-4.3830749999999998</v>
      </c>
      <c r="BC21">
        <v>-4.613804</v>
      </c>
      <c r="BD21">
        <v>-3.664234</v>
      </c>
      <c r="BE21">
        <v>-3.0483470000000001</v>
      </c>
      <c r="BF21">
        <v>0.43324820000000003</v>
      </c>
      <c r="BG21">
        <v>6.3219390000000004</v>
      </c>
      <c r="BH21">
        <v>6.3515610000000002</v>
      </c>
      <c r="BI21">
        <v>3.1480039999999998</v>
      </c>
      <c r="BJ21">
        <v>0.58993260000000003</v>
      </c>
      <c r="BK21">
        <v>-2.0179879999999999</v>
      </c>
      <c r="BL21">
        <v>3.009471</v>
      </c>
      <c r="BM21">
        <v>4.8998720000000002</v>
      </c>
      <c r="BN21">
        <v>16.38804</v>
      </c>
      <c r="BO21">
        <v>34.621470000000002</v>
      </c>
      <c r="BP21">
        <v>35.12426</v>
      </c>
      <c r="BQ21">
        <v>27.183920000000001</v>
      </c>
      <c r="BR21">
        <v>23.23969</v>
      </c>
      <c r="BS21">
        <v>22.667549999999999</v>
      </c>
      <c r="BT21">
        <v>17.853069999999999</v>
      </c>
      <c r="BU21">
        <v>18.587389999999999</v>
      </c>
      <c r="BV21">
        <v>21.659269999999999</v>
      </c>
      <c r="BW21">
        <v>15.04888</v>
      </c>
      <c r="BX21">
        <v>5.9562439999999999</v>
      </c>
      <c r="BY21">
        <v>3.7601789999999999</v>
      </c>
      <c r="BZ21">
        <v>-3.9189660000000002</v>
      </c>
      <c r="CA21">
        <v>-4.2855049999999997</v>
      </c>
      <c r="CB21">
        <v>-3.3628979999999999</v>
      </c>
      <c r="CC21">
        <v>-2.7637679999999998</v>
      </c>
      <c r="CD21">
        <v>0.70492259999999995</v>
      </c>
      <c r="CE21">
        <v>6.5934559999999998</v>
      </c>
      <c r="CF21">
        <v>6.6282480000000001</v>
      </c>
      <c r="CG21">
        <v>3.4910369999999999</v>
      </c>
      <c r="CH21">
        <v>1.032597</v>
      </c>
      <c r="CI21">
        <v>-1.354997</v>
      </c>
      <c r="CJ21">
        <v>3.7444329999999999</v>
      </c>
      <c r="CK21">
        <v>5.7291160000000003</v>
      </c>
      <c r="CL21">
        <v>17.228750000000002</v>
      </c>
      <c r="CM21">
        <v>35.412999999999997</v>
      </c>
      <c r="CN21">
        <v>35.960189999999997</v>
      </c>
      <c r="CO21">
        <v>28.142759999999999</v>
      </c>
      <c r="CP21">
        <v>24.24822</v>
      </c>
      <c r="CQ21">
        <v>23.694099999999999</v>
      </c>
      <c r="CR21">
        <v>18.82639</v>
      </c>
      <c r="CS21">
        <v>19.683350000000001</v>
      </c>
      <c r="CT21">
        <v>22.9651</v>
      </c>
      <c r="CU21">
        <v>16.779599999999999</v>
      </c>
      <c r="CV21">
        <v>8.1179050000000004</v>
      </c>
      <c r="CW21">
        <v>6.1079759999999998</v>
      </c>
      <c r="CX21">
        <v>-3.4548570000000001</v>
      </c>
      <c r="CY21">
        <v>-3.9572059999999998</v>
      </c>
      <c r="CZ21">
        <v>-3.0615619999999999</v>
      </c>
      <c r="DA21">
        <v>-2.4791889999999999</v>
      </c>
      <c r="DB21">
        <v>0.97659700000000005</v>
      </c>
      <c r="DC21">
        <v>6.864973</v>
      </c>
      <c r="DD21">
        <v>6.904935</v>
      </c>
      <c r="DE21">
        <v>3.8340700000000001</v>
      </c>
      <c r="DF21">
        <v>1.4752620000000001</v>
      </c>
      <c r="DG21">
        <v>-0.69200649999999997</v>
      </c>
      <c r="DH21">
        <v>4.4793950000000002</v>
      </c>
      <c r="DI21">
        <v>6.5583609999999997</v>
      </c>
      <c r="DJ21">
        <v>18.069469999999999</v>
      </c>
      <c r="DK21">
        <v>36.204520000000002</v>
      </c>
      <c r="DL21">
        <v>36.796120000000002</v>
      </c>
      <c r="DM21">
        <v>29.101600000000001</v>
      </c>
      <c r="DN21">
        <v>25.25675</v>
      </c>
      <c r="DO21">
        <v>24.72064</v>
      </c>
      <c r="DP21">
        <v>19.799710000000001</v>
      </c>
      <c r="DQ21">
        <v>20.779309999999999</v>
      </c>
      <c r="DR21">
        <v>24.27093</v>
      </c>
      <c r="DS21">
        <v>18.51032</v>
      </c>
      <c r="DT21">
        <v>10.27957</v>
      </c>
      <c r="DU21">
        <v>8.4557730000000006</v>
      </c>
      <c r="DV21">
        <v>-2.7847580000000001</v>
      </c>
      <c r="DW21">
        <v>-3.4831940000000001</v>
      </c>
      <c r="DX21">
        <v>-2.6264810000000001</v>
      </c>
      <c r="DY21">
        <v>-2.0683009999999999</v>
      </c>
      <c r="DZ21">
        <v>1.368852</v>
      </c>
      <c r="EA21">
        <v>7.2569999999999997</v>
      </c>
      <c r="EB21">
        <v>7.3044279999999997</v>
      </c>
      <c r="EC21">
        <v>4.3293549999999996</v>
      </c>
      <c r="ED21">
        <v>2.1143990000000001</v>
      </c>
      <c r="EE21">
        <v>0.26524700000000001</v>
      </c>
      <c r="EF21">
        <v>5.5405639999999998</v>
      </c>
      <c r="EG21">
        <v>7.7556570000000002</v>
      </c>
      <c r="EH21">
        <v>19.283329999999999</v>
      </c>
      <c r="EI21">
        <v>37.347369999999998</v>
      </c>
      <c r="EJ21">
        <v>38.003070000000001</v>
      </c>
      <c r="EK21">
        <v>30.48602</v>
      </c>
      <c r="EL21">
        <v>26.712910000000001</v>
      </c>
      <c r="EM21">
        <v>26.2028</v>
      </c>
      <c r="EN21">
        <v>21.205030000000001</v>
      </c>
      <c r="EO21">
        <v>22.361689999999999</v>
      </c>
      <c r="EP21">
        <v>26.15634</v>
      </c>
      <c r="EQ21">
        <v>21.009209999999999</v>
      </c>
      <c r="ER21">
        <v>13.40066</v>
      </c>
      <c r="ES21">
        <v>11.84562</v>
      </c>
      <c r="ET21">
        <v>69.980320000000006</v>
      </c>
      <c r="EU21">
        <v>68.714969999999994</v>
      </c>
      <c r="EV21">
        <v>67.961590000000001</v>
      </c>
      <c r="EW21">
        <v>66.944329999999994</v>
      </c>
      <c r="EX21">
        <v>66.222909999999999</v>
      </c>
      <c r="EY21">
        <v>65.412999999999997</v>
      </c>
      <c r="EZ21">
        <v>66.054280000000006</v>
      </c>
      <c r="FA21">
        <v>68.374650000000003</v>
      </c>
      <c r="FB21">
        <v>72.084270000000004</v>
      </c>
      <c r="FC21">
        <v>75.982439999999997</v>
      </c>
      <c r="FD21">
        <v>80.102810000000005</v>
      </c>
      <c r="FE21">
        <v>83.835589999999996</v>
      </c>
      <c r="FF21">
        <v>87.118979999999993</v>
      </c>
      <c r="FG21">
        <v>89.999279999999999</v>
      </c>
      <c r="FH21">
        <v>91.767880000000005</v>
      </c>
      <c r="FI21">
        <v>93.045739999999995</v>
      </c>
      <c r="FJ21">
        <v>93.456090000000003</v>
      </c>
      <c r="FK21">
        <v>93.194000000000003</v>
      </c>
      <c r="FL21">
        <v>91.154759999999996</v>
      </c>
      <c r="FM21">
        <v>87.84151</v>
      </c>
      <c r="FN21">
        <v>83.279529999999994</v>
      </c>
      <c r="FO21">
        <v>80.287049999999994</v>
      </c>
      <c r="FP21">
        <v>78.223920000000007</v>
      </c>
      <c r="FQ21">
        <v>76.815389999999994</v>
      </c>
      <c r="FR21">
        <v>1.803884</v>
      </c>
      <c r="FS21">
        <v>1</v>
      </c>
    </row>
    <row r="22" spans="1:175" x14ac:dyDescent="0.2">
      <c r="A22" t="s">
        <v>1</v>
      </c>
      <c r="B22" t="s">
        <v>204</v>
      </c>
      <c r="C22">
        <v>42186</v>
      </c>
      <c r="D22">
        <v>61</v>
      </c>
      <c r="E22">
        <v>451</v>
      </c>
      <c r="F22">
        <v>508.01389999999998</v>
      </c>
      <c r="G22">
        <v>504.13229999999999</v>
      </c>
      <c r="H22">
        <v>498.11430000000001</v>
      </c>
      <c r="I22">
        <v>495.2328</v>
      </c>
      <c r="J22">
        <v>504.02859999999998</v>
      </c>
      <c r="K22">
        <v>522.60050000000001</v>
      </c>
      <c r="L22">
        <v>549.67269999999996</v>
      </c>
      <c r="M22">
        <v>566.71720000000005</v>
      </c>
      <c r="N22">
        <v>580.18989999999997</v>
      </c>
      <c r="O22">
        <v>592.19179999999994</v>
      </c>
      <c r="P22">
        <v>604.90830000000005</v>
      </c>
      <c r="Q22">
        <v>614.26959999999997</v>
      </c>
      <c r="R22">
        <v>612.05550000000005</v>
      </c>
      <c r="S22">
        <v>615.59860000000003</v>
      </c>
      <c r="T22">
        <v>603.08939999999996</v>
      </c>
      <c r="U22">
        <v>591.51430000000005</v>
      </c>
      <c r="V22">
        <v>583.3854</v>
      </c>
      <c r="W22">
        <v>570.10429999999997</v>
      </c>
      <c r="X22">
        <v>554.95910000000003</v>
      </c>
      <c r="Y22">
        <v>543.95950000000005</v>
      </c>
      <c r="Z22">
        <v>533.94889999999998</v>
      </c>
      <c r="AA22">
        <v>532.25959999999998</v>
      </c>
      <c r="AB22">
        <v>517.23789999999997</v>
      </c>
      <c r="AC22">
        <v>509.56700000000001</v>
      </c>
      <c r="AD22">
        <v>-1.0774459999999999</v>
      </c>
      <c r="AE22">
        <v>-0.3567999</v>
      </c>
      <c r="AF22">
        <v>0.2158524</v>
      </c>
      <c r="AG22">
        <v>6.4015230000000001</v>
      </c>
      <c r="AH22">
        <v>5.0418539999999998</v>
      </c>
      <c r="AI22">
        <v>-0.68675359999999996</v>
      </c>
      <c r="AJ22">
        <v>-3.7663380000000002</v>
      </c>
      <c r="AK22">
        <v>-9.1159300000000005</v>
      </c>
      <c r="AL22">
        <v>-8.7851160000000004</v>
      </c>
      <c r="AM22">
        <v>-11.51925</v>
      </c>
      <c r="AN22">
        <v>-12.05036</v>
      </c>
      <c r="AO22">
        <v>-7.9674389999999997</v>
      </c>
      <c r="AP22">
        <v>2.2083119999999998</v>
      </c>
      <c r="AQ22">
        <v>14.38293</v>
      </c>
      <c r="AR22">
        <v>15.753209999999999</v>
      </c>
      <c r="AS22">
        <v>14.476699999999999</v>
      </c>
      <c r="AT22">
        <v>14.891080000000001</v>
      </c>
      <c r="AU22">
        <v>18.14556</v>
      </c>
      <c r="AV22">
        <v>18.135870000000001</v>
      </c>
      <c r="AW22">
        <v>15.559659999999999</v>
      </c>
      <c r="AX22">
        <v>15.55401</v>
      </c>
      <c r="AY22">
        <v>3.1141299999999998</v>
      </c>
      <c r="AZ22">
        <v>-2.320865</v>
      </c>
      <c r="BA22">
        <v>-3.2025290000000002</v>
      </c>
      <c r="BB22">
        <v>0.30578149999999998</v>
      </c>
      <c r="BC22">
        <v>0.52867620000000004</v>
      </c>
      <c r="BD22">
        <v>0.91056879999999996</v>
      </c>
      <c r="BE22">
        <v>7.0209219999999997</v>
      </c>
      <c r="BF22">
        <v>5.6702789999999998</v>
      </c>
      <c r="BG22">
        <v>-1.6577399999999999E-2</v>
      </c>
      <c r="BH22">
        <v>-3.1173709999999999</v>
      </c>
      <c r="BI22">
        <v>-8.4011340000000008</v>
      </c>
      <c r="BJ22">
        <v>-7.9631910000000001</v>
      </c>
      <c r="BK22">
        <v>-10.58089</v>
      </c>
      <c r="BL22">
        <v>-10.83272</v>
      </c>
      <c r="BM22">
        <v>-6.6784189999999999</v>
      </c>
      <c r="BN22">
        <v>3.5003169999999999</v>
      </c>
      <c r="BO22">
        <v>15.72359</v>
      </c>
      <c r="BP22">
        <v>17.164619999999999</v>
      </c>
      <c r="BQ22">
        <v>15.879910000000001</v>
      </c>
      <c r="BR22">
        <v>16.292200000000001</v>
      </c>
      <c r="BS22">
        <v>19.79729</v>
      </c>
      <c r="BT22">
        <v>19.74614</v>
      </c>
      <c r="BU22">
        <v>17.07544</v>
      </c>
      <c r="BV22">
        <v>17.115379999999998</v>
      </c>
      <c r="BW22">
        <v>5.0649090000000001</v>
      </c>
      <c r="BX22">
        <v>-7.5008999999999996E-3</v>
      </c>
      <c r="BY22">
        <v>-0.89510590000000001</v>
      </c>
      <c r="BZ22">
        <v>1.263801</v>
      </c>
      <c r="CA22">
        <v>1.1419539999999999</v>
      </c>
      <c r="CB22">
        <v>1.3917269999999999</v>
      </c>
      <c r="CC22">
        <v>7.4499149999999998</v>
      </c>
      <c r="CD22">
        <v>6.105524</v>
      </c>
      <c r="CE22">
        <v>0.4475846</v>
      </c>
      <c r="CF22">
        <v>-2.6678989999999998</v>
      </c>
      <c r="CG22">
        <v>-7.9060689999999996</v>
      </c>
      <c r="CH22">
        <v>-7.3939279999999998</v>
      </c>
      <c r="CI22">
        <v>-9.9309779999999996</v>
      </c>
      <c r="CJ22">
        <v>-9.9893769999999993</v>
      </c>
      <c r="CK22">
        <v>-5.785647</v>
      </c>
      <c r="CL22">
        <v>4.3951560000000001</v>
      </c>
      <c r="CM22">
        <v>16.652139999999999</v>
      </c>
      <c r="CN22">
        <v>18.142150000000001</v>
      </c>
      <c r="CO22">
        <v>16.851780000000002</v>
      </c>
      <c r="CP22">
        <v>17.262609999999999</v>
      </c>
      <c r="CQ22">
        <v>20.941269999999999</v>
      </c>
      <c r="CR22">
        <v>20.861409999999999</v>
      </c>
      <c r="CS22">
        <v>18.12527</v>
      </c>
      <c r="CT22">
        <v>18.19679</v>
      </c>
      <c r="CU22">
        <v>6.4160110000000001</v>
      </c>
      <c r="CV22">
        <v>1.5947279999999999</v>
      </c>
      <c r="CW22">
        <v>0.70300839999999998</v>
      </c>
      <c r="CX22">
        <v>2.2218200000000001</v>
      </c>
      <c r="CY22">
        <v>1.7552319999999999</v>
      </c>
      <c r="CZ22">
        <v>1.8728860000000001</v>
      </c>
      <c r="DA22">
        <v>7.8789090000000002</v>
      </c>
      <c r="DB22">
        <v>6.5407690000000001</v>
      </c>
      <c r="DC22">
        <v>0.91174659999999996</v>
      </c>
      <c r="DD22">
        <v>-2.2184270000000001</v>
      </c>
      <c r="DE22">
        <v>-7.4110040000000001</v>
      </c>
      <c r="DF22">
        <v>-6.8246650000000004</v>
      </c>
      <c r="DG22">
        <v>-9.2810699999999997</v>
      </c>
      <c r="DH22">
        <v>-9.146039</v>
      </c>
      <c r="DI22">
        <v>-4.8928750000000001</v>
      </c>
      <c r="DJ22">
        <v>5.2899950000000002</v>
      </c>
      <c r="DK22">
        <v>17.580680000000001</v>
      </c>
      <c r="DL22">
        <v>19.119689999999999</v>
      </c>
      <c r="DM22">
        <v>17.823640000000001</v>
      </c>
      <c r="DN22">
        <v>18.23302</v>
      </c>
      <c r="DO22">
        <v>22.085260000000002</v>
      </c>
      <c r="DP22">
        <v>21.976690000000001</v>
      </c>
      <c r="DQ22">
        <v>19.1751</v>
      </c>
      <c r="DR22">
        <v>19.278189999999999</v>
      </c>
      <c r="DS22">
        <v>7.7671140000000003</v>
      </c>
      <c r="DT22">
        <v>3.1969560000000001</v>
      </c>
      <c r="DU22">
        <v>2.301123</v>
      </c>
      <c r="DV22">
        <v>3.6050469999999999</v>
      </c>
      <c r="DW22">
        <v>2.6407080000000001</v>
      </c>
      <c r="DX22">
        <v>2.5676019999999999</v>
      </c>
      <c r="DY22">
        <v>8.4983079999999998</v>
      </c>
      <c r="DZ22">
        <v>7.1691929999999999</v>
      </c>
      <c r="EA22">
        <v>1.581923</v>
      </c>
      <c r="EB22">
        <v>-1.569461</v>
      </c>
      <c r="EC22">
        <v>-6.6962080000000004</v>
      </c>
      <c r="ED22">
        <v>-6.002739</v>
      </c>
      <c r="EE22">
        <v>-8.3427059999999997</v>
      </c>
      <c r="EF22">
        <v>-7.9283919999999997</v>
      </c>
      <c r="EG22">
        <v>-3.6038549999999998</v>
      </c>
      <c r="EH22">
        <v>6.5819999999999999</v>
      </c>
      <c r="EI22">
        <v>18.92135</v>
      </c>
      <c r="EJ22">
        <v>20.531099999999999</v>
      </c>
      <c r="EK22">
        <v>19.226849999999999</v>
      </c>
      <c r="EL22">
        <v>19.634139999999999</v>
      </c>
      <c r="EM22">
        <v>23.736989999999999</v>
      </c>
      <c r="EN22">
        <v>23.586960000000001</v>
      </c>
      <c r="EO22">
        <v>20.69089</v>
      </c>
      <c r="EP22">
        <v>20.839569999999998</v>
      </c>
      <c r="EQ22">
        <v>9.7178930000000001</v>
      </c>
      <c r="ER22">
        <v>5.5103200000000001</v>
      </c>
      <c r="ES22">
        <v>4.6085459999999996</v>
      </c>
      <c r="ET22">
        <v>75.234309999999994</v>
      </c>
      <c r="EU22">
        <v>73.848879999999994</v>
      </c>
      <c r="EV22">
        <v>72.003500000000003</v>
      </c>
      <c r="EW22">
        <v>70.609499999999997</v>
      </c>
      <c r="EX22">
        <v>69.895409999999998</v>
      </c>
      <c r="EY22">
        <v>69.154859999999999</v>
      </c>
      <c r="EZ22">
        <v>69.315380000000005</v>
      </c>
      <c r="FA22">
        <v>70.044700000000006</v>
      </c>
      <c r="FB22">
        <v>72.963179999999994</v>
      </c>
      <c r="FC22">
        <v>77.275790000000001</v>
      </c>
      <c r="FD22">
        <v>81.903980000000004</v>
      </c>
      <c r="FE22">
        <v>84.866510000000005</v>
      </c>
      <c r="FF22">
        <v>86.583470000000005</v>
      </c>
      <c r="FG22">
        <v>87.119190000000003</v>
      </c>
      <c r="FH22">
        <v>86.809209999999993</v>
      </c>
      <c r="FI22">
        <v>87.110010000000003</v>
      </c>
      <c r="FJ22">
        <v>86.488110000000006</v>
      </c>
      <c r="FK22">
        <v>85.535960000000003</v>
      </c>
      <c r="FL22">
        <v>83.578569999999999</v>
      </c>
      <c r="FM22">
        <v>81.472020000000001</v>
      </c>
      <c r="FN22">
        <v>79.609179999999995</v>
      </c>
      <c r="FO22">
        <v>78.176119999999997</v>
      </c>
      <c r="FP22">
        <v>75.960610000000003</v>
      </c>
      <c r="FQ22">
        <v>74.895910000000001</v>
      </c>
      <c r="FR22">
        <v>0.90232880000000004</v>
      </c>
      <c r="FS22">
        <v>1</v>
      </c>
    </row>
    <row r="23" spans="1:175" x14ac:dyDescent="0.2">
      <c r="A23" t="s">
        <v>1</v>
      </c>
      <c r="B23" t="s">
        <v>204</v>
      </c>
      <c r="C23">
        <v>42213</v>
      </c>
      <c r="D23">
        <v>48</v>
      </c>
      <c r="E23">
        <v>448</v>
      </c>
      <c r="F23">
        <v>517.12980000000005</v>
      </c>
      <c r="G23">
        <v>509.05290000000002</v>
      </c>
      <c r="H23">
        <v>501.22699999999998</v>
      </c>
      <c r="I23">
        <v>499.8408</v>
      </c>
      <c r="J23">
        <v>511.6404</v>
      </c>
      <c r="K23">
        <v>529.95410000000004</v>
      </c>
      <c r="L23">
        <v>550.77200000000005</v>
      </c>
      <c r="M23">
        <v>566.71780000000001</v>
      </c>
      <c r="N23">
        <v>579.60850000000005</v>
      </c>
      <c r="O23">
        <v>591.423</v>
      </c>
      <c r="P23">
        <v>604.49459999999999</v>
      </c>
      <c r="Q23">
        <v>613.44100000000003</v>
      </c>
      <c r="R23">
        <v>610.92660000000001</v>
      </c>
      <c r="S23">
        <v>617.5634</v>
      </c>
      <c r="T23">
        <v>614.30859999999996</v>
      </c>
      <c r="U23">
        <v>607.81830000000002</v>
      </c>
      <c r="V23">
        <v>606.85640000000001</v>
      </c>
      <c r="W23">
        <v>593.94190000000003</v>
      </c>
      <c r="X23">
        <v>574.56970000000001</v>
      </c>
      <c r="Y23">
        <v>562.79330000000004</v>
      </c>
      <c r="Z23">
        <v>557.14179999999999</v>
      </c>
      <c r="AA23">
        <v>552.92060000000004</v>
      </c>
      <c r="AB23">
        <v>536.77020000000005</v>
      </c>
      <c r="AC23">
        <v>527.22289999999998</v>
      </c>
      <c r="AD23">
        <v>-1.9539530000000001</v>
      </c>
      <c r="AE23">
        <v>-1.883928</v>
      </c>
      <c r="AF23">
        <v>-1.6159159999999999</v>
      </c>
      <c r="AG23">
        <v>-1.4560949999999999</v>
      </c>
      <c r="AH23">
        <v>2.0460250000000002</v>
      </c>
      <c r="AI23">
        <v>1.2266280000000001</v>
      </c>
      <c r="AJ23">
        <v>2.3519589999999999</v>
      </c>
      <c r="AK23">
        <v>-0.42667870000000002</v>
      </c>
      <c r="AL23">
        <v>-0.18385000000000001</v>
      </c>
      <c r="AM23">
        <v>-2.84904</v>
      </c>
      <c r="AN23">
        <v>-8.5815289999999997</v>
      </c>
      <c r="AO23">
        <v>-4.1687390000000004</v>
      </c>
      <c r="AP23">
        <v>-0.46752519999999997</v>
      </c>
      <c r="AQ23">
        <v>10.13092</v>
      </c>
      <c r="AR23">
        <v>28.074770000000001</v>
      </c>
      <c r="AS23">
        <v>27.932870000000001</v>
      </c>
      <c r="AT23">
        <v>25.888449999999999</v>
      </c>
      <c r="AU23">
        <v>24.927240000000001</v>
      </c>
      <c r="AV23">
        <v>23.369990000000001</v>
      </c>
      <c r="AW23">
        <v>20.42108</v>
      </c>
      <c r="AX23">
        <v>21.958649999999999</v>
      </c>
      <c r="AY23">
        <v>22.795100000000001</v>
      </c>
      <c r="AZ23">
        <v>9.5814800000000009</v>
      </c>
      <c r="BA23">
        <v>-0.92670730000000001</v>
      </c>
      <c r="BB23">
        <v>-1.300627</v>
      </c>
      <c r="BC23">
        <v>-1.394552</v>
      </c>
      <c r="BD23">
        <v>-1.161937</v>
      </c>
      <c r="BE23">
        <v>-1.058227</v>
      </c>
      <c r="BF23">
        <v>2.4244330000000001</v>
      </c>
      <c r="BG23">
        <v>1.6443509999999999</v>
      </c>
      <c r="BH23">
        <v>2.760043</v>
      </c>
      <c r="BI23">
        <v>-4.1007999999999999E-3</v>
      </c>
      <c r="BJ23">
        <v>0.3541665</v>
      </c>
      <c r="BK23">
        <v>-2.0814629999999998</v>
      </c>
      <c r="BL23">
        <v>-7.5588300000000004</v>
      </c>
      <c r="BM23">
        <v>-3.0079790000000002</v>
      </c>
      <c r="BN23">
        <v>0.63922049999999997</v>
      </c>
      <c r="BO23">
        <v>11.24362</v>
      </c>
      <c r="BP23">
        <v>29.30707</v>
      </c>
      <c r="BQ23">
        <v>29.172789999999999</v>
      </c>
      <c r="BR23">
        <v>27.109870000000001</v>
      </c>
      <c r="BS23">
        <v>26.214310000000001</v>
      </c>
      <c r="BT23">
        <v>24.753329999999998</v>
      </c>
      <c r="BU23">
        <v>22.09233</v>
      </c>
      <c r="BV23">
        <v>23.719750000000001</v>
      </c>
      <c r="BW23">
        <v>24.815999999999999</v>
      </c>
      <c r="BX23">
        <v>12.0944</v>
      </c>
      <c r="BY23">
        <v>2.385608</v>
      </c>
      <c r="BZ23">
        <v>-0.84813519999999998</v>
      </c>
      <c r="CA23">
        <v>-1.0556110000000001</v>
      </c>
      <c r="CB23">
        <v>-0.84751299999999996</v>
      </c>
      <c r="CC23">
        <v>-0.78266389999999997</v>
      </c>
      <c r="CD23">
        <v>2.6865169999999998</v>
      </c>
      <c r="CE23">
        <v>1.933664</v>
      </c>
      <c r="CF23">
        <v>3.042681</v>
      </c>
      <c r="CG23">
        <v>0.28857539999999998</v>
      </c>
      <c r="CH23">
        <v>0.72679510000000003</v>
      </c>
      <c r="CI23">
        <v>-1.549841</v>
      </c>
      <c r="CJ23">
        <v>-6.850511</v>
      </c>
      <c r="CK23">
        <v>-2.2040389999999999</v>
      </c>
      <c r="CL23">
        <v>1.4057489999999999</v>
      </c>
      <c r="CM23">
        <v>12.01427</v>
      </c>
      <c r="CN23">
        <v>30.16056</v>
      </c>
      <c r="CO23">
        <v>30.031559999999999</v>
      </c>
      <c r="CP23">
        <v>27.955819999999999</v>
      </c>
      <c r="CQ23">
        <v>27.105720000000002</v>
      </c>
      <c r="CR23">
        <v>25.71143</v>
      </c>
      <c r="CS23">
        <v>23.249829999999999</v>
      </c>
      <c r="CT23">
        <v>24.939489999999999</v>
      </c>
      <c r="CU23">
        <v>26.215669999999999</v>
      </c>
      <c r="CV23">
        <v>13.83484</v>
      </c>
      <c r="CW23">
        <v>4.6797079999999998</v>
      </c>
      <c r="CX23">
        <v>-0.39564369999999999</v>
      </c>
      <c r="CY23">
        <v>-0.71666989999999997</v>
      </c>
      <c r="CZ23">
        <v>-0.53308889999999998</v>
      </c>
      <c r="DA23">
        <v>-0.50710120000000003</v>
      </c>
      <c r="DB23">
        <v>2.948601</v>
      </c>
      <c r="DC23">
        <v>2.2229779999999999</v>
      </c>
      <c r="DD23">
        <v>3.3253189999999999</v>
      </c>
      <c r="DE23">
        <v>0.58125159999999998</v>
      </c>
      <c r="DF23">
        <v>1.099424</v>
      </c>
      <c r="DG23">
        <v>-1.018219</v>
      </c>
      <c r="DH23">
        <v>-6.1421919999999997</v>
      </c>
      <c r="DI23">
        <v>-1.4000999999999999</v>
      </c>
      <c r="DJ23">
        <v>2.1722779999999999</v>
      </c>
      <c r="DK23">
        <v>12.78492</v>
      </c>
      <c r="DL23">
        <v>31.014050000000001</v>
      </c>
      <c r="DM23">
        <v>30.890329999999999</v>
      </c>
      <c r="DN23">
        <v>28.801780000000001</v>
      </c>
      <c r="DO23">
        <v>27.997140000000002</v>
      </c>
      <c r="DP23">
        <v>26.669530000000002</v>
      </c>
      <c r="DQ23">
        <v>24.407340000000001</v>
      </c>
      <c r="DR23">
        <v>26.159220000000001</v>
      </c>
      <c r="DS23">
        <v>27.61534</v>
      </c>
      <c r="DT23">
        <v>15.575279999999999</v>
      </c>
      <c r="DU23">
        <v>6.973808</v>
      </c>
      <c r="DV23">
        <v>0.25768219999999997</v>
      </c>
      <c r="DW23">
        <v>-0.2272931</v>
      </c>
      <c r="DX23">
        <v>-7.9110299999999995E-2</v>
      </c>
      <c r="DY23">
        <v>-0.10923239999999999</v>
      </c>
      <c r="DZ23">
        <v>3.3270089999999999</v>
      </c>
      <c r="EA23">
        <v>2.640701</v>
      </c>
      <c r="EB23">
        <v>3.733403</v>
      </c>
      <c r="EC23">
        <v>1.00383</v>
      </c>
      <c r="ED23">
        <v>1.63744</v>
      </c>
      <c r="EE23">
        <v>-0.25064199999999998</v>
      </c>
      <c r="EF23">
        <v>-5.1194930000000003</v>
      </c>
      <c r="EG23">
        <v>-0.2393392</v>
      </c>
      <c r="EH23">
        <v>3.2790240000000002</v>
      </c>
      <c r="EI23">
        <v>13.89762</v>
      </c>
      <c r="EJ23">
        <v>32.24635</v>
      </c>
      <c r="EK23">
        <v>32.13026</v>
      </c>
      <c r="EL23">
        <v>30.023199999999999</v>
      </c>
      <c r="EM23">
        <v>29.284210000000002</v>
      </c>
      <c r="EN23">
        <v>28.052879999999998</v>
      </c>
      <c r="EO23">
        <v>26.078589999999998</v>
      </c>
      <c r="EP23">
        <v>27.92032</v>
      </c>
      <c r="EQ23">
        <v>29.63625</v>
      </c>
      <c r="ER23">
        <v>18.08821</v>
      </c>
      <c r="ES23">
        <v>10.28612</v>
      </c>
      <c r="ET23">
        <v>69.750249999999994</v>
      </c>
      <c r="EU23">
        <v>68.527720000000002</v>
      </c>
      <c r="EV23">
        <v>66.817959999999999</v>
      </c>
      <c r="EW23">
        <v>65.881389999999996</v>
      </c>
      <c r="EX23">
        <v>64.620810000000006</v>
      </c>
      <c r="EY23">
        <v>63.918750000000003</v>
      </c>
      <c r="EZ23">
        <v>64.386300000000006</v>
      </c>
      <c r="FA23">
        <v>67.569699999999997</v>
      </c>
      <c r="FB23">
        <v>71.778530000000003</v>
      </c>
      <c r="FC23">
        <v>76.262720000000002</v>
      </c>
      <c r="FD23">
        <v>80.69699</v>
      </c>
      <c r="FE23">
        <v>84.615300000000005</v>
      </c>
      <c r="FF23">
        <v>88.204610000000002</v>
      </c>
      <c r="FG23">
        <v>90.890919999999994</v>
      </c>
      <c r="FH23">
        <v>92.632819999999995</v>
      </c>
      <c r="FI23">
        <v>93.223969999999994</v>
      </c>
      <c r="FJ23">
        <v>93.244609999999994</v>
      </c>
      <c r="FK23">
        <v>92.689350000000005</v>
      </c>
      <c r="FL23">
        <v>91.040400000000005</v>
      </c>
      <c r="FM23">
        <v>87.390389999999996</v>
      </c>
      <c r="FN23">
        <v>83.164919999999995</v>
      </c>
      <c r="FO23">
        <v>79.673370000000006</v>
      </c>
      <c r="FP23">
        <v>77.643150000000006</v>
      </c>
      <c r="FQ23">
        <v>75.876689999999996</v>
      </c>
      <c r="FR23">
        <v>0.92441459999999998</v>
      </c>
      <c r="FS23">
        <v>1</v>
      </c>
    </row>
    <row r="24" spans="1:175" x14ac:dyDescent="0.2">
      <c r="A24" t="s">
        <v>1</v>
      </c>
      <c r="B24" t="s">
        <v>204</v>
      </c>
      <c r="C24">
        <v>42214</v>
      </c>
      <c r="D24">
        <v>55</v>
      </c>
      <c r="E24">
        <v>448</v>
      </c>
      <c r="F24">
        <v>521.35389999999995</v>
      </c>
      <c r="G24">
        <v>513.59450000000004</v>
      </c>
      <c r="H24">
        <v>509.70670000000001</v>
      </c>
      <c r="I24">
        <v>507.8263</v>
      </c>
      <c r="J24">
        <v>518.45399999999995</v>
      </c>
      <c r="K24">
        <v>541.39469999999994</v>
      </c>
      <c r="L24">
        <v>568.92190000000005</v>
      </c>
      <c r="M24">
        <v>586.03579999999999</v>
      </c>
      <c r="N24">
        <v>602.89599999999996</v>
      </c>
      <c r="O24">
        <v>612.10739999999998</v>
      </c>
      <c r="P24">
        <v>617.11689999999999</v>
      </c>
      <c r="Q24">
        <v>620.34640000000002</v>
      </c>
      <c r="R24">
        <v>619.91010000000006</v>
      </c>
      <c r="S24">
        <v>627.93989999999997</v>
      </c>
      <c r="T24">
        <v>624.11659999999995</v>
      </c>
      <c r="U24">
        <v>611.83230000000003</v>
      </c>
      <c r="V24">
        <v>605.3519</v>
      </c>
      <c r="W24">
        <v>590.87670000000003</v>
      </c>
      <c r="X24">
        <v>576.1191</v>
      </c>
      <c r="Y24">
        <v>566.98069999999996</v>
      </c>
      <c r="Z24">
        <v>560.35260000000005</v>
      </c>
      <c r="AA24">
        <v>549.89030000000002</v>
      </c>
      <c r="AB24">
        <v>535.16139999999996</v>
      </c>
      <c r="AC24">
        <v>526.93899999999996</v>
      </c>
      <c r="AD24">
        <v>1.8388679999999999</v>
      </c>
      <c r="AE24">
        <v>2.159532</v>
      </c>
      <c r="AF24">
        <v>1.929667</v>
      </c>
      <c r="AG24">
        <v>1.8320730000000001</v>
      </c>
      <c r="AH24">
        <v>-1.091127</v>
      </c>
      <c r="AI24">
        <v>-1.980081</v>
      </c>
      <c r="AJ24">
        <v>-2.9883730000000002</v>
      </c>
      <c r="AK24">
        <v>-5.0266970000000004</v>
      </c>
      <c r="AL24">
        <v>-6.3333219999999999</v>
      </c>
      <c r="AM24">
        <v>-7.5763879999999997</v>
      </c>
      <c r="AN24">
        <v>-6.0759540000000003</v>
      </c>
      <c r="AO24">
        <v>-5.4214580000000003</v>
      </c>
      <c r="AP24">
        <v>-6.8174970000000004</v>
      </c>
      <c r="AQ24">
        <v>1.003031</v>
      </c>
      <c r="AR24">
        <v>21.239249999999998</v>
      </c>
      <c r="AS24">
        <v>20.671900000000001</v>
      </c>
      <c r="AT24">
        <v>19.42315</v>
      </c>
      <c r="AU24">
        <v>20.853359999999999</v>
      </c>
      <c r="AV24">
        <v>19.798580000000001</v>
      </c>
      <c r="AW24">
        <v>18.272950000000002</v>
      </c>
      <c r="AX24">
        <v>19.185700000000001</v>
      </c>
      <c r="AY24">
        <v>17.443100000000001</v>
      </c>
      <c r="AZ24">
        <v>-1.9164810000000001</v>
      </c>
      <c r="BA24">
        <v>-5.2127129999999999</v>
      </c>
      <c r="BB24">
        <v>3.4590709999999998</v>
      </c>
      <c r="BC24">
        <v>3.1355759999999999</v>
      </c>
      <c r="BD24">
        <v>2.5214409999999998</v>
      </c>
      <c r="BE24">
        <v>2.3846310000000002</v>
      </c>
      <c r="BF24">
        <v>-0.45033339999999999</v>
      </c>
      <c r="BG24">
        <v>-1.311739</v>
      </c>
      <c r="BH24">
        <v>-2.3511790000000001</v>
      </c>
      <c r="BI24">
        <v>-4.2664900000000001</v>
      </c>
      <c r="BJ24">
        <v>-5.5169839999999999</v>
      </c>
      <c r="BK24">
        <v>-6.6123770000000004</v>
      </c>
      <c r="BL24">
        <v>-4.868074</v>
      </c>
      <c r="BM24">
        <v>-4.1278810000000004</v>
      </c>
      <c r="BN24">
        <v>-5.4400870000000001</v>
      </c>
      <c r="BO24">
        <v>2.2740900000000002</v>
      </c>
      <c r="BP24">
        <v>22.546399999999998</v>
      </c>
      <c r="BQ24">
        <v>21.931750000000001</v>
      </c>
      <c r="BR24">
        <v>20.78708</v>
      </c>
      <c r="BS24">
        <v>22.259840000000001</v>
      </c>
      <c r="BT24">
        <v>21.21245</v>
      </c>
      <c r="BU24">
        <v>19.764109999999999</v>
      </c>
      <c r="BV24">
        <v>20.799060000000001</v>
      </c>
      <c r="BW24">
        <v>19.215160000000001</v>
      </c>
      <c r="BX24">
        <v>-0.30590830000000002</v>
      </c>
      <c r="BY24">
        <v>-3.6070440000000001</v>
      </c>
      <c r="BZ24">
        <v>4.5812179999999998</v>
      </c>
      <c r="CA24">
        <v>3.8115809999999999</v>
      </c>
      <c r="CB24">
        <v>2.9313020000000001</v>
      </c>
      <c r="CC24">
        <v>2.7673320000000001</v>
      </c>
      <c r="CD24">
        <v>-6.5215999999999998E-3</v>
      </c>
      <c r="CE24">
        <v>-0.84884740000000003</v>
      </c>
      <c r="CF24">
        <v>-1.909861</v>
      </c>
      <c r="CG24">
        <v>-3.7399740000000001</v>
      </c>
      <c r="CH24">
        <v>-4.9515900000000004</v>
      </c>
      <c r="CI24">
        <v>-5.9447049999999999</v>
      </c>
      <c r="CJ24">
        <v>-4.0315000000000003</v>
      </c>
      <c r="CK24">
        <v>-3.231954</v>
      </c>
      <c r="CL24">
        <v>-4.486097</v>
      </c>
      <c r="CM24">
        <v>3.1544219999999998</v>
      </c>
      <c r="CN24">
        <v>23.451730000000001</v>
      </c>
      <c r="CO24">
        <v>22.804320000000001</v>
      </c>
      <c r="CP24">
        <v>21.731739999999999</v>
      </c>
      <c r="CQ24">
        <v>23.23396</v>
      </c>
      <c r="CR24">
        <v>22.191700000000001</v>
      </c>
      <c r="CS24">
        <v>20.796880000000002</v>
      </c>
      <c r="CT24">
        <v>21.916460000000001</v>
      </c>
      <c r="CU24">
        <v>20.44247</v>
      </c>
      <c r="CV24">
        <v>0.80956950000000005</v>
      </c>
      <c r="CW24">
        <v>-2.4949620000000001</v>
      </c>
      <c r="CX24">
        <v>5.7033659999999999</v>
      </c>
      <c r="CY24">
        <v>4.4875860000000003</v>
      </c>
      <c r="CZ24">
        <v>3.3411629999999999</v>
      </c>
      <c r="DA24">
        <v>3.1500319999999999</v>
      </c>
      <c r="DB24">
        <v>0.43729010000000001</v>
      </c>
      <c r="DC24">
        <v>-0.38595570000000001</v>
      </c>
      <c r="DD24">
        <v>-1.4685429999999999</v>
      </c>
      <c r="DE24">
        <v>-3.213457</v>
      </c>
      <c r="DF24">
        <v>-4.3861970000000001</v>
      </c>
      <c r="DG24">
        <v>-5.2770339999999996</v>
      </c>
      <c r="DH24">
        <v>-3.1949269999999999</v>
      </c>
      <c r="DI24">
        <v>-2.3360270000000001</v>
      </c>
      <c r="DJ24">
        <v>-3.5321069999999999</v>
      </c>
      <c r="DK24">
        <v>4.0347540000000004</v>
      </c>
      <c r="DL24">
        <v>24.357060000000001</v>
      </c>
      <c r="DM24">
        <v>23.676880000000001</v>
      </c>
      <c r="DN24">
        <v>22.676400000000001</v>
      </c>
      <c r="DO24">
        <v>24.208069999999999</v>
      </c>
      <c r="DP24">
        <v>23.170940000000002</v>
      </c>
      <c r="DQ24">
        <v>21.829650000000001</v>
      </c>
      <c r="DR24">
        <v>23.033860000000001</v>
      </c>
      <c r="DS24">
        <v>21.669789999999999</v>
      </c>
      <c r="DT24">
        <v>1.925047</v>
      </c>
      <c r="DU24">
        <v>-1.3828800000000001</v>
      </c>
      <c r="DV24">
        <v>7.323569</v>
      </c>
      <c r="DW24">
        <v>5.4636300000000002</v>
      </c>
      <c r="DX24">
        <v>3.9329369999999999</v>
      </c>
      <c r="DY24">
        <v>3.7025899999999998</v>
      </c>
      <c r="DZ24">
        <v>1.078084</v>
      </c>
      <c r="EA24">
        <v>0.28238639999999998</v>
      </c>
      <c r="EB24">
        <v>-0.83134889999999995</v>
      </c>
      <c r="EC24">
        <v>-2.4532509999999998</v>
      </c>
      <c r="ED24">
        <v>-3.5698590000000001</v>
      </c>
      <c r="EE24">
        <v>-4.3130230000000003</v>
      </c>
      <c r="EF24">
        <v>-1.987047</v>
      </c>
      <c r="EG24">
        <v>-1.0424500000000001</v>
      </c>
      <c r="EH24">
        <v>-2.1546970000000001</v>
      </c>
      <c r="EI24">
        <v>5.3058129999999997</v>
      </c>
      <c r="EJ24">
        <v>25.66422</v>
      </c>
      <c r="EK24">
        <v>24.936730000000001</v>
      </c>
      <c r="EL24">
        <v>24.040330000000001</v>
      </c>
      <c r="EM24">
        <v>25.614550000000001</v>
      </c>
      <c r="EN24">
        <v>24.584810000000001</v>
      </c>
      <c r="EO24">
        <v>23.320810000000002</v>
      </c>
      <c r="EP24">
        <v>24.647210000000001</v>
      </c>
      <c r="EQ24">
        <v>23.441849999999999</v>
      </c>
      <c r="ER24">
        <v>3.5356200000000002</v>
      </c>
      <c r="ES24">
        <v>0.22278970000000001</v>
      </c>
      <c r="ET24">
        <v>74.076409999999996</v>
      </c>
      <c r="EU24">
        <v>72.509709999999998</v>
      </c>
      <c r="EV24">
        <v>71.423789999999997</v>
      </c>
      <c r="EW24">
        <v>70.40128</v>
      </c>
      <c r="EX24">
        <v>68.559209999999993</v>
      </c>
      <c r="EY24">
        <v>67.194339999999997</v>
      </c>
      <c r="EZ24">
        <v>67.150409999999994</v>
      </c>
      <c r="FA24">
        <v>69.354169999999996</v>
      </c>
      <c r="FB24">
        <v>72.731059999999999</v>
      </c>
      <c r="FC24">
        <v>76.449520000000007</v>
      </c>
      <c r="FD24">
        <v>80.766350000000003</v>
      </c>
      <c r="FE24">
        <v>84.793689999999998</v>
      </c>
      <c r="FF24">
        <v>87.21969</v>
      </c>
      <c r="FG24">
        <v>90.039090000000002</v>
      </c>
      <c r="FH24">
        <v>91.546689999999998</v>
      </c>
      <c r="FI24">
        <v>91.740219999999994</v>
      </c>
      <c r="FJ24">
        <v>91.735380000000006</v>
      </c>
      <c r="FK24">
        <v>90.520899999999997</v>
      </c>
      <c r="FL24">
        <v>88.601590000000002</v>
      </c>
      <c r="FM24">
        <v>85.162559999999999</v>
      </c>
      <c r="FN24">
        <v>80.619450000000001</v>
      </c>
      <c r="FO24">
        <v>77.236189999999993</v>
      </c>
      <c r="FP24">
        <v>74.130629999999996</v>
      </c>
      <c r="FQ24">
        <v>72.599440000000001</v>
      </c>
      <c r="FR24">
        <v>0.80809399999999998</v>
      </c>
      <c r="FS24">
        <v>1</v>
      </c>
    </row>
    <row r="25" spans="1:175" x14ac:dyDescent="0.2">
      <c r="A25" t="s">
        <v>1</v>
      </c>
      <c r="B25" t="s">
        <v>204</v>
      </c>
      <c r="C25">
        <v>42233</v>
      </c>
      <c r="D25">
        <v>59</v>
      </c>
      <c r="E25">
        <v>446</v>
      </c>
      <c r="F25">
        <v>476.76839999999999</v>
      </c>
      <c r="G25">
        <v>477.53390000000002</v>
      </c>
      <c r="H25">
        <v>472.7242</v>
      </c>
      <c r="I25">
        <v>478.28739999999999</v>
      </c>
      <c r="J25">
        <v>490.7004</v>
      </c>
      <c r="K25">
        <v>517.19449999999995</v>
      </c>
      <c r="L25">
        <v>548.8569</v>
      </c>
      <c r="M25">
        <v>568.3297</v>
      </c>
      <c r="N25">
        <v>586.57669999999996</v>
      </c>
      <c r="O25">
        <v>600.8836</v>
      </c>
      <c r="P25">
        <v>611.8152</v>
      </c>
      <c r="Q25">
        <v>616.58989999999994</v>
      </c>
      <c r="R25">
        <v>615.29549999999995</v>
      </c>
      <c r="S25">
        <v>623.20860000000005</v>
      </c>
      <c r="T25">
        <v>622.7568</v>
      </c>
      <c r="U25">
        <v>613.00040000000001</v>
      </c>
      <c r="V25">
        <v>604.28610000000003</v>
      </c>
      <c r="W25">
        <v>587.92470000000003</v>
      </c>
      <c r="X25">
        <v>573.95749999999998</v>
      </c>
      <c r="Y25">
        <v>565.40009999999995</v>
      </c>
      <c r="Z25">
        <v>557.40359999999998</v>
      </c>
      <c r="AA25">
        <v>547.04470000000003</v>
      </c>
      <c r="AB25">
        <v>534.74900000000002</v>
      </c>
      <c r="AC25">
        <v>519.90499999999997</v>
      </c>
      <c r="AD25">
        <v>2.6848529999999999</v>
      </c>
      <c r="AE25">
        <v>2.9608880000000002</v>
      </c>
      <c r="AF25">
        <v>1.752907</v>
      </c>
      <c r="AG25">
        <v>0.81728619999999996</v>
      </c>
      <c r="AH25">
        <v>-2.8920089999999998</v>
      </c>
      <c r="AI25">
        <v>-2.9626440000000001</v>
      </c>
      <c r="AJ25">
        <v>-3.5765549999999999</v>
      </c>
      <c r="AK25">
        <v>-3.1261950000000001</v>
      </c>
      <c r="AL25">
        <v>-3.5813389999999998</v>
      </c>
      <c r="AM25">
        <v>-4.1307660000000004</v>
      </c>
      <c r="AN25">
        <v>-5.2267450000000002</v>
      </c>
      <c r="AO25">
        <v>-4.5390189999999997</v>
      </c>
      <c r="AP25">
        <v>-3.8008090000000001</v>
      </c>
      <c r="AQ25">
        <v>7.1668450000000004</v>
      </c>
      <c r="AR25">
        <v>26.6432</v>
      </c>
      <c r="AS25">
        <v>25.821739999999998</v>
      </c>
      <c r="AT25">
        <v>25.391999999999999</v>
      </c>
      <c r="AU25">
        <v>25.776489999999999</v>
      </c>
      <c r="AV25">
        <v>24.674340000000001</v>
      </c>
      <c r="AW25">
        <v>26.067209999999999</v>
      </c>
      <c r="AX25">
        <v>23.909310000000001</v>
      </c>
      <c r="AY25">
        <v>17.932939999999999</v>
      </c>
      <c r="AZ25">
        <v>15.326309999999999</v>
      </c>
      <c r="BA25">
        <v>10.95036</v>
      </c>
      <c r="BB25">
        <v>4.9327389999999998</v>
      </c>
      <c r="BC25">
        <v>4.5159039999999999</v>
      </c>
      <c r="BD25">
        <v>2.6184880000000001</v>
      </c>
      <c r="BE25">
        <v>1.919665</v>
      </c>
      <c r="BF25">
        <v>-1.768829</v>
      </c>
      <c r="BG25">
        <v>-2.221927</v>
      </c>
      <c r="BH25">
        <v>-2.9173740000000001</v>
      </c>
      <c r="BI25">
        <v>-2.402253</v>
      </c>
      <c r="BJ25">
        <v>-2.6806580000000002</v>
      </c>
      <c r="BK25">
        <v>-3.0939540000000001</v>
      </c>
      <c r="BL25">
        <v>-3.9702410000000001</v>
      </c>
      <c r="BM25">
        <v>-3.1207690000000001</v>
      </c>
      <c r="BN25">
        <v>-2.3094250000000001</v>
      </c>
      <c r="BO25">
        <v>8.5998599999999996</v>
      </c>
      <c r="BP25">
        <v>28.111070000000002</v>
      </c>
      <c r="BQ25">
        <v>27.31315</v>
      </c>
      <c r="BR25">
        <v>26.952459999999999</v>
      </c>
      <c r="BS25">
        <v>27.52394</v>
      </c>
      <c r="BT25">
        <v>26.504639999999998</v>
      </c>
      <c r="BU25">
        <v>27.65016</v>
      </c>
      <c r="BV25">
        <v>25.585129999999999</v>
      </c>
      <c r="BW25">
        <v>19.87555</v>
      </c>
      <c r="BX25">
        <v>16.825690000000002</v>
      </c>
      <c r="BY25">
        <v>12.6554</v>
      </c>
      <c r="BZ25">
        <v>6.4896180000000001</v>
      </c>
      <c r="CA25">
        <v>5.5929039999999999</v>
      </c>
      <c r="CB25">
        <v>3.2179859999999998</v>
      </c>
      <c r="CC25">
        <v>2.6831689999999999</v>
      </c>
      <c r="CD25">
        <v>-0.9909173</v>
      </c>
      <c r="CE25">
        <v>-1.7089080000000001</v>
      </c>
      <c r="CF25">
        <v>-2.4608270000000001</v>
      </c>
      <c r="CG25">
        <v>-1.900852</v>
      </c>
      <c r="CH25">
        <v>-2.0568490000000001</v>
      </c>
      <c r="CI25">
        <v>-2.375861</v>
      </c>
      <c r="CJ25">
        <v>-3.09999</v>
      </c>
      <c r="CK25">
        <v>-2.138493</v>
      </c>
      <c r="CL25">
        <v>-1.276497</v>
      </c>
      <c r="CM25">
        <v>9.5923619999999996</v>
      </c>
      <c r="CN25">
        <v>29.12772</v>
      </c>
      <c r="CO25">
        <v>28.3461</v>
      </c>
      <c r="CP25">
        <v>28.03323</v>
      </c>
      <c r="CQ25">
        <v>28.73423</v>
      </c>
      <c r="CR25">
        <v>27.772300000000001</v>
      </c>
      <c r="CS25">
        <v>28.746500000000001</v>
      </c>
      <c r="CT25">
        <v>26.745799999999999</v>
      </c>
      <c r="CU25">
        <v>21.22099</v>
      </c>
      <c r="CV25">
        <v>17.864149999999999</v>
      </c>
      <c r="CW25">
        <v>13.8363</v>
      </c>
      <c r="CX25">
        <v>8.0464959999999994</v>
      </c>
      <c r="CY25">
        <v>6.6699039999999998</v>
      </c>
      <c r="CZ25">
        <v>3.8174839999999999</v>
      </c>
      <c r="DA25">
        <v>3.4466730000000001</v>
      </c>
      <c r="DB25">
        <v>-0.213006</v>
      </c>
      <c r="DC25">
        <v>-1.1958899999999999</v>
      </c>
      <c r="DD25">
        <v>-2.0042800000000001</v>
      </c>
      <c r="DE25">
        <v>-1.3994519999999999</v>
      </c>
      <c r="DF25">
        <v>-1.4330400000000001</v>
      </c>
      <c r="DG25">
        <v>-1.6577679999999999</v>
      </c>
      <c r="DH25">
        <v>-2.2297389999999999</v>
      </c>
      <c r="DI25">
        <v>-1.1562170000000001</v>
      </c>
      <c r="DJ25">
        <v>-0.24356929999999999</v>
      </c>
      <c r="DK25">
        <v>10.584860000000001</v>
      </c>
      <c r="DL25">
        <v>30.144369999999999</v>
      </c>
      <c r="DM25">
        <v>29.379049999999999</v>
      </c>
      <c r="DN25">
        <v>29.114000000000001</v>
      </c>
      <c r="DO25">
        <v>29.944510000000001</v>
      </c>
      <c r="DP25">
        <v>29.03997</v>
      </c>
      <c r="DQ25">
        <v>29.842839999999999</v>
      </c>
      <c r="DR25">
        <v>27.906459999999999</v>
      </c>
      <c r="DS25">
        <v>22.56644</v>
      </c>
      <c r="DT25">
        <v>18.902619999999999</v>
      </c>
      <c r="DU25">
        <v>15.017200000000001</v>
      </c>
      <c r="DV25">
        <v>10.29438</v>
      </c>
      <c r="DW25">
        <v>8.2249199999999991</v>
      </c>
      <c r="DX25">
        <v>4.6830639999999999</v>
      </c>
      <c r="DY25">
        <v>4.5490519999999997</v>
      </c>
      <c r="DZ25">
        <v>0.91017420000000004</v>
      </c>
      <c r="EA25">
        <v>-0.45517220000000003</v>
      </c>
      <c r="EB25">
        <v>-1.3450979999999999</v>
      </c>
      <c r="EC25">
        <v>-0.67550960000000004</v>
      </c>
      <c r="ED25">
        <v>-0.53235909999999997</v>
      </c>
      <c r="EE25">
        <v>-0.62095650000000002</v>
      </c>
      <c r="EF25">
        <v>-0.97323440000000006</v>
      </c>
      <c r="EG25">
        <v>0.26203270000000001</v>
      </c>
      <c r="EH25">
        <v>1.2478149999999999</v>
      </c>
      <c r="EI25">
        <v>12.01788</v>
      </c>
      <c r="EJ25">
        <v>31.61225</v>
      </c>
      <c r="EK25">
        <v>30.870460000000001</v>
      </c>
      <c r="EL25">
        <v>30.67446</v>
      </c>
      <c r="EM25">
        <v>31.691970000000001</v>
      </c>
      <c r="EN25">
        <v>30.870270000000001</v>
      </c>
      <c r="EO25">
        <v>31.425789999999999</v>
      </c>
      <c r="EP25">
        <v>29.582280000000001</v>
      </c>
      <c r="EQ25">
        <v>24.509049999999998</v>
      </c>
      <c r="ER25">
        <v>20.402000000000001</v>
      </c>
      <c r="ES25">
        <v>16.72223</v>
      </c>
      <c r="ET25">
        <v>76.275909999999996</v>
      </c>
      <c r="EU25">
        <v>74.806240000000003</v>
      </c>
      <c r="EV25">
        <v>73.161109999999994</v>
      </c>
      <c r="EW25">
        <v>71.137</v>
      </c>
      <c r="EX25">
        <v>69.463200000000001</v>
      </c>
      <c r="EY25">
        <v>68.154970000000006</v>
      </c>
      <c r="EZ25">
        <v>67.425740000000005</v>
      </c>
      <c r="FA25">
        <v>69.194659999999999</v>
      </c>
      <c r="FB25">
        <v>73.054779999999994</v>
      </c>
      <c r="FC25">
        <v>76.959559999999996</v>
      </c>
      <c r="FD25">
        <v>81.161929999999998</v>
      </c>
      <c r="FE25">
        <v>84.52413</v>
      </c>
      <c r="FF25">
        <v>87.370530000000002</v>
      </c>
      <c r="FG25">
        <v>89.722030000000004</v>
      </c>
      <c r="FH25">
        <v>91.754480000000001</v>
      </c>
      <c r="FI25">
        <v>92.495900000000006</v>
      </c>
      <c r="FJ25">
        <v>92.178380000000004</v>
      </c>
      <c r="FK25">
        <v>91.062809999999999</v>
      </c>
      <c r="FL25">
        <v>88.190439999999995</v>
      </c>
      <c r="FM25">
        <v>83.511319999999998</v>
      </c>
      <c r="FN25">
        <v>78.617490000000004</v>
      </c>
      <c r="FO25">
        <v>75.362129999999993</v>
      </c>
      <c r="FP25">
        <v>72.635639999999995</v>
      </c>
      <c r="FQ25">
        <v>70.894350000000003</v>
      </c>
      <c r="FR25">
        <v>0.95360120000000004</v>
      </c>
      <c r="FS25">
        <v>1</v>
      </c>
    </row>
    <row r="26" spans="1:175" x14ac:dyDescent="0.2">
      <c r="A26" t="s">
        <v>1</v>
      </c>
      <c r="B26" t="s">
        <v>204</v>
      </c>
      <c r="C26">
        <v>42234</v>
      </c>
      <c r="D26">
        <v>51</v>
      </c>
      <c r="E26">
        <v>446</v>
      </c>
      <c r="F26">
        <v>514.13210000000004</v>
      </c>
      <c r="G26">
        <v>505.81569999999999</v>
      </c>
      <c r="H26">
        <v>499.1635</v>
      </c>
      <c r="I26">
        <v>497.04039999999998</v>
      </c>
      <c r="J26">
        <v>506.8997</v>
      </c>
      <c r="K26">
        <v>526.40769999999998</v>
      </c>
      <c r="L26">
        <v>553.46929999999998</v>
      </c>
      <c r="M26">
        <v>568.54349999999999</v>
      </c>
      <c r="N26">
        <v>576.67470000000003</v>
      </c>
      <c r="O26">
        <v>587.18910000000005</v>
      </c>
      <c r="P26">
        <v>595.16849999999999</v>
      </c>
      <c r="Q26">
        <v>601.89599999999996</v>
      </c>
      <c r="R26">
        <v>598.71969999999999</v>
      </c>
      <c r="S26">
        <v>603.87919999999997</v>
      </c>
      <c r="T26">
        <v>604.12120000000004</v>
      </c>
      <c r="U26">
        <v>596.45650000000001</v>
      </c>
      <c r="V26">
        <v>590.1019</v>
      </c>
      <c r="W26">
        <v>576.24379999999996</v>
      </c>
      <c r="X26">
        <v>563.928</v>
      </c>
      <c r="Y26">
        <v>554.59199999999998</v>
      </c>
      <c r="Z26">
        <v>548.98069999999996</v>
      </c>
      <c r="AA26">
        <v>539.57749999999999</v>
      </c>
      <c r="AB26">
        <v>526.16819999999996</v>
      </c>
      <c r="AC26">
        <v>517.11569999999995</v>
      </c>
      <c r="AD26">
        <v>8.5430290000000007</v>
      </c>
      <c r="AE26">
        <v>9.9882120000000008</v>
      </c>
      <c r="AF26">
        <v>9.5510490000000008</v>
      </c>
      <c r="AG26">
        <v>7.9345610000000004</v>
      </c>
      <c r="AH26">
        <v>6.1714659999999997</v>
      </c>
      <c r="AI26">
        <v>4.0103900000000001</v>
      </c>
      <c r="AJ26">
        <v>3.1866469999999998</v>
      </c>
      <c r="AK26">
        <v>1.992181</v>
      </c>
      <c r="AL26">
        <v>0.9316759</v>
      </c>
      <c r="AM26">
        <v>0.85469660000000003</v>
      </c>
      <c r="AN26">
        <v>-0.88955150000000005</v>
      </c>
      <c r="AO26">
        <v>1.256024</v>
      </c>
      <c r="AP26">
        <v>12.02929</v>
      </c>
      <c r="AQ26">
        <v>27.3901</v>
      </c>
      <c r="AR26">
        <v>30.613579999999999</v>
      </c>
      <c r="AS26">
        <v>30.28464</v>
      </c>
      <c r="AT26">
        <v>30.232880000000002</v>
      </c>
      <c r="AU26">
        <v>25.518149999999999</v>
      </c>
      <c r="AV26">
        <v>19.341100000000001</v>
      </c>
      <c r="AW26">
        <v>17.47392</v>
      </c>
      <c r="AX26">
        <v>16.736599999999999</v>
      </c>
      <c r="AY26">
        <v>10.174569999999999</v>
      </c>
      <c r="AZ26">
        <v>0.96630669999999996</v>
      </c>
      <c r="BA26">
        <v>-5.119631</v>
      </c>
      <c r="BB26">
        <v>9.7464980000000008</v>
      </c>
      <c r="BC26">
        <v>10.81962</v>
      </c>
      <c r="BD26">
        <v>10.21443</v>
      </c>
      <c r="BE26">
        <v>8.4593849999999993</v>
      </c>
      <c r="BF26">
        <v>6.7169610000000004</v>
      </c>
      <c r="BG26">
        <v>4.5497500000000004</v>
      </c>
      <c r="BH26">
        <v>3.7214399999999999</v>
      </c>
      <c r="BI26">
        <v>2.5764589999999998</v>
      </c>
      <c r="BJ26">
        <v>1.7435210000000001</v>
      </c>
      <c r="BK26">
        <v>1.776343</v>
      </c>
      <c r="BL26">
        <v>7.4540000000000001E-4</v>
      </c>
      <c r="BM26">
        <v>2.1357780000000002</v>
      </c>
      <c r="BN26">
        <v>12.86744</v>
      </c>
      <c r="BO26">
        <v>28.221360000000001</v>
      </c>
      <c r="BP26">
        <v>31.514019999999999</v>
      </c>
      <c r="BQ26">
        <v>31.204450000000001</v>
      </c>
      <c r="BR26">
        <v>31.126750000000001</v>
      </c>
      <c r="BS26">
        <v>26.468109999999999</v>
      </c>
      <c r="BT26">
        <v>20.32807</v>
      </c>
      <c r="BU26">
        <v>18.473289999999999</v>
      </c>
      <c r="BV26">
        <v>17.773790000000002</v>
      </c>
      <c r="BW26">
        <v>11.214639999999999</v>
      </c>
      <c r="BX26">
        <v>2.0475279999999998</v>
      </c>
      <c r="BY26">
        <v>-3.9146489999999998</v>
      </c>
      <c r="BZ26">
        <v>10.580019999999999</v>
      </c>
      <c r="CA26">
        <v>11.39545</v>
      </c>
      <c r="CB26">
        <v>10.67389</v>
      </c>
      <c r="CC26">
        <v>8.8228760000000008</v>
      </c>
      <c r="CD26">
        <v>7.0947699999999996</v>
      </c>
      <c r="CE26">
        <v>4.9233089999999997</v>
      </c>
      <c r="CF26">
        <v>4.0918359999999998</v>
      </c>
      <c r="CG26">
        <v>2.9811290000000001</v>
      </c>
      <c r="CH26">
        <v>2.3058019999999999</v>
      </c>
      <c r="CI26">
        <v>2.4146730000000001</v>
      </c>
      <c r="CJ26">
        <v>0.61736230000000003</v>
      </c>
      <c r="CK26">
        <v>2.7450929999999998</v>
      </c>
      <c r="CL26">
        <v>13.447939999999999</v>
      </c>
      <c r="CM26">
        <v>28.7971</v>
      </c>
      <c r="CN26">
        <v>32.137659999999997</v>
      </c>
      <c r="CO26">
        <v>31.84151</v>
      </c>
      <c r="CP26">
        <v>31.745850000000001</v>
      </c>
      <c r="CQ26">
        <v>27.126049999999999</v>
      </c>
      <c r="CR26">
        <v>21.01164</v>
      </c>
      <c r="CS26">
        <v>19.16545</v>
      </c>
      <c r="CT26">
        <v>18.492139999999999</v>
      </c>
      <c r="CU26">
        <v>11.934990000000001</v>
      </c>
      <c r="CV26">
        <v>2.7963789999999999</v>
      </c>
      <c r="CW26">
        <v>-3.080082</v>
      </c>
      <c r="CX26">
        <v>11.413539999999999</v>
      </c>
      <c r="CY26">
        <v>11.97128</v>
      </c>
      <c r="CZ26">
        <v>11.13335</v>
      </c>
      <c r="DA26">
        <v>9.1863670000000006</v>
      </c>
      <c r="DB26">
        <v>7.4725789999999996</v>
      </c>
      <c r="DC26">
        <v>5.2968679999999999</v>
      </c>
      <c r="DD26">
        <v>4.4622320000000002</v>
      </c>
      <c r="DE26">
        <v>3.3857979999999999</v>
      </c>
      <c r="DF26">
        <v>2.8680840000000001</v>
      </c>
      <c r="DG26">
        <v>3.0530029999999999</v>
      </c>
      <c r="DH26">
        <v>1.2339789999999999</v>
      </c>
      <c r="DI26">
        <v>3.3544079999999998</v>
      </c>
      <c r="DJ26">
        <v>14.028449999999999</v>
      </c>
      <c r="DK26">
        <v>29.37283</v>
      </c>
      <c r="DL26">
        <v>32.761299999999999</v>
      </c>
      <c r="DM26">
        <v>32.478569999999998</v>
      </c>
      <c r="DN26">
        <v>32.364939999999997</v>
      </c>
      <c r="DO26">
        <v>27.783989999999999</v>
      </c>
      <c r="DP26">
        <v>21.695219999999999</v>
      </c>
      <c r="DQ26">
        <v>19.857610000000001</v>
      </c>
      <c r="DR26">
        <v>19.2105</v>
      </c>
      <c r="DS26">
        <v>12.655340000000001</v>
      </c>
      <c r="DT26">
        <v>3.5452300000000001</v>
      </c>
      <c r="DU26">
        <v>-2.2455150000000001</v>
      </c>
      <c r="DV26">
        <v>12.617010000000001</v>
      </c>
      <c r="DW26">
        <v>12.802680000000001</v>
      </c>
      <c r="DX26">
        <v>11.79673</v>
      </c>
      <c r="DY26">
        <v>9.7111909999999995</v>
      </c>
      <c r="DZ26">
        <v>8.0180740000000004</v>
      </c>
      <c r="EA26">
        <v>5.8362280000000002</v>
      </c>
      <c r="EB26">
        <v>4.9970249999999998</v>
      </c>
      <c r="EC26">
        <v>3.9700760000000002</v>
      </c>
      <c r="ED26">
        <v>3.679929</v>
      </c>
      <c r="EE26">
        <v>3.97465</v>
      </c>
      <c r="EF26">
        <v>2.1242760000000001</v>
      </c>
      <c r="EG26">
        <v>4.2341610000000003</v>
      </c>
      <c r="EH26">
        <v>14.8666</v>
      </c>
      <c r="EI26">
        <v>30.2041</v>
      </c>
      <c r="EJ26">
        <v>33.661740000000002</v>
      </c>
      <c r="EK26">
        <v>33.39837</v>
      </c>
      <c r="EL26">
        <v>33.258809999999997</v>
      </c>
      <c r="EM26">
        <v>28.73396</v>
      </c>
      <c r="EN26">
        <v>22.682189999999999</v>
      </c>
      <c r="EO26">
        <v>20.85699</v>
      </c>
      <c r="EP26">
        <v>20.247689999999999</v>
      </c>
      <c r="EQ26">
        <v>13.695410000000001</v>
      </c>
      <c r="ER26">
        <v>4.6264510000000003</v>
      </c>
      <c r="ES26">
        <v>-1.040532</v>
      </c>
      <c r="ET26">
        <v>69.463970000000003</v>
      </c>
      <c r="EU26">
        <v>68.139200000000002</v>
      </c>
      <c r="EV26">
        <v>67.550470000000004</v>
      </c>
      <c r="EW26">
        <v>66.550870000000003</v>
      </c>
      <c r="EX26">
        <v>65.410439999999994</v>
      </c>
      <c r="EY26">
        <v>64.585080000000005</v>
      </c>
      <c r="EZ26">
        <v>64.141980000000004</v>
      </c>
      <c r="FA26">
        <v>64.869889999999998</v>
      </c>
      <c r="FB26">
        <v>67.408050000000003</v>
      </c>
      <c r="FC26">
        <v>70.62379</v>
      </c>
      <c r="FD26">
        <v>74.227170000000001</v>
      </c>
      <c r="FE26">
        <v>77.230860000000007</v>
      </c>
      <c r="FF26">
        <v>80.233860000000007</v>
      </c>
      <c r="FG26">
        <v>82.777320000000003</v>
      </c>
      <c r="FH26">
        <v>84.29853</v>
      </c>
      <c r="FI26">
        <v>85.10342</v>
      </c>
      <c r="FJ26">
        <v>84.716149999999999</v>
      </c>
      <c r="FK26">
        <v>84.016109999999998</v>
      </c>
      <c r="FL26">
        <v>81.813419999999994</v>
      </c>
      <c r="FM26">
        <v>77.975260000000006</v>
      </c>
      <c r="FN26">
        <v>74.26925</v>
      </c>
      <c r="FO26">
        <v>71.788809999999998</v>
      </c>
      <c r="FP26">
        <v>69.978800000000007</v>
      </c>
      <c r="FQ26">
        <v>68.585620000000006</v>
      </c>
      <c r="FR26">
        <v>0.97966129999999996</v>
      </c>
      <c r="FS26">
        <v>1</v>
      </c>
    </row>
    <row r="27" spans="1:175" x14ac:dyDescent="0.2">
      <c r="A27" t="s">
        <v>1</v>
      </c>
      <c r="B27" t="s">
        <v>204</v>
      </c>
      <c r="C27">
        <v>42242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</row>
    <row r="28" spans="1:175" x14ac:dyDescent="0.2">
      <c r="A28" t="s">
        <v>1</v>
      </c>
      <c r="B28" t="s">
        <v>204</v>
      </c>
      <c r="C28">
        <v>42243</v>
      </c>
      <c r="D28">
        <v>49</v>
      </c>
      <c r="E28">
        <v>441</v>
      </c>
      <c r="F28">
        <v>516.47040000000004</v>
      </c>
      <c r="G28">
        <v>509.64949999999999</v>
      </c>
      <c r="H28">
        <v>503.69260000000003</v>
      </c>
      <c r="I28">
        <v>504.1927</v>
      </c>
      <c r="J28">
        <v>509.68619999999999</v>
      </c>
      <c r="K28">
        <v>529.80719999999997</v>
      </c>
      <c r="L28">
        <v>560.78179999999998</v>
      </c>
      <c r="M28">
        <v>577.68370000000004</v>
      </c>
      <c r="N28">
        <v>588.32860000000005</v>
      </c>
      <c r="O28">
        <v>600.81510000000003</v>
      </c>
      <c r="P28">
        <v>611.66970000000003</v>
      </c>
      <c r="Q28">
        <v>615.33280000000002</v>
      </c>
      <c r="R28">
        <v>615.81820000000005</v>
      </c>
      <c r="S28">
        <v>623.84270000000004</v>
      </c>
      <c r="T28">
        <v>618.04169999999999</v>
      </c>
      <c r="U28">
        <v>604.44460000000004</v>
      </c>
      <c r="V28">
        <v>598.00620000000004</v>
      </c>
      <c r="W28">
        <v>582.31050000000005</v>
      </c>
      <c r="X28">
        <v>563.798</v>
      </c>
      <c r="Y28">
        <v>554.86279999999999</v>
      </c>
      <c r="Z28">
        <v>547.59140000000002</v>
      </c>
      <c r="AA28">
        <v>543.7568</v>
      </c>
      <c r="AB28">
        <v>530.77530000000002</v>
      </c>
      <c r="AC28">
        <v>517.83839999999998</v>
      </c>
      <c r="AD28">
        <v>17.188929999999999</v>
      </c>
      <c r="AE28">
        <v>18.540870000000002</v>
      </c>
      <c r="AF28">
        <v>18.443100000000001</v>
      </c>
      <c r="AG28">
        <v>18.378609999999998</v>
      </c>
      <c r="AH28">
        <v>16.593789999999998</v>
      </c>
      <c r="AI28">
        <v>16.35219</v>
      </c>
      <c r="AJ28">
        <v>16.068090000000002</v>
      </c>
      <c r="AK28">
        <v>15.10042</v>
      </c>
      <c r="AL28">
        <v>14.44041</v>
      </c>
      <c r="AM28">
        <v>13.41985</v>
      </c>
      <c r="AN28">
        <v>15.92022</v>
      </c>
      <c r="AO28">
        <v>17.603079999999999</v>
      </c>
      <c r="AP28">
        <v>18.426110000000001</v>
      </c>
      <c r="AQ28">
        <v>26.6873</v>
      </c>
      <c r="AR28">
        <v>41.335859999999997</v>
      </c>
      <c r="AS28">
        <v>39.845959999999998</v>
      </c>
      <c r="AT28">
        <v>38.032470000000004</v>
      </c>
      <c r="AU28">
        <v>35.039079999999998</v>
      </c>
      <c r="AV28">
        <v>32.977440000000001</v>
      </c>
      <c r="AW28">
        <v>33.677700000000002</v>
      </c>
      <c r="AX28">
        <v>34.101460000000003</v>
      </c>
      <c r="AY28">
        <v>24.40138</v>
      </c>
      <c r="AZ28">
        <v>14.203860000000001</v>
      </c>
      <c r="BA28">
        <v>13.013669999999999</v>
      </c>
      <c r="BB28">
        <v>18.303059999999999</v>
      </c>
      <c r="BC28">
        <v>19.379840000000002</v>
      </c>
      <c r="BD28">
        <v>18.99146</v>
      </c>
      <c r="BE28">
        <v>18.925350000000002</v>
      </c>
      <c r="BF28">
        <v>17.184419999999999</v>
      </c>
      <c r="BG28">
        <v>16.78856</v>
      </c>
      <c r="BH28">
        <v>16.628139999999998</v>
      </c>
      <c r="BI28">
        <v>15.75009</v>
      </c>
      <c r="BJ28">
        <v>15.283860000000001</v>
      </c>
      <c r="BK28">
        <v>14.47067</v>
      </c>
      <c r="BL28">
        <v>17.12471</v>
      </c>
      <c r="BM28">
        <v>18.856310000000001</v>
      </c>
      <c r="BN28">
        <v>19.60275</v>
      </c>
      <c r="BO28">
        <v>27.979469999999999</v>
      </c>
      <c r="BP28">
        <v>42.873260000000002</v>
      </c>
      <c r="BQ28">
        <v>41.328060000000001</v>
      </c>
      <c r="BR28">
        <v>39.559730000000002</v>
      </c>
      <c r="BS28">
        <v>36.712249999999997</v>
      </c>
      <c r="BT28">
        <v>34.702300000000001</v>
      </c>
      <c r="BU28">
        <v>35.35819</v>
      </c>
      <c r="BV28">
        <v>35.876950000000001</v>
      </c>
      <c r="BW28">
        <v>26.345659999999999</v>
      </c>
      <c r="BX28">
        <v>16.498239999999999</v>
      </c>
      <c r="BY28">
        <v>15.67944</v>
      </c>
      <c r="BZ28">
        <v>19.0747</v>
      </c>
      <c r="CA28">
        <v>19.960899999999999</v>
      </c>
      <c r="CB28">
        <v>19.371259999999999</v>
      </c>
      <c r="CC28">
        <v>19.304030000000001</v>
      </c>
      <c r="CD28">
        <v>17.593489999999999</v>
      </c>
      <c r="CE28">
        <v>17.090779999999999</v>
      </c>
      <c r="CF28">
        <v>17.016030000000001</v>
      </c>
      <c r="CG28">
        <v>16.200040000000001</v>
      </c>
      <c r="CH28">
        <v>15.868029999999999</v>
      </c>
      <c r="CI28">
        <v>15.19847</v>
      </c>
      <c r="CJ28">
        <v>17.958929999999999</v>
      </c>
      <c r="CK28">
        <v>19.72429</v>
      </c>
      <c r="CL28">
        <v>20.41769</v>
      </c>
      <c r="CM28">
        <v>28.874420000000001</v>
      </c>
      <c r="CN28">
        <v>43.93806</v>
      </c>
      <c r="CO28">
        <v>42.354570000000002</v>
      </c>
      <c r="CP28">
        <v>40.6175</v>
      </c>
      <c r="CQ28">
        <v>37.871079999999999</v>
      </c>
      <c r="CR28">
        <v>35.896940000000001</v>
      </c>
      <c r="CS28">
        <v>36.522100000000002</v>
      </c>
      <c r="CT28">
        <v>37.106639999999999</v>
      </c>
      <c r="CU28">
        <v>27.692260000000001</v>
      </c>
      <c r="CV28">
        <v>18.087319999999998</v>
      </c>
      <c r="CW28">
        <v>17.525739999999999</v>
      </c>
      <c r="CX28">
        <v>19.846340000000001</v>
      </c>
      <c r="CY28">
        <v>20.54196</v>
      </c>
      <c r="CZ28">
        <v>19.751049999999999</v>
      </c>
      <c r="DA28">
        <v>19.682700000000001</v>
      </c>
      <c r="DB28">
        <v>18.002559999999999</v>
      </c>
      <c r="DC28">
        <v>17.39301</v>
      </c>
      <c r="DD28">
        <v>17.403919999999999</v>
      </c>
      <c r="DE28">
        <v>16.649999999999999</v>
      </c>
      <c r="DF28">
        <v>16.452200000000001</v>
      </c>
      <c r="DG28">
        <v>15.926259999999999</v>
      </c>
      <c r="DH28">
        <v>18.79316</v>
      </c>
      <c r="DI28">
        <v>20.592269999999999</v>
      </c>
      <c r="DJ28">
        <v>21.23263</v>
      </c>
      <c r="DK28">
        <v>29.769369999999999</v>
      </c>
      <c r="DL28">
        <v>45.002859999999998</v>
      </c>
      <c r="DM28">
        <v>43.381070000000001</v>
      </c>
      <c r="DN28">
        <v>41.675280000000001</v>
      </c>
      <c r="DO28">
        <v>39.029910000000001</v>
      </c>
      <c r="DP28">
        <v>37.09158</v>
      </c>
      <c r="DQ28">
        <v>37.686</v>
      </c>
      <c r="DR28">
        <v>38.33634</v>
      </c>
      <c r="DS28">
        <v>29.038869999999999</v>
      </c>
      <c r="DT28">
        <v>19.676400000000001</v>
      </c>
      <c r="DU28">
        <v>19.372050000000002</v>
      </c>
      <c r="DV28">
        <v>20.960470000000001</v>
      </c>
      <c r="DW28">
        <v>21.38092</v>
      </c>
      <c r="DX28">
        <v>20.299420000000001</v>
      </c>
      <c r="DY28">
        <v>20.22944</v>
      </c>
      <c r="DZ28">
        <v>18.59319</v>
      </c>
      <c r="EA28">
        <v>17.829370000000001</v>
      </c>
      <c r="EB28">
        <v>17.963979999999999</v>
      </c>
      <c r="EC28">
        <v>17.299659999999999</v>
      </c>
      <c r="ED28">
        <v>17.295649999999998</v>
      </c>
      <c r="EE28">
        <v>16.977080000000001</v>
      </c>
      <c r="EF28">
        <v>19.997640000000001</v>
      </c>
      <c r="EG28">
        <v>21.845500000000001</v>
      </c>
      <c r="EH28">
        <v>22.409269999999999</v>
      </c>
      <c r="EI28">
        <v>31.061530000000001</v>
      </c>
      <c r="EJ28">
        <v>46.54027</v>
      </c>
      <c r="EK28">
        <v>44.86318</v>
      </c>
      <c r="EL28">
        <v>43.202539999999999</v>
      </c>
      <c r="EM28">
        <v>40.703090000000003</v>
      </c>
      <c r="EN28">
        <v>38.81644</v>
      </c>
      <c r="EO28">
        <v>39.366500000000002</v>
      </c>
      <c r="EP28">
        <v>40.111829999999998</v>
      </c>
      <c r="EQ28">
        <v>30.983149999999998</v>
      </c>
      <c r="ER28">
        <v>21.970770000000002</v>
      </c>
      <c r="ES28">
        <v>22.03782</v>
      </c>
      <c r="ET28">
        <v>71.94144</v>
      </c>
      <c r="EU28">
        <v>70.462370000000007</v>
      </c>
      <c r="EV28">
        <v>69.826679999999996</v>
      </c>
      <c r="EW28">
        <v>68.561199999999999</v>
      </c>
      <c r="EX28">
        <v>67.576419999999999</v>
      </c>
      <c r="EY28">
        <v>66.628730000000004</v>
      </c>
      <c r="EZ28">
        <v>66.134900000000002</v>
      </c>
      <c r="FA28">
        <v>68.492450000000005</v>
      </c>
      <c r="FB28">
        <v>72.297359999999998</v>
      </c>
      <c r="FC28">
        <v>76.424610000000001</v>
      </c>
      <c r="FD28">
        <v>80.688559999999995</v>
      </c>
      <c r="FE28">
        <v>84.916160000000005</v>
      </c>
      <c r="FF28">
        <v>88.264560000000003</v>
      </c>
      <c r="FG28">
        <v>90.717290000000006</v>
      </c>
      <c r="FH28">
        <v>92.680620000000005</v>
      </c>
      <c r="FI28">
        <v>92.725139999999996</v>
      </c>
      <c r="FJ28">
        <v>91.606390000000005</v>
      </c>
      <c r="FK28">
        <v>89.578540000000004</v>
      </c>
      <c r="FL28">
        <v>86.859889999999993</v>
      </c>
      <c r="FM28">
        <v>83.629249999999999</v>
      </c>
      <c r="FN28">
        <v>80.734859999999998</v>
      </c>
      <c r="FO28">
        <v>79.15307</v>
      </c>
      <c r="FP28">
        <v>77.352230000000006</v>
      </c>
      <c r="FQ28">
        <v>75.532520000000005</v>
      </c>
      <c r="FR28">
        <v>1.1419859999999999</v>
      </c>
      <c r="FS28">
        <v>1</v>
      </c>
    </row>
    <row r="29" spans="1:175" x14ac:dyDescent="0.2">
      <c r="A29" t="s">
        <v>1</v>
      </c>
      <c r="B29" t="s">
        <v>204</v>
      </c>
      <c r="C29">
        <v>42244</v>
      </c>
      <c r="D29">
        <v>53</v>
      </c>
      <c r="E29">
        <v>441</v>
      </c>
      <c r="F29">
        <v>515.18970000000002</v>
      </c>
      <c r="G29">
        <v>505.52710000000002</v>
      </c>
      <c r="H29">
        <v>498.55770000000001</v>
      </c>
      <c r="I29">
        <v>497.45549999999997</v>
      </c>
      <c r="J29">
        <v>504.12479999999999</v>
      </c>
      <c r="K29">
        <v>520.93020000000001</v>
      </c>
      <c r="L29">
        <v>549.08209999999997</v>
      </c>
      <c r="M29">
        <v>567.66780000000006</v>
      </c>
      <c r="N29">
        <v>584.59910000000002</v>
      </c>
      <c r="O29">
        <v>597.99929999999995</v>
      </c>
      <c r="P29">
        <v>610.24580000000003</v>
      </c>
      <c r="Q29">
        <v>615.16989999999998</v>
      </c>
      <c r="R29">
        <v>616.26480000000004</v>
      </c>
      <c r="S29">
        <v>619.44550000000004</v>
      </c>
      <c r="T29">
        <v>615.67269999999996</v>
      </c>
      <c r="U29">
        <v>605.42319999999995</v>
      </c>
      <c r="V29">
        <v>596.90350000000001</v>
      </c>
      <c r="W29">
        <v>578.82669999999996</v>
      </c>
      <c r="X29">
        <v>560.4692</v>
      </c>
      <c r="Y29">
        <v>555.0847</v>
      </c>
      <c r="Z29">
        <v>547.68150000000003</v>
      </c>
      <c r="AA29">
        <v>539.26949999999999</v>
      </c>
      <c r="AB29">
        <v>529.30219999999997</v>
      </c>
      <c r="AC29">
        <v>518.2826</v>
      </c>
      <c r="AD29">
        <v>16.123660000000001</v>
      </c>
      <c r="AE29">
        <v>12.36172</v>
      </c>
      <c r="AF29">
        <v>12.605499999999999</v>
      </c>
      <c r="AG29">
        <v>11.07292</v>
      </c>
      <c r="AH29">
        <v>8.7324059999999992</v>
      </c>
      <c r="AI29">
        <v>8.1207250000000002</v>
      </c>
      <c r="AJ29">
        <v>9.3255560000000006</v>
      </c>
      <c r="AK29">
        <v>5.8779960000000004</v>
      </c>
      <c r="AL29">
        <v>5.4467059999999998</v>
      </c>
      <c r="AM29">
        <v>6.6195269999999997</v>
      </c>
      <c r="AN29">
        <v>7.6756510000000002</v>
      </c>
      <c r="AO29">
        <v>9.6651019999999992</v>
      </c>
      <c r="AP29">
        <v>4.4767650000000003</v>
      </c>
      <c r="AQ29">
        <v>6.5749240000000002</v>
      </c>
      <c r="AR29">
        <v>10.85126</v>
      </c>
      <c r="AS29">
        <v>21.216190000000001</v>
      </c>
      <c r="AT29">
        <v>20.53445</v>
      </c>
      <c r="AU29">
        <v>18.780339999999999</v>
      </c>
      <c r="AV29">
        <v>16.35558</v>
      </c>
      <c r="AW29">
        <v>14.65185</v>
      </c>
      <c r="AX29">
        <v>12.138949999999999</v>
      </c>
      <c r="AY29">
        <v>7.8174799999999998</v>
      </c>
      <c r="AZ29">
        <v>5.678261</v>
      </c>
      <c r="BA29">
        <v>4.1153519999999997</v>
      </c>
      <c r="BB29">
        <v>17.65823</v>
      </c>
      <c r="BC29">
        <v>13.7136</v>
      </c>
      <c r="BD29">
        <v>13.32648</v>
      </c>
      <c r="BE29">
        <v>11.64636</v>
      </c>
      <c r="BF29">
        <v>9.2974219999999992</v>
      </c>
      <c r="BG29">
        <v>8.8599519999999998</v>
      </c>
      <c r="BH29">
        <v>9.8714700000000004</v>
      </c>
      <c r="BI29">
        <v>6.9497039999999997</v>
      </c>
      <c r="BJ29">
        <v>6.5367240000000004</v>
      </c>
      <c r="BK29">
        <v>7.9633050000000001</v>
      </c>
      <c r="BL29">
        <v>8.9691589999999994</v>
      </c>
      <c r="BM29">
        <v>10.869770000000001</v>
      </c>
      <c r="BN29">
        <v>5.705063</v>
      </c>
      <c r="BO29">
        <v>7.7946910000000003</v>
      </c>
      <c r="BP29">
        <v>12.11914</v>
      </c>
      <c r="BQ29">
        <v>22.70147</v>
      </c>
      <c r="BR29">
        <v>22.174109999999999</v>
      </c>
      <c r="BS29">
        <v>20.50273</v>
      </c>
      <c r="BT29">
        <v>18.244980000000002</v>
      </c>
      <c r="BU29">
        <v>16.519760000000002</v>
      </c>
      <c r="BV29">
        <v>13.97214</v>
      </c>
      <c r="BW29">
        <v>9.5475250000000003</v>
      </c>
      <c r="BX29">
        <v>7.4005590000000003</v>
      </c>
      <c r="BY29">
        <v>5.9057550000000001</v>
      </c>
      <c r="BZ29">
        <v>18.721070000000001</v>
      </c>
      <c r="CA29">
        <v>14.64991</v>
      </c>
      <c r="CB29">
        <v>13.82582</v>
      </c>
      <c r="CC29">
        <v>12.043519999999999</v>
      </c>
      <c r="CD29">
        <v>9.6887519999999991</v>
      </c>
      <c r="CE29">
        <v>9.3719380000000001</v>
      </c>
      <c r="CF29">
        <v>10.24957</v>
      </c>
      <c r="CG29">
        <v>7.6919659999999999</v>
      </c>
      <c r="CH29">
        <v>7.2916670000000003</v>
      </c>
      <c r="CI29">
        <v>8.8940020000000004</v>
      </c>
      <c r="CJ29">
        <v>9.8650400000000005</v>
      </c>
      <c r="CK29">
        <v>11.70412</v>
      </c>
      <c r="CL29">
        <v>6.5557790000000002</v>
      </c>
      <c r="CM29">
        <v>8.6394979999999997</v>
      </c>
      <c r="CN29">
        <v>12.99728</v>
      </c>
      <c r="CO29">
        <v>23.730180000000001</v>
      </c>
      <c r="CP29">
        <v>23.309740000000001</v>
      </c>
      <c r="CQ29">
        <v>21.695650000000001</v>
      </c>
      <c r="CR29">
        <v>19.55358</v>
      </c>
      <c r="CS29">
        <v>17.813469999999999</v>
      </c>
      <c r="CT29">
        <v>15.2418</v>
      </c>
      <c r="CU29">
        <v>10.745749999999999</v>
      </c>
      <c r="CV29">
        <v>8.5934170000000005</v>
      </c>
      <c r="CW29">
        <v>7.1457829999999998</v>
      </c>
      <c r="CX29">
        <v>19.783909999999999</v>
      </c>
      <c r="CY29">
        <v>15.586220000000001</v>
      </c>
      <c r="CZ29">
        <v>14.32516</v>
      </c>
      <c r="DA29">
        <v>12.44068</v>
      </c>
      <c r="DB29">
        <v>10.080080000000001</v>
      </c>
      <c r="DC29">
        <v>9.8839240000000004</v>
      </c>
      <c r="DD29">
        <v>10.62767</v>
      </c>
      <c r="DE29">
        <v>8.4342279999999992</v>
      </c>
      <c r="DF29">
        <v>8.0466110000000004</v>
      </c>
      <c r="DG29">
        <v>9.8246979999999997</v>
      </c>
      <c r="DH29">
        <v>10.76092</v>
      </c>
      <c r="DI29">
        <v>12.53848</v>
      </c>
      <c r="DJ29">
        <v>7.4064959999999997</v>
      </c>
      <c r="DK29">
        <v>9.4843039999999998</v>
      </c>
      <c r="DL29">
        <v>13.87541</v>
      </c>
      <c r="DM29">
        <v>24.758880000000001</v>
      </c>
      <c r="DN29">
        <v>24.445360000000001</v>
      </c>
      <c r="DO29">
        <v>22.888570000000001</v>
      </c>
      <c r="DP29">
        <v>20.862179999999999</v>
      </c>
      <c r="DQ29">
        <v>19.10718</v>
      </c>
      <c r="DR29">
        <v>16.511469999999999</v>
      </c>
      <c r="DS29">
        <v>11.94397</v>
      </c>
      <c r="DT29">
        <v>9.7862760000000009</v>
      </c>
      <c r="DU29">
        <v>8.3858110000000003</v>
      </c>
      <c r="DV29">
        <v>21.318480000000001</v>
      </c>
      <c r="DW29">
        <v>16.938099999999999</v>
      </c>
      <c r="DX29">
        <v>15.04613</v>
      </c>
      <c r="DY29">
        <v>13.01412</v>
      </c>
      <c r="DZ29">
        <v>10.645099999999999</v>
      </c>
      <c r="EA29">
        <v>10.623150000000001</v>
      </c>
      <c r="EB29">
        <v>11.173579999999999</v>
      </c>
      <c r="EC29">
        <v>9.5059369999999994</v>
      </c>
      <c r="ED29">
        <v>9.1366289999999992</v>
      </c>
      <c r="EE29">
        <v>11.168480000000001</v>
      </c>
      <c r="EF29">
        <v>12.05443</v>
      </c>
      <c r="EG29">
        <v>13.74315</v>
      </c>
      <c r="EH29">
        <v>8.6347939999999994</v>
      </c>
      <c r="EI29">
        <v>10.70407</v>
      </c>
      <c r="EJ29">
        <v>15.14329</v>
      </c>
      <c r="EK29">
        <v>26.244160000000001</v>
      </c>
      <c r="EL29">
        <v>26.08503</v>
      </c>
      <c r="EM29">
        <v>24.610959999999999</v>
      </c>
      <c r="EN29">
        <v>22.75159</v>
      </c>
      <c r="EO29">
        <v>20.975090000000002</v>
      </c>
      <c r="EP29">
        <v>18.344660000000001</v>
      </c>
      <c r="EQ29">
        <v>13.674020000000001</v>
      </c>
      <c r="ER29">
        <v>11.508570000000001</v>
      </c>
      <c r="ES29">
        <v>10.176209999999999</v>
      </c>
      <c r="ET29">
        <v>74.38664</v>
      </c>
      <c r="EU29">
        <v>73.143299999999996</v>
      </c>
      <c r="EV29">
        <v>71.717010000000002</v>
      </c>
      <c r="EW29">
        <v>71.184899999999999</v>
      </c>
      <c r="EX29">
        <v>70.140529999999998</v>
      </c>
      <c r="EY29">
        <v>69.359449999999995</v>
      </c>
      <c r="EZ29">
        <v>69.058530000000005</v>
      </c>
      <c r="FA29">
        <v>71.678280000000001</v>
      </c>
      <c r="FB29">
        <v>76.201099999999997</v>
      </c>
      <c r="FC29">
        <v>80.748279999999994</v>
      </c>
      <c r="FD29">
        <v>84.003910000000005</v>
      </c>
      <c r="FE29">
        <v>87.263469999999998</v>
      </c>
      <c r="FF29">
        <v>90.593680000000006</v>
      </c>
      <c r="FG29">
        <v>92.681600000000003</v>
      </c>
      <c r="FH29">
        <v>94.430840000000003</v>
      </c>
      <c r="FI29">
        <v>94.713350000000005</v>
      </c>
      <c r="FJ29">
        <v>92.477930000000001</v>
      </c>
      <c r="FK29">
        <v>89.459530000000001</v>
      </c>
      <c r="FL29">
        <v>85.350030000000004</v>
      </c>
      <c r="FM29">
        <v>81.382559999999998</v>
      </c>
      <c r="FN29">
        <v>78.062119999999993</v>
      </c>
      <c r="FO29">
        <v>75.725380000000001</v>
      </c>
      <c r="FP29">
        <v>74.151769999999999</v>
      </c>
      <c r="FQ29">
        <v>72.603520000000003</v>
      </c>
      <c r="FR29">
        <v>1.1822699999999999</v>
      </c>
      <c r="FS29">
        <v>1</v>
      </c>
    </row>
    <row r="30" spans="1:175" x14ac:dyDescent="0.2">
      <c r="A30" t="s">
        <v>1</v>
      </c>
      <c r="B30" t="s">
        <v>204</v>
      </c>
      <c r="C30">
        <v>42256</v>
      </c>
      <c r="D30">
        <v>52</v>
      </c>
      <c r="E30">
        <v>441</v>
      </c>
      <c r="F30">
        <v>508.93369999999999</v>
      </c>
      <c r="G30">
        <v>503.57350000000002</v>
      </c>
      <c r="H30">
        <v>500.93079999999998</v>
      </c>
      <c r="I30">
        <v>499.12549999999999</v>
      </c>
      <c r="J30">
        <v>509.07580000000002</v>
      </c>
      <c r="K30">
        <v>531.48389999999995</v>
      </c>
      <c r="L30">
        <v>560.53440000000001</v>
      </c>
      <c r="M30">
        <v>580.55280000000005</v>
      </c>
      <c r="N30">
        <v>599.91390000000001</v>
      </c>
      <c r="O30">
        <v>606.82129999999995</v>
      </c>
      <c r="P30">
        <v>615.87519999999995</v>
      </c>
      <c r="Q30">
        <v>624.03380000000004</v>
      </c>
      <c r="R30">
        <v>624.39250000000004</v>
      </c>
      <c r="S30">
        <v>629.44389999999999</v>
      </c>
      <c r="T30">
        <v>622.48130000000003</v>
      </c>
      <c r="U30">
        <v>614.23069999999996</v>
      </c>
      <c r="V30">
        <v>606.55629999999996</v>
      </c>
      <c r="W30">
        <v>590.00819999999999</v>
      </c>
      <c r="X30">
        <v>571.34979999999996</v>
      </c>
      <c r="Y30">
        <v>554.57169999999996</v>
      </c>
      <c r="Z30">
        <v>547.30840000000001</v>
      </c>
      <c r="AA30">
        <v>534.99869999999999</v>
      </c>
      <c r="AB30">
        <v>522.36289999999997</v>
      </c>
      <c r="AC30">
        <v>512.25570000000005</v>
      </c>
      <c r="AD30">
        <v>8.8183700000000004E-2</v>
      </c>
      <c r="AE30">
        <v>0.40544920000000001</v>
      </c>
      <c r="AF30">
        <v>0.31767050000000002</v>
      </c>
      <c r="AG30">
        <v>1.248731</v>
      </c>
      <c r="AH30">
        <v>-0.30008040000000002</v>
      </c>
      <c r="AI30">
        <v>-0.1143054</v>
      </c>
      <c r="AJ30">
        <v>-1.0920810000000001</v>
      </c>
      <c r="AK30">
        <v>-1.854565</v>
      </c>
      <c r="AL30">
        <v>-1.100932</v>
      </c>
      <c r="AM30">
        <v>-1.2961149999999999</v>
      </c>
      <c r="AN30">
        <v>0.2286638</v>
      </c>
      <c r="AO30">
        <v>-2.8279030000000001</v>
      </c>
      <c r="AP30">
        <v>0.18481990000000001</v>
      </c>
      <c r="AQ30">
        <v>12.11018</v>
      </c>
      <c r="AR30">
        <v>12.82399</v>
      </c>
      <c r="AS30">
        <v>13.688370000000001</v>
      </c>
      <c r="AT30">
        <v>12.839650000000001</v>
      </c>
      <c r="AU30">
        <v>11.832409999999999</v>
      </c>
      <c r="AV30">
        <v>9.9006070000000008</v>
      </c>
      <c r="AW30">
        <v>11.20795</v>
      </c>
      <c r="AX30">
        <v>12.778029999999999</v>
      </c>
      <c r="AY30">
        <v>8.7101319999999998</v>
      </c>
      <c r="AZ30">
        <v>4.9753579999999999</v>
      </c>
      <c r="BA30">
        <v>2.7554509999999999</v>
      </c>
      <c r="BB30">
        <v>0.62684209999999996</v>
      </c>
      <c r="BC30">
        <v>0.80725279999999999</v>
      </c>
      <c r="BD30">
        <v>0.77254049999999996</v>
      </c>
      <c r="BE30">
        <v>1.571261</v>
      </c>
      <c r="BF30">
        <v>1.8624999999999999E-2</v>
      </c>
      <c r="BG30">
        <v>0.1814413</v>
      </c>
      <c r="BH30">
        <v>-0.76749469999999997</v>
      </c>
      <c r="BI30">
        <v>-1.352304</v>
      </c>
      <c r="BJ30">
        <v>-0.61613099999999998</v>
      </c>
      <c r="BK30">
        <v>-0.76510359999999999</v>
      </c>
      <c r="BL30">
        <v>0.80382670000000001</v>
      </c>
      <c r="BM30">
        <v>-2.212234</v>
      </c>
      <c r="BN30">
        <v>0.83638000000000001</v>
      </c>
      <c r="BO30">
        <v>12.760960000000001</v>
      </c>
      <c r="BP30">
        <v>13.45712</v>
      </c>
      <c r="BQ30">
        <v>14.291029999999999</v>
      </c>
      <c r="BR30">
        <v>13.46457</v>
      </c>
      <c r="BS30">
        <v>12.46748</v>
      </c>
      <c r="BT30">
        <v>10.49935</v>
      </c>
      <c r="BU30">
        <v>11.750209999999999</v>
      </c>
      <c r="BV30">
        <v>13.295360000000001</v>
      </c>
      <c r="BW30">
        <v>9.2577850000000002</v>
      </c>
      <c r="BX30">
        <v>5.5156150000000004</v>
      </c>
      <c r="BY30">
        <v>3.2941910000000001</v>
      </c>
      <c r="BZ30">
        <v>0.99991540000000001</v>
      </c>
      <c r="CA30">
        <v>1.0855410000000001</v>
      </c>
      <c r="CB30">
        <v>1.087582</v>
      </c>
      <c r="CC30">
        <v>1.7946439999999999</v>
      </c>
      <c r="CD30">
        <v>0.2393593</v>
      </c>
      <c r="CE30">
        <v>0.38627460000000002</v>
      </c>
      <c r="CF30">
        <v>-0.54268709999999998</v>
      </c>
      <c r="CG30">
        <v>-1.0044390000000001</v>
      </c>
      <c r="CH30">
        <v>-0.28035939999999998</v>
      </c>
      <c r="CI30">
        <v>-0.39732699999999999</v>
      </c>
      <c r="CJ30">
        <v>1.202183</v>
      </c>
      <c r="CK30">
        <v>-1.7858240000000001</v>
      </c>
      <c r="CL30">
        <v>1.287649</v>
      </c>
      <c r="CM30">
        <v>13.211679999999999</v>
      </c>
      <c r="CN30">
        <v>13.895630000000001</v>
      </c>
      <c r="CO30">
        <v>14.70843</v>
      </c>
      <c r="CP30">
        <v>13.89739</v>
      </c>
      <c r="CQ30">
        <v>12.90732</v>
      </c>
      <c r="CR30">
        <v>10.91404</v>
      </c>
      <c r="CS30">
        <v>12.125769999999999</v>
      </c>
      <c r="CT30">
        <v>13.65366</v>
      </c>
      <c r="CU30">
        <v>9.6370869999999993</v>
      </c>
      <c r="CV30">
        <v>5.8897959999999996</v>
      </c>
      <c r="CW30">
        <v>3.6673200000000001</v>
      </c>
      <c r="CX30">
        <v>1.372989</v>
      </c>
      <c r="CY30">
        <v>1.363829</v>
      </c>
      <c r="CZ30">
        <v>1.4026240000000001</v>
      </c>
      <c r="DA30">
        <v>2.0180280000000002</v>
      </c>
      <c r="DB30">
        <v>0.46009369999999999</v>
      </c>
      <c r="DC30">
        <v>0.59110790000000002</v>
      </c>
      <c r="DD30">
        <v>-0.31787949999999998</v>
      </c>
      <c r="DE30">
        <v>-0.65657350000000003</v>
      </c>
      <c r="DF30">
        <v>5.5412099999999999E-2</v>
      </c>
      <c r="DG30">
        <v>-2.95505E-2</v>
      </c>
      <c r="DH30">
        <v>1.6005389999999999</v>
      </c>
      <c r="DI30">
        <v>-1.3594139999999999</v>
      </c>
      <c r="DJ30">
        <v>1.738917</v>
      </c>
      <c r="DK30">
        <v>13.6624</v>
      </c>
      <c r="DL30">
        <v>14.33414</v>
      </c>
      <c r="DM30">
        <v>15.125830000000001</v>
      </c>
      <c r="DN30">
        <v>14.3302</v>
      </c>
      <c r="DO30">
        <v>13.34717</v>
      </c>
      <c r="DP30">
        <v>11.32873</v>
      </c>
      <c r="DQ30">
        <v>12.501340000000001</v>
      </c>
      <c r="DR30">
        <v>14.01197</v>
      </c>
      <c r="DS30">
        <v>10.016389999999999</v>
      </c>
      <c r="DT30">
        <v>6.2639760000000004</v>
      </c>
      <c r="DU30">
        <v>4.0404499999999999</v>
      </c>
      <c r="DV30">
        <v>1.9116470000000001</v>
      </c>
      <c r="DW30">
        <v>1.7656320000000001</v>
      </c>
      <c r="DX30">
        <v>1.857494</v>
      </c>
      <c r="DY30">
        <v>2.3405580000000001</v>
      </c>
      <c r="DZ30">
        <v>0.77879909999999997</v>
      </c>
      <c r="EA30">
        <v>0.88685460000000005</v>
      </c>
      <c r="EB30">
        <v>6.7070000000000003E-3</v>
      </c>
      <c r="EC30">
        <v>-0.15431159999999999</v>
      </c>
      <c r="ED30">
        <v>0.5402129</v>
      </c>
      <c r="EE30">
        <v>0.50146049999999998</v>
      </c>
      <c r="EF30">
        <v>2.1757019999999998</v>
      </c>
      <c r="EG30">
        <v>-0.74374479999999998</v>
      </c>
      <c r="EH30">
        <v>2.3904770000000002</v>
      </c>
      <c r="EI30">
        <v>14.313179999999999</v>
      </c>
      <c r="EJ30">
        <v>14.967280000000001</v>
      </c>
      <c r="EK30">
        <v>15.728490000000001</v>
      </c>
      <c r="EL30">
        <v>14.95513</v>
      </c>
      <c r="EM30">
        <v>13.982239999999999</v>
      </c>
      <c r="EN30">
        <v>11.92747</v>
      </c>
      <c r="EO30">
        <v>13.04359</v>
      </c>
      <c r="EP30">
        <v>14.529299999999999</v>
      </c>
      <c r="EQ30">
        <v>10.56404</v>
      </c>
      <c r="ER30">
        <v>6.804233</v>
      </c>
      <c r="ES30">
        <v>4.5791890000000004</v>
      </c>
      <c r="ET30">
        <v>73.849620000000002</v>
      </c>
      <c r="EU30">
        <v>72.16337</v>
      </c>
      <c r="EV30">
        <v>70.522419999999997</v>
      </c>
      <c r="EW30">
        <v>69.61036</v>
      </c>
      <c r="EX30">
        <v>68.222629999999995</v>
      </c>
      <c r="EY30">
        <v>67.262339999999995</v>
      </c>
      <c r="EZ30">
        <v>66.636399999999995</v>
      </c>
      <c r="FA30">
        <v>68.523060000000001</v>
      </c>
      <c r="FB30">
        <v>73.651970000000006</v>
      </c>
      <c r="FC30">
        <v>78.579740000000001</v>
      </c>
      <c r="FD30">
        <v>83.658500000000004</v>
      </c>
      <c r="FE30">
        <v>87.642780000000002</v>
      </c>
      <c r="FF30">
        <v>90.867410000000007</v>
      </c>
      <c r="FG30">
        <v>94.014229999999998</v>
      </c>
      <c r="FH30">
        <v>95.625950000000003</v>
      </c>
      <c r="FI30">
        <v>96.507999999999996</v>
      </c>
      <c r="FJ30">
        <v>96.210400000000007</v>
      </c>
      <c r="FK30">
        <v>94.446680000000001</v>
      </c>
      <c r="FL30">
        <v>91.757459999999995</v>
      </c>
      <c r="FM30">
        <v>86.632270000000005</v>
      </c>
      <c r="FN30">
        <v>82.559510000000003</v>
      </c>
      <c r="FO30">
        <v>79.976749999999996</v>
      </c>
      <c r="FP30">
        <v>77.891689999999997</v>
      </c>
      <c r="FQ30">
        <v>76.238560000000007</v>
      </c>
      <c r="FR30">
        <v>0.42920560000000002</v>
      </c>
      <c r="FS30">
        <v>1</v>
      </c>
    </row>
    <row r="31" spans="1:175" x14ac:dyDescent="0.2">
      <c r="A31" t="s">
        <v>1</v>
      </c>
      <c r="B31" t="s">
        <v>204</v>
      </c>
      <c r="C31">
        <v>42257</v>
      </c>
      <c r="D31">
        <v>53</v>
      </c>
      <c r="E31">
        <v>441</v>
      </c>
      <c r="F31">
        <v>500.4683</v>
      </c>
      <c r="G31">
        <v>495.06</v>
      </c>
      <c r="H31">
        <v>491.1841</v>
      </c>
      <c r="I31">
        <v>495.53739999999999</v>
      </c>
      <c r="J31">
        <v>502.74239999999998</v>
      </c>
      <c r="K31">
        <v>528.94420000000002</v>
      </c>
      <c r="L31">
        <v>555.93100000000004</v>
      </c>
      <c r="M31">
        <v>567.49710000000005</v>
      </c>
      <c r="N31">
        <v>584.15949999999998</v>
      </c>
      <c r="O31">
        <v>601.44410000000005</v>
      </c>
      <c r="P31">
        <v>608.18880000000001</v>
      </c>
      <c r="Q31">
        <v>615.1721</v>
      </c>
      <c r="R31">
        <v>610.53060000000005</v>
      </c>
      <c r="S31">
        <v>614.72850000000005</v>
      </c>
      <c r="T31">
        <v>606.92190000000005</v>
      </c>
      <c r="U31">
        <v>595.30830000000003</v>
      </c>
      <c r="V31">
        <v>591.30370000000005</v>
      </c>
      <c r="W31">
        <v>581.43380000000002</v>
      </c>
      <c r="X31">
        <v>569.31190000000004</v>
      </c>
      <c r="Y31">
        <v>560.01419999999996</v>
      </c>
      <c r="Z31">
        <v>550.16369999999995</v>
      </c>
      <c r="AA31">
        <v>542.57950000000005</v>
      </c>
      <c r="AB31">
        <v>533.60739999999998</v>
      </c>
      <c r="AC31">
        <v>523.3578</v>
      </c>
      <c r="AD31">
        <v>-2.8666309999999999</v>
      </c>
      <c r="AE31">
        <v>-1.0044979999999999</v>
      </c>
      <c r="AF31">
        <v>-4.0711700000000003E-2</v>
      </c>
      <c r="AG31">
        <v>-0.46849249999999998</v>
      </c>
      <c r="AH31">
        <v>0.43370900000000001</v>
      </c>
      <c r="AI31">
        <v>0.1638926</v>
      </c>
      <c r="AJ31">
        <v>0.20469589999999999</v>
      </c>
      <c r="AK31">
        <v>-0.2657639</v>
      </c>
      <c r="AL31">
        <v>-0.80477509999999997</v>
      </c>
      <c r="AM31">
        <v>0.84907960000000005</v>
      </c>
      <c r="AN31">
        <v>-0.1012763</v>
      </c>
      <c r="AO31">
        <v>-2.181581</v>
      </c>
      <c r="AP31">
        <v>1.227293</v>
      </c>
      <c r="AQ31">
        <v>13.813470000000001</v>
      </c>
      <c r="AR31">
        <v>14.61074</v>
      </c>
      <c r="AS31">
        <v>17.10708</v>
      </c>
      <c r="AT31">
        <v>12.79386</v>
      </c>
      <c r="AU31">
        <v>12.04612</v>
      </c>
      <c r="AV31">
        <v>9.9312229999999992</v>
      </c>
      <c r="AW31">
        <v>9.8021779999999996</v>
      </c>
      <c r="AX31">
        <v>11.74038</v>
      </c>
      <c r="AY31">
        <v>8.4904039999999998</v>
      </c>
      <c r="AZ31">
        <v>3.9943900000000001</v>
      </c>
      <c r="BA31">
        <v>3.0406580000000001</v>
      </c>
      <c r="BB31">
        <v>-2.2213569999999998</v>
      </c>
      <c r="BC31">
        <v>-0.57853690000000002</v>
      </c>
      <c r="BD31">
        <v>0.33017150000000001</v>
      </c>
      <c r="BE31">
        <v>-0.1636754</v>
      </c>
      <c r="BF31">
        <v>0.74107840000000003</v>
      </c>
      <c r="BG31">
        <v>0.46209470000000002</v>
      </c>
      <c r="BH31">
        <v>0.56953129999999996</v>
      </c>
      <c r="BI31">
        <v>0.1826749</v>
      </c>
      <c r="BJ31">
        <v>-0.31183739999999999</v>
      </c>
      <c r="BK31">
        <v>1.3607070000000001</v>
      </c>
      <c r="BL31">
        <v>0.4640571</v>
      </c>
      <c r="BM31">
        <v>-1.603539</v>
      </c>
      <c r="BN31">
        <v>1.8486899999999999</v>
      </c>
      <c r="BO31">
        <v>14.45411</v>
      </c>
      <c r="BP31">
        <v>15.233449999999999</v>
      </c>
      <c r="BQ31">
        <v>17.711030000000001</v>
      </c>
      <c r="BR31">
        <v>13.41437</v>
      </c>
      <c r="BS31">
        <v>12.683020000000001</v>
      </c>
      <c r="BT31">
        <v>10.5745</v>
      </c>
      <c r="BU31">
        <v>10.42313</v>
      </c>
      <c r="BV31">
        <v>12.27431</v>
      </c>
      <c r="BW31">
        <v>9.0102229999999999</v>
      </c>
      <c r="BX31">
        <v>4.4725380000000001</v>
      </c>
      <c r="BY31">
        <v>3.5282819999999999</v>
      </c>
      <c r="BZ31">
        <v>-1.7744420000000001</v>
      </c>
      <c r="CA31">
        <v>-0.28351759999999998</v>
      </c>
      <c r="CB31">
        <v>0.58704409999999996</v>
      </c>
      <c r="CC31">
        <v>4.7440099999999999E-2</v>
      </c>
      <c r="CD31">
        <v>0.95396150000000002</v>
      </c>
      <c r="CE31">
        <v>0.66862860000000002</v>
      </c>
      <c r="CF31">
        <v>0.82221509999999998</v>
      </c>
      <c r="CG31">
        <v>0.49326209999999998</v>
      </c>
      <c r="CH31">
        <v>2.9569700000000001E-2</v>
      </c>
      <c r="CI31">
        <v>1.715058</v>
      </c>
      <c r="CJ31">
        <v>0.85560539999999996</v>
      </c>
      <c r="CK31">
        <v>-1.2031879999999999</v>
      </c>
      <c r="CL31">
        <v>2.279067</v>
      </c>
      <c r="CM31">
        <v>14.89781</v>
      </c>
      <c r="CN31">
        <v>15.66473</v>
      </c>
      <c r="CO31">
        <v>18.12932</v>
      </c>
      <c r="CP31">
        <v>13.844139999999999</v>
      </c>
      <c r="CQ31">
        <v>13.124129999999999</v>
      </c>
      <c r="CR31">
        <v>11.02004</v>
      </c>
      <c r="CS31">
        <v>10.853199999999999</v>
      </c>
      <c r="CT31">
        <v>12.64411</v>
      </c>
      <c r="CU31">
        <v>9.3702489999999994</v>
      </c>
      <c r="CV31">
        <v>4.8037010000000002</v>
      </c>
      <c r="CW31">
        <v>3.866009</v>
      </c>
      <c r="CX31">
        <v>-1.3275269999999999</v>
      </c>
      <c r="CY31">
        <v>1.15017E-2</v>
      </c>
      <c r="CZ31">
        <v>0.84391669999999996</v>
      </c>
      <c r="DA31">
        <v>0.25855549999999999</v>
      </c>
      <c r="DB31">
        <v>1.1668449999999999</v>
      </c>
      <c r="DC31">
        <v>0.87516249999999995</v>
      </c>
      <c r="DD31">
        <v>1.074899</v>
      </c>
      <c r="DE31">
        <v>0.80384949999999999</v>
      </c>
      <c r="DF31">
        <v>0.3709768</v>
      </c>
      <c r="DG31">
        <v>2.06941</v>
      </c>
      <c r="DH31">
        <v>1.2471540000000001</v>
      </c>
      <c r="DI31">
        <v>-0.80283709999999997</v>
      </c>
      <c r="DJ31">
        <v>2.709444</v>
      </c>
      <c r="DK31">
        <v>15.341519999999999</v>
      </c>
      <c r="DL31">
        <v>16.09601</v>
      </c>
      <c r="DM31">
        <v>18.547619999999998</v>
      </c>
      <c r="DN31">
        <v>14.273910000000001</v>
      </c>
      <c r="DO31">
        <v>13.565239999999999</v>
      </c>
      <c r="DP31">
        <v>11.46557</v>
      </c>
      <c r="DQ31">
        <v>11.28327</v>
      </c>
      <c r="DR31">
        <v>13.013909999999999</v>
      </c>
      <c r="DS31">
        <v>9.7302739999999996</v>
      </c>
      <c r="DT31">
        <v>5.1348649999999996</v>
      </c>
      <c r="DU31">
        <v>4.2037360000000001</v>
      </c>
      <c r="DV31">
        <v>-0.68225239999999998</v>
      </c>
      <c r="DW31">
        <v>0.43746279999999999</v>
      </c>
      <c r="DX31">
        <v>1.2148000000000001</v>
      </c>
      <c r="DY31">
        <v>0.56337269999999995</v>
      </c>
      <c r="DZ31">
        <v>1.4742139999999999</v>
      </c>
      <c r="EA31">
        <v>1.173365</v>
      </c>
      <c r="EB31">
        <v>1.4397340000000001</v>
      </c>
      <c r="EC31">
        <v>1.2522880000000001</v>
      </c>
      <c r="ED31">
        <v>0.86391450000000003</v>
      </c>
      <c r="EE31">
        <v>2.5810369999999998</v>
      </c>
      <c r="EF31">
        <v>1.812487</v>
      </c>
      <c r="EG31">
        <v>-0.2247942</v>
      </c>
      <c r="EH31">
        <v>3.3308409999999999</v>
      </c>
      <c r="EI31">
        <v>15.982150000000001</v>
      </c>
      <c r="EJ31">
        <v>16.718710000000002</v>
      </c>
      <c r="EK31">
        <v>19.15156</v>
      </c>
      <c r="EL31">
        <v>14.89442</v>
      </c>
      <c r="EM31">
        <v>14.20214</v>
      </c>
      <c r="EN31">
        <v>12.10885</v>
      </c>
      <c r="EO31">
        <v>11.90422</v>
      </c>
      <c r="EP31">
        <v>13.547829999999999</v>
      </c>
      <c r="EQ31">
        <v>10.25009</v>
      </c>
      <c r="ER31">
        <v>5.6130120000000003</v>
      </c>
      <c r="ES31">
        <v>4.6913600000000004</v>
      </c>
      <c r="ET31">
        <v>74.566909999999993</v>
      </c>
      <c r="EU31">
        <v>73.203010000000006</v>
      </c>
      <c r="EV31">
        <v>72.073449999999994</v>
      </c>
      <c r="EW31">
        <v>70.588239999999999</v>
      </c>
      <c r="EX31">
        <v>69.657719999999998</v>
      </c>
      <c r="EY31">
        <v>68.846789999999999</v>
      </c>
      <c r="EZ31">
        <v>68.011889999999994</v>
      </c>
      <c r="FA31">
        <v>68.958950000000002</v>
      </c>
      <c r="FB31">
        <v>73.078639999999993</v>
      </c>
      <c r="FC31">
        <v>77.975970000000004</v>
      </c>
      <c r="FD31">
        <v>82.369460000000004</v>
      </c>
      <c r="FE31">
        <v>87.018259999999998</v>
      </c>
      <c r="FF31">
        <v>90.710170000000005</v>
      </c>
      <c r="FG31">
        <v>93.90164</v>
      </c>
      <c r="FH31">
        <v>95.141940000000005</v>
      </c>
      <c r="FI31">
        <v>94.560010000000005</v>
      </c>
      <c r="FJ31">
        <v>94.528120000000001</v>
      </c>
      <c r="FK31">
        <v>93.292850000000001</v>
      </c>
      <c r="FL31">
        <v>90.311279999999996</v>
      </c>
      <c r="FM31">
        <v>86.036580000000001</v>
      </c>
      <c r="FN31">
        <v>82.499189999999999</v>
      </c>
      <c r="FO31">
        <v>79.85248</v>
      </c>
      <c r="FP31">
        <v>77.529610000000005</v>
      </c>
      <c r="FQ31">
        <v>75.833650000000006</v>
      </c>
      <c r="FR31">
        <v>0.48664590000000002</v>
      </c>
      <c r="FS31">
        <v>1</v>
      </c>
    </row>
    <row r="32" spans="1:175" x14ac:dyDescent="0.2">
      <c r="A32" t="s">
        <v>1</v>
      </c>
      <c r="B32" t="s">
        <v>204</v>
      </c>
      <c r="C32">
        <v>42258</v>
      </c>
      <c r="D32">
        <v>54</v>
      </c>
      <c r="E32">
        <v>441</v>
      </c>
      <c r="F32">
        <v>513.62720000000002</v>
      </c>
      <c r="G32">
        <v>501.8537</v>
      </c>
      <c r="H32">
        <v>489.28269999999998</v>
      </c>
      <c r="I32">
        <v>488.14429999999999</v>
      </c>
      <c r="J32">
        <v>494.3639</v>
      </c>
      <c r="K32">
        <v>518.67190000000005</v>
      </c>
      <c r="L32">
        <v>549.87829999999997</v>
      </c>
      <c r="M32">
        <v>559.23209999999995</v>
      </c>
      <c r="N32">
        <v>574.07389999999998</v>
      </c>
      <c r="O32">
        <v>586.57479999999998</v>
      </c>
      <c r="P32">
        <v>595.47209999999995</v>
      </c>
      <c r="Q32">
        <v>599.82479999999998</v>
      </c>
      <c r="R32">
        <v>595.84979999999996</v>
      </c>
      <c r="S32">
        <v>597.80899999999997</v>
      </c>
      <c r="T32">
        <v>590.86580000000004</v>
      </c>
      <c r="U32">
        <v>578.53039999999999</v>
      </c>
      <c r="V32">
        <v>570.50710000000004</v>
      </c>
      <c r="W32">
        <v>554.15329999999994</v>
      </c>
      <c r="X32">
        <v>539.4076</v>
      </c>
      <c r="Y32">
        <v>535.33339999999998</v>
      </c>
      <c r="Z32">
        <v>529.57010000000002</v>
      </c>
      <c r="AA32">
        <v>523.48</v>
      </c>
      <c r="AB32">
        <v>511.47680000000003</v>
      </c>
      <c r="AC32">
        <v>502.47660000000002</v>
      </c>
      <c r="AD32">
        <v>-1.7565230000000001</v>
      </c>
      <c r="AE32">
        <v>2.1863549999999998</v>
      </c>
      <c r="AF32">
        <v>-0.2387619</v>
      </c>
      <c r="AG32">
        <v>2.6232220000000002</v>
      </c>
      <c r="AH32">
        <v>1.7495259999999999</v>
      </c>
      <c r="AI32">
        <v>-1.7562059999999999</v>
      </c>
      <c r="AJ32">
        <v>-1.9762999999999999</v>
      </c>
      <c r="AK32">
        <v>-3.6295399999999998E-2</v>
      </c>
      <c r="AL32">
        <v>-1.867631</v>
      </c>
      <c r="AM32">
        <v>-0.26182719999999998</v>
      </c>
      <c r="AN32">
        <v>1.5219929999999999</v>
      </c>
      <c r="AO32">
        <v>-0.78428240000000005</v>
      </c>
      <c r="AP32">
        <v>-1.251816</v>
      </c>
      <c r="AQ32">
        <v>4.645035</v>
      </c>
      <c r="AR32">
        <v>12.967040000000001</v>
      </c>
      <c r="AS32">
        <v>10.89068</v>
      </c>
      <c r="AT32">
        <v>12.209820000000001</v>
      </c>
      <c r="AU32">
        <v>11.994859999999999</v>
      </c>
      <c r="AV32">
        <v>10.145110000000001</v>
      </c>
      <c r="AW32">
        <v>7.6677619999999997</v>
      </c>
      <c r="AX32">
        <v>4.5402079999999998</v>
      </c>
      <c r="AY32">
        <v>1.962118</v>
      </c>
      <c r="AZ32">
        <v>1.4494279999999999</v>
      </c>
      <c r="BA32">
        <v>1.020135</v>
      </c>
      <c r="BB32">
        <v>-1.1803619999999999</v>
      </c>
      <c r="BC32">
        <v>2.6988940000000001</v>
      </c>
      <c r="BD32">
        <v>0.16984270000000001</v>
      </c>
      <c r="BE32">
        <v>2.9888029999999999</v>
      </c>
      <c r="BF32">
        <v>2.219665</v>
      </c>
      <c r="BG32">
        <v>-1.331609</v>
      </c>
      <c r="BH32">
        <v>-1.562101</v>
      </c>
      <c r="BI32">
        <v>0.46331070000000002</v>
      </c>
      <c r="BJ32">
        <v>-1.3190869999999999</v>
      </c>
      <c r="BK32">
        <v>0.36241990000000002</v>
      </c>
      <c r="BL32">
        <v>2.218397</v>
      </c>
      <c r="BM32">
        <v>-0.1197476</v>
      </c>
      <c r="BN32">
        <v>-0.47951640000000001</v>
      </c>
      <c r="BO32">
        <v>5.4543619999999997</v>
      </c>
      <c r="BP32">
        <v>13.69999</v>
      </c>
      <c r="BQ32">
        <v>11.58788</v>
      </c>
      <c r="BR32">
        <v>12.93056</v>
      </c>
      <c r="BS32">
        <v>12.709899999999999</v>
      </c>
      <c r="BT32">
        <v>10.88325</v>
      </c>
      <c r="BU32">
        <v>8.3698399999999999</v>
      </c>
      <c r="BV32">
        <v>5.2725770000000001</v>
      </c>
      <c r="BW32">
        <v>2.7479930000000001</v>
      </c>
      <c r="BX32">
        <v>2.1461489999999999</v>
      </c>
      <c r="BY32">
        <v>1.721406</v>
      </c>
      <c r="BZ32">
        <v>-0.78131450000000002</v>
      </c>
      <c r="CA32">
        <v>3.053877</v>
      </c>
      <c r="CB32">
        <v>0.45284099999999999</v>
      </c>
      <c r="CC32">
        <v>3.2420040000000001</v>
      </c>
      <c r="CD32">
        <v>2.5452810000000001</v>
      </c>
      <c r="CE32">
        <v>-1.037534</v>
      </c>
      <c r="CF32">
        <v>-1.275228</v>
      </c>
      <c r="CG32">
        <v>0.80933639999999996</v>
      </c>
      <c r="CH32">
        <v>-0.93916670000000002</v>
      </c>
      <c r="CI32">
        <v>0.79477160000000002</v>
      </c>
      <c r="CJ32">
        <v>2.7007249999999998</v>
      </c>
      <c r="CK32">
        <v>0.34050730000000001</v>
      </c>
      <c r="CL32">
        <v>5.5376000000000002E-2</v>
      </c>
      <c r="CM32">
        <v>6.0148999999999999</v>
      </c>
      <c r="CN32">
        <v>14.20762</v>
      </c>
      <c r="CO32">
        <v>12.07077</v>
      </c>
      <c r="CP32">
        <v>13.429740000000001</v>
      </c>
      <c r="CQ32">
        <v>13.20514</v>
      </c>
      <c r="CR32">
        <v>11.39448</v>
      </c>
      <c r="CS32">
        <v>8.8560960000000009</v>
      </c>
      <c r="CT32">
        <v>5.779814</v>
      </c>
      <c r="CU32">
        <v>3.2922889999999998</v>
      </c>
      <c r="CV32">
        <v>2.628695</v>
      </c>
      <c r="CW32">
        <v>2.2071040000000002</v>
      </c>
      <c r="CX32">
        <v>-0.38226710000000003</v>
      </c>
      <c r="CY32">
        <v>3.4088599999999998</v>
      </c>
      <c r="CZ32">
        <v>0.73583920000000003</v>
      </c>
      <c r="DA32">
        <v>3.4952049999999999</v>
      </c>
      <c r="DB32">
        <v>2.8708979999999999</v>
      </c>
      <c r="DC32">
        <v>-0.74345939999999999</v>
      </c>
      <c r="DD32">
        <v>-0.98835470000000003</v>
      </c>
      <c r="DE32">
        <v>1.155362</v>
      </c>
      <c r="DF32">
        <v>-0.55924660000000004</v>
      </c>
      <c r="DG32">
        <v>1.227123</v>
      </c>
      <c r="DH32">
        <v>3.183052</v>
      </c>
      <c r="DI32">
        <v>0.80076210000000003</v>
      </c>
      <c r="DJ32">
        <v>0.59026840000000003</v>
      </c>
      <c r="DK32">
        <v>6.5754380000000001</v>
      </c>
      <c r="DL32">
        <v>14.715260000000001</v>
      </c>
      <c r="DM32">
        <v>12.553649999999999</v>
      </c>
      <c r="DN32">
        <v>13.928929999999999</v>
      </c>
      <c r="DO32">
        <v>13.700369999999999</v>
      </c>
      <c r="DP32">
        <v>11.905709999999999</v>
      </c>
      <c r="DQ32">
        <v>9.3423529999999992</v>
      </c>
      <c r="DR32">
        <v>6.2870499999999998</v>
      </c>
      <c r="DS32">
        <v>3.8365840000000002</v>
      </c>
      <c r="DT32">
        <v>3.1112419999999998</v>
      </c>
      <c r="DU32">
        <v>2.6928030000000001</v>
      </c>
      <c r="DV32">
        <v>0.19389400000000001</v>
      </c>
      <c r="DW32">
        <v>3.9214000000000002</v>
      </c>
      <c r="DX32">
        <v>1.144444</v>
      </c>
      <c r="DY32">
        <v>3.8607860000000001</v>
      </c>
      <c r="DZ32">
        <v>3.341037</v>
      </c>
      <c r="EA32">
        <v>-0.31886229999999999</v>
      </c>
      <c r="EB32">
        <v>-0.57415570000000005</v>
      </c>
      <c r="EC32">
        <v>1.654968</v>
      </c>
      <c r="ED32">
        <v>-1.07022E-2</v>
      </c>
      <c r="EE32">
        <v>1.85137</v>
      </c>
      <c r="EF32">
        <v>3.8794569999999999</v>
      </c>
      <c r="EG32">
        <v>1.4652970000000001</v>
      </c>
      <c r="EH32">
        <v>1.362568</v>
      </c>
      <c r="EI32">
        <v>7.3847649999999998</v>
      </c>
      <c r="EJ32">
        <v>15.4482</v>
      </c>
      <c r="EK32">
        <v>13.250859999999999</v>
      </c>
      <c r="EL32">
        <v>14.64967</v>
      </c>
      <c r="EM32">
        <v>14.415419999999999</v>
      </c>
      <c r="EN32">
        <v>12.64386</v>
      </c>
      <c r="EO32">
        <v>10.04443</v>
      </c>
      <c r="EP32">
        <v>7.0194200000000002</v>
      </c>
      <c r="EQ32">
        <v>4.6224590000000001</v>
      </c>
      <c r="ER32">
        <v>3.8079619999999998</v>
      </c>
      <c r="ES32">
        <v>3.3940739999999998</v>
      </c>
      <c r="ET32">
        <v>74.269109999999998</v>
      </c>
      <c r="EU32">
        <v>73.143789999999996</v>
      </c>
      <c r="EV32">
        <v>71.884540000000001</v>
      </c>
      <c r="EW32">
        <v>70.719639999999998</v>
      </c>
      <c r="EX32">
        <v>69.660870000000003</v>
      </c>
      <c r="EY32">
        <v>69.401200000000003</v>
      </c>
      <c r="EZ32">
        <v>68.823080000000004</v>
      </c>
      <c r="FA32">
        <v>68.909109999999998</v>
      </c>
      <c r="FB32">
        <v>71.440520000000006</v>
      </c>
      <c r="FC32">
        <v>75.549970000000002</v>
      </c>
      <c r="FD32">
        <v>79.469279999999998</v>
      </c>
      <c r="FE32">
        <v>82.735339999999994</v>
      </c>
      <c r="FF32">
        <v>86.534400000000005</v>
      </c>
      <c r="FG32">
        <v>89.23621</v>
      </c>
      <c r="FH32">
        <v>90.390029999999996</v>
      </c>
      <c r="FI32">
        <v>91.823049999999995</v>
      </c>
      <c r="FJ32">
        <v>91.358770000000007</v>
      </c>
      <c r="FK32">
        <v>90.117329999999995</v>
      </c>
      <c r="FL32">
        <v>86.877520000000004</v>
      </c>
      <c r="FM32">
        <v>82.691410000000005</v>
      </c>
      <c r="FN32">
        <v>79.257580000000004</v>
      </c>
      <c r="FO32">
        <v>76.44717</v>
      </c>
      <c r="FP32">
        <v>74.036969999999997</v>
      </c>
      <c r="FQ32">
        <v>72.286339999999996</v>
      </c>
      <c r="FR32">
        <v>0.6956698</v>
      </c>
      <c r="FS32">
        <v>1</v>
      </c>
    </row>
    <row r="33" spans="1:175" x14ac:dyDescent="0.2">
      <c r="A33" t="s">
        <v>1</v>
      </c>
      <c r="B33" t="s">
        <v>204</v>
      </c>
      <c r="C33" t="s">
        <v>2</v>
      </c>
      <c r="D33">
        <v>54.166670000000003</v>
      </c>
      <c r="E33">
        <v>446.66669999999999</v>
      </c>
      <c r="F33">
        <v>505.24650000000003</v>
      </c>
      <c r="G33">
        <v>499.75979999999998</v>
      </c>
      <c r="H33">
        <v>493.81900000000002</v>
      </c>
      <c r="I33">
        <v>492.67200000000003</v>
      </c>
      <c r="J33">
        <v>502.60570000000001</v>
      </c>
      <c r="K33">
        <v>524.10270000000003</v>
      </c>
      <c r="L33">
        <v>550.35490000000004</v>
      </c>
      <c r="M33">
        <v>567.55799999999999</v>
      </c>
      <c r="N33">
        <v>582.48289999999997</v>
      </c>
      <c r="O33">
        <v>594.44650000000001</v>
      </c>
      <c r="P33">
        <v>604.28959999999995</v>
      </c>
      <c r="Q33">
        <v>610.34019999999998</v>
      </c>
      <c r="R33">
        <v>606.30190000000005</v>
      </c>
      <c r="S33">
        <v>610.48689999999999</v>
      </c>
      <c r="T33">
        <v>605.23929999999996</v>
      </c>
      <c r="U33">
        <v>595.58969999999999</v>
      </c>
      <c r="V33">
        <v>589.42079999999999</v>
      </c>
      <c r="W33">
        <v>575.8134</v>
      </c>
      <c r="X33">
        <v>561.01710000000003</v>
      </c>
      <c r="Y33">
        <v>551.66319999999996</v>
      </c>
      <c r="Z33">
        <v>544.16139999999996</v>
      </c>
      <c r="AA33">
        <v>537.57240000000002</v>
      </c>
      <c r="AB33">
        <v>524.58810000000005</v>
      </c>
      <c r="AC33">
        <v>514.03030000000001</v>
      </c>
      <c r="AD33">
        <v>-1.171583</v>
      </c>
      <c r="AE33">
        <v>-0.69478260000000003</v>
      </c>
      <c r="AF33">
        <v>-7.4171299999999996E-2</v>
      </c>
      <c r="AG33">
        <v>0.6122919</v>
      </c>
      <c r="AH33">
        <v>0.30549120000000002</v>
      </c>
      <c r="AI33">
        <v>-0.18441150000000001</v>
      </c>
      <c r="AJ33">
        <v>-1.1203019999999999</v>
      </c>
      <c r="AK33">
        <v>-2.75305</v>
      </c>
      <c r="AL33">
        <v>-3.3376450000000002</v>
      </c>
      <c r="AM33">
        <v>-4.1467580000000002</v>
      </c>
      <c r="AN33">
        <v>-3.9954839999999998</v>
      </c>
      <c r="AO33">
        <v>-3.130109</v>
      </c>
      <c r="AP33">
        <v>3.6311939999999998</v>
      </c>
      <c r="AQ33">
        <v>16.2637</v>
      </c>
      <c r="AR33">
        <v>17.24118</v>
      </c>
      <c r="AS33">
        <v>16.702449999999999</v>
      </c>
      <c r="AT33">
        <v>15.5229</v>
      </c>
      <c r="AU33">
        <v>14.61388</v>
      </c>
      <c r="AV33">
        <v>11.35873</v>
      </c>
      <c r="AW33">
        <v>10.65663</v>
      </c>
      <c r="AX33">
        <v>11.65413</v>
      </c>
      <c r="AY33">
        <v>4.7614429999999999</v>
      </c>
      <c r="AZ33">
        <v>-1.309955</v>
      </c>
      <c r="BA33">
        <v>-2.8456519999999998</v>
      </c>
      <c r="BB33">
        <v>0.3709461</v>
      </c>
      <c r="BC33">
        <v>0.71069990000000005</v>
      </c>
      <c r="BD33">
        <v>1.1293979999999999</v>
      </c>
      <c r="BE33">
        <v>1.8768800000000001</v>
      </c>
      <c r="BF33">
        <v>1.4798990000000001</v>
      </c>
      <c r="BG33">
        <v>1.0839160000000001</v>
      </c>
      <c r="BH33">
        <v>0.14912420000000001</v>
      </c>
      <c r="BI33">
        <v>-1.4965889999999999</v>
      </c>
      <c r="BJ33">
        <v>-1.961757</v>
      </c>
      <c r="BK33">
        <v>-2.6469339999999999</v>
      </c>
      <c r="BL33">
        <v>-2.074284</v>
      </c>
      <c r="BM33">
        <v>-1.27901</v>
      </c>
      <c r="BN33">
        <v>5.900347</v>
      </c>
      <c r="BO33">
        <v>19.180029999999999</v>
      </c>
      <c r="BP33">
        <v>20.30179</v>
      </c>
      <c r="BQ33">
        <v>19.436029999999999</v>
      </c>
      <c r="BR33">
        <v>18.111540000000002</v>
      </c>
      <c r="BS33">
        <v>17.279319999999998</v>
      </c>
      <c r="BT33">
        <v>14.103809999999999</v>
      </c>
      <c r="BU33">
        <v>13.497769999999999</v>
      </c>
      <c r="BV33">
        <v>14.524570000000001</v>
      </c>
      <c r="BW33">
        <v>7.8871169999999999</v>
      </c>
      <c r="BX33">
        <v>2.0400339999999999</v>
      </c>
      <c r="BY33">
        <v>0.3781774</v>
      </c>
      <c r="BZ33">
        <v>1.439297</v>
      </c>
      <c r="CA33">
        <v>1.6841330000000001</v>
      </c>
      <c r="CB33">
        <v>1.9629859999999999</v>
      </c>
      <c r="CC33">
        <v>2.752729</v>
      </c>
      <c r="CD33">
        <v>2.293291</v>
      </c>
      <c r="CE33">
        <v>1.9623569999999999</v>
      </c>
      <c r="CF33">
        <v>1.0283249999999999</v>
      </c>
      <c r="CG33">
        <v>-0.62636890000000001</v>
      </c>
      <c r="CH33">
        <v>-1.008821</v>
      </c>
      <c r="CI33">
        <v>-1.60816</v>
      </c>
      <c r="CJ33">
        <v>-0.74366639999999995</v>
      </c>
      <c r="CK33">
        <v>3.0557000000000002E-3</v>
      </c>
      <c r="CL33">
        <v>7.4719550000000003</v>
      </c>
      <c r="CM33">
        <v>21.199870000000001</v>
      </c>
      <c r="CN33">
        <v>22.421569999999999</v>
      </c>
      <c r="CO33">
        <v>21.3293</v>
      </c>
      <c r="CP33">
        <v>19.904419999999998</v>
      </c>
      <c r="CQ33">
        <v>19.125389999999999</v>
      </c>
      <c r="CR33">
        <v>16.005040000000001</v>
      </c>
      <c r="CS33">
        <v>15.465529999999999</v>
      </c>
      <c r="CT33">
        <v>16.512630000000001</v>
      </c>
      <c r="CU33">
        <v>10.05195</v>
      </c>
      <c r="CV33">
        <v>4.3602249999999998</v>
      </c>
      <c r="CW33">
        <v>2.610992</v>
      </c>
      <c r="CX33">
        <v>2.5076480000000001</v>
      </c>
      <c r="CY33">
        <v>2.6575660000000001</v>
      </c>
      <c r="CZ33">
        <v>2.7965740000000001</v>
      </c>
      <c r="DA33">
        <v>3.6285790000000002</v>
      </c>
      <c r="DB33">
        <v>3.1066820000000002</v>
      </c>
      <c r="DC33">
        <v>2.8407969999999998</v>
      </c>
      <c r="DD33">
        <v>1.9075260000000001</v>
      </c>
      <c r="DE33">
        <v>0.2438515</v>
      </c>
      <c r="DF33">
        <v>-5.5884900000000001E-2</v>
      </c>
      <c r="DG33">
        <v>-0.56938630000000001</v>
      </c>
      <c r="DH33">
        <v>0.586951</v>
      </c>
      <c r="DI33">
        <v>1.285121</v>
      </c>
      <c r="DJ33">
        <v>9.0435639999999999</v>
      </c>
      <c r="DK33">
        <v>23.219709999999999</v>
      </c>
      <c r="DL33">
        <v>24.541340000000002</v>
      </c>
      <c r="DM33">
        <v>23.222560000000001</v>
      </c>
      <c r="DN33">
        <v>21.697310000000002</v>
      </c>
      <c r="DO33">
        <v>20.97147</v>
      </c>
      <c r="DP33">
        <v>17.906269999999999</v>
      </c>
      <c r="DQ33">
        <v>17.43329</v>
      </c>
      <c r="DR33">
        <v>18.500689999999999</v>
      </c>
      <c r="DS33">
        <v>12.21678</v>
      </c>
      <c r="DT33">
        <v>6.6804170000000003</v>
      </c>
      <c r="DU33">
        <v>4.8438059999999998</v>
      </c>
      <c r="DV33">
        <v>4.0501779999999998</v>
      </c>
      <c r="DW33">
        <v>4.0630480000000002</v>
      </c>
      <c r="DX33">
        <v>4.0001429999999996</v>
      </c>
      <c r="DY33">
        <v>4.893167</v>
      </c>
      <c r="DZ33">
        <v>4.281091</v>
      </c>
      <c r="EA33">
        <v>4.1091249999999997</v>
      </c>
      <c r="EB33">
        <v>3.1769530000000001</v>
      </c>
      <c r="EC33">
        <v>1.5003120000000001</v>
      </c>
      <c r="ED33">
        <v>1.320003</v>
      </c>
      <c r="EE33">
        <v>0.93043790000000004</v>
      </c>
      <c r="EF33">
        <v>2.5081509999999998</v>
      </c>
      <c r="EG33">
        <v>3.1362199999999998</v>
      </c>
      <c r="EH33">
        <v>11.312720000000001</v>
      </c>
      <c r="EI33">
        <v>26.136040000000001</v>
      </c>
      <c r="EJ33">
        <v>27.601959999999998</v>
      </c>
      <c r="EK33">
        <v>25.956140000000001</v>
      </c>
      <c r="EL33">
        <v>24.28595</v>
      </c>
      <c r="EM33">
        <v>23.63691</v>
      </c>
      <c r="EN33">
        <v>20.651350000000001</v>
      </c>
      <c r="EO33">
        <v>20.274419999999999</v>
      </c>
      <c r="EP33">
        <v>21.371130000000001</v>
      </c>
      <c r="EQ33">
        <v>15.342460000000001</v>
      </c>
      <c r="ER33">
        <v>10.03041</v>
      </c>
      <c r="ES33">
        <v>8.0676360000000003</v>
      </c>
      <c r="ET33">
        <v>72.561639999999997</v>
      </c>
      <c r="EU33">
        <v>71.144260000000003</v>
      </c>
      <c r="EV33">
        <v>69.921310000000005</v>
      </c>
      <c r="EW33">
        <v>68.720569999999995</v>
      </c>
      <c r="EX33">
        <v>67.776139999999998</v>
      </c>
      <c r="EY33">
        <v>66.931970000000007</v>
      </c>
      <c r="EZ33">
        <v>66.761219999999994</v>
      </c>
      <c r="FA33">
        <v>68.213480000000004</v>
      </c>
      <c r="FB33">
        <v>71.765690000000006</v>
      </c>
      <c r="FC33">
        <v>75.948210000000003</v>
      </c>
      <c r="FD33">
        <v>80.166939999999997</v>
      </c>
      <c r="FE33">
        <v>83.755840000000006</v>
      </c>
      <c r="FF33">
        <v>86.650859999999994</v>
      </c>
      <c r="FG33">
        <v>89.01361</v>
      </c>
      <c r="FH33">
        <v>90.164420000000007</v>
      </c>
      <c r="FI33">
        <v>90.605590000000007</v>
      </c>
      <c r="FJ33">
        <v>90.407139999999998</v>
      </c>
      <c r="FK33">
        <v>89.351519999999994</v>
      </c>
      <c r="FL33">
        <v>87.043800000000005</v>
      </c>
      <c r="FM33">
        <v>83.383290000000002</v>
      </c>
      <c r="FN33">
        <v>79.746459999999999</v>
      </c>
      <c r="FO33">
        <v>77.189239999999998</v>
      </c>
      <c r="FP33">
        <v>75.087710000000001</v>
      </c>
      <c r="FQ33">
        <v>73.608080000000001</v>
      </c>
      <c r="FR33">
        <v>1.3319399999999999</v>
      </c>
      <c r="FS33">
        <v>1</v>
      </c>
    </row>
    <row r="34" spans="1:175" x14ac:dyDescent="0.2">
      <c r="A34" t="s">
        <v>1</v>
      </c>
      <c r="B34" t="s">
        <v>1</v>
      </c>
      <c r="C34">
        <v>42167</v>
      </c>
      <c r="D34">
        <v>53</v>
      </c>
      <c r="E34">
        <v>514</v>
      </c>
      <c r="F34">
        <v>516.05669999999998</v>
      </c>
      <c r="G34">
        <v>510.03530000000001</v>
      </c>
      <c r="H34">
        <v>500.81029999999998</v>
      </c>
      <c r="I34">
        <v>495.25689999999997</v>
      </c>
      <c r="J34">
        <v>503.62920000000003</v>
      </c>
      <c r="K34">
        <v>523.75760000000002</v>
      </c>
      <c r="L34">
        <v>551.26179999999999</v>
      </c>
      <c r="M34">
        <v>573.64649999999995</v>
      </c>
      <c r="N34">
        <v>590.60569999999996</v>
      </c>
      <c r="O34">
        <v>603.81410000000005</v>
      </c>
      <c r="P34">
        <v>617.15470000000005</v>
      </c>
      <c r="Q34">
        <v>621.30269999999996</v>
      </c>
      <c r="R34">
        <v>609.51859999999999</v>
      </c>
      <c r="S34">
        <v>610.18119999999999</v>
      </c>
      <c r="T34">
        <v>605.57309999999995</v>
      </c>
      <c r="U34">
        <v>597.36040000000003</v>
      </c>
      <c r="V34">
        <v>593.50450000000001</v>
      </c>
      <c r="W34">
        <v>577.23590000000002</v>
      </c>
      <c r="X34">
        <v>559.93039999999996</v>
      </c>
      <c r="Y34">
        <v>549.84829999999999</v>
      </c>
      <c r="Z34">
        <v>540.56259999999997</v>
      </c>
      <c r="AA34">
        <v>533.46669999999995</v>
      </c>
      <c r="AB34">
        <v>524.16070000000002</v>
      </c>
      <c r="AC34">
        <v>516.28160000000003</v>
      </c>
      <c r="AD34">
        <v>-0.50094170000000005</v>
      </c>
      <c r="AE34">
        <v>-0.99682899999999997</v>
      </c>
      <c r="AF34">
        <v>-0.96169260000000001</v>
      </c>
      <c r="AG34">
        <v>-0.29578330000000003</v>
      </c>
      <c r="AH34">
        <v>0.36354920000000002</v>
      </c>
      <c r="AI34">
        <v>0.92298530000000001</v>
      </c>
      <c r="AJ34">
        <v>0.61897869999999999</v>
      </c>
      <c r="AK34">
        <v>-0.38964700000000002</v>
      </c>
      <c r="AL34">
        <v>-1.5820609999999999</v>
      </c>
      <c r="AM34">
        <v>-3.4834800000000001</v>
      </c>
      <c r="AN34">
        <v>-2.7080120000000001</v>
      </c>
      <c r="AO34">
        <v>-2.712361</v>
      </c>
      <c r="AP34">
        <v>-3.6306620000000001</v>
      </c>
      <c r="AQ34">
        <v>-3.7814779999999999</v>
      </c>
      <c r="AR34">
        <v>-3.8707859999999998</v>
      </c>
      <c r="AS34">
        <v>2.4284349999999999</v>
      </c>
      <c r="AT34">
        <v>16.527429999999999</v>
      </c>
      <c r="AU34">
        <v>16.303260000000002</v>
      </c>
      <c r="AV34">
        <v>15.33858</v>
      </c>
      <c r="AW34">
        <v>14.79163</v>
      </c>
      <c r="AX34">
        <v>13.92254</v>
      </c>
      <c r="AY34">
        <v>7.3863729999999999</v>
      </c>
      <c r="AZ34">
        <v>2.7333620000000001</v>
      </c>
      <c r="BA34">
        <v>1.610851</v>
      </c>
      <c r="BB34">
        <v>-6.3550999999999998E-3</v>
      </c>
      <c r="BC34">
        <v>-0.57575209999999999</v>
      </c>
      <c r="BD34">
        <v>-0.64187110000000003</v>
      </c>
      <c r="BE34">
        <v>-1.51751E-2</v>
      </c>
      <c r="BF34">
        <v>0.62296220000000002</v>
      </c>
      <c r="BG34">
        <v>1.237204</v>
      </c>
      <c r="BH34">
        <v>0.92645409999999995</v>
      </c>
      <c r="BI34">
        <v>4.3538800000000002E-2</v>
      </c>
      <c r="BJ34">
        <v>-1.0590520000000001</v>
      </c>
      <c r="BK34">
        <v>-2.9828250000000001</v>
      </c>
      <c r="BL34">
        <v>-2.1432829999999998</v>
      </c>
      <c r="BM34">
        <v>-2.189343</v>
      </c>
      <c r="BN34">
        <v>-3.0221719999999999</v>
      </c>
      <c r="BO34">
        <v>-3.198232</v>
      </c>
      <c r="BP34">
        <v>-3.2735059999999998</v>
      </c>
      <c r="BQ34">
        <v>3.0457610000000002</v>
      </c>
      <c r="BR34">
        <v>17.193449999999999</v>
      </c>
      <c r="BS34">
        <v>16.976769999999998</v>
      </c>
      <c r="BT34">
        <v>16.072320000000001</v>
      </c>
      <c r="BU34">
        <v>15.48273</v>
      </c>
      <c r="BV34">
        <v>14.596159999999999</v>
      </c>
      <c r="BW34">
        <v>8.0944120000000002</v>
      </c>
      <c r="BX34">
        <v>3.3467039999999999</v>
      </c>
      <c r="BY34">
        <v>2.2389250000000001</v>
      </c>
      <c r="BZ34">
        <v>0.3361941</v>
      </c>
      <c r="CA34">
        <v>-0.28411560000000002</v>
      </c>
      <c r="CB34">
        <v>-0.42036370000000001</v>
      </c>
      <c r="CC34">
        <v>0.17917330000000001</v>
      </c>
      <c r="CD34">
        <v>0.80263090000000004</v>
      </c>
      <c r="CE34">
        <v>1.454831</v>
      </c>
      <c r="CF34">
        <v>1.13941</v>
      </c>
      <c r="CG34">
        <v>0.34356199999999998</v>
      </c>
      <c r="CH34">
        <v>-0.69681660000000001</v>
      </c>
      <c r="CI34">
        <v>-2.6360730000000001</v>
      </c>
      <c r="CJ34">
        <v>-1.752154</v>
      </c>
      <c r="CK34">
        <v>-1.827102</v>
      </c>
      <c r="CL34">
        <v>-2.600733</v>
      </c>
      <c r="CM34">
        <v>-2.7942779999999998</v>
      </c>
      <c r="CN34">
        <v>-2.8598319999999999</v>
      </c>
      <c r="CO34">
        <v>3.4733200000000002</v>
      </c>
      <c r="CP34">
        <v>17.654730000000001</v>
      </c>
      <c r="CQ34">
        <v>17.443239999999999</v>
      </c>
      <c r="CR34">
        <v>16.580500000000001</v>
      </c>
      <c r="CS34">
        <v>15.96139</v>
      </c>
      <c r="CT34">
        <v>15.062709999999999</v>
      </c>
      <c r="CU34">
        <v>8.5847979999999993</v>
      </c>
      <c r="CV34">
        <v>3.7715019999999999</v>
      </c>
      <c r="CW34">
        <v>2.6739280000000001</v>
      </c>
      <c r="CX34">
        <v>0.67874330000000005</v>
      </c>
      <c r="CY34">
        <v>7.5209999999999999E-3</v>
      </c>
      <c r="CZ34">
        <v>-0.19885620000000001</v>
      </c>
      <c r="DA34">
        <v>0.37352160000000001</v>
      </c>
      <c r="DB34">
        <v>0.98229960000000005</v>
      </c>
      <c r="DC34">
        <v>1.672458</v>
      </c>
      <c r="DD34">
        <v>1.3523670000000001</v>
      </c>
      <c r="DE34">
        <v>0.64358530000000003</v>
      </c>
      <c r="DF34">
        <v>-0.33458169999999998</v>
      </c>
      <c r="DG34">
        <v>-2.28932</v>
      </c>
      <c r="DH34">
        <v>-1.3610249999999999</v>
      </c>
      <c r="DI34">
        <v>-1.464861</v>
      </c>
      <c r="DJ34">
        <v>-2.1792940000000001</v>
      </c>
      <c r="DK34">
        <v>-2.3903240000000001</v>
      </c>
      <c r="DL34">
        <v>-2.4461580000000001</v>
      </c>
      <c r="DM34">
        <v>3.9008780000000001</v>
      </c>
      <c r="DN34">
        <v>18.116</v>
      </c>
      <c r="DO34">
        <v>17.90972</v>
      </c>
      <c r="DP34">
        <v>17.08869</v>
      </c>
      <c r="DQ34">
        <v>16.44004</v>
      </c>
      <c r="DR34">
        <v>15.529249999999999</v>
      </c>
      <c r="DS34">
        <v>9.0751840000000001</v>
      </c>
      <c r="DT34">
        <v>4.1962999999999999</v>
      </c>
      <c r="DU34">
        <v>3.10893</v>
      </c>
      <c r="DV34">
        <v>1.17333</v>
      </c>
      <c r="DW34">
        <v>0.42859789999999998</v>
      </c>
      <c r="DX34">
        <v>0.1209653</v>
      </c>
      <c r="DY34">
        <v>0.65412970000000004</v>
      </c>
      <c r="DZ34">
        <v>1.2417130000000001</v>
      </c>
      <c r="EA34">
        <v>1.986677</v>
      </c>
      <c r="EB34">
        <v>1.659842</v>
      </c>
      <c r="EC34">
        <v>1.0767709999999999</v>
      </c>
      <c r="ED34">
        <v>0.18842800000000001</v>
      </c>
      <c r="EE34">
        <v>-1.7886660000000001</v>
      </c>
      <c r="EF34">
        <v>-0.79629609999999995</v>
      </c>
      <c r="EG34">
        <v>-0.94184299999999999</v>
      </c>
      <c r="EH34">
        <v>-1.5708040000000001</v>
      </c>
      <c r="EI34">
        <v>-1.807078</v>
      </c>
      <c r="EJ34">
        <v>-1.8488789999999999</v>
      </c>
      <c r="EK34">
        <v>4.518205</v>
      </c>
      <c r="EL34">
        <v>18.782019999999999</v>
      </c>
      <c r="EM34">
        <v>18.58323</v>
      </c>
      <c r="EN34">
        <v>17.822430000000001</v>
      </c>
      <c r="EO34">
        <v>17.131139999999998</v>
      </c>
      <c r="EP34">
        <v>16.202870000000001</v>
      </c>
      <c r="EQ34">
        <v>9.7832229999999996</v>
      </c>
      <c r="ER34">
        <v>4.8096410000000001</v>
      </c>
      <c r="ES34">
        <v>3.7370040000000002</v>
      </c>
      <c r="ET34">
        <v>69.033619999999999</v>
      </c>
      <c r="EU34">
        <v>67.994129999999998</v>
      </c>
      <c r="EV34">
        <v>66.569980000000001</v>
      </c>
      <c r="EW34">
        <v>65.246960000000001</v>
      </c>
      <c r="EX34">
        <v>64.438839999999999</v>
      </c>
      <c r="EY34">
        <v>63.748010000000001</v>
      </c>
      <c r="EZ34">
        <v>64.213009999999997</v>
      </c>
      <c r="FA34">
        <v>66.520979999999994</v>
      </c>
      <c r="FB34">
        <v>69.688940000000002</v>
      </c>
      <c r="FC34">
        <v>73.453090000000003</v>
      </c>
      <c r="FD34">
        <v>77.387180000000001</v>
      </c>
      <c r="FE34">
        <v>81.02713</v>
      </c>
      <c r="FF34">
        <v>83.886160000000004</v>
      </c>
      <c r="FG34">
        <v>85.506709999999998</v>
      </c>
      <c r="FH34">
        <v>86.549580000000006</v>
      </c>
      <c r="FI34">
        <v>87.71611</v>
      </c>
      <c r="FJ34">
        <v>88.193370000000002</v>
      </c>
      <c r="FK34">
        <v>87.818889999999996</v>
      </c>
      <c r="FL34">
        <v>86.041179999999997</v>
      </c>
      <c r="FM34">
        <v>82.867769999999993</v>
      </c>
      <c r="FN34">
        <v>78.449560000000005</v>
      </c>
      <c r="FO34">
        <v>75.844729999999998</v>
      </c>
      <c r="FP34">
        <v>73.6404</v>
      </c>
      <c r="FQ34">
        <v>71.932289999999995</v>
      </c>
      <c r="FR34">
        <v>0.587843</v>
      </c>
      <c r="FS34">
        <v>1</v>
      </c>
    </row>
    <row r="35" spans="1:175" x14ac:dyDescent="0.2">
      <c r="A35" t="s">
        <v>1</v>
      </c>
      <c r="B35" t="s">
        <v>1</v>
      </c>
      <c r="C35">
        <v>42180</v>
      </c>
      <c r="D35">
        <v>66</v>
      </c>
      <c r="E35">
        <v>510</v>
      </c>
      <c r="F35">
        <v>510.17610000000002</v>
      </c>
      <c r="G35">
        <v>504.6884</v>
      </c>
      <c r="H35">
        <v>492.7226</v>
      </c>
      <c r="I35">
        <v>493.94619999999998</v>
      </c>
      <c r="J35">
        <v>502.995</v>
      </c>
      <c r="K35">
        <v>525.68119999999999</v>
      </c>
      <c r="L35">
        <v>551.57439999999997</v>
      </c>
      <c r="M35">
        <v>570.05679999999995</v>
      </c>
      <c r="N35">
        <v>587.88289999999995</v>
      </c>
      <c r="O35">
        <v>601.04840000000002</v>
      </c>
      <c r="P35">
        <v>613.08979999999997</v>
      </c>
      <c r="Q35">
        <v>611.58609999999999</v>
      </c>
      <c r="R35">
        <v>606.64250000000004</v>
      </c>
      <c r="S35">
        <v>613.02670000000001</v>
      </c>
      <c r="T35">
        <v>611.01440000000002</v>
      </c>
      <c r="U35">
        <v>598.82910000000004</v>
      </c>
      <c r="V35">
        <v>592.36969999999997</v>
      </c>
      <c r="W35">
        <v>578.65179999999998</v>
      </c>
      <c r="X35">
        <v>559.69420000000002</v>
      </c>
      <c r="Y35">
        <v>546.02530000000002</v>
      </c>
      <c r="Z35">
        <v>539.9692</v>
      </c>
      <c r="AA35">
        <v>533.68240000000003</v>
      </c>
      <c r="AB35">
        <v>524.20699999999999</v>
      </c>
      <c r="AC35">
        <v>517.7559</v>
      </c>
      <c r="AD35">
        <v>-3.8905379999999998</v>
      </c>
      <c r="AE35">
        <v>-2.0092660000000002</v>
      </c>
      <c r="AF35">
        <v>-1.1242639999999999</v>
      </c>
      <c r="AG35">
        <v>-1.074632</v>
      </c>
      <c r="AH35">
        <v>-0.58642419999999995</v>
      </c>
      <c r="AI35">
        <v>-0.89515679999999997</v>
      </c>
      <c r="AJ35">
        <v>-1.3168599999999999</v>
      </c>
      <c r="AK35">
        <v>9.2011300000000004E-2</v>
      </c>
      <c r="AL35">
        <v>-0.1463941</v>
      </c>
      <c r="AM35">
        <v>-1.3620730000000001</v>
      </c>
      <c r="AN35">
        <v>-1.686272</v>
      </c>
      <c r="AO35">
        <v>-0.45998090000000003</v>
      </c>
      <c r="AP35">
        <v>2.6117159999999999</v>
      </c>
      <c r="AQ35">
        <v>12.2501</v>
      </c>
      <c r="AR35">
        <v>18.782869999999999</v>
      </c>
      <c r="AS35">
        <v>18.45176</v>
      </c>
      <c r="AT35">
        <v>18.805879999999998</v>
      </c>
      <c r="AU35">
        <v>19.46067</v>
      </c>
      <c r="AV35">
        <v>19.087630000000001</v>
      </c>
      <c r="AW35">
        <v>16.86289</v>
      </c>
      <c r="AX35">
        <v>15.850860000000001</v>
      </c>
      <c r="AY35">
        <v>15.936820000000001</v>
      </c>
      <c r="AZ35">
        <v>15.130039999999999</v>
      </c>
      <c r="BA35">
        <v>7.347709</v>
      </c>
      <c r="BB35">
        <v>-3.4245169999999998</v>
      </c>
      <c r="BC35">
        <v>-1.7210460000000001</v>
      </c>
      <c r="BD35">
        <v>-0.87976920000000003</v>
      </c>
      <c r="BE35">
        <v>-0.83382610000000001</v>
      </c>
      <c r="BF35">
        <v>-0.35444690000000001</v>
      </c>
      <c r="BG35">
        <v>-0.65003049999999996</v>
      </c>
      <c r="BH35">
        <v>-1.0457959999999999</v>
      </c>
      <c r="BI35">
        <v>0.45433639999999997</v>
      </c>
      <c r="BJ35">
        <v>0.33033479999999998</v>
      </c>
      <c r="BK35">
        <v>-0.86941740000000001</v>
      </c>
      <c r="BL35">
        <v>-1.167449</v>
      </c>
      <c r="BM35">
        <v>3.6576499999999998E-2</v>
      </c>
      <c r="BN35">
        <v>3.1289989999999999</v>
      </c>
      <c r="BO35">
        <v>12.76102</v>
      </c>
      <c r="BP35">
        <v>19.382459999999998</v>
      </c>
      <c r="BQ35">
        <v>19.063389999999998</v>
      </c>
      <c r="BR35">
        <v>19.379439999999999</v>
      </c>
      <c r="BS35">
        <v>20.010860000000001</v>
      </c>
      <c r="BT35">
        <v>19.710699999999999</v>
      </c>
      <c r="BU35">
        <v>17.447600000000001</v>
      </c>
      <c r="BV35">
        <v>16.387879999999999</v>
      </c>
      <c r="BW35">
        <v>16.499490000000002</v>
      </c>
      <c r="BX35">
        <v>15.67604</v>
      </c>
      <c r="BY35">
        <v>7.9508260000000002</v>
      </c>
      <c r="BZ35">
        <v>-3.101753</v>
      </c>
      <c r="CA35">
        <v>-1.5214259999999999</v>
      </c>
      <c r="CB35">
        <v>-0.71043319999999999</v>
      </c>
      <c r="CC35">
        <v>-0.66704490000000005</v>
      </c>
      <c r="CD35">
        <v>-0.19378010000000001</v>
      </c>
      <c r="CE35">
        <v>-0.48025679999999998</v>
      </c>
      <c r="CF35">
        <v>-0.85805719999999996</v>
      </c>
      <c r="CG35">
        <v>0.70528170000000001</v>
      </c>
      <c r="CH35">
        <v>0.66051570000000004</v>
      </c>
      <c r="CI35">
        <v>-0.52820590000000001</v>
      </c>
      <c r="CJ35">
        <v>-0.80811310000000003</v>
      </c>
      <c r="CK35">
        <v>0.38049070000000002</v>
      </c>
      <c r="CL35">
        <v>3.4872679999999998</v>
      </c>
      <c r="CM35">
        <v>13.114879999999999</v>
      </c>
      <c r="CN35">
        <v>19.797730000000001</v>
      </c>
      <c r="CO35">
        <v>19.486999999999998</v>
      </c>
      <c r="CP35">
        <v>19.776679999999999</v>
      </c>
      <c r="CQ35">
        <v>20.391929999999999</v>
      </c>
      <c r="CR35">
        <v>20.142240000000001</v>
      </c>
      <c r="CS35">
        <v>17.85256</v>
      </c>
      <c r="CT35">
        <v>16.759820000000001</v>
      </c>
      <c r="CU35">
        <v>16.889199999999999</v>
      </c>
      <c r="CV35">
        <v>16.054200000000002</v>
      </c>
      <c r="CW35">
        <v>8.3685430000000007</v>
      </c>
      <c r="CX35">
        <v>-2.778988</v>
      </c>
      <c r="CY35">
        <v>-1.3218049999999999</v>
      </c>
      <c r="CZ35">
        <v>-0.54109719999999994</v>
      </c>
      <c r="DA35">
        <v>-0.50026380000000004</v>
      </c>
      <c r="DB35">
        <v>-3.3113299999999998E-2</v>
      </c>
      <c r="DC35">
        <v>-0.31048310000000001</v>
      </c>
      <c r="DD35">
        <v>-0.67031879999999999</v>
      </c>
      <c r="DE35">
        <v>0.9562271</v>
      </c>
      <c r="DF35">
        <v>0.99069669999999999</v>
      </c>
      <c r="DG35">
        <v>-0.1869943</v>
      </c>
      <c r="DH35">
        <v>-0.4487777</v>
      </c>
      <c r="DI35">
        <v>0.72440490000000002</v>
      </c>
      <c r="DJ35">
        <v>3.8455370000000002</v>
      </c>
      <c r="DK35">
        <v>13.46874</v>
      </c>
      <c r="DL35">
        <v>20.213010000000001</v>
      </c>
      <c r="DM35">
        <v>19.910620000000002</v>
      </c>
      <c r="DN35">
        <v>20.173929999999999</v>
      </c>
      <c r="DO35">
        <v>20.77299</v>
      </c>
      <c r="DP35">
        <v>20.57377</v>
      </c>
      <c r="DQ35">
        <v>18.257529999999999</v>
      </c>
      <c r="DR35">
        <v>17.13176</v>
      </c>
      <c r="DS35">
        <v>17.2789</v>
      </c>
      <c r="DT35">
        <v>16.432359999999999</v>
      </c>
      <c r="DU35">
        <v>8.7862600000000004</v>
      </c>
      <c r="DV35">
        <v>-2.312967</v>
      </c>
      <c r="DW35">
        <v>-1.033585</v>
      </c>
      <c r="DX35">
        <v>-0.2966028</v>
      </c>
      <c r="DY35">
        <v>-0.25945829999999998</v>
      </c>
      <c r="DZ35">
        <v>0.19886400000000001</v>
      </c>
      <c r="EA35">
        <v>-6.5356800000000007E-2</v>
      </c>
      <c r="EB35">
        <v>-0.39925440000000001</v>
      </c>
      <c r="EC35">
        <v>1.3185519999999999</v>
      </c>
      <c r="ED35">
        <v>1.4674259999999999</v>
      </c>
      <c r="EE35">
        <v>0.30566090000000001</v>
      </c>
      <c r="EF35">
        <v>7.0045499999999997E-2</v>
      </c>
      <c r="EG35">
        <v>1.2209620000000001</v>
      </c>
      <c r="EH35">
        <v>4.3628210000000003</v>
      </c>
      <c r="EI35">
        <v>13.979660000000001</v>
      </c>
      <c r="EJ35">
        <v>20.8126</v>
      </c>
      <c r="EK35">
        <v>20.52225</v>
      </c>
      <c r="EL35">
        <v>20.747489999999999</v>
      </c>
      <c r="EM35">
        <v>21.323180000000001</v>
      </c>
      <c r="EN35">
        <v>21.196840000000002</v>
      </c>
      <c r="EO35">
        <v>18.84224</v>
      </c>
      <c r="EP35">
        <v>17.668780000000002</v>
      </c>
      <c r="EQ35">
        <v>17.841570000000001</v>
      </c>
      <c r="ER35">
        <v>16.978359999999999</v>
      </c>
      <c r="ES35">
        <v>9.3893769999999996</v>
      </c>
      <c r="ET35">
        <v>68.666880000000006</v>
      </c>
      <c r="EU35">
        <v>67.724429999999998</v>
      </c>
      <c r="EV35">
        <v>66.920760000000001</v>
      </c>
      <c r="EW35">
        <v>65.525829999999999</v>
      </c>
      <c r="EX35">
        <v>64.559399999999997</v>
      </c>
      <c r="EY35">
        <v>64.430179999999993</v>
      </c>
      <c r="EZ35">
        <v>64.804100000000005</v>
      </c>
      <c r="FA35">
        <v>67.481129999999993</v>
      </c>
      <c r="FB35">
        <v>71.498949999999994</v>
      </c>
      <c r="FC35">
        <v>75.596320000000006</v>
      </c>
      <c r="FD35">
        <v>79.066149999999993</v>
      </c>
      <c r="FE35">
        <v>82.303709999999995</v>
      </c>
      <c r="FF35">
        <v>85.503559999999993</v>
      </c>
      <c r="FG35">
        <v>87.908500000000004</v>
      </c>
      <c r="FH35">
        <v>89.638850000000005</v>
      </c>
      <c r="FI35">
        <v>90.300579999999997</v>
      </c>
      <c r="FJ35">
        <v>90.277979999999999</v>
      </c>
      <c r="FK35">
        <v>89.860759999999999</v>
      </c>
      <c r="FL35">
        <v>88.47166</v>
      </c>
      <c r="FM35">
        <v>84.907489999999996</v>
      </c>
      <c r="FN35">
        <v>80.273979999999995</v>
      </c>
      <c r="FO35">
        <v>77.398049999999998</v>
      </c>
      <c r="FP35">
        <v>75.305120000000002</v>
      </c>
      <c r="FQ35">
        <v>73.672409999999999</v>
      </c>
      <c r="FR35">
        <v>0.67779909999999999</v>
      </c>
      <c r="FS35">
        <v>1</v>
      </c>
    </row>
    <row r="36" spans="1:175" x14ac:dyDescent="0.2">
      <c r="A36" t="s">
        <v>1</v>
      </c>
      <c r="B36" t="s">
        <v>1</v>
      </c>
      <c r="C36">
        <v>42181</v>
      </c>
      <c r="D36">
        <v>44</v>
      </c>
      <c r="E36">
        <v>509</v>
      </c>
      <c r="F36">
        <v>508.51679999999999</v>
      </c>
      <c r="G36">
        <v>500.90230000000003</v>
      </c>
      <c r="H36">
        <v>493.71620000000001</v>
      </c>
      <c r="I36">
        <v>490.01490000000001</v>
      </c>
      <c r="J36">
        <v>503.16289999999998</v>
      </c>
      <c r="K36">
        <v>525.4796</v>
      </c>
      <c r="L36">
        <v>552.41499999999996</v>
      </c>
      <c r="M36">
        <v>570.28890000000001</v>
      </c>
      <c r="N36">
        <v>584.73329999999999</v>
      </c>
      <c r="O36">
        <v>600.58140000000003</v>
      </c>
      <c r="P36">
        <v>608.30669999999998</v>
      </c>
      <c r="Q36">
        <v>609.89139999999998</v>
      </c>
      <c r="R36">
        <v>599.35730000000001</v>
      </c>
      <c r="S36">
        <v>602.54020000000003</v>
      </c>
      <c r="T36">
        <v>600.92200000000003</v>
      </c>
      <c r="U36">
        <v>589.33339999999998</v>
      </c>
      <c r="V36">
        <v>583.80550000000005</v>
      </c>
      <c r="W36">
        <v>568.2269</v>
      </c>
      <c r="X36">
        <v>552.25279999999998</v>
      </c>
      <c r="Y36">
        <v>550.95640000000003</v>
      </c>
      <c r="Z36">
        <v>544.24279999999999</v>
      </c>
      <c r="AA36">
        <v>538.62959999999998</v>
      </c>
      <c r="AB36">
        <v>525.61080000000004</v>
      </c>
      <c r="AC36">
        <v>511.51190000000003</v>
      </c>
      <c r="AD36">
        <v>0.57351850000000004</v>
      </c>
      <c r="AE36">
        <v>0.37170239999999999</v>
      </c>
      <c r="AF36">
        <v>0.90779189999999998</v>
      </c>
      <c r="AG36">
        <v>0.79945310000000003</v>
      </c>
      <c r="AH36">
        <v>-1.734982</v>
      </c>
      <c r="AI36">
        <v>-1.744202</v>
      </c>
      <c r="AJ36">
        <v>-2.7270639999999999</v>
      </c>
      <c r="AK36">
        <v>-2.4337059999999999</v>
      </c>
      <c r="AL36">
        <v>-2.504229</v>
      </c>
      <c r="AM36">
        <v>-2.884315</v>
      </c>
      <c r="AN36">
        <v>-1.736442</v>
      </c>
      <c r="AO36">
        <v>-0.38794240000000002</v>
      </c>
      <c r="AP36">
        <v>5.3987670000000003</v>
      </c>
      <c r="AQ36">
        <v>17.385750000000002</v>
      </c>
      <c r="AR36">
        <v>17.755990000000001</v>
      </c>
      <c r="AS36">
        <v>17.345859999999998</v>
      </c>
      <c r="AT36">
        <v>17.515699999999999</v>
      </c>
      <c r="AU36">
        <v>15.98039</v>
      </c>
      <c r="AV36">
        <v>12.34355</v>
      </c>
      <c r="AW36">
        <v>11.68486</v>
      </c>
      <c r="AX36">
        <v>11.864549999999999</v>
      </c>
      <c r="AY36">
        <v>5.0001150000000001</v>
      </c>
      <c r="AZ36">
        <v>1.8593120000000001</v>
      </c>
      <c r="BA36">
        <v>3.2808899999999999</v>
      </c>
      <c r="BB36">
        <v>1.1170599999999999</v>
      </c>
      <c r="BC36">
        <v>0.77693690000000004</v>
      </c>
      <c r="BD36">
        <v>1.2037549999999999</v>
      </c>
      <c r="BE36">
        <v>1.0194749999999999</v>
      </c>
      <c r="BF36">
        <v>-1.4967710000000001</v>
      </c>
      <c r="BG36">
        <v>-1.4464399999999999</v>
      </c>
      <c r="BH36">
        <v>-2.386288</v>
      </c>
      <c r="BI36">
        <v>-2.0584950000000002</v>
      </c>
      <c r="BJ36">
        <v>-2.05714</v>
      </c>
      <c r="BK36">
        <v>-2.416757</v>
      </c>
      <c r="BL36">
        <v>-1.242747</v>
      </c>
      <c r="BM36">
        <v>2.7451900000000001E-2</v>
      </c>
      <c r="BN36">
        <v>5.865793</v>
      </c>
      <c r="BO36">
        <v>17.878599999999999</v>
      </c>
      <c r="BP36">
        <v>18.309470000000001</v>
      </c>
      <c r="BQ36">
        <v>17.901509999999998</v>
      </c>
      <c r="BR36">
        <v>18.049189999999999</v>
      </c>
      <c r="BS36">
        <v>16.558720000000001</v>
      </c>
      <c r="BT36">
        <v>12.96288</v>
      </c>
      <c r="BU36">
        <v>12.36422</v>
      </c>
      <c r="BV36">
        <v>12.60882</v>
      </c>
      <c r="BW36">
        <v>5.6992240000000001</v>
      </c>
      <c r="BX36">
        <v>2.516454</v>
      </c>
      <c r="BY36">
        <v>3.948331</v>
      </c>
      <c r="BZ36">
        <v>1.4935149999999999</v>
      </c>
      <c r="CA36">
        <v>1.057601</v>
      </c>
      <c r="CB36">
        <v>1.408738</v>
      </c>
      <c r="CC36">
        <v>1.171862</v>
      </c>
      <c r="CD36">
        <v>-1.3317859999999999</v>
      </c>
      <c r="CE36">
        <v>-1.240211</v>
      </c>
      <c r="CF36">
        <v>-2.1502690000000002</v>
      </c>
      <c r="CG36">
        <v>-1.7986249999999999</v>
      </c>
      <c r="CH36">
        <v>-1.747487</v>
      </c>
      <c r="CI36">
        <v>-2.0929280000000001</v>
      </c>
      <c r="CJ36">
        <v>-0.9008157</v>
      </c>
      <c r="CK36">
        <v>0.31515280000000001</v>
      </c>
      <c r="CL36">
        <v>6.189254</v>
      </c>
      <c r="CM36">
        <v>18.219930000000002</v>
      </c>
      <c r="CN36">
        <v>18.692799999999998</v>
      </c>
      <c r="CO36">
        <v>18.286349999999999</v>
      </c>
      <c r="CP36">
        <v>18.418679999999998</v>
      </c>
      <c r="CQ36">
        <v>16.95927</v>
      </c>
      <c r="CR36">
        <v>13.391819999999999</v>
      </c>
      <c r="CS36">
        <v>12.83475</v>
      </c>
      <c r="CT36">
        <v>13.1243</v>
      </c>
      <c r="CU36">
        <v>6.1834239999999996</v>
      </c>
      <c r="CV36">
        <v>2.9715889999999998</v>
      </c>
      <c r="CW36">
        <v>4.4105990000000004</v>
      </c>
      <c r="CX36">
        <v>1.8699699999999999</v>
      </c>
      <c r="CY36">
        <v>1.338265</v>
      </c>
      <c r="CZ36">
        <v>1.6137220000000001</v>
      </c>
      <c r="DA36">
        <v>1.3242480000000001</v>
      </c>
      <c r="DB36">
        <v>-1.1668019999999999</v>
      </c>
      <c r="DC36">
        <v>-1.033981</v>
      </c>
      <c r="DD36">
        <v>-1.9142490000000001</v>
      </c>
      <c r="DE36">
        <v>-1.5387550000000001</v>
      </c>
      <c r="DF36">
        <v>-1.4378340000000001</v>
      </c>
      <c r="DG36">
        <v>-1.769099</v>
      </c>
      <c r="DH36">
        <v>-0.5588843</v>
      </c>
      <c r="DI36">
        <v>0.60285370000000005</v>
      </c>
      <c r="DJ36">
        <v>6.5127139999999999</v>
      </c>
      <c r="DK36">
        <v>18.56127</v>
      </c>
      <c r="DL36">
        <v>19.076139999999999</v>
      </c>
      <c r="DM36">
        <v>18.67118</v>
      </c>
      <c r="DN36">
        <v>18.788180000000001</v>
      </c>
      <c r="DO36">
        <v>17.359819999999999</v>
      </c>
      <c r="DP36">
        <v>13.82077</v>
      </c>
      <c r="DQ36">
        <v>13.30527</v>
      </c>
      <c r="DR36">
        <v>13.63978</v>
      </c>
      <c r="DS36">
        <v>6.6676250000000001</v>
      </c>
      <c r="DT36">
        <v>3.426723</v>
      </c>
      <c r="DU36">
        <v>4.8728660000000001</v>
      </c>
      <c r="DV36">
        <v>2.4135110000000002</v>
      </c>
      <c r="DW36">
        <v>1.7435</v>
      </c>
      <c r="DX36">
        <v>1.9096850000000001</v>
      </c>
      <c r="DY36">
        <v>1.54427</v>
      </c>
      <c r="DZ36">
        <v>-0.92859029999999998</v>
      </c>
      <c r="EA36">
        <v>-0.73621890000000001</v>
      </c>
      <c r="EB36">
        <v>-1.5734729999999999</v>
      </c>
      <c r="EC36">
        <v>-1.1635450000000001</v>
      </c>
      <c r="ED36">
        <v>-0.99074499999999999</v>
      </c>
      <c r="EE36">
        <v>-1.3015410000000001</v>
      </c>
      <c r="EF36">
        <v>-6.51896E-2</v>
      </c>
      <c r="EG36">
        <v>1.018248</v>
      </c>
      <c r="EH36">
        <v>6.9797399999999996</v>
      </c>
      <c r="EI36">
        <v>19.054120000000001</v>
      </c>
      <c r="EJ36">
        <v>19.629619999999999</v>
      </c>
      <c r="EK36">
        <v>19.22683</v>
      </c>
      <c r="EL36">
        <v>19.321670000000001</v>
      </c>
      <c r="EM36">
        <v>17.93815</v>
      </c>
      <c r="EN36">
        <v>14.44009</v>
      </c>
      <c r="EO36">
        <v>13.984640000000001</v>
      </c>
      <c r="EP36">
        <v>14.38405</v>
      </c>
      <c r="EQ36">
        <v>7.3667340000000001</v>
      </c>
      <c r="ER36">
        <v>4.0838650000000003</v>
      </c>
      <c r="ES36">
        <v>5.5403079999999996</v>
      </c>
      <c r="ET36">
        <v>72.240250000000003</v>
      </c>
      <c r="EU36">
        <v>70.753039999999999</v>
      </c>
      <c r="EV36">
        <v>69.361530000000002</v>
      </c>
      <c r="EW36">
        <v>67.970569999999995</v>
      </c>
      <c r="EX36">
        <v>67.226140000000001</v>
      </c>
      <c r="EY36">
        <v>66.261989999999997</v>
      </c>
      <c r="EZ36">
        <v>66.363479999999996</v>
      </c>
      <c r="FA36">
        <v>68.480800000000002</v>
      </c>
      <c r="FB36">
        <v>71.291510000000002</v>
      </c>
      <c r="FC36">
        <v>75.091939999999994</v>
      </c>
      <c r="FD36">
        <v>78.559730000000002</v>
      </c>
      <c r="FE36">
        <v>81.673919999999995</v>
      </c>
      <c r="FF36">
        <v>84.001649999999998</v>
      </c>
      <c r="FG36">
        <v>85.845939999999999</v>
      </c>
      <c r="FH36">
        <v>86.983649999999997</v>
      </c>
      <c r="FI36">
        <v>86.957729999999998</v>
      </c>
      <c r="FJ36">
        <v>86.618120000000005</v>
      </c>
      <c r="FK36">
        <v>85.231039999999993</v>
      </c>
      <c r="FL36">
        <v>83.343729999999994</v>
      </c>
      <c r="FM36">
        <v>80.265590000000003</v>
      </c>
      <c r="FN36">
        <v>76.278419999999997</v>
      </c>
      <c r="FO36">
        <v>73.100629999999995</v>
      </c>
      <c r="FP36">
        <v>70.995800000000003</v>
      </c>
      <c r="FQ36">
        <v>69.341610000000003</v>
      </c>
      <c r="FR36">
        <v>0.58929140000000002</v>
      </c>
      <c r="FS36">
        <v>1</v>
      </c>
    </row>
    <row r="37" spans="1:175" x14ac:dyDescent="0.2">
      <c r="A37" t="s">
        <v>1</v>
      </c>
      <c r="B37" t="s">
        <v>1</v>
      </c>
      <c r="C37">
        <v>42185</v>
      </c>
      <c r="D37">
        <v>72</v>
      </c>
      <c r="E37">
        <v>508</v>
      </c>
      <c r="F37">
        <v>497.46010000000001</v>
      </c>
      <c r="G37">
        <v>494.99770000000001</v>
      </c>
      <c r="H37">
        <v>485.68049999999999</v>
      </c>
      <c r="I37">
        <v>484.91250000000002</v>
      </c>
      <c r="J37">
        <v>495.64749999999998</v>
      </c>
      <c r="K37">
        <v>515.92110000000002</v>
      </c>
      <c r="L37">
        <v>536.54960000000005</v>
      </c>
      <c r="M37">
        <v>558.69039999999995</v>
      </c>
      <c r="N37">
        <v>576.6979</v>
      </c>
      <c r="O37">
        <v>586.39329999999995</v>
      </c>
      <c r="P37">
        <v>601.66740000000004</v>
      </c>
      <c r="Q37">
        <v>605.34479999999996</v>
      </c>
      <c r="R37">
        <v>600.928</v>
      </c>
      <c r="S37">
        <v>604.88729999999998</v>
      </c>
      <c r="T37">
        <v>602.03009999999995</v>
      </c>
      <c r="U37">
        <v>594.6232</v>
      </c>
      <c r="V37">
        <v>588.7826</v>
      </c>
      <c r="W37">
        <v>575.66800000000001</v>
      </c>
      <c r="X37">
        <v>560.68979999999999</v>
      </c>
      <c r="Y37">
        <v>552.59839999999997</v>
      </c>
      <c r="Z37">
        <v>546.82719999999995</v>
      </c>
      <c r="AA37">
        <v>543.65</v>
      </c>
      <c r="AB37">
        <v>528.73770000000002</v>
      </c>
      <c r="AC37">
        <v>516.56010000000003</v>
      </c>
      <c r="AD37">
        <v>-5.0761279999999998</v>
      </c>
      <c r="AE37">
        <v>-5.1163930000000004</v>
      </c>
      <c r="AF37">
        <v>-4.1019199999999998</v>
      </c>
      <c r="AG37">
        <v>-3.4336899999999999</v>
      </c>
      <c r="AH37">
        <v>9.0017E-2</v>
      </c>
      <c r="AI37">
        <v>5.954021</v>
      </c>
      <c r="AJ37">
        <v>5.9860579999999999</v>
      </c>
      <c r="AK37">
        <v>2.682188</v>
      </c>
      <c r="AL37">
        <v>-2.3829900000000001E-2</v>
      </c>
      <c r="AM37">
        <v>-2.9387180000000002</v>
      </c>
      <c r="AN37">
        <v>2.0108450000000002</v>
      </c>
      <c r="AO37">
        <v>3.7505679999999999</v>
      </c>
      <c r="AP37">
        <v>15.352729999999999</v>
      </c>
      <c r="AQ37">
        <v>33.791670000000003</v>
      </c>
      <c r="AR37">
        <v>34.228920000000002</v>
      </c>
      <c r="AS37">
        <v>25.985479999999999</v>
      </c>
      <c r="AT37">
        <v>21.94717</v>
      </c>
      <c r="AU37">
        <v>21.3459</v>
      </c>
      <c r="AV37">
        <v>16.603549999999998</v>
      </c>
      <c r="AW37">
        <v>17.06962</v>
      </c>
      <c r="AX37">
        <v>19.81945</v>
      </c>
      <c r="AY37">
        <v>12.586399999999999</v>
      </c>
      <c r="AZ37">
        <v>2.8773919999999999</v>
      </c>
      <c r="BA37">
        <v>0.40986489999999998</v>
      </c>
      <c r="BB37">
        <v>-4.405907</v>
      </c>
      <c r="BC37">
        <v>-4.6421869999999998</v>
      </c>
      <c r="BD37">
        <v>-3.6667109999999998</v>
      </c>
      <c r="BE37">
        <v>-3.0227249999999999</v>
      </c>
      <c r="BF37">
        <v>0.48235869999999997</v>
      </c>
      <c r="BG37">
        <v>6.3461360000000004</v>
      </c>
      <c r="BH37">
        <v>6.3856149999999996</v>
      </c>
      <c r="BI37">
        <v>3.1775989999999998</v>
      </c>
      <c r="BJ37">
        <v>0.61543559999999997</v>
      </c>
      <c r="BK37">
        <v>-1.981328</v>
      </c>
      <c r="BL37">
        <v>3.0721259999999999</v>
      </c>
      <c r="BM37">
        <v>4.9479490000000004</v>
      </c>
      <c r="BN37">
        <v>16.566700000000001</v>
      </c>
      <c r="BO37">
        <v>34.934620000000002</v>
      </c>
      <c r="BP37">
        <v>35.435969999999998</v>
      </c>
      <c r="BQ37">
        <v>27.369980000000002</v>
      </c>
      <c r="BR37">
        <v>23.403400000000001</v>
      </c>
      <c r="BS37">
        <v>22.828150000000001</v>
      </c>
      <c r="BT37">
        <v>18.008959999999998</v>
      </c>
      <c r="BU37">
        <v>18.652100000000001</v>
      </c>
      <c r="BV37">
        <v>21.70495</v>
      </c>
      <c r="BW37">
        <v>15.08534</v>
      </c>
      <c r="BX37">
        <v>5.9985429999999997</v>
      </c>
      <c r="BY37">
        <v>3.7997730000000001</v>
      </c>
      <c r="BZ37">
        <v>-3.9417149999999999</v>
      </c>
      <c r="CA37">
        <v>-4.3137540000000003</v>
      </c>
      <c r="CB37">
        <v>-3.3652869999999999</v>
      </c>
      <c r="CC37">
        <v>-2.7380930000000001</v>
      </c>
      <c r="CD37">
        <v>0.75409329999999997</v>
      </c>
      <c r="CE37">
        <v>6.6177130000000002</v>
      </c>
      <c r="CF37">
        <v>6.6623469999999996</v>
      </c>
      <c r="CG37">
        <v>3.5207199999999998</v>
      </c>
      <c r="CH37">
        <v>1.058189</v>
      </c>
      <c r="CI37">
        <v>-1.3182419999999999</v>
      </c>
      <c r="CJ37">
        <v>3.8071670000000002</v>
      </c>
      <c r="CK37">
        <v>5.7772519999999998</v>
      </c>
      <c r="CL37">
        <v>17.407489999999999</v>
      </c>
      <c r="CM37">
        <v>35.726230000000001</v>
      </c>
      <c r="CN37">
        <v>36.271979999999999</v>
      </c>
      <c r="CO37">
        <v>28.328880000000002</v>
      </c>
      <c r="CP37">
        <v>24.41198</v>
      </c>
      <c r="CQ37">
        <v>23.854749999999999</v>
      </c>
      <c r="CR37">
        <v>18.98235</v>
      </c>
      <c r="CS37">
        <v>19.74811</v>
      </c>
      <c r="CT37">
        <v>23.010840000000002</v>
      </c>
      <c r="CU37">
        <v>16.816109999999998</v>
      </c>
      <c r="CV37">
        <v>8.1602420000000002</v>
      </c>
      <c r="CW37">
        <v>6.1476139999999999</v>
      </c>
      <c r="CX37">
        <v>-3.477522</v>
      </c>
      <c r="CY37">
        <v>-3.9853200000000002</v>
      </c>
      <c r="CZ37">
        <v>-3.063863</v>
      </c>
      <c r="DA37">
        <v>-2.4534600000000002</v>
      </c>
      <c r="DB37">
        <v>1.025828</v>
      </c>
      <c r="DC37">
        <v>6.8892910000000001</v>
      </c>
      <c r="DD37">
        <v>6.9390799999999997</v>
      </c>
      <c r="DE37">
        <v>3.8638400000000002</v>
      </c>
      <c r="DF37">
        <v>1.500942</v>
      </c>
      <c r="DG37">
        <v>-0.65515570000000001</v>
      </c>
      <c r="DH37">
        <v>4.5422070000000003</v>
      </c>
      <c r="DI37">
        <v>6.6065550000000002</v>
      </c>
      <c r="DJ37">
        <v>18.248280000000001</v>
      </c>
      <c r="DK37">
        <v>36.517829999999996</v>
      </c>
      <c r="DL37">
        <v>37.107979999999998</v>
      </c>
      <c r="DM37">
        <v>29.287780000000001</v>
      </c>
      <c r="DN37">
        <v>25.420559999999998</v>
      </c>
      <c r="DO37">
        <v>24.881360000000001</v>
      </c>
      <c r="DP37">
        <v>19.955729999999999</v>
      </c>
      <c r="DQ37">
        <v>20.84413</v>
      </c>
      <c r="DR37">
        <v>24.31672</v>
      </c>
      <c r="DS37">
        <v>18.546869999999998</v>
      </c>
      <c r="DT37">
        <v>10.32194</v>
      </c>
      <c r="DU37">
        <v>8.4954540000000005</v>
      </c>
      <c r="DV37">
        <v>-2.8073009999999998</v>
      </c>
      <c r="DW37">
        <v>-3.5111150000000002</v>
      </c>
      <c r="DX37">
        <v>-2.628654</v>
      </c>
      <c r="DY37">
        <v>-2.0424950000000002</v>
      </c>
      <c r="DZ37">
        <v>1.4181699999999999</v>
      </c>
      <c r="EA37">
        <v>7.2814050000000003</v>
      </c>
      <c r="EB37">
        <v>7.3386370000000003</v>
      </c>
      <c r="EC37">
        <v>4.3592510000000004</v>
      </c>
      <c r="ED37">
        <v>2.1402079999999999</v>
      </c>
      <c r="EE37">
        <v>0.30223519999999998</v>
      </c>
      <c r="EF37">
        <v>5.6034879999999996</v>
      </c>
      <c r="EG37">
        <v>7.8039360000000002</v>
      </c>
      <c r="EH37">
        <v>19.462250000000001</v>
      </c>
      <c r="EI37">
        <v>37.660789999999999</v>
      </c>
      <c r="EJ37">
        <v>38.315040000000003</v>
      </c>
      <c r="EK37">
        <v>30.672270000000001</v>
      </c>
      <c r="EL37">
        <v>26.87679</v>
      </c>
      <c r="EM37">
        <v>26.363610000000001</v>
      </c>
      <c r="EN37">
        <v>21.361149999999999</v>
      </c>
      <c r="EO37">
        <v>22.42661</v>
      </c>
      <c r="EP37">
        <v>26.202220000000001</v>
      </c>
      <c r="EQ37">
        <v>21.045819999999999</v>
      </c>
      <c r="ER37">
        <v>13.44309</v>
      </c>
      <c r="ES37">
        <v>11.88536</v>
      </c>
      <c r="ET37">
        <v>70.005189999999999</v>
      </c>
      <c r="EU37">
        <v>68.739199999999997</v>
      </c>
      <c r="EV37">
        <v>67.98312</v>
      </c>
      <c r="EW37">
        <v>66.964489999999998</v>
      </c>
      <c r="EX37">
        <v>66.242900000000006</v>
      </c>
      <c r="EY37">
        <v>65.430130000000005</v>
      </c>
      <c r="EZ37">
        <v>66.069630000000004</v>
      </c>
      <c r="FA37">
        <v>68.390820000000005</v>
      </c>
      <c r="FB37">
        <v>72.103970000000004</v>
      </c>
      <c r="FC37">
        <v>76.006200000000007</v>
      </c>
      <c r="FD37">
        <v>80.125410000000002</v>
      </c>
      <c r="FE37">
        <v>83.85342</v>
      </c>
      <c r="FF37">
        <v>87.128460000000004</v>
      </c>
      <c r="FG37">
        <v>90.002219999999994</v>
      </c>
      <c r="FH37">
        <v>91.770709999999994</v>
      </c>
      <c r="FI37">
        <v>93.051280000000006</v>
      </c>
      <c r="FJ37">
        <v>93.459350000000001</v>
      </c>
      <c r="FK37">
        <v>93.199039999999997</v>
      </c>
      <c r="FL37">
        <v>91.15992</v>
      </c>
      <c r="FM37">
        <v>87.860479999999995</v>
      </c>
      <c r="FN37">
        <v>83.303839999999994</v>
      </c>
      <c r="FO37">
        <v>80.309669999999997</v>
      </c>
      <c r="FP37">
        <v>78.24297</v>
      </c>
      <c r="FQ37">
        <v>76.832710000000006</v>
      </c>
      <c r="FR37">
        <v>1.8041430000000001</v>
      </c>
      <c r="FS37">
        <v>1</v>
      </c>
    </row>
    <row r="38" spans="1:175" x14ac:dyDescent="0.2">
      <c r="A38" t="s">
        <v>1</v>
      </c>
      <c r="B38" t="s">
        <v>1</v>
      </c>
      <c r="C38">
        <v>42186</v>
      </c>
      <c r="D38">
        <v>61</v>
      </c>
      <c r="E38">
        <v>509</v>
      </c>
      <c r="F38">
        <v>511.07049999999998</v>
      </c>
      <c r="G38">
        <v>507.14479999999998</v>
      </c>
      <c r="H38">
        <v>501.04919999999998</v>
      </c>
      <c r="I38">
        <v>498.11529999999999</v>
      </c>
      <c r="J38">
        <v>506.9864</v>
      </c>
      <c r="K38">
        <v>525.73320000000001</v>
      </c>
      <c r="L38">
        <v>552.99440000000004</v>
      </c>
      <c r="M38">
        <v>570.36969999999997</v>
      </c>
      <c r="N38">
        <v>584.07929999999999</v>
      </c>
      <c r="O38">
        <v>596.13639999999998</v>
      </c>
      <c r="P38">
        <v>608.95280000000002</v>
      </c>
      <c r="Q38">
        <v>618.44330000000002</v>
      </c>
      <c r="R38">
        <v>616.06809999999996</v>
      </c>
      <c r="S38">
        <v>619.35990000000004</v>
      </c>
      <c r="T38">
        <v>606.71910000000003</v>
      </c>
      <c r="U38">
        <v>595.13239999999996</v>
      </c>
      <c r="V38">
        <v>586.96929999999998</v>
      </c>
      <c r="W38">
        <v>573.44010000000003</v>
      </c>
      <c r="X38">
        <v>558.07870000000003</v>
      </c>
      <c r="Y38">
        <v>547.21410000000003</v>
      </c>
      <c r="Z38">
        <v>537.16200000000003</v>
      </c>
      <c r="AA38">
        <v>535.36850000000004</v>
      </c>
      <c r="AB38">
        <v>520.10929999999996</v>
      </c>
      <c r="AC38">
        <v>512.46029999999996</v>
      </c>
      <c r="AD38">
        <v>-1.0774459999999999</v>
      </c>
      <c r="AE38">
        <v>-0.3567999</v>
      </c>
      <c r="AF38">
        <v>0.2158524</v>
      </c>
      <c r="AG38">
        <v>6.4015230000000001</v>
      </c>
      <c r="AH38">
        <v>5.0418539999999998</v>
      </c>
      <c r="AI38">
        <v>-0.68675359999999996</v>
      </c>
      <c r="AJ38">
        <v>-3.7663380000000002</v>
      </c>
      <c r="AK38">
        <v>-9.1159300000000005</v>
      </c>
      <c r="AL38">
        <v>-8.7851160000000004</v>
      </c>
      <c r="AM38">
        <v>-11.51925</v>
      </c>
      <c r="AN38">
        <v>-12.05036</v>
      </c>
      <c r="AO38">
        <v>-7.9674389999999997</v>
      </c>
      <c r="AP38">
        <v>2.2083119999999998</v>
      </c>
      <c r="AQ38">
        <v>14.38293</v>
      </c>
      <c r="AR38">
        <v>15.753209999999999</v>
      </c>
      <c r="AS38">
        <v>14.476699999999999</v>
      </c>
      <c r="AT38">
        <v>14.891080000000001</v>
      </c>
      <c r="AU38">
        <v>18.14556</v>
      </c>
      <c r="AV38">
        <v>18.135870000000001</v>
      </c>
      <c r="AW38">
        <v>15.559659999999999</v>
      </c>
      <c r="AX38">
        <v>15.55401</v>
      </c>
      <c r="AY38">
        <v>3.1141299999999998</v>
      </c>
      <c r="AZ38">
        <v>-2.320865</v>
      </c>
      <c r="BA38">
        <v>-3.2025290000000002</v>
      </c>
      <c r="BB38">
        <v>0.30578149999999998</v>
      </c>
      <c r="BC38">
        <v>0.52867620000000004</v>
      </c>
      <c r="BD38">
        <v>0.91056879999999996</v>
      </c>
      <c r="BE38">
        <v>7.0209219999999997</v>
      </c>
      <c r="BF38">
        <v>5.6702789999999998</v>
      </c>
      <c r="BG38">
        <v>-1.6577399999999999E-2</v>
      </c>
      <c r="BH38">
        <v>-3.1173709999999999</v>
      </c>
      <c r="BI38">
        <v>-8.4011340000000008</v>
      </c>
      <c r="BJ38">
        <v>-7.9631910000000001</v>
      </c>
      <c r="BK38">
        <v>-10.58089</v>
      </c>
      <c r="BL38">
        <v>-10.83272</v>
      </c>
      <c r="BM38">
        <v>-6.6784189999999999</v>
      </c>
      <c r="BN38">
        <v>3.5003169999999999</v>
      </c>
      <c r="BO38">
        <v>15.72359</v>
      </c>
      <c r="BP38">
        <v>17.164619999999999</v>
      </c>
      <c r="BQ38">
        <v>15.879910000000001</v>
      </c>
      <c r="BR38">
        <v>16.292200000000001</v>
      </c>
      <c r="BS38">
        <v>19.79729</v>
      </c>
      <c r="BT38">
        <v>19.74614</v>
      </c>
      <c r="BU38">
        <v>17.07544</v>
      </c>
      <c r="BV38">
        <v>17.115379999999998</v>
      </c>
      <c r="BW38">
        <v>5.0649090000000001</v>
      </c>
      <c r="BX38">
        <v>-7.5008999999999996E-3</v>
      </c>
      <c r="BY38">
        <v>-0.89510590000000001</v>
      </c>
      <c r="BZ38">
        <v>1.263801</v>
      </c>
      <c r="CA38">
        <v>1.1419539999999999</v>
      </c>
      <c r="CB38">
        <v>1.3917269999999999</v>
      </c>
      <c r="CC38">
        <v>7.4499149999999998</v>
      </c>
      <c r="CD38">
        <v>6.105524</v>
      </c>
      <c r="CE38">
        <v>0.4475846</v>
      </c>
      <c r="CF38">
        <v>-2.6678989999999998</v>
      </c>
      <c r="CG38">
        <v>-7.9060689999999996</v>
      </c>
      <c r="CH38">
        <v>-7.3939279999999998</v>
      </c>
      <c r="CI38">
        <v>-9.9309779999999996</v>
      </c>
      <c r="CJ38">
        <v>-9.9893769999999993</v>
      </c>
      <c r="CK38">
        <v>-5.785647</v>
      </c>
      <c r="CL38">
        <v>4.3951560000000001</v>
      </c>
      <c r="CM38">
        <v>16.652139999999999</v>
      </c>
      <c r="CN38">
        <v>18.142150000000001</v>
      </c>
      <c r="CO38">
        <v>16.851780000000002</v>
      </c>
      <c r="CP38">
        <v>17.262609999999999</v>
      </c>
      <c r="CQ38">
        <v>20.941269999999999</v>
      </c>
      <c r="CR38">
        <v>20.861409999999999</v>
      </c>
      <c r="CS38">
        <v>18.12527</v>
      </c>
      <c r="CT38">
        <v>18.19679</v>
      </c>
      <c r="CU38">
        <v>6.4160110000000001</v>
      </c>
      <c r="CV38">
        <v>1.5947279999999999</v>
      </c>
      <c r="CW38">
        <v>0.70300839999999998</v>
      </c>
      <c r="CX38">
        <v>2.2218200000000001</v>
      </c>
      <c r="CY38">
        <v>1.7552319999999999</v>
      </c>
      <c r="CZ38">
        <v>1.8728860000000001</v>
      </c>
      <c r="DA38">
        <v>7.8789090000000002</v>
      </c>
      <c r="DB38">
        <v>6.5407690000000001</v>
      </c>
      <c r="DC38">
        <v>0.91174659999999996</v>
      </c>
      <c r="DD38">
        <v>-2.2184270000000001</v>
      </c>
      <c r="DE38">
        <v>-7.4110040000000001</v>
      </c>
      <c r="DF38">
        <v>-6.8246650000000004</v>
      </c>
      <c r="DG38">
        <v>-9.2810699999999997</v>
      </c>
      <c r="DH38">
        <v>-9.146039</v>
      </c>
      <c r="DI38">
        <v>-4.8928750000000001</v>
      </c>
      <c r="DJ38">
        <v>5.2899950000000002</v>
      </c>
      <c r="DK38">
        <v>17.580680000000001</v>
      </c>
      <c r="DL38">
        <v>19.119689999999999</v>
      </c>
      <c r="DM38">
        <v>17.823640000000001</v>
      </c>
      <c r="DN38">
        <v>18.23302</v>
      </c>
      <c r="DO38">
        <v>22.085260000000002</v>
      </c>
      <c r="DP38">
        <v>21.976690000000001</v>
      </c>
      <c r="DQ38">
        <v>19.1751</v>
      </c>
      <c r="DR38">
        <v>19.278189999999999</v>
      </c>
      <c r="DS38">
        <v>7.7671140000000003</v>
      </c>
      <c r="DT38">
        <v>3.1969560000000001</v>
      </c>
      <c r="DU38">
        <v>2.301123</v>
      </c>
      <c r="DV38">
        <v>3.6050469999999999</v>
      </c>
      <c r="DW38">
        <v>2.6407080000000001</v>
      </c>
      <c r="DX38">
        <v>2.5676019999999999</v>
      </c>
      <c r="DY38">
        <v>8.4983079999999998</v>
      </c>
      <c r="DZ38">
        <v>7.1691929999999999</v>
      </c>
      <c r="EA38">
        <v>1.581923</v>
      </c>
      <c r="EB38">
        <v>-1.569461</v>
      </c>
      <c r="EC38">
        <v>-6.6962080000000004</v>
      </c>
      <c r="ED38">
        <v>-6.002739</v>
      </c>
      <c r="EE38">
        <v>-8.3427059999999997</v>
      </c>
      <c r="EF38">
        <v>-7.9283919999999997</v>
      </c>
      <c r="EG38">
        <v>-3.6038549999999998</v>
      </c>
      <c r="EH38">
        <v>6.5819999999999999</v>
      </c>
      <c r="EI38">
        <v>18.92135</v>
      </c>
      <c r="EJ38">
        <v>20.531099999999999</v>
      </c>
      <c r="EK38">
        <v>19.226849999999999</v>
      </c>
      <c r="EL38">
        <v>19.634139999999999</v>
      </c>
      <c r="EM38">
        <v>23.736989999999999</v>
      </c>
      <c r="EN38">
        <v>23.586960000000001</v>
      </c>
      <c r="EO38">
        <v>20.69089</v>
      </c>
      <c r="EP38">
        <v>20.839569999999998</v>
      </c>
      <c r="EQ38">
        <v>9.7178930000000001</v>
      </c>
      <c r="ER38">
        <v>5.5103200000000001</v>
      </c>
      <c r="ES38">
        <v>4.6085459999999996</v>
      </c>
      <c r="ET38">
        <v>75.249120000000005</v>
      </c>
      <c r="EU38">
        <v>73.865200000000002</v>
      </c>
      <c r="EV38">
        <v>72.018439999999998</v>
      </c>
      <c r="EW38">
        <v>70.624629999999996</v>
      </c>
      <c r="EX38">
        <v>69.91122</v>
      </c>
      <c r="EY38">
        <v>69.167659999999998</v>
      </c>
      <c r="EZ38">
        <v>69.327960000000004</v>
      </c>
      <c r="FA38">
        <v>70.055160000000001</v>
      </c>
      <c r="FB38">
        <v>72.970349999999996</v>
      </c>
      <c r="FC38">
        <v>77.281909999999996</v>
      </c>
      <c r="FD38">
        <v>81.907820000000001</v>
      </c>
      <c r="FE38">
        <v>84.878320000000002</v>
      </c>
      <c r="FF38">
        <v>86.595950000000002</v>
      </c>
      <c r="FG38">
        <v>87.128569999999996</v>
      </c>
      <c r="FH38">
        <v>86.813659999999999</v>
      </c>
      <c r="FI38">
        <v>87.113410000000002</v>
      </c>
      <c r="FJ38">
        <v>86.497619999999998</v>
      </c>
      <c r="FK38">
        <v>85.543260000000004</v>
      </c>
      <c r="FL38">
        <v>83.589190000000002</v>
      </c>
      <c r="FM38">
        <v>81.491060000000004</v>
      </c>
      <c r="FN38">
        <v>79.627719999999997</v>
      </c>
      <c r="FO38">
        <v>78.190529999999995</v>
      </c>
      <c r="FP38">
        <v>75.970050000000001</v>
      </c>
      <c r="FQ38">
        <v>74.901830000000004</v>
      </c>
      <c r="FR38">
        <v>0.90232880000000004</v>
      </c>
      <c r="FS38">
        <v>1</v>
      </c>
    </row>
    <row r="39" spans="1:175" x14ac:dyDescent="0.2">
      <c r="A39" t="s">
        <v>1</v>
      </c>
      <c r="B39" t="s">
        <v>1</v>
      </c>
      <c r="C39">
        <v>42213</v>
      </c>
      <c r="D39">
        <v>53</v>
      </c>
      <c r="E39">
        <v>505</v>
      </c>
      <c r="F39">
        <v>519.68730000000005</v>
      </c>
      <c r="G39">
        <v>511.53050000000002</v>
      </c>
      <c r="H39">
        <v>503.77789999999999</v>
      </c>
      <c r="I39">
        <v>502.40210000000002</v>
      </c>
      <c r="J39">
        <v>514.33640000000003</v>
      </c>
      <c r="K39">
        <v>532.7559</v>
      </c>
      <c r="L39">
        <v>553.81209999999999</v>
      </c>
      <c r="M39">
        <v>570.0172</v>
      </c>
      <c r="N39">
        <v>583.25959999999998</v>
      </c>
      <c r="O39">
        <v>595.25760000000002</v>
      </c>
      <c r="P39">
        <v>608.45060000000001</v>
      </c>
      <c r="Q39">
        <v>617.52719999999999</v>
      </c>
      <c r="R39">
        <v>615.09860000000003</v>
      </c>
      <c r="S39">
        <v>621.74800000000005</v>
      </c>
      <c r="T39">
        <v>618.44849999999997</v>
      </c>
      <c r="U39">
        <v>611.8578</v>
      </c>
      <c r="V39">
        <v>610.64419999999996</v>
      </c>
      <c r="W39">
        <v>597.4479</v>
      </c>
      <c r="X39">
        <v>577.70960000000002</v>
      </c>
      <c r="Y39">
        <v>565.86739999999998</v>
      </c>
      <c r="Z39">
        <v>560.1508</v>
      </c>
      <c r="AA39">
        <v>555.85389999999995</v>
      </c>
      <c r="AB39">
        <v>539.59109999999998</v>
      </c>
      <c r="AC39">
        <v>529.90589999999997</v>
      </c>
      <c r="AD39">
        <v>-1.8793960000000001</v>
      </c>
      <c r="AE39">
        <v>-1.8130250000000001</v>
      </c>
      <c r="AF39">
        <v>-1.5295350000000001</v>
      </c>
      <c r="AG39">
        <v>-1.50085</v>
      </c>
      <c r="AH39">
        <v>1.9970829999999999</v>
      </c>
      <c r="AI39">
        <v>1.1762790000000001</v>
      </c>
      <c r="AJ39">
        <v>2.3069130000000002</v>
      </c>
      <c r="AK39">
        <v>-0.50937659999999996</v>
      </c>
      <c r="AL39">
        <v>-0.26277040000000002</v>
      </c>
      <c r="AM39">
        <v>-2.9286370000000002</v>
      </c>
      <c r="AN39">
        <v>-8.65625</v>
      </c>
      <c r="AO39">
        <v>-4.2198380000000002</v>
      </c>
      <c r="AP39">
        <v>-0.4432798</v>
      </c>
      <c r="AQ39">
        <v>10.125859999999999</v>
      </c>
      <c r="AR39">
        <v>28.27929</v>
      </c>
      <c r="AS39">
        <v>28.172750000000001</v>
      </c>
      <c r="AT39">
        <v>26.104130000000001</v>
      </c>
      <c r="AU39">
        <v>25.131769999999999</v>
      </c>
      <c r="AV39">
        <v>23.577780000000001</v>
      </c>
      <c r="AW39">
        <v>20.641670000000001</v>
      </c>
      <c r="AX39">
        <v>22.114090000000001</v>
      </c>
      <c r="AY39">
        <v>22.91525</v>
      </c>
      <c r="AZ39">
        <v>9.7038770000000003</v>
      </c>
      <c r="BA39">
        <v>-0.80165090000000006</v>
      </c>
      <c r="BB39">
        <v>-1.2260040000000001</v>
      </c>
      <c r="BC39">
        <v>-1.323555</v>
      </c>
      <c r="BD39">
        <v>-1.0754809999999999</v>
      </c>
      <c r="BE39">
        <v>-1.1029359999999999</v>
      </c>
      <c r="BF39">
        <v>2.3755329999999999</v>
      </c>
      <c r="BG39">
        <v>1.5940369999999999</v>
      </c>
      <c r="BH39">
        <v>2.7150379999999998</v>
      </c>
      <c r="BI39">
        <v>-8.6696499999999996E-2</v>
      </c>
      <c r="BJ39">
        <v>0.27535209999999999</v>
      </c>
      <c r="BK39">
        <v>-2.1609189999999998</v>
      </c>
      <c r="BL39">
        <v>-7.6334819999999999</v>
      </c>
      <c r="BM39">
        <v>-3.059015</v>
      </c>
      <c r="BN39">
        <v>0.66355370000000002</v>
      </c>
      <c r="BO39">
        <v>11.23865</v>
      </c>
      <c r="BP39">
        <v>29.511669999999999</v>
      </c>
      <c r="BQ39">
        <v>29.412739999999999</v>
      </c>
      <c r="BR39">
        <v>27.325620000000001</v>
      </c>
      <c r="BS39">
        <v>26.418900000000001</v>
      </c>
      <c r="BT39">
        <v>24.961189999999998</v>
      </c>
      <c r="BU39">
        <v>22.31298</v>
      </c>
      <c r="BV39">
        <v>23.875250000000001</v>
      </c>
      <c r="BW39">
        <v>24.936199999999999</v>
      </c>
      <c r="BX39">
        <v>12.216850000000001</v>
      </c>
      <c r="BY39">
        <v>2.5107200000000001</v>
      </c>
      <c r="BZ39">
        <v>-0.77346669999999995</v>
      </c>
      <c r="CA39">
        <v>-0.98454960000000002</v>
      </c>
      <c r="CB39">
        <v>-0.76100440000000003</v>
      </c>
      <c r="CC39">
        <v>-0.82734229999999997</v>
      </c>
      <c r="CD39">
        <v>2.6376469999999999</v>
      </c>
      <c r="CE39">
        <v>1.883375</v>
      </c>
      <c r="CF39">
        <v>2.9977040000000001</v>
      </c>
      <c r="CG39">
        <v>0.2060505</v>
      </c>
      <c r="CH39">
        <v>0.64805420000000002</v>
      </c>
      <c r="CI39">
        <v>-1.6292</v>
      </c>
      <c r="CJ39">
        <v>-6.9251170000000002</v>
      </c>
      <c r="CK39">
        <v>-2.2550319999999999</v>
      </c>
      <c r="CL39">
        <v>1.4301429999999999</v>
      </c>
      <c r="CM39">
        <v>12.009359999999999</v>
      </c>
      <c r="CN39">
        <v>30.365200000000002</v>
      </c>
      <c r="CO39">
        <v>30.271550000000001</v>
      </c>
      <c r="CP39">
        <v>28.171620000000001</v>
      </c>
      <c r="CQ39">
        <v>27.310369999999999</v>
      </c>
      <c r="CR39">
        <v>25.919339999999998</v>
      </c>
      <c r="CS39">
        <v>23.47054</v>
      </c>
      <c r="CT39">
        <v>25.095030000000001</v>
      </c>
      <c r="CU39">
        <v>26.335909999999998</v>
      </c>
      <c r="CV39">
        <v>13.957330000000001</v>
      </c>
      <c r="CW39">
        <v>4.8048570000000002</v>
      </c>
      <c r="CX39">
        <v>-0.32092959999999998</v>
      </c>
      <c r="CY39">
        <v>-0.64554429999999996</v>
      </c>
      <c r="CZ39">
        <v>-0.44652819999999999</v>
      </c>
      <c r="DA39">
        <v>-0.55174840000000003</v>
      </c>
      <c r="DB39">
        <v>2.8997600000000001</v>
      </c>
      <c r="DC39">
        <v>2.1727129999999999</v>
      </c>
      <c r="DD39">
        <v>3.28037</v>
      </c>
      <c r="DE39">
        <v>0.4987974</v>
      </c>
      <c r="DF39">
        <v>1.020756</v>
      </c>
      <c r="DG39">
        <v>-1.0974809999999999</v>
      </c>
      <c r="DH39">
        <v>-6.2167519999999996</v>
      </c>
      <c r="DI39">
        <v>-1.45105</v>
      </c>
      <c r="DJ39">
        <v>2.196733</v>
      </c>
      <c r="DK39">
        <v>12.78007</v>
      </c>
      <c r="DL39">
        <v>31.21874</v>
      </c>
      <c r="DM39">
        <v>31.130369999999999</v>
      </c>
      <c r="DN39">
        <v>29.017610000000001</v>
      </c>
      <c r="DO39">
        <v>28.201840000000001</v>
      </c>
      <c r="DP39">
        <v>26.877490000000002</v>
      </c>
      <c r="DQ39">
        <v>24.62809</v>
      </c>
      <c r="DR39">
        <v>26.314800000000002</v>
      </c>
      <c r="DS39">
        <v>27.735620000000001</v>
      </c>
      <c r="DT39">
        <v>15.69781</v>
      </c>
      <c r="DU39">
        <v>7.0989950000000004</v>
      </c>
      <c r="DV39">
        <v>0.33246219999999999</v>
      </c>
      <c r="DW39">
        <v>-0.1560745</v>
      </c>
      <c r="DX39">
        <v>7.5256000000000003E-3</v>
      </c>
      <c r="DY39">
        <v>-0.15383450000000001</v>
      </c>
      <c r="DZ39">
        <v>3.2782100000000001</v>
      </c>
      <c r="EA39">
        <v>2.590471</v>
      </c>
      <c r="EB39">
        <v>3.6884950000000001</v>
      </c>
      <c r="EC39">
        <v>0.92147760000000001</v>
      </c>
      <c r="ED39">
        <v>1.5588789999999999</v>
      </c>
      <c r="EE39">
        <v>-0.32976349999999999</v>
      </c>
      <c r="EF39">
        <v>-5.1939849999999996</v>
      </c>
      <c r="EG39">
        <v>-0.29022680000000001</v>
      </c>
      <c r="EH39">
        <v>3.303566</v>
      </c>
      <c r="EI39">
        <v>13.892860000000001</v>
      </c>
      <c r="EJ39">
        <v>32.451120000000003</v>
      </c>
      <c r="EK39">
        <v>32.370359999999998</v>
      </c>
      <c r="EL39">
        <v>30.239100000000001</v>
      </c>
      <c r="EM39">
        <v>29.488969999999998</v>
      </c>
      <c r="EN39">
        <v>28.260899999999999</v>
      </c>
      <c r="EO39">
        <v>26.299399999999999</v>
      </c>
      <c r="EP39">
        <v>28.075959999999998</v>
      </c>
      <c r="EQ39">
        <v>29.75657</v>
      </c>
      <c r="ER39">
        <v>18.21078</v>
      </c>
      <c r="ES39">
        <v>10.41137</v>
      </c>
      <c r="ET39">
        <v>69.754320000000007</v>
      </c>
      <c r="EU39">
        <v>68.531139999999994</v>
      </c>
      <c r="EV39">
        <v>66.822220000000002</v>
      </c>
      <c r="EW39">
        <v>65.886470000000003</v>
      </c>
      <c r="EX39">
        <v>64.624539999999996</v>
      </c>
      <c r="EY39">
        <v>63.920659999999998</v>
      </c>
      <c r="EZ39">
        <v>64.387709999999998</v>
      </c>
      <c r="FA39">
        <v>67.572940000000003</v>
      </c>
      <c r="FB39">
        <v>71.786259999999999</v>
      </c>
      <c r="FC39">
        <v>76.273309999999995</v>
      </c>
      <c r="FD39">
        <v>80.70805</v>
      </c>
      <c r="FE39">
        <v>84.623630000000006</v>
      </c>
      <c r="FF39">
        <v>88.207440000000005</v>
      </c>
      <c r="FG39">
        <v>90.892349999999993</v>
      </c>
      <c r="FH39">
        <v>92.629270000000005</v>
      </c>
      <c r="FI39">
        <v>93.21893</v>
      </c>
      <c r="FJ39">
        <v>93.241630000000001</v>
      </c>
      <c r="FK39">
        <v>92.68871</v>
      </c>
      <c r="FL39">
        <v>91.038640000000001</v>
      </c>
      <c r="FM39">
        <v>87.389560000000003</v>
      </c>
      <c r="FN39">
        <v>83.167000000000002</v>
      </c>
      <c r="FO39">
        <v>79.679029999999997</v>
      </c>
      <c r="FP39">
        <v>77.647720000000007</v>
      </c>
      <c r="FQ39">
        <v>75.879270000000005</v>
      </c>
      <c r="FR39">
        <v>0.9245179</v>
      </c>
      <c r="FS39">
        <v>1</v>
      </c>
    </row>
    <row r="40" spans="1:175" x14ac:dyDescent="0.2">
      <c r="A40" t="s">
        <v>1</v>
      </c>
      <c r="B40" t="s">
        <v>1</v>
      </c>
      <c r="C40">
        <v>42214</v>
      </c>
      <c r="D40">
        <v>56</v>
      </c>
      <c r="E40">
        <v>505</v>
      </c>
      <c r="F40">
        <v>523.85829999999999</v>
      </c>
      <c r="G40">
        <v>516.07349999999997</v>
      </c>
      <c r="H40">
        <v>512.22479999999996</v>
      </c>
      <c r="I40">
        <v>510.38869999999997</v>
      </c>
      <c r="J40">
        <v>521.16809999999998</v>
      </c>
      <c r="K40">
        <v>544.29579999999999</v>
      </c>
      <c r="L40">
        <v>572.101</v>
      </c>
      <c r="M40">
        <v>589.57249999999999</v>
      </c>
      <c r="N40">
        <v>606.82839999999999</v>
      </c>
      <c r="O40">
        <v>616.2328</v>
      </c>
      <c r="P40">
        <v>621.38480000000004</v>
      </c>
      <c r="Q40">
        <v>624.71090000000004</v>
      </c>
      <c r="R40">
        <v>624.1354</v>
      </c>
      <c r="S40">
        <v>632.13</v>
      </c>
      <c r="T40">
        <v>627.98829999999998</v>
      </c>
      <c r="U40">
        <v>615.61490000000003</v>
      </c>
      <c r="V40">
        <v>608.92150000000004</v>
      </c>
      <c r="W40">
        <v>594.14179999999999</v>
      </c>
      <c r="X40">
        <v>579.09230000000002</v>
      </c>
      <c r="Y40">
        <v>569.86950000000002</v>
      </c>
      <c r="Z40">
        <v>563.28229999999996</v>
      </c>
      <c r="AA40">
        <v>552.73530000000005</v>
      </c>
      <c r="AB40">
        <v>537.89380000000006</v>
      </c>
      <c r="AC40">
        <v>529.50120000000004</v>
      </c>
      <c r="AD40">
        <v>1.8381320000000001</v>
      </c>
      <c r="AE40">
        <v>2.1585960000000002</v>
      </c>
      <c r="AF40">
        <v>1.9293370000000001</v>
      </c>
      <c r="AG40">
        <v>1.8296250000000001</v>
      </c>
      <c r="AH40">
        <v>-1.1052869999999999</v>
      </c>
      <c r="AI40">
        <v>-1.9749950000000001</v>
      </c>
      <c r="AJ40">
        <v>-2.9862250000000001</v>
      </c>
      <c r="AK40">
        <v>-5.0257230000000002</v>
      </c>
      <c r="AL40">
        <v>-6.3305360000000004</v>
      </c>
      <c r="AM40">
        <v>-7.5720970000000003</v>
      </c>
      <c r="AN40">
        <v>-6.070729</v>
      </c>
      <c r="AO40">
        <v>-5.4176250000000001</v>
      </c>
      <c r="AP40">
        <v>-6.8106540000000004</v>
      </c>
      <c r="AQ40">
        <v>1.0095179999999999</v>
      </c>
      <c r="AR40">
        <v>21.24606</v>
      </c>
      <c r="AS40">
        <v>20.674720000000001</v>
      </c>
      <c r="AT40">
        <v>19.421749999999999</v>
      </c>
      <c r="AU40">
        <v>20.848990000000001</v>
      </c>
      <c r="AV40">
        <v>19.79795</v>
      </c>
      <c r="AW40">
        <v>18.271229999999999</v>
      </c>
      <c r="AX40">
        <v>19.18308</v>
      </c>
      <c r="AY40">
        <v>17.440000000000001</v>
      </c>
      <c r="AZ40">
        <v>-1.9200729999999999</v>
      </c>
      <c r="BA40">
        <v>-5.2146759999999999</v>
      </c>
      <c r="BB40">
        <v>3.4583349999999999</v>
      </c>
      <c r="BC40">
        <v>3.1346400000000001</v>
      </c>
      <c r="BD40">
        <v>2.5211109999999999</v>
      </c>
      <c r="BE40">
        <v>2.3821850000000002</v>
      </c>
      <c r="BF40">
        <v>-0.4644624</v>
      </c>
      <c r="BG40">
        <v>-1.3066450000000001</v>
      </c>
      <c r="BH40">
        <v>-2.3490259999999998</v>
      </c>
      <c r="BI40">
        <v>-4.2655139999999996</v>
      </c>
      <c r="BJ40">
        <v>-5.5141960000000001</v>
      </c>
      <c r="BK40">
        <v>-6.608085</v>
      </c>
      <c r="BL40">
        <v>-4.8628479999999996</v>
      </c>
      <c r="BM40">
        <v>-4.1240480000000002</v>
      </c>
      <c r="BN40">
        <v>-5.433243</v>
      </c>
      <c r="BO40">
        <v>2.2805780000000002</v>
      </c>
      <c r="BP40">
        <v>22.55321</v>
      </c>
      <c r="BQ40">
        <v>21.934570000000001</v>
      </c>
      <c r="BR40">
        <v>20.785689999999999</v>
      </c>
      <c r="BS40">
        <v>22.255469999999999</v>
      </c>
      <c r="BT40">
        <v>21.211819999999999</v>
      </c>
      <c r="BU40">
        <v>19.76238</v>
      </c>
      <c r="BV40">
        <v>20.796430000000001</v>
      </c>
      <c r="BW40">
        <v>19.212060000000001</v>
      </c>
      <c r="BX40">
        <v>-0.3095001</v>
      </c>
      <c r="BY40">
        <v>-3.6090070000000001</v>
      </c>
      <c r="BZ40">
        <v>4.5804830000000001</v>
      </c>
      <c r="CA40">
        <v>3.8106450000000001</v>
      </c>
      <c r="CB40">
        <v>2.9309729999999998</v>
      </c>
      <c r="CC40">
        <v>2.7648869999999999</v>
      </c>
      <c r="CD40">
        <v>-2.0629499999999999E-2</v>
      </c>
      <c r="CE40">
        <v>-0.8437479</v>
      </c>
      <c r="CF40">
        <v>-1.9077040000000001</v>
      </c>
      <c r="CG40">
        <v>-3.7389969999999999</v>
      </c>
      <c r="CH40">
        <v>-4.9488019999999997</v>
      </c>
      <c r="CI40">
        <v>-5.9404120000000002</v>
      </c>
      <c r="CJ40">
        <v>-4.0262739999999999</v>
      </c>
      <c r="CK40">
        <v>-3.2281200000000001</v>
      </c>
      <c r="CL40">
        <v>-4.4792529999999999</v>
      </c>
      <c r="CM40">
        <v>3.1609099999999999</v>
      </c>
      <c r="CN40">
        <v>23.458539999999999</v>
      </c>
      <c r="CO40">
        <v>22.80714</v>
      </c>
      <c r="CP40">
        <v>21.730340000000002</v>
      </c>
      <c r="CQ40">
        <v>23.229590000000002</v>
      </c>
      <c r="CR40">
        <v>22.19106</v>
      </c>
      <c r="CS40">
        <v>20.795159999999999</v>
      </c>
      <c r="CT40">
        <v>21.91384</v>
      </c>
      <c r="CU40">
        <v>20.43937</v>
      </c>
      <c r="CV40">
        <v>0.80597770000000002</v>
      </c>
      <c r="CW40">
        <v>-2.4969250000000001</v>
      </c>
      <c r="CX40">
        <v>5.7026310000000002</v>
      </c>
      <c r="CY40">
        <v>4.48665</v>
      </c>
      <c r="CZ40">
        <v>3.3408340000000001</v>
      </c>
      <c r="DA40">
        <v>3.147589</v>
      </c>
      <c r="DB40">
        <v>0.42320340000000001</v>
      </c>
      <c r="DC40">
        <v>-0.38085069999999999</v>
      </c>
      <c r="DD40">
        <v>-1.4663820000000001</v>
      </c>
      <c r="DE40">
        <v>-3.2124790000000001</v>
      </c>
      <c r="DF40">
        <v>-4.3834070000000001</v>
      </c>
      <c r="DG40">
        <v>-5.2727389999999996</v>
      </c>
      <c r="DH40">
        <v>-3.1896990000000001</v>
      </c>
      <c r="DI40">
        <v>-2.332192</v>
      </c>
      <c r="DJ40">
        <v>-3.5252620000000001</v>
      </c>
      <c r="DK40">
        <v>4.0412419999999996</v>
      </c>
      <c r="DL40">
        <v>24.363869999999999</v>
      </c>
      <c r="DM40">
        <v>23.67971</v>
      </c>
      <c r="DN40">
        <v>22.675000000000001</v>
      </c>
      <c r="DO40">
        <v>24.203700000000001</v>
      </c>
      <c r="DP40">
        <v>23.170310000000001</v>
      </c>
      <c r="DQ40">
        <v>21.827929999999999</v>
      </c>
      <c r="DR40">
        <v>23.03124</v>
      </c>
      <c r="DS40">
        <v>21.666689999999999</v>
      </c>
      <c r="DT40">
        <v>1.9214560000000001</v>
      </c>
      <c r="DU40">
        <v>-1.384843</v>
      </c>
      <c r="DV40">
        <v>7.3228340000000003</v>
      </c>
      <c r="DW40">
        <v>5.4626939999999999</v>
      </c>
      <c r="DX40">
        <v>3.9326080000000001</v>
      </c>
      <c r="DY40">
        <v>3.7001490000000001</v>
      </c>
      <c r="DZ40">
        <v>1.064028</v>
      </c>
      <c r="EA40">
        <v>0.28749950000000002</v>
      </c>
      <c r="EB40">
        <v>-0.829183</v>
      </c>
      <c r="EC40">
        <v>-2.4522710000000001</v>
      </c>
      <c r="ED40">
        <v>-3.5670670000000002</v>
      </c>
      <c r="EE40">
        <v>-4.3087270000000002</v>
      </c>
      <c r="EF40">
        <v>-1.9818180000000001</v>
      </c>
      <c r="EG40">
        <v>-1.0386139999999999</v>
      </c>
      <c r="EH40">
        <v>-2.1478510000000002</v>
      </c>
      <c r="EI40">
        <v>5.3123019999999999</v>
      </c>
      <c r="EJ40">
        <v>25.671029999999998</v>
      </c>
      <c r="EK40">
        <v>24.93956</v>
      </c>
      <c r="EL40">
        <v>24.03894</v>
      </c>
      <c r="EM40">
        <v>25.61018</v>
      </c>
      <c r="EN40">
        <v>24.58418</v>
      </c>
      <c r="EO40">
        <v>23.319089999999999</v>
      </c>
      <c r="EP40">
        <v>24.644590000000001</v>
      </c>
      <c r="EQ40">
        <v>23.438749999999999</v>
      </c>
      <c r="ER40">
        <v>3.5320279999999999</v>
      </c>
      <c r="ES40">
        <v>0.22082660000000001</v>
      </c>
      <c r="ET40">
        <v>74.078580000000002</v>
      </c>
      <c r="EU40">
        <v>72.512079999999997</v>
      </c>
      <c r="EV40">
        <v>71.427670000000006</v>
      </c>
      <c r="EW40">
        <v>70.407129999999995</v>
      </c>
      <c r="EX40">
        <v>68.565169999999995</v>
      </c>
      <c r="EY40">
        <v>67.197400000000002</v>
      </c>
      <c r="EZ40">
        <v>67.15137</v>
      </c>
      <c r="FA40">
        <v>69.357370000000003</v>
      </c>
      <c r="FB40">
        <v>72.737560000000002</v>
      </c>
      <c r="FC40">
        <v>76.460049999999995</v>
      </c>
      <c r="FD40">
        <v>80.776859999999999</v>
      </c>
      <c r="FE40">
        <v>84.805179999999993</v>
      </c>
      <c r="FF40">
        <v>87.232240000000004</v>
      </c>
      <c r="FG40">
        <v>90.048580000000001</v>
      </c>
      <c r="FH40">
        <v>91.550979999999996</v>
      </c>
      <c r="FI40">
        <v>91.74794</v>
      </c>
      <c r="FJ40">
        <v>91.740639999999999</v>
      </c>
      <c r="FK40">
        <v>90.524259999999998</v>
      </c>
      <c r="FL40">
        <v>88.604619999999997</v>
      </c>
      <c r="FM40">
        <v>85.16498</v>
      </c>
      <c r="FN40">
        <v>80.628519999999995</v>
      </c>
      <c r="FO40">
        <v>77.246600000000001</v>
      </c>
      <c r="FP40">
        <v>74.14143</v>
      </c>
      <c r="FQ40">
        <v>72.60812</v>
      </c>
      <c r="FR40">
        <v>0.80809529999999996</v>
      </c>
      <c r="FS40">
        <v>1</v>
      </c>
    </row>
    <row r="41" spans="1:175" x14ac:dyDescent="0.2">
      <c r="A41" t="s">
        <v>1</v>
      </c>
      <c r="B41" t="s">
        <v>1</v>
      </c>
      <c r="C41">
        <v>42233</v>
      </c>
      <c r="D41">
        <v>61</v>
      </c>
      <c r="E41">
        <v>500</v>
      </c>
      <c r="F41">
        <v>478.96789999999999</v>
      </c>
      <c r="G41">
        <v>479.87520000000001</v>
      </c>
      <c r="H41">
        <v>475.59859999999998</v>
      </c>
      <c r="I41">
        <v>481.202</v>
      </c>
      <c r="J41">
        <v>493.74110000000002</v>
      </c>
      <c r="K41">
        <v>520.46130000000005</v>
      </c>
      <c r="L41">
        <v>552.23929999999996</v>
      </c>
      <c r="M41">
        <v>572.24590000000001</v>
      </c>
      <c r="N41">
        <v>590.81590000000006</v>
      </c>
      <c r="O41">
        <v>605.36869999999999</v>
      </c>
      <c r="P41">
        <v>616.47469999999998</v>
      </c>
      <c r="Q41">
        <v>621.22919999999999</v>
      </c>
      <c r="R41">
        <v>619.77670000000001</v>
      </c>
      <c r="S41">
        <v>627.76080000000002</v>
      </c>
      <c r="T41">
        <v>627.16959999999995</v>
      </c>
      <c r="U41">
        <v>617.25289999999995</v>
      </c>
      <c r="V41">
        <v>608.40329999999994</v>
      </c>
      <c r="W41">
        <v>591.75490000000002</v>
      </c>
      <c r="X41">
        <v>577.55690000000004</v>
      </c>
      <c r="Y41">
        <v>568.91030000000001</v>
      </c>
      <c r="Z41">
        <v>560.68709999999999</v>
      </c>
      <c r="AA41">
        <v>550.18119999999999</v>
      </c>
      <c r="AB41">
        <v>537.88120000000004</v>
      </c>
      <c r="AC41">
        <v>522.87429999999995</v>
      </c>
      <c r="AD41">
        <v>2.6875930000000001</v>
      </c>
      <c r="AE41">
        <v>2.9629569999999998</v>
      </c>
      <c r="AF41">
        <v>1.7547820000000001</v>
      </c>
      <c r="AG41">
        <v>0.73235159999999999</v>
      </c>
      <c r="AH41">
        <v>-2.9149219999999998</v>
      </c>
      <c r="AI41">
        <v>-2.9206460000000001</v>
      </c>
      <c r="AJ41">
        <v>-3.5590410000000001</v>
      </c>
      <c r="AK41">
        <v>-3.1182120000000002</v>
      </c>
      <c r="AL41">
        <v>-3.583008</v>
      </c>
      <c r="AM41">
        <v>-4.119421</v>
      </c>
      <c r="AN41">
        <v>-5.2371030000000003</v>
      </c>
      <c r="AO41">
        <v>-4.5558300000000003</v>
      </c>
      <c r="AP41">
        <v>-3.8193950000000001</v>
      </c>
      <c r="AQ41">
        <v>7.1591279999999999</v>
      </c>
      <c r="AR41">
        <v>26.637730000000001</v>
      </c>
      <c r="AS41">
        <v>25.81541</v>
      </c>
      <c r="AT41">
        <v>25.402699999999999</v>
      </c>
      <c r="AU41">
        <v>25.780460000000001</v>
      </c>
      <c r="AV41">
        <v>24.67043</v>
      </c>
      <c r="AW41">
        <v>26.068000000000001</v>
      </c>
      <c r="AX41">
        <v>23.90916</v>
      </c>
      <c r="AY41">
        <v>17.932659999999998</v>
      </c>
      <c r="AZ41">
        <v>15.324730000000001</v>
      </c>
      <c r="BA41">
        <v>10.948790000000001</v>
      </c>
      <c r="BB41">
        <v>4.9354800000000001</v>
      </c>
      <c r="BC41">
        <v>4.5179739999999997</v>
      </c>
      <c r="BD41">
        <v>2.6203630000000002</v>
      </c>
      <c r="BE41">
        <v>1.8347309999999999</v>
      </c>
      <c r="BF41">
        <v>-1.7917110000000001</v>
      </c>
      <c r="BG41">
        <v>-2.1799050000000002</v>
      </c>
      <c r="BH41">
        <v>-2.8998520000000001</v>
      </c>
      <c r="BI41">
        <v>-2.394266</v>
      </c>
      <c r="BJ41">
        <v>-2.6823229999999998</v>
      </c>
      <c r="BK41">
        <v>-3.0826039999999999</v>
      </c>
      <c r="BL41">
        <v>-3.980594</v>
      </c>
      <c r="BM41">
        <v>-3.1375760000000001</v>
      </c>
      <c r="BN41">
        <v>-2.3280080000000001</v>
      </c>
      <c r="BO41">
        <v>8.5921470000000006</v>
      </c>
      <c r="BP41">
        <v>28.105609999999999</v>
      </c>
      <c r="BQ41">
        <v>27.306819999999998</v>
      </c>
      <c r="BR41">
        <v>26.963159999999998</v>
      </c>
      <c r="BS41">
        <v>27.527920000000002</v>
      </c>
      <c r="BT41">
        <v>26.50074</v>
      </c>
      <c r="BU41">
        <v>27.650939999999999</v>
      </c>
      <c r="BV41">
        <v>25.584980000000002</v>
      </c>
      <c r="BW41">
        <v>19.87527</v>
      </c>
      <c r="BX41">
        <v>16.824120000000001</v>
      </c>
      <c r="BY41">
        <v>12.653829999999999</v>
      </c>
      <c r="BZ41">
        <v>6.4923590000000004</v>
      </c>
      <c r="CA41">
        <v>5.5949739999999997</v>
      </c>
      <c r="CB41">
        <v>3.2198609999999999</v>
      </c>
      <c r="CC41">
        <v>2.598236</v>
      </c>
      <c r="CD41">
        <v>-1.013779</v>
      </c>
      <c r="CE41">
        <v>-1.6668700000000001</v>
      </c>
      <c r="CF41">
        <v>-2.4432999999999998</v>
      </c>
      <c r="CG41">
        <v>-1.892863</v>
      </c>
      <c r="CH41">
        <v>-2.0585110000000002</v>
      </c>
      <c r="CI41">
        <v>-2.3645079999999998</v>
      </c>
      <c r="CJ41">
        <v>-3.1103390000000002</v>
      </c>
      <c r="CK41">
        <v>-2.155297</v>
      </c>
      <c r="CL41">
        <v>-1.295078</v>
      </c>
      <c r="CM41">
        <v>9.5846509999999991</v>
      </c>
      <c r="CN41">
        <v>29.122260000000001</v>
      </c>
      <c r="CO41">
        <v>28.339770000000001</v>
      </c>
      <c r="CP41">
        <v>28.04393</v>
      </c>
      <c r="CQ41">
        <v>28.738199999999999</v>
      </c>
      <c r="CR41">
        <v>27.7684</v>
      </c>
      <c r="CS41">
        <v>28.74729</v>
      </c>
      <c r="CT41">
        <v>26.745640000000002</v>
      </c>
      <c r="CU41">
        <v>21.22072</v>
      </c>
      <c r="CV41">
        <v>17.862580000000001</v>
      </c>
      <c r="CW41">
        <v>13.83473</v>
      </c>
      <c r="CX41">
        <v>8.0492380000000008</v>
      </c>
      <c r="CY41">
        <v>6.6719730000000004</v>
      </c>
      <c r="CZ41">
        <v>3.8193600000000001</v>
      </c>
      <c r="DA41">
        <v>3.3617409999999999</v>
      </c>
      <c r="DB41">
        <v>-0.2358468</v>
      </c>
      <c r="DC41">
        <v>-1.1538349999999999</v>
      </c>
      <c r="DD41">
        <v>-1.986747</v>
      </c>
      <c r="DE41">
        <v>-1.3914599999999999</v>
      </c>
      <c r="DF41">
        <v>-1.4347000000000001</v>
      </c>
      <c r="DG41">
        <v>-1.646412</v>
      </c>
      <c r="DH41">
        <v>-2.2400850000000001</v>
      </c>
      <c r="DI41">
        <v>-1.1730179999999999</v>
      </c>
      <c r="DJ41">
        <v>-0.26214749999999998</v>
      </c>
      <c r="DK41">
        <v>10.577159999999999</v>
      </c>
      <c r="DL41">
        <v>30.138909999999999</v>
      </c>
      <c r="DM41">
        <v>29.372720000000001</v>
      </c>
      <c r="DN41">
        <v>29.12471</v>
      </c>
      <c r="DO41">
        <v>29.94849</v>
      </c>
      <c r="DP41">
        <v>29.036069999999999</v>
      </c>
      <c r="DQ41">
        <v>29.843640000000001</v>
      </c>
      <c r="DR41">
        <v>27.906310000000001</v>
      </c>
      <c r="DS41">
        <v>22.56616</v>
      </c>
      <c r="DT41">
        <v>18.901050000000001</v>
      </c>
      <c r="DU41">
        <v>15.01563</v>
      </c>
      <c r="DV41">
        <v>10.29712</v>
      </c>
      <c r="DW41">
        <v>8.2269900000000007</v>
      </c>
      <c r="DX41">
        <v>4.6849410000000002</v>
      </c>
      <c r="DY41">
        <v>4.4641200000000003</v>
      </c>
      <c r="DZ41">
        <v>0.88736360000000003</v>
      </c>
      <c r="EA41">
        <v>-0.41309459999999998</v>
      </c>
      <c r="EB41">
        <v>-1.3275589999999999</v>
      </c>
      <c r="EC41">
        <v>-0.66751380000000005</v>
      </c>
      <c r="ED41">
        <v>-0.53401489999999996</v>
      </c>
      <c r="EE41">
        <v>-0.60959600000000003</v>
      </c>
      <c r="EF41">
        <v>-0.98357620000000001</v>
      </c>
      <c r="EG41">
        <v>0.2452358</v>
      </c>
      <c r="EH41">
        <v>1.2292400000000001</v>
      </c>
      <c r="EI41">
        <v>12.01017</v>
      </c>
      <c r="EJ41">
        <v>31.60679</v>
      </c>
      <c r="EK41">
        <v>30.864139999999999</v>
      </c>
      <c r="EL41">
        <v>30.685169999999999</v>
      </c>
      <c r="EM41">
        <v>31.69595</v>
      </c>
      <c r="EN41">
        <v>30.866379999999999</v>
      </c>
      <c r="EO41">
        <v>31.426580000000001</v>
      </c>
      <c r="EP41">
        <v>29.582129999999999</v>
      </c>
      <c r="EQ41">
        <v>24.508780000000002</v>
      </c>
      <c r="ER41">
        <v>20.40043</v>
      </c>
      <c r="ES41">
        <v>16.720669999999998</v>
      </c>
      <c r="ET41">
        <v>76.276330000000002</v>
      </c>
      <c r="EU41">
        <v>74.806389999999993</v>
      </c>
      <c r="EV41">
        <v>73.15849</v>
      </c>
      <c r="EW41">
        <v>71.136120000000005</v>
      </c>
      <c r="EX41">
        <v>69.457790000000003</v>
      </c>
      <c r="EY41">
        <v>68.148219999999995</v>
      </c>
      <c r="EZ41">
        <v>67.417879999999997</v>
      </c>
      <c r="FA41">
        <v>69.194500000000005</v>
      </c>
      <c r="FB41">
        <v>73.061000000000007</v>
      </c>
      <c r="FC41">
        <v>76.972740000000002</v>
      </c>
      <c r="FD41">
        <v>81.178349999999995</v>
      </c>
      <c r="FE41">
        <v>84.544669999999996</v>
      </c>
      <c r="FF41">
        <v>87.390150000000006</v>
      </c>
      <c r="FG41">
        <v>89.744100000000003</v>
      </c>
      <c r="FH41">
        <v>91.775049999999993</v>
      </c>
      <c r="FI41">
        <v>92.518180000000001</v>
      </c>
      <c r="FJ41">
        <v>92.20232</v>
      </c>
      <c r="FK41">
        <v>91.087109999999996</v>
      </c>
      <c r="FL41">
        <v>88.222409999999996</v>
      </c>
      <c r="FM41">
        <v>83.542950000000005</v>
      </c>
      <c r="FN41">
        <v>78.64076</v>
      </c>
      <c r="FO41">
        <v>75.379099999999994</v>
      </c>
      <c r="FP41">
        <v>72.650379999999998</v>
      </c>
      <c r="FQ41">
        <v>70.910640000000001</v>
      </c>
      <c r="FR41">
        <v>0.95360449999999997</v>
      </c>
      <c r="FS41">
        <v>1</v>
      </c>
    </row>
    <row r="42" spans="1:175" x14ac:dyDescent="0.2">
      <c r="A42" t="s">
        <v>1</v>
      </c>
      <c r="B42" t="s">
        <v>1</v>
      </c>
      <c r="C42">
        <v>42234</v>
      </c>
      <c r="D42">
        <v>55</v>
      </c>
      <c r="E42">
        <v>501</v>
      </c>
      <c r="F42">
        <v>516.97640000000001</v>
      </c>
      <c r="G42">
        <v>508.7792</v>
      </c>
      <c r="H42">
        <v>502.16320000000002</v>
      </c>
      <c r="I42">
        <v>500.08690000000001</v>
      </c>
      <c r="J42">
        <v>509.98579999999998</v>
      </c>
      <c r="K42">
        <v>529.59370000000001</v>
      </c>
      <c r="L42">
        <v>557.06460000000004</v>
      </c>
      <c r="M42">
        <v>572.65359999999998</v>
      </c>
      <c r="N42">
        <v>581.03459999999995</v>
      </c>
      <c r="O42">
        <v>591.60389999999995</v>
      </c>
      <c r="P42">
        <v>599.58640000000003</v>
      </c>
      <c r="Q42">
        <v>606.27440000000001</v>
      </c>
      <c r="R42">
        <v>603.07209999999998</v>
      </c>
      <c r="S42">
        <v>608.39959999999996</v>
      </c>
      <c r="T42">
        <v>608.5172</v>
      </c>
      <c r="U42">
        <v>600.71119999999996</v>
      </c>
      <c r="V42">
        <v>594.18259999999998</v>
      </c>
      <c r="W42">
        <v>580.24570000000006</v>
      </c>
      <c r="X42">
        <v>567.71559999999999</v>
      </c>
      <c r="Y42">
        <v>558.47</v>
      </c>
      <c r="Z42">
        <v>552.8116</v>
      </c>
      <c r="AA42">
        <v>543.2328</v>
      </c>
      <c r="AB42">
        <v>529.74099999999999</v>
      </c>
      <c r="AC42">
        <v>520.53679999999997</v>
      </c>
      <c r="AD42">
        <v>8.4780110000000004</v>
      </c>
      <c r="AE42">
        <v>9.917109</v>
      </c>
      <c r="AF42">
        <v>9.4821679999999997</v>
      </c>
      <c r="AG42">
        <v>7.8705980000000002</v>
      </c>
      <c r="AH42">
        <v>6.1124429999999998</v>
      </c>
      <c r="AI42">
        <v>3.9489869999999998</v>
      </c>
      <c r="AJ42">
        <v>3.1844809999999999</v>
      </c>
      <c r="AK42">
        <v>2.047634</v>
      </c>
      <c r="AL42">
        <v>0.98874320000000004</v>
      </c>
      <c r="AM42">
        <v>0.90251049999999999</v>
      </c>
      <c r="AN42">
        <v>-0.85396110000000003</v>
      </c>
      <c r="AO42">
        <v>1.279207</v>
      </c>
      <c r="AP42">
        <v>12.025779999999999</v>
      </c>
      <c r="AQ42">
        <v>27.504429999999999</v>
      </c>
      <c r="AR42">
        <v>30.713750000000001</v>
      </c>
      <c r="AS42">
        <v>30.3873</v>
      </c>
      <c r="AT42">
        <v>30.328440000000001</v>
      </c>
      <c r="AU42">
        <v>25.610520000000001</v>
      </c>
      <c r="AV42">
        <v>19.491610000000001</v>
      </c>
      <c r="AW42">
        <v>17.6721</v>
      </c>
      <c r="AX42">
        <v>16.93732</v>
      </c>
      <c r="AY42">
        <v>10.36853</v>
      </c>
      <c r="AZ42">
        <v>1.1536820000000001</v>
      </c>
      <c r="BA42">
        <v>-4.9191989999999999</v>
      </c>
      <c r="BB42">
        <v>9.6815020000000001</v>
      </c>
      <c r="BC42">
        <v>10.74855</v>
      </c>
      <c r="BD42">
        <v>10.14559</v>
      </c>
      <c r="BE42">
        <v>8.3954710000000006</v>
      </c>
      <c r="BF42">
        <v>6.6579879999999996</v>
      </c>
      <c r="BG42">
        <v>4.4883940000000004</v>
      </c>
      <c r="BH42">
        <v>3.7193399999999999</v>
      </c>
      <c r="BI42">
        <v>2.6320130000000002</v>
      </c>
      <c r="BJ42">
        <v>1.8006930000000001</v>
      </c>
      <c r="BK42">
        <v>1.824255</v>
      </c>
      <c r="BL42">
        <v>3.6436999999999997E-2</v>
      </c>
      <c r="BM42">
        <v>2.1590660000000002</v>
      </c>
      <c r="BN42">
        <v>12.86408</v>
      </c>
      <c r="BO42">
        <v>28.335840000000001</v>
      </c>
      <c r="BP42">
        <v>31.61429</v>
      </c>
      <c r="BQ42">
        <v>31.307210000000001</v>
      </c>
      <c r="BR42">
        <v>31.22241</v>
      </c>
      <c r="BS42">
        <v>26.560569999999998</v>
      </c>
      <c r="BT42">
        <v>20.478670000000001</v>
      </c>
      <c r="BU42">
        <v>18.671600000000002</v>
      </c>
      <c r="BV42">
        <v>17.974620000000002</v>
      </c>
      <c r="BW42">
        <v>11.408709999999999</v>
      </c>
      <c r="BX42">
        <v>2.2350210000000001</v>
      </c>
      <c r="BY42">
        <v>-3.7141289999999998</v>
      </c>
      <c r="BZ42">
        <v>10.515040000000001</v>
      </c>
      <c r="CA42">
        <v>11.324400000000001</v>
      </c>
      <c r="CB42">
        <v>10.60507</v>
      </c>
      <c r="CC42">
        <v>8.7589950000000005</v>
      </c>
      <c r="CD42">
        <v>7.0358299999999998</v>
      </c>
      <c r="CE42">
        <v>4.8619870000000001</v>
      </c>
      <c r="CF42">
        <v>4.0897810000000003</v>
      </c>
      <c r="CG42">
        <v>3.0367510000000002</v>
      </c>
      <c r="CH42">
        <v>2.3630469999999999</v>
      </c>
      <c r="CI42">
        <v>2.4626519999999998</v>
      </c>
      <c r="CJ42">
        <v>0.65312400000000004</v>
      </c>
      <c r="CK42">
        <v>2.7684540000000002</v>
      </c>
      <c r="CL42">
        <v>13.44469</v>
      </c>
      <c r="CM42">
        <v>28.911670000000001</v>
      </c>
      <c r="CN42">
        <v>32.238010000000003</v>
      </c>
      <c r="CO42">
        <v>31.944330000000001</v>
      </c>
      <c r="CP42">
        <v>31.841570000000001</v>
      </c>
      <c r="CQ42">
        <v>27.218579999999999</v>
      </c>
      <c r="CR42">
        <v>21.162310000000002</v>
      </c>
      <c r="CS42">
        <v>19.363849999999999</v>
      </c>
      <c r="CT42">
        <v>18.693049999999999</v>
      </c>
      <c r="CU42">
        <v>12.12914</v>
      </c>
      <c r="CV42">
        <v>2.9839530000000001</v>
      </c>
      <c r="CW42">
        <v>-2.8795009999999999</v>
      </c>
      <c r="CX42">
        <v>11.34857</v>
      </c>
      <c r="CY42">
        <v>11.90025</v>
      </c>
      <c r="CZ42">
        <v>11.06456</v>
      </c>
      <c r="DA42">
        <v>9.1225190000000005</v>
      </c>
      <c r="DB42">
        <v>7.4136730000000002</v>
      </c>
      <c r="DC42">
        <v>5.2355790000000004</v>
      </c>
      <c r="DD42">
        <v>4.460223</v>
      </c>
      <c r="DE42">
        <v>3.4414899999999999</v>
      </c>
      <c r="DF42">
        <v>2.9253999999999998</v>
      </c>
      <c r="DG42">
        <v>3.1010490000000002</v>
      </c>
      <c r="DH42">
        <v>1.269811</v>
      </c>
      <c r="DI42">
        <v>3.3778419999999998</v>
      </c>
      <c r="DJ42">
        <v>14.0253</v>
      </c>
      <c r="DK42">
        <v>29.487500000000001</v>
      </c>
      <c r="DL42">
        <v>32.861719999999998</v>
      </c>
      <c r="DM42">
        <v>32.58146</v>
      </c>
      <c r="DN42">
        <v>32.460740000000001</v>
      </c>
      <c r="DO42">
        <v>27.87659</v>
      </c>
      <c r="DP42">
        <v>21.845939999999999</v>
      </c>
      <c r="DQ42">
        <v>20.056100000000001</v>
      </c>
      <c r="DR42">
        <v>19.411480000000001</v>
      </c>
      <c r="DS42">
        <v>12.84956</v>
      </c>
      <c r="DT42">
        <v>3.732885</v>
      </c>
      <c r="DU42">
        <v>-2.0448729999999999</v>
      </c>
      <c r="DV42">
        <v>12.552060000000001</v>
      </c>
      <c r="DW42">
        <v>12.73169</v>
      </c>
      <c r="DX42">
        <v>11.727980000000001</v>
      </c>
      <c r="DY42">
        <v>9.647392</v>
      </c>
      <c r="DZ42">
        <v>7.9592179999999999</v>
      </c>
      <c r="EA42">
        <v>5.7749870000000003</v>
      </c>
      <c r="EB42">
        <v>4.995082</v>
      </c>
      <c r="EC42">
        <v>4.025868</v>
      </c>
      <c r="ED42">
        <v>3.7373500000000002</v>
      </c>
      <c r="EE42">
        <v>4.0227930000000001</v>
      </c>
      <c r="EF42">
        <v>2.160209</v>
      </c>
      <c r="EG42">
        <v>4.2577020000000001</v>
      </c>
      <c r="EH42">
        <v>14.8636</v>
      </c>
      <c r="EI42">
        <v>30.318909999999999</v>
      </c>
      <c r="EJ42">
        <v>33.762259999999998</v>
      </c>
      <c r="EK42">
        <v>33.501359999999998</v>
      </c>
      <c r="EL42">
        <v>33.354709999999997</v>
      </c>
      <c r="EM42">
        <v>28.826640000000001</v>
      </c>
      <c r="EN42">
        <v>22.832999999999998</v>
      </c>
      <c r="EO42">
        <v>21.055589999999999</v>
      </c>
      <c r="EP42">
        <v>20.448779999999999</v>
      </c>
      <c r="EQ42">
        <v>13.88974</v>
      </c>
      <c r="ER42">
        <v>4.8142240000000003</v>
      </c>
      <c r="ES42">
        <v>-0.83980319999999997</v>
      </c>
      <c r="ET42">
        <v>69.484110000000001</v>
      </c>
      <c r="EU42">
        <v>68.157839999999993</v>
      </c>
      <c r="EV42">
        <v>67.563599999999994</v>
      </c>
      <c r="EW42">
        <v>66.565100000000001</v>
      </c>
      <c r="EX42">
        <v>65.423419999999993</v>
      </c>
      <c r="EY42">
        <v>64.593580000000003</v>
      </c>
      <c r="EZ42">
        <v>64.148250000000004</v>
      </c>
      <c r="FA42">
        <v>64.882440000000003</v>
      </c>
      <c r="FB42">
        <v>67.428669999999997</v>
      </c>
      <c r="FC42">
        <v>70.647890000000004</v>
      </c>
      <c r="FD42">
        <v>74.250929999999997</v>
      </c>
      <c r="FE42">
        <v>77.255660000000006</v>
      </c>
      <c r="FF42">
        <v>80.262979999999999</v>
      </c>
      <c r="FG42">
        <v>82.806979999999996</v>
      </c>
      <c r="FH42">
        <v>84.326260000000005</v>
      </c>
      <c r="FI42">
        <v>85.131399999999999</v>
      </c>
      <c r="FJ42">
        <v>84.746030000000005</v>
      </c>
      <c r="FK42">
        <v>84.041120000000006</v>
      </c>
      <c r="FL42">
        <v>81.838489999999993</v>
      </c>
      <c r="FM42">
        <v>78.001530000000002</v>
      </c>
      <c r="FN42">
        <v>74.291079999999994</v>
      </c>
      <c r="FO42">
        <v>71.805589999999995</v>
      </c>
      <c r="FP42">
        <v>69.993799999999993</v>
      </c>
      <c r="FQ42">
        <v>68.599879999999999</v>
      </c>
      <c r="FR42">
        <v>0.97974729999999999</v>
      </c>
      <c r="FS42">
        <v>1</v>
      </c>
    </row>
    <row r="43" spans="1:175" x14ac:dyDescent="0.2">
      <c r="A43" t="s">
        <v>1</v>
      </c>
      <c r="B43" t="s">
        <v>1</v>
      </c>
      <c r="C43">
        <v>42242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</row>
    <row r="44" spans="1:175" x14ac:dyDescent="0.2">
      <c r="A44" t="s">
        <v>1</v>
      </c>
      <c r="B44" t="s">
        <v>1</v>
      </c>
      <c r="C44">
        <v>42243</v>
      </c>
      <c r="D44">
        <v>51</v>
      </c>
      <c r="E44">
        <v>495</v>
      </c>
      <c r="F44">
        <v>519.70420000000001</v>
      </c>
      <c r="G44">
        <v>512.82479999999998</v>
      </c>
      <c r="H44">
        <v>506.81799999999998</v>
      </c>
      <c r="I44">
        <v>507.39269999999999</v>
      </c>
      <c r="J44">
        <v>513.05669999999998</v>
      </c>
      <c r="K44">
        <v>533.41570000000002</v>
      </c>
      <c r="L44">
        <v>564.78300000000002</v>
      </c>
      <c r="M44">
        <v>582.04909999999995</v>
      </c>
      <c r="N44">
        <v>593.06010000000003</v>
      </c>
      <c r="O44">
        <v>605.62900000000002</v>
      </c>
      <c r="P44">
        <v>616.61130000000003</v>
      </c>
      <c r="Q44">
        <v>620.27800000000002</v>
      </c>
      <c r="R44">
        <v>620.49180000000001</v>
      </c>
      <c r="S44">
        <v>628.73490000000004</v>
      </c>
      <c r="T44">
        <v>622.88509999999997</v>
      </c>
      <c r="U44">
        <v>609.08630000000005</v>
      </c>
      <c r="V44">
        <v>602.30769999999995</v>
      </c>
      <c r="W44">
        <v>586.24689999999998</v>
      </c>
      <c r="X44">
        <v>567.55110000000002</v>
      </c>
      <c r="Y44">
        <v>558.32730000000004</v>
      </c>
      <c r="Z44">
        <v>551.22649999999999</v>
      </c>
      <c r="AA44">
        <v>547.27</v>
      </c>
      <c r="AB44">
        <v>534.19010000000003</v>
      </c>
      <c r="AC44">
        <v>521.17719999999997</v>
      </c>
      <c r="AD44">
        <v>17.18263</v>
      </c>
      <c r="AE44">
        <v>18.53407</v>
      </c>
      <c r="AF44">
        <v>18.436</v>
      </c>
      <c r="AG44">
        <v>18.371479999999998</v>
      </c>
      <c r="AH44">
        <v>16.600570000000001</v>
      </c>
      <c r="AI44">
        <v>16.338660000000001</v>
      </c>
      <c r="AJ44">
        <v>16.09346</v>
      </c>
      <c r="AK44">
        <v>15.13212</v>
      </c>
      <c r="AL44">
        <v>14.465619999999999</v>
      </c>
      <c r="AM44">
        <v>13.44473</v>
      </c>
      <c r="AN44">
        <v>15.9476</v>
      </c>
      <c r="AO44">
        <v>17.622250000000001</v>
      </c>
      <c r="AP44">
        <v>18.354150000000001</v>
      </c>
      <c r="AQ44">
        <v>26.613119999999999</v>
      </c>
      <c r="AR44">
        <v>41.349469999999997</v>
      </c>
      <c r="AS44">
        <v>39.864080000000001</v>
      </c>
      <c r="AT44">
        <v>38.049129999999998</v>
      </c>
      <c r="AU44">
        <v>35.055289999999999</v>
      </c>
      <c r="AV44">
        <v>33.021259999999998</v>
      </c>
      <c r="AW44">
        <v>33.670699999999997</v>
      </c>
      <c r="AX44">
        <v>34.079230000000003</v>
      </c>
      <c r="AY44">
        <v>24.38</v>
      </c>
      <c r="AZ44">
        <v>14.18028</v>
      </c>
      <c r="BA44">
        <v>12.9856</v>
      </c>
      <c r="BB44">
        <v>18.296759999999999</v>
      </c>
      <c r="BC44">
        <v>19.37304</v>
      </c>
      <c r="BD44">
        <v>18.984380000000002</v>
      </c>
      <c r="BE44">
        <v>18.918230000000001</v>
      </c>
      <c r="BF44">
        <v>17.191230000000001</v>
      </c>
      <c r="BG44">
        <v>16.77505</v>
      </c>
      <c r="BH44">
        <v>16.65353</v>
      </c>
      <c r="BI44">
        <v>15.7818</v>
      </c>
      <c r="BJ44">
        <v>15.309089999999999</v>
      </c>
      <c r="BK44">
        <v>14.495570000000001</v>
      </c>
      <c r="BL44">
        <v>17.152100000000001</v>
      </c>
      <c r="BM44">
        <v>18.875489999999999</v>
      </c>
      <c r="BN44">
        <v>19.530809999999999</v>
      </c>
      <c r="BO44">
        <v>27.9053</v>
      </c>
      <c r="BP44">
        <v>42.886879999999998</v>
      </c>
      <c r="BQ44">
        <v>41.346200000000003</v>
      </c>
      <c r="BR44">
        <v>39.5764</v>
      </c>
      <c r="BS44">
        <v>36.728470000000002</v>
      </c>
      <c r="BT44">
        <v>34.746139999999997</v>
      </c>
      <c r="BU44">
        <v>35.351230000000001</v>
      </c>
      <c r="BV44">
        <v>35.85474</v>
      </c>
      <c r="BW44">
        <v>26.324300000000001</v>
      </c>
      <c r="BX44">
        <v>16.474679999999999</v>
      </c>
      <c r="BY44">
        <v>15.651389999999999</v>
      </c>
      <c r="BZ44">
        <v>19.06841</v>
      </c>
      <c r="CA44">
        <v>19.95411</v>
      </c>
      <c r="CB44">
        <v>19.364180000000001</v>
      </c>
      <c r="CC44">
        <v>19.29691</v>
      </c>
      <c r="CD44">
        <v>17.60032</v>
      </c>
      <c r="CE44">
        <v>17.077290000000001</v>
      </c>
      <c r="CF44">
        <v>17.041440000000001</v>
      </c>
      <c r="CG44">
        <v>16.231770000000001</v>
      </c>
      <c r="CH44">
        <v>15.893269999999999</v>
      </c>
      <c r="CI44">
        <v>15.223369999999999</v>
      </c>
      <c r="CJ44">
        <v>17.986329999999999</v>
      </c>
      <c r="CK44">
        <v>19.743480000000002</v>
      </c>
      <c r="CL44">
        <v>20.345759999999999</v>
      </c>
      <c r="CM44">
        <v>28.800260000000002</v>
      </c>
      <c r="CN44">
        <v>43.951689999999999</v>
      </c>
      <c r="CO44">
        <v>42.372709999999998</v>
      </c>
      <c r="CP44">
        <v>40.634180000000001</v>
      </c>
      <c r="CQ44">
        <v>37.887309999999999</v>
      </c>
      <c r="CR44">
        <v>35.94079</v>
      </c>
      <c r="CS44">
        <v>36.515149999999998</v>
      </c>
      <c r="CT44">
        <v>37.084470000000003</v>
      </c>
      <c r="CU44">
        <v>27.670929999999998</v>
      </c>
      <c r="CV44">
        <v>18.063770000000002</v>
      </c>
      <c r="CW44">
        <v>17.497710000000001</v>
      </c>
      <c r="CX44">
        <v>19.840060000000001</v>
      </c>
      <c r="CY44">
        <v>20.53518</v>
      </c>
      <c r="CZ44">
        <v>19.743980000000001</v>
      </c>
      <c r="DA44">
        <v>19.67559</v>
      </c>
      <c r="DB44">
        <v>18.009409999999999</v>
      </c>
      <c r="DC44">
        <v>17.379529999999999</v>
      </c>
      <c r="DD44">
        <v>17.429349999999999</v>
      </c>
      <c r="DE44">
        <v>16.681740000000001</v>
      </c>
      <c r="DF44">
        <v>16.477460000000001</v>
      </c>
      <c r="DG44">
        <v>15.951169999999999</v>
      </c>
      <c r="DH44">
        <v>18.82057</v>
      </c>
      <c r="DI44">
        <v>20.611470000000001</v>
      </c>
      <c r="DJ44">
        <v>21.160710000000002</v>
      </c>
      <c r="DK44">
        <v>29.695219999999999</v>
      </c>
      <c r="DL44">
        <v>45.016500000000001</v>
      </c>
      <c r="DM44">
        <v>43.39922</v>
      </c>
      <c r="DN44">
        <v>41.691960000000002</v>
      </c>
      <c r="DO44">
        <v>39.046149999999997</v>
      </c>
      <c r="DP44">
        <v>37.135440000000003</v>
      </c>
      <c r="DQ44">
        <v>37.679079999999999</v>
      </c>
      <c r="DR44">
        <v>38.314190000000004</v>
      </c>
      <c r="DS44">
        <v>29.01755</v>
      </c>
      <c r="DT44">
        <v>19.65286</v>
      </c>
      <c r="DU44">
        <v>19.34402</v>
      </c>
      <c r="DV44">
        <v>20.954190000000001</v>
      </c>
      <c r="DW44">
        <v>21.37415</v>
      </c>
      <c r="DX44">
        <v>20.292349999999999</v>
      </c>
      <c r="DY44">
        <v>20.222349999999999</v>
      </c>
      <c r="DZ44">
        <v>18.600069999999999</v>
      </c>
      <c r="EA44">
        <v>17.815919999999998</v>
      </c>
      <c r="EB44">
        <v>17.989419999999999</v>
      </c>
      <c r="EC44">
        <v>17.331420000000001</v>
      </c>
      <c r="ED44">
        <v>17.320920000000001</v>
      </c>
      <c r="EE44">
        <v>17.001999999999999</v>
      </c>
      <c r="EF44">
        <v>20.02506</v>
      </c>
      <c r="EG44">
        <v>21.864709999999999</v>
      </c>
      <c r="EH44">
        <v>22.33737</v>
      </c>
      <c r="EI44">
        <v>30.987390000000001</v>
      </c>
      <c r="EJ44">
        <v>46.553910000000002</v>
      </c>
      <c r="EK44">
        <v>44.881340000000002</v>
      </c>
      <c r="EL44">
        <v>43.219230000000003</v>
      </c>
      <c r="EM44">
        <v>40.719340000000003</v>
      </c>
      <c r="EN44">
        <v>38.860320000000002</v>
      </c>
      <c r="EO44">
        <v>39.3596</v>
      </c>
      <c r="EP44">
        <v>40.089700000000001</v>
      </c>
      <c r="EQ44">
        <v>30.961849999999998</v>
      </c>
      <c r="ER44">
        <v>21.94726</v>
      </c>
      <c r="ES44">
        <v>22.009810000000002</v>
      </c>
      <c r="ET44">
        <v>71.952359999999999</v>
      </c>
      <c r="EU44">
        <v>70.470969999999994</v>
      </c>
      <c r="EV44">
        <v>69.841269999999994</v>
      </c>
      <c r="EW44">
        <v>68.576130000000006</v>
      </c>
      <c r="EX44">
        <v>67.589290000000005</v>
      </c>
      <c r="EY44">
        <v>66.639979999999994</v>
      </c>
      <c r="EZ44">
        <v>66.142610000000005</v>
      </c>
      <c r="FA44">
        <v>68.49606</v>
      </c>
      <c r="FB44">
        <v>72.307500000000005</v>
      </c>
      <c r="FC44">
        <v>76.440219999999997</v>
      </c>
      <c r="FD44">
        <v>80.70805</v>
      </c>
      <c r="FE44">
        <v>84.932810000000003</v>
      </c>
      <c r="FF44">
        <v>88.278639999999996</v>
      </c>
      <c r="FG44">
        <v>90.731650000000002</v>
      </c>
      <c r="FH44">
        <v>92.695769999999996</v>
      </c>
      <c r="FI44">
        <v>92.742279999999994</v>
      </c>
      <c r="FJ44">
        <v>91.623509999999996</v>
      </c>
      <c r="FK44">
        <v>89.600939999999994</v>
      </c>
      <c r="FL44">
        <v>86.884180000000001</v>
      </c>
      <c r="FM44">
        <v>83.6524</v>
      </c>
      <c r="FN44">
        <v>80.756659999999997</v>
      </c>
      <c r="FO44">
        <v>79.168949999999995</v>
      </c>
      <c r="FP44">
        <v>77.363650000000007</v>
      </c>
      <c r="FQ44">
        <v>75.539739999999995</v>
      </c>
      <c r="FR44">
        <v>1.142015</v>
      </c>
      <c r="FS44">
        <v>1</v>
      </c>
    </row>
    <row r="45" spans="1:175" x14ac:dyDescent="0.2">
      <c r="A45" t="s">
        <v>1</v>
      </c>
      <c r="B45" t="s">
        <v>1</v>
      </c>
      <c r="C45">
        <v>42244</v>
      </c>
      <c r="D45">
        <v>54</v>
      </c>
      <c r="E45">
        <v>495</v>
      </c>
      <c r="F45">
        <v>518.5453</v>
      </c>
      <c r="G45">
        <v>508.72859999999997</v>
      </c>
      <c r="H45">
        <v>501.92919999999998</v>
      </c>
      <c r="I45">
        <v>500.87380000000002</v>
      </c>
      <c r="J45">
        <v>507.62090000000001</v>
      </c>
      <c r="K45">
        <v>524.63340000000005</v>
      </c>
      <c r="L45">
        <v>552.84889999999996</v>
      </c>
      <c r="M45">
        <v>571.58969999999999</v>
      </c>
      <c r="N45">
        <v>589.12519999999995</v>
      </c>
      <c r="O45">
        <v>602.71559999999999</v>
      </c>
      <c r="P45">
        <v>614.9742</v>
      </c>
      <c r="Q45">
        <v>620.05319999999995</v>
      </c>
      <c r="R45">
        <v>621.06479999999999</v>
      </c>
      <c r="S45">
        <v>624.15150000000006</v>
      </c>
      <c r="T45">
        <v>620.41039999999998</v>
      </c>
      <c r="U45">
        <v>609.89020000000005</v>
      </c>
      <c r="V45">
        <v>601.27329999999995</v>
      </c>
      <c r="W45">
        <v>582.70929999999998</v>
      </c>
      <c r="X45">
        <v>564.15160000000003</v>
      </c>
      <c r="Y45">
        <v>558.79359999999997</v>
      </c>
      <c r="Z45">
        <v>551.27089999999998</v>
      </c>
      <c r="AA45">
        <v>542.77020000000005</v>
      </c>
      <c r="AB45">
        <v>532.67690000000005</v>
      </c>
      <c r="AC45">
        <v>521.53620000000001</v>
      </c>
      <c r="AD45">
        <v>16.12152</v>
      </c>
      <c r="AE45">
        <v>12.360860000000001</v>
      </c>
      <c r="AF45">
        <v>12.60408</v>
      </c>
      <c r="AG45">
        <v>11.0709</v>
      </c>
      <c r="AH45">
        <v>8.7301450000000003</v>
      </c>
      <c r="AI45">
        <v>8.1198189999999997</v>
      </c>
      <c r="AJ45">
        <v>9.3362169999999995</v>
      </c>
      <c r="AK45">
        <v>5.8925580000000002</v>
      </c>
      <c r="AL45">
        <v>5.454542</v>
      </c>
      <c r="AM45">
        <v>6.6237599999999999</v>
      </c>
      <c r="AN45">
        <v>7.6783419999999998</v>
      </c>
      <c r="AO45">
        <v>9.6692929999999997</v>
      </c>
      <c r="AP45">
        <v>4.405983</v>
      </c>
      <c r="AQ45">
        <v>6.4953450000000004</v>
      </c>
      <c r="AR45">
        <v>10.78912</v>
      </c>
      <c r="AS45">
        <v>21.22906</v>
      </c>
      <c r="AT45">
        <v>20.550329999999999</v>
      </c>
      <c r="AU45">
        <v>18.802910000000001</v>
      </c>
      <c r="AV45">
        <v>16.398700000000002</v>
      </c>
      <c r="AW45">
        <v>14.67098</v>
      </c>
      <c r="AX45">
        <v>12.099349999999999</v>
      </c>
      <c r="AY45">
        <v>7.7743140000000004</v>
      </c>
      <c r="AZ45">
        <v>5.6395850000000003</v>
      </c>
      <c r="BA45">
        <v>4.0769349999999998</v>
      </c>
      <c r="BB45">
        <v>17.656099999999999</v>
      </c>
      <c r="BC45">
        <v>13.71274</v>
      </c>
      <c r="BD45">
        <v>13.325060000000001</v>
      </c>
      <c r="BE45">
        <v>11.644360000000001</v>
      </c>
      <c r="BF45">
        <v>9.2951739999999994</v>
      </c>
      <c r="BG45">
        <v>8.8590529999999994</v>
      </c>
      <c r="BH45">
        <v>9.8821519999999996</v>
      </c>
      <c r="BI45">
        <v>6.964283</v>
      </c>
      <c r="BJ45">
        <v>6.5445789999999997</v>
      </c>
      <c r="BK45">
        <v>7.9675539999999998</v>
      </c>
      <c r="BL45">
        <v>8.9718689999999999</v>
      </c>
      <c r="BM45">
        <v>10.87398</v>
      </c>
      <c r="BN45">
        <v>5.6343009999999998</v>
      </c>
      <c r="BO45">
        <v>7.7151249999999996</v>
      </c>
      <c r="BP45">
        <v>12.05701</v>
      </c>
      <c r="BQ45">
        <v>22.71435</v>
      </c>
      <c r="BR45">
        <v>22.19</v>
      </c>
      <c r="BS45">
        <v>20.525320000000001</v>
      </c>
      <c r="BT45">
        <v>18.288129999999999</v>
      </c>
      <c r="BU45">
        <v>16.538920000000001</v>
      </c>
      <c r="BV45">
        <v>13.93257</v>
      </c>
      <c r="BW45">
        <v>9.5043880000000005</v>
      </c>
      <c r="BX45">
        <v>7.3619089999999998</v>
      </c>
      <c r="BY45">
        <v>5.8673640000000002</v>
      </c>
      <c r="BZ45">
        <v>18.71894</v>
      </c>
      <c r="CA45">
        <v>14.649050000000001</v>
      </c>
      <c r="CB45">
        <v>13.82441</v>
      </c>
      <c r="CC45">
        <v>12.04153</v>
      </c>
      <c r="CD45">
        <v>9.6865109999999994</v>
      </c>
      <c r="CE45">
        <v>9.3710430000000002</v>
      </c>
      <c r="CF45">
        <v>10.260260000000001</v>
      </c>
      <c r="CG45">
        <v>7.7065570000000001</v>
      </c>
      <c r="CH45">
        <v>7.2995349999999997</v>
      </c>
      <c r="CI45">
        <v>8.8982609999999998</v>
      </c>
      <c r="CJ45">
        <v>9.8677630000000001</v>
      </c>
      <c r="CK45">
        <v>11.70834</v>
      </c>
      <c r="CL45">
        <v>6.4850300000000001</v>
      </c>
      <c r="CM45">
        <v>8.5599410000000002</v>
      </c>
      <c r="CN45">
        <v>12.93516</v>
      </c>
      <c r="CO45">
        <v>23.74306</v>
      </c>
      <c r="CP45">
        <v>23.32564</v>
      </c>
      <c r="CQ45">
        <v>21.718250000000001</v>
      </c>
      <c r="CR45">
        <v>19.59674</v>
      </c>
      <c r="CS45">
        <v>17.832650000000001</v>
      </c>
      <c r="CT45">
        <v>15.202260000000001</v>
      </c>
      <c r="CU45">
        <v>10.702629999999999</v>
      </c>
      <c r="CV45">
        <v>8.554786</v>
      </c>
      <c r="CW45">
        <v>7.1074099999999998</v>
      </c>
      <c r="CX45">
        <v>19.781780000000001</v>
      </c>
      <c r="CY45">
        <v>15.585369999999999</v>
      </c>
      <c r="CZ45">
        <v>14.32376</v>
      </c>
      <c r="DA45">
        <v>12.438700000000001</v>
      </c>
      <c r="DB45">
        <v>10.07785</v>
      </c>
      <c r="DC45">
        <v>9.8830340000000003</v>
      </c>
      <c r="DD45">
        <v>10.63838</v>
      </c>
      <c r="DE45">
        <v>8.4488310000000002</v>
      </c>
      <c r="DF45">
        <v>8.0544910000000005</v>
      </c>
      <c r="DG45">
        <v>9.8289690000000007</v>
      </c>
      <c r="DH45">
        <v>10.76366</v>
      </c>
      <c r="DI45">
        <v>12.54271</v>
      </c>
      <c r="DJ45">
        <v>7.3357590000000004</v>
      </c>
      <c r="DK45">
        <v>9.404757</v>
      </c>
      <c r="DL45">
        <v>13.8133</v>
      </c>
      <c r="DM45">
        <v>24.77178</v>
      </c>
      <c r="DN45">
        <v>24.461269999999999</v>
      </c>
      <c r="DO45">
        <v>22.911180000000002</v>
      </c>
      <c r="DP45">
        <v>20.905349999999999</v>
      </c>
      <c r="DQ45">
        <v>19.126380000000001</v>
      </c>
      <c r="DR45">
        <v>16.47194</v>
      </c>
      <c r="DS45">
        <v>11.900869999999999</v>
      </c>
      <c r="DT45">
        <v>9.7476629999999993</v>
      </c>
      <c r="DU45">
        <v>8.3474559999999993</v>
      </c>
      <c r="DV45">
        <v>21.31636</v>
      </c>
      <c r="DW45">
        <v>16.937249999999999</v>
      </c>
      <c r="DX45">
        <v>15.044739999999999</v>
      </c>
      <c r="DY45">
        <v>13.01215</v>
      </c>
      <c r="DZ45">
        <v>10.64288</v>
      </c>
      <c r="EA45">
        <v>10.62227</v>
      </c>
      <c r="EB45">
        <v>11.18431</v>
      </c>
      <c r="EC45">
        <v>9.5205549999999999</v>
      </c>
      <c r="ED45">
        <v>9.1445270000000001</v>
      </c>
      <c r="EE45">
        <v>11.17276</v>
      </c>
      <c r="EF45">
        <v>12.057180000000001</v>
      </c>
      <c r="EG45">
        <v>13.747400000000001</v>
      </c>
      <c r="EH45">
        <v>8.5640750000000008</v>
      </c>
      <c r="EI45">
        <v>10.62454</v>
      </c>
      <c r="EJ45">
        <v>15.081189999999999</v>
      </c>
      <c r="EK45">
        <v>26.257069999999999</v>
      </c>
      <c r="EL45">
        <v>26.100940000000001</v>
      </c>
      <c r="EM45">
        <v>24.633579999999998</v>
      </c>
      <c r="EN45">
        <v>22.794779999999999</v>
      </c>
      <c r="EO45">
        <v>20.994319999999998</v>
      </c>
      <c r="EP45">
        <v>18.305160000000001</v>
      </c>
      <c r="EQ45">
        <v>13.63095</v>
      </c>
      <c r="ER45">
        <v>11.469989999999999</v>
      </c>
      <c r="ES45">
        <v>10.137890000000001</v>
      </c>
      <c r="ET45">
        <v>74.390739999999994</v>
      </c>
      <c r="EU45">
        <v>73.149900000000002</v>
      </c>
      <c r="EV45">
        <v>71.725759999999994</v>
      </c>
      <c r="EW45">
        <v>71.192310000000006</v>
      </c>
      <c r="EX45">
        <v>70.144390000000001</v>
      </c>
      <c r="EY45">
        <v>69.362880000000004</v>
      </c>
      <c r="EZ45">
        <v>69.060460000000006</v>
      </c>
      <c r="FA45">
        <v>71.680350000000004</v>
      </c>
      <c r="FB45">
        <v>76.203320000000005</v>
      </c>
      <c r="FC45">
        <v>80.752809999999997</v>
      </c>
      <c r="FD45">
        <v>84.010350000000003</v>
      </c>
      <c r="FE45">
        <v>87.26782</v>
      </c>
      <c r="FF45">
        <v>90.599549999999994</v>
      </c>
      <c r="FG45">
        <v>92.695760000000007</v>
      </c>
      <c r="FH45">
        <v>94.443070000000006</v>
      </c>
      <c r="FI45">
        <v>94.724680000000006</v>
      </c>
      <c r="FJ45">
        <v>92.490750000000006</v>
      </c>
      <c r="FK45">
        <v>89.470380000000006</v>
      </c>
      <c r="FL45">
        <v>85.371790000000004</v>
      </c>
      <c r="FM45">
        <v>81.410629999999998</v>
      </c>
      <c r="FN45">
        <v>78.088700000000003</v>
      </c>
      <c r="FO45">
        <v>75.746700000000004</v>
      </c>
      <c r="FP45">
        <v>74.171949999999995</v>
      </c>
      <c r="FQ45">
        <v>72.621279999999999</v>
      </c>
      <c r="FR45">
        <v>1.182293</v>
      </c>
      <c r="FS45">
        <v>1</v>
      </c>
    </row>
    <row r="46" spans="1:175" x14ac:dyDescent="0.2">
      <c r="A46" t="s">
        <v>1</v>
      </c>
      <c r="B46" t="s">
        <v>1</v>
      </c>
      <c r="C46">
        <v>42256</v>
      </c>
      <c r="D46">
        <v>53</v>
      </c>
      <c r="E46">
        <v>495</v>
      </c>
      <c r="F46">
        <v>511.89269999999999</v>
      </c>
      <c r="G46">
        <v>506.47820000000002</v>
      </c>
      <c r="H46">
        <v>503.63010000000003</v>
      </c>
      <c r="I46">
        <v>502.00799999999998</v>
      </c>
      <c r="J46">
        <v>512.09739999999999</v>
      </c>
      <c r="K46">
        <v>534.71439999999996</v>
      </c>
      <c r="L46">
        <v>564.1472</v>
      </c>
      <c r="M46">
        <v>584.55269999999996</v>
      </c>
      <c r="N46">
        <v>604.21370000000002</v>
      </c>
      <c r="O46">
        <v>611.28330000000005</v>
      </c>
      <c r="P46">
        <v>620.51020000000005</v>
      </c>
      <c r="Q46">
        <v>628.58119999999997</v>
      </c>
      <c r="R46">
        <v>628.93320000000006</v>
      </c>
      <c r="S46">
        <v>633.97680000000003</v>
      </c>
      <c r="T46">
        <v>626.97090000000003</v>
      </c>
      <c r="U46">
        <v>618.46590000000003</v>
      </c>
      <c r="V46">
        <v>610.69590000000005</v>
      </c>
      <c r="W46">
        <v>593.93560000000002</v>
      </c>
      <c r="X46">
        <v>575.33450000000005</v>
      </c>
      <c r="Y46">
        <v>558.31410000000005</v>
      </c>
      <c r="Z46">
        <v>550.72490000000005</v>
      </c>
      <c r="AA46">
        <v>538.79430000000002</v>
      </c>
      <c r="AB46">
        <v>526.05650000000003</v>
      </c>
      <c r="AC46">
        <v>515.83389999999997</v>
      </c>
      <c r="AD46">
        <v>9.0717400000000004E-2</v>
      </c>
      <c r="AE46">
        <v>0.4078176</v>
      </c>
      <c r="AF46">
        <v>0.32030180000000003</v>
      </c>
      <c r="AG46">
        <v>1.2522800000000001</v>
      </c>
      <c r="AH46">
        <v>-0.33355010000000002</v>
      </c>
      <c r="AI46">
        <v>-0.1019684</v>
      </c>
      <c r="AJ46">
        <v>-1.0825769999999999</v>
      </c>
      <c r="AK46">
        <v>-1.8502799999999999</v>
      </c>
      <c r="AL46">
        <v>-1.0942780000000001</v>
      </c>
      <c r="AM46">
        <v>-1.285534</v>
      </c>
      <c r="AN46">
        <v>0.2460657</v>
      </c>
      <c r="AO46">
        <v>-2.8145880000000001</v>
      </c>
      <c r="AP46">
        <v>0.19078510000000001</v>
      </c>
      <c r="AQ46">
        <v>12.11539</v>
      </c>
      <c r="AR46">
        <v>12.825279999999999</v>
      </c>
      <c r="AS46">
        <v>13.685320000000001</v>
      </c>
      <c r="AT46">
        <v>12.83433</v>
      </c>
      <c r="AU46">
        <v>11.828799999999999</v>
      </c>
      <c r="AV46">
        <v>9.9041449999999998</v>
      </c>
      <c r="AW46">
        <v>11.20969</v>
      </c>
      <c r="AX46">
        <v>12.78138</v>
      </c>
      <c r="AY46">
        <v>8.7124229999999994</v>
      </c>
      <c r="AZ46">
        <v>4.9781639999999996</v>
      </c>
      <c r="BA46">
        <v>2.759058</v>
      </c>
      <c r="BB46">
        <v>0.62937609999999999</v>
      </c>
      <c r="BC46">
        <v>0.80962149999999999</v>
      </c>
      <c r="BD46">
        <v>0.77517210000000003</v>
      </c>
      <c r="BE46">
        <v>1.574813</v>
      </c>
      <c r="BF46">
        <v>-1.48094E-2</v>
      </c>
      <c r="BG46">
        <v>0.19379170000000001</v>
      </c>
      <c r="BH46">
        <v>-0.75798169999999998</v>
      </c>
      <c r="BI46">
        <v>-1.348017</v>
      </c>
      <c r="BJ46">
        <v>-0.6094754</v>
      </c>
      <c r="BK46">
        <v>-0.75451919999999995</v>
      </c>
      <c r="BL46">
        <v>0.82123060000000003</v>
      </c>
      <c r="BM46">
        <v>-2.1989179999999999</v>
      </c>
      <c r="BN46">
        <v>0.84234679999999995</v>
      </c>
      <c r="BO46">
        <v>12.766159999999999</v>
      </c>
      <c r="BP46">
        <v>13.45842</v>
      </c>
      <c r="BQ46">
        <v>14.287979999999999</v>
      </c>
      <c r="BR46">
        <v>13.459250000000001</v>
      </c>
      <c r="BS46">
        <v>12.46387</v>
      </c>
      <c r="BT46">
        <v>10.502890000000001</v>
      </c>
      <c r="BU46">
        <v>11.751950000000001</v>
      </c>
      <c r="BV46">
        <v>13.298719999999999</v>
      </c>
      <c r="BW46">
        <v>9.2600770000000008</v>
      </c>
      <c r="BX46">
        <v>5.5184220000000002</v>
      </c>
      <c r="BY46">
        <v>3.2977979999999998</v>
      </c>
      <c r="BZ46">
        <v>1.0024500000000001</v>
      </c>
      <c r="CA46">
        <v>1.0879099999999999</v>
      </c>
      <c r="CB46">
        <v>1.090214</v>
      </c>
      <c r="CC46">
        <v>1.798198</v>
      </c>
      <c r="CD46">
        <v>0.20594950000000001</v>
      </c>
      <c r="CE46">
        <v>0.3986343</v>
      </c>
      <c r="CF46">
        <v>-0.53316830000000004</v>
      </c>
      <c r="CG46">
        <v>-1.000151</v>
      </c>
      <c r="CH46">
        <v>-0.27370260000000002</v>
      </c>
      <c r="CI46">
        <v>-0.38674029999999998</v>
      </c>
      <c r="CJ46">
        <v>1.2195879999999999</v>
      </c>
      <c r="CK46">
        <v>-1.7725059999999999</v>
      </c>
      <c r="CL46">
        <v>1.2936160000000001</v>
      </c>
      <c r="CM46">
        <v>13.216889999999999</v>
      </c>
      <c r="CN46">
        <v>13.896929999999999</v>
      </c>
      <c r="CO46">
        <v>14.70538</v>
      </c>
      <c r="CP46">
        <v>13.89207</v>
      </c>
      <c r="CQ46">
        <v>12.90372</v>
      </c>
      <c r="CR46">
        <v>10.917590000000001</v>
      </c>
      <c r="CS46">
        <v>12.127520000000001</v>
      </c>
      <c r="CT46">
        <v>13.657019999999999</v>
      </c>
      <c r="CU46">
        <v>9.6393799999999992</v>
      </c>
      <c r="CV46">
        <v>5.8926020000000001</v>
      </c>
      <c r="CW46">
        <v>3.670928</v>
      </c>
      <c r="CX46">
        <v>1.3755230000000001</v>
      </c>
      <c r="CY46">
        <v>1.366198</v>
      </c>
      <c r="CZ46">
        <v>1.4052560000000001</v>
      </c>
      <c r="DA46">
        <v>2.0215830000000001</v>
      </c>
      <c r="DB46">
        <v>0.42670829999999998</v>
      </c>
      <c r="DC46">
        <v>0.60347680000000004</v>
      </c>
      <c r="DD46">
        <v>-0.30835489999999999</v>
      </c>
      <c r="DE46">
        <v>-0.6522848</v>
      </c>
      <c r="DF46">
        <v>6.2070300000000002E-2</v>
      </c>
      <c r="DG46">
        <v>-1.89614E-2</v>
      </c>
      <c r="DH46">
        <v>1.6179460000000001</v>
      </c>
      <c r="DI46">
        <v>-1.346095</v>
      </c>
      <c r="DJ46">
        <v>1.7448859999999999</v>
      </c>
      <c r="DK46">
        <v>13.66761</v>
      </c>
      <c r="DL46">
        <v>14.33544</v>
      </c>
      <c r="DM46">
        <v>15.122780000000001</v>
      </c>
      <c r="DN46">
        <v>14.32489</v>
      </c>
      <c r="DO46">
        <v>13.34356</v>
      </c>
      <c r="DP46">
        <v>11.332280000000001</v>
      </c>
      <c r="DQ46">
        <v>12.50309</v>
      </c>
      <c r="DR46">
        <v>14.015330000000001</v>
      </c>
      <c r="DS46">
        <v>10.01868</v>
      </c>
      <c r="DT46">
        <v>6.2667820000000001</v>
      </c>
      <c r="DU46">
        <v>4.0440569999999996</v>
      </c>
      <c r="DV46">
        <v>1.9141820000000001</v>
      </c>
      <c r="DW46">
        <v>1.7680020000000001</v>
      </c>
      <c r="DX46">
        <v>1.8601259999999999</v>
      </c>
      <c r="DY46">
        <v>2.3441149999999999</v>
      </c>
      <c r="DZ46">
        <v>0.74544900000000003</v>
      </c>
      <c r="EA46">
        <v>0.89923690000000001</v>
      </c>
      <c r="EB46">
        <v>1.6239900000000002E-2</v>
      </c>
      <c r="EC46">
        <v>-0.1500214</v>
      </c>
      <c r="ED46">
        <v>0.5468729</v>
      </c>
      <c r="EE46">
        <v>0.51205290000000003</v>
      </c>
      <c r="EF46">
        <v>2.1931099999999999</v>
      </c>
      <c r="EG46">
        <v>-0.73042399999999996</v>
      </c>
      <c r="EH46">
        <v>2.3964479999999999</v>
      </c>
      <c r="EI46">
        <v>14.318390000000001</v>
      </c>
      <c r="EJ46">
        <v>14.968579999999999</v>
      </c>
      <c r="EK46">
        <v>15.725440000000001</v>
      </c>
      <c r="EL46">
        <v>14.949809999999999</v>
      </c>
      <c r="EM46">
        <v>13.97864</v>
      </c>
      <c r="EN46">
        <v>11.93103</v>
      </c>
      <c r="EO46">
        <v>13.045349999999999</v>
      </c>
      <c r="EP46">
        <v>14.53267</v>
      </c>
      <c r="EQ46">
        <v>10.56634</v>
      </c>
      <c r="ER46">
        <v>6.8070399999999998</v>
      </c>
      <c r="ES46">
        <v>4.5827970000000002</v>
      </c>
      <c r="ET46">
        <v>73.832809999999995</v>
      </c>
      <c r="EU46">
        <v>72.149119999999996</v>
      </c>
      <c r="EV46">
        <v>70.514840000000007</v>
      </c>
      <c r="EW46">
        <v>69.595140000000001</v>
      </c>
      <c r="EX46">
        <v>68.207800000000006</v>
      </c>
      <c r="EY46">
        <v>67.248599999999996</v>
      </c>
      <c r="EZ46">
        <v>66.626630000000006</v>
      </c>
      <c r="FA46">
        <v>68.513679999999994</v>
      </c>
      <c r="FB46">
        <v>73.645579999999995</v>
      </c>
      <c r="FC46">
        <v>78.579560000000001</v>
      </c>
      <c r="FD46">
        <v>83.663160000000005</v>
      </c>
      <c r="FE46">
        <v>87.651219999999995</v>
      </c>
      <c r="FF46">
        <v>90.869950000000003</v>
      </c>
      <c r="FG46">
        <v>94.015569999999997</v>
      </c>
      <c r="FH46">
        <v>95.628619999999998</v>
      </c>
      <c r="FI46">
        <v>96.507589999999993</v>
      </c>
      <c r="FJ46">
        <v>96.210880000000003</v>
      </c>
      <c r="FK46">
        <v>94.451639999999998</v>
      </c>
      <c r="FL46">
        <v>91.767259999999993</v>
      </c>
      <c r="FM46">
        <v>86.642039999999994</v>
      </c>
      <c r="FN46">
        <v>82.565359999999998</v>
      </c>
      <c r="FO46">
        <v>79.978099999999998</v>
      </c>
      <c r="FP46">
        <v>77.888819999999996</v>
      </c>
      <c r="FQ46">
        <v>76.231859999999998</v>
      </c>
      <c r="FR46">
        <v>0.42920849999999999</v>
      </c>
      <c r="FS46">
        <v>1</v>
      </c>
    </row>
    <row r="47" spans="1:175" x14ac:dyDescent="0.2">
      <c r="A47" t="s">
        <v>1</v>
      </c>
      <c r="B47" t="s">
        <v>1</v>
      </c>
      <c r="C47">
        <v>42257</v>
      </c>
      <c r="D47">
        <v>53</v>
      </c>
      <c r="E47">
        <v>495</v>
      </c>
      <c r="F47">
        <v>503.87169999999998</v>
      </c>
      <c r="G47">
        <v>498.44119999999998</v>
      </c>
      <c r="H47">
        <v>494.64710000000002</v>
      </c>
      <c r="I47">
        <v>498.93459999999999</v>
      </c>
      <c r="J47">
        <v>506.30790000000002</v>
      </c>
      <c r="K47">
        <v>532.65909999999997</v>
      </c>
      <c r="L47">
        <v>559.87950000000001</v>
      </c>
      <c r="M47">
        <v>571.48749999999995</v>
      </c>
      <c r="N47">
        <v>588.23710000000005</v>
      </c>
      <c r="O47">
        <v>605.53769999999997</v>
      </c>
      <c r="P47">
        <v>612.94209999999998</v>
      </c>
      <c r="Q47">
        <v>620.28660000000002</v>
      </c>
      <c r="R47">
        <v>615.49419999999998</v>
      </c>
      <c r="S47">
        <v>619.64639999999997</v>
      </c>
      <c r="T47">
        <v>611.81209999999999</v>
      </c>
      <c r="U47">
        <v>599.90650000000005</v>
      </c>
      <c r="V47">
        <v>595.60860000000002</v>
      </c>
      <c r="W47">
        <v>585.51340000000005</v>
      </c>
      <c r="X47">
        <v>573.16899999999998</v>
      </c>
      <c r="Y47">
        <v>563.81989999999996</v>
      </c>
      <c r="Z47">
        <v>553.83590000000004</v>
      </c>
      <c r="AA47">
        <v>546.1087</v>
      </c>
      <c r="AB47">
        <v>536.94489999999996</v>
      </c>
      <c r="AC47">
        <v>526.06859999999995</v>
      </c>
      <c r="AD47">
        <v>-2.8666309999999999</v>
      </c>
      <c r="AE47">
        <v>-1.0044979999999999</v>
      </c>
      <c r="AF47">
        <v>-4.0711700000000003E-2</v>
      </c>
      <c r="AG47">
        <v>-0.46849249999999998</v>
      </c>
      <c r="AH47">
        <v>0.43370900000000001</v>
      </c>
      <c r="AI47">
        <v>0.1638926</v>
      </c>
      <c r="AJ47">
        <v>0.20469589999999999</v>
      </c>
      <c r="AK47">
        <v>-0.2657639</v>
      </c>
      <c r="AL47">
        <v>-0.80477509999999997</v>
      </c>
      <c r="AM47">
        <v>0.84907960000000005</v>
      </c>
      <c r="AN47">
        <v>-0.1012763</v>
      </c>
      <c r="AO47">
        <v>-2.181581</v>
      </c>
      <c r="AP47">
        <v>1.227293</v>
      </c>
      <c r="AQ47">
        <v>13.813470000000001</v>
      </c>
      <c r="AR47">
        <v>14.61074</v>
      </c>
      <c r="AS47">
        <v>17.10708</v>
      </c>
      <c r="AT47">
        <v>12.79386</v>
      </c>
      <c r="AU47">
        <v>12.04612</v>
      </c>
      <c r="AV47">
        <v>9.9312229999999992</v>
      </c>
      <c r="AW47">
        <v>9.8021779999999996</v>
      </c>
      <c r="AX47">
        <v>11.74038</v>
      </c>
      <c r="AY47">
        <v>8.4904039999999998</v>
      </c>
      <c r="AZ47">
        <v>3.9943900000000001</v>
      </c>
      <c r="BA47">
        <v>3.0406580000000001</v>
      </c>
      <c r="BB47">
        <v>-2.2213569999999998</v>
      </c>
      <c r="BC47">
        <v>-0.57853690000000002</v>
      </c>
      <c r="BD47">
        <v>0.33017150000000001</v>
      </c>
      <c r="BE47">
        <v>-0.1636754</v>
      </c>
      <c r="BF47">
        <v>0.74107840000000003</v>
      </c>
      <c r="BG47">
        <v>0.46209470000000002</v>
      </c>
      <c r="BH47">
        <v>0.56953129999999996</v>
      </c>
      <c r="BI47">
        <v>0.1826749</v>
      </c>
      <c r="BJ47">
        <v>-0.31183739999999999</v>
      </c>
      <c r="BK47">
        <v>1.3607070000000001</v>
      </c>
      <c r="BL47">
        <v>0.4640571</v>
      </c>
      <c r="BM47">
        <v>-1.603539</v>
      </c>
      <c r="BN47">
        <v>1.8486899999999999</v>
      </c>
      <c r="BO47">
        <v>14.45411</v>
      </c>
      <c r="BP47">
        <v>15.233449999999999</v>
      </c>
      <c r="BQ47">
        <v>17.711030000000001</v>
      </c>
      <c r="BR47">
        <v>13.41437</v>
      </c>
      <c r="BS47">
        <v>12.683020000000001</v>
      </c>
      <c r="BT47">
        <v>10.5745</v>
      </c>
      <c r="BU47">
        <v>10.42313</v>
      </c>
      <c r="BV47">
        <v>12.27431</v>
      </c>
      <c r="BW47">
        <v>9.0102229999999999</v>
      </c>
      <c r="BX47">
        <v>4.4725380000000001</v>
      </c>
      <c r="BY47">
        <v>3.5282819999999999</v>
      </c>
      <c r="BZ47">
        <v>-1.7744420000000001</v>
      </c>
      <c r="CA47">
        <v>-0.28351759999999998</v>
      </c>
      <c r="CB47">
        <v>0.58704409999999996</v>
      </c>
      <c r="CC47">
        <v>4.7440099999999999E-2</v>
      </c>
      <c r="CD47">
        <v>0.95396150000000002</v>
      </c>
      <c r="CE47">
        <v>0.66862860000000002</v>
      </c>
      <c r="CF47">
        <v>0.82221509999999998</v>
      </c>
      <c r="CG47">
        <v>0.49326209999999998</v>
      </c>
      <c r="CH47">
        <v>2.9569700000000001E-2</v>
      </c>
      <c r="CI47">
        <v>1.715058</v>
      </c>
      <c r="CJ47">
        <v>0.85560539999999996</v>
      </c>
      <c r="CK47">
        <v>-1.2031879999999999</v>
      </c>
      <c r="CL47">
        <v>2.279067</v>
      </c>
      <c r="CM47">
        <v>14.89781</v>
      </c>
      <c r="CN47">
        <v>15.66473</v>
      </c>
      <c r="CO47">
        <v>18.12932</v>
      </c>
      <c r="CP47">
        <v>13.844139999999999</v>
      </c>
      <c r="CQ47">
        <v>13.124129999999999</v>
      </c>
      <c r="CR47">
        <v>11.02004</v>
      </c>
      <c r="CS47">
        <v>10.853199999999999</v>
      </c>
      <c r="CT47">
        <v>12.64411</v>
      </c>
      <c r="CU47">
        <v>9.3702489999999994</v>
      </c>
      <c r="CV47">
        <v>4.8037010000000002</v>
      </c>
      <c r="CW47">
        <v>3.866009</v>
      </c>
      <c r="CX47">
        <v>-1.3275269999999999</v>
      </c>
      <c r="CY47">
        <v>1.15017E-2</v>
      </c>
      <c r="CZ47">
        <v>0.84391669999999996</v>
      </c>
      <c r="DA47">
        <v>0.25855549999999999</v>
      </c>
      <c r="DB47">
        <v>1.1668449999999999</v>
      </c>
      <c r="DC47">
        <v>0.87516249999999995</v>
      </c>
      <c r="DD47">
        <v>1.074899</v>
      </c>
      <c r="DE47">
        <v>0.80384949999999999</v>
      </c>
      <c r="DF47">
        <v>0.3709768</v>
      </c>
      <c r="DG47">
        <v>2.06941</v>
      </c>
      <c r="DH47">
        <v>1.2471540000000001</v>
      </c>
      <c r="DI47">
        <v>-0.80283709999999997</v>
      </c>
      <c r="DJ47">
        <v>2.709444</v>
      </c>
      <c r="DK47">
        <v>15.341519999999999</v>
      </c>
      <c r="DL47">
        <v>16.09601</v>
      </c>
      <c r="DM47">
        <v>18.547619999999998</v>
      </c>
      <c r="DN47">
        <v>14.273910000000001</v>
      </c>
      <c r="DO47">
        <v>13.565239999999999</v>
      </c>
      <c r="DP47">
        <v>11.46557</v>
      </c>
      <c r="DQ47">
        <v>11.28327</v>
      </c>
      <c r="DR47">
        <v>13.013909999999999</v>
      </c>
      <c r="DS47">
        <v>9.7302739999999996</v>
      </c>
      <c r="DT47">
        <v>5.1348649999999996</v>
      </c>
      <c r="DU47">
        <v>4.2037360000000001</v>
      </c>
      <c r="DV47">
        <v>-0.68225239999999998</v>
      </c>
      <c r="DW47">
        <v>0.43746279999999999</v>
      </c>
      <c r="DX47">
        <v>1.2148000000000001</v>
      </c>
      <c r="DY47">
        <v>0.56337269999999995</v>
      </c>
      <c r="DZ47">
        <v>1.4742139999999999</v>
      </c>
      <c r="EA47">
        <v>1.173365</v>
      </c>
      <c r="EB47">
        <v>1.4397340000000001</v>
      </c>
      <c r="EC47">
        <v>1.2522880000000001</v>
      </c>
      <c r="ED47">
        <v>0.86391450000000003</v>
      </c>
      <c r="EE47">
        <v>2.5810369999999998</v>
      </c>
      <c r="EF47">
        <v>1.812487</v>
      </c>
      <c r="EG47">
        <v>-0.2247942</v>
      </c>
      <c r="EH47">
        <v>3.3308409999999999</v>
      </c>
      <c r="EI47">
        <v>15.982150000000001</v>
      </c>
      <c r="EJ47">
        <v>16.718710000000002</v>
      </c>
      <c r="EK47">
        <v>19.15156</v>
      </c>
      <c r="EL47">
        <v>14.89442</v>
      </c>
      <c r="EM47">
        <v>14.20214</v>
      </c>
      <c r="EN47">
        <v>12.10885</v>
      </c>
      <c r="EO47">
        <v>11.90422</v>
      </c>
      <c r="EP47">
        <v>13.547829999999999</v>
      </c>
      <c r="EQ47">
        <v>10.25009</v>
      </c>
      <c r="ER47">
        <v>5.6130120000000003</v>
      </c>
      <c r="ES47">
        <v>4.6913600000000004</v>
      </c>
      <c r="ET47">
        <v>74.563760000000002</v>
      </c>
      <c r="EU47">
        <v>73.199259999999995</v>
      </c>
      <c r="EV47">
        <v>72.068529999999996</v>
      </c>
      <c r="EW47">
        <v>70.582790000000003</v>
      </c>
      <c r="EX47">
        <v>69.650930000000002</v>
      </c>
      <c r="EY47">
        <v>68.839079999999996</v>
      </c>
      <c r="EZ47">
        <v>68.007800000000003</v>
      </c>
      <c r="FA47">
        <v>68.958920000000006</v>
      </c>
      <c r="FB47">
        <v>73.080560000000006</v>
      </c>
      <c r="FC47">
        <v>77.981819999999999</v>
      </c>
      <c r="FD47">
        <v>82.380709999999993</v>
      </c>
      <c r="FE47">
        <v>87.027959999999993</v>
      </c>
      <c r="FF47">
        <v>90.712959999999995</v>
      </c>
      <c r="FG47">
        <v>93.903739999999999</v>
      </c>
      <c r="FH47">
        <v>95.145859999999999</v>
      </c>
      <c r="FI47">
        <v>94.565740000000005</v>
      </c>
      <c r="FJ47">
        <v>94.531940000000006</v>
      </c>
      <c r="FK47">
        <v>93.296509999999998</v>
      </c>
      <c r="FL47">
        <v>90.31241</v>
      </c>
      <c r="FM47">
        <v>86.032200000000003</v>
      </c>
      <c r="FN47">
        <v>82.491519999999994</v>
      </c>
      <c r="FO47">
        <v>79.844189999999998</v>
      </c>
      <c r="FP47">
        <v>77.521420000000006</v>
      </c>
      <c r="FQ47">
        <v>75.822720000000004</v>
      </c>
      <c r="FR47">
        <v>0.48664590000000002</v>
      </c>
      <c r="FS47">
        <v>1</v>
      </c>
    </row>
    <row r="48" spans="1:175" x14ac:dyDescent="0.2">
      <c r="A48" t="s">
        <v>1</v>
      </c>
      <c r="B48" t="s">
        <v>1</v>
      </c>
      <c r="C48">
        <v>42258</v>
      </c>
      <c r="D48">
        <v>57</v>
      </c>
      <c r="E48">
        <v>495</v>
      </c>
      <c r="F48">
        <v>516.74620000000004</v>
      </c>
      <c r="G48">
        <v>504.88839999999999</v>
      </c>
      <c r="H48">
        <v>492.41309999999999</v>
      </c>
      <c r="I48">
        <v>491.19290000000001</v>
      </c>
      <c r="J48">
        <v>497.60649999999998</v>
      </c>
      <c r="K48">
        <v>522.05380000000002</v>
      </c>
      <c r="L48">
        <v>553.62850000000003</v>
      </c>
      <c r="M48">
        <v>563.28840000000002</v>
      </c>
      <c r="N48">
        <v>578.46479999999997</v>
      </c>
      <c r="O48">
        <v>590.92550000000006</v>
      </c>
      <c r="P48">
        <v>599.84990000000005</v>
      </c>
      <c r="Q48">
        <v>604.43179999999995</v>
      </c>
      <c r="R48">
        <v>600.37699999999995</v>
      </c>
      <c r="S48">
        <v>602.42909999999995</v>
      </c>
      <c r="T48">
        <v>595.38499999999999</v>
      </c>
      <c r="U48">
        <v>582.84410000000003</v>
      </c>
      <c r="V48">
        <v>574.66589999999997</v>
      </c>
      <c r="W48">
        <v>558.06539999999995</v>
      </c>
      <c r="X48">
        <v>543.24429999999995</v>
      </c>
      <c r="Y48">
        <v>539.21590000000003</v>
      </c>
      <c r="Z48">
        <v>533.35170000000005</v>
      </c>
      <c r="AA48">
        <v>527.14760000000001</v>
      </c>
      <c r="AB48">
        <v>515.0421</v>
      </c>
      <c r="AC48">
        <v>505.8134</v>
      </c>
      <c r="AD48">
        <v>-1.8394699999999999</v>
      </c>
      <c r="AE48">
        <v>2.0836480000000002</v>
      </c>
      <c r="AF48">
        <v>-0.32858670000000001</v>
      </c>
      <c r="AG48">
        <v>2.5937250000000001</v>
      </c>
      <c r="AH48">
        <v>1.727541</v>
      </c>
      <c r="AI48">
        <v>-1.7799510000000001</v>
      </c>
      <c r="AJ48">
        <v>-1.9932799999999999</v>
      </c>
      <c r="AK48">
        <v>-3.7582699999999997E-2</v>
      </c>
      <c r="AL48">
        <v>-1.8242640000000001</v>
      </c>
      <c r="AM48">
        <v>-0.21418690000000001</v>
      </c>
      <c r="AN48">
        <v>1.573102</v>
      </c>
      <c r="AO48">
        <v>-0.74216709999999997</v>
      </c>
      <c r="AP48">
        <v>-1.244718</v>
      </c>
      <c r="AQ48">
        <v>4.6610719999999999</v>
      </c>
      <c r="AR48">
        <v>12.969849999999999</v>
      </c>
      <c r="AS48">
        <v>10.90532</v>
      </c>
      <c r="AT48">
        <v>12.219609999999999</v>
      </c>
      <c r="AU48">
        <v>11.982469999999999</v>
      </c>
      <c r="AV48">
        <v>10.18782</v>
      </c>
      <c r="AW48">
        <v>7.7399230000000001</v>
      </c>
      <c r="AX48">
        <v>4.5528599999999999</v>
      </c>
      <c r="AY48">
        <v>1.9590050000000001</v>
      </c>
      <c r="AZ48">
        <v>1.498176</v>
      </c>
      <c r="BA48">
        <v>1.0683339999999999</v>
      </c>
      <c r="BB48">
        <v>-1.2630269999999999</v>
      </c>
      <c r="BC48">
        <v>2.5965289999999999</v>
      </c>
      <c r="BD48">
        <v>8.0408800000000002E-2</v>
      </c>
      <c r="BE48">
        <v>2.9595129999999998</v>
      </c>
      <c r="BF48">
        <v>2.1978529999999998</v>
      </c>
      <c r="BG48">
        <v>-1.3551660000000001</v>
      </c>
      <c r="BH48">
        <v>-1.5788549999999999</v>
      </c>
      <c r="BI48">
        <v>0.4623855</v>
      </c>
      <c r="BJ48">
        <v>-1.275382</v>
      </c>
      <c r="BK48">
        <v>0.41041680000000003</v>
      </c>
      <c r="BL48">
        <v>2.2698369999999999</v>
      </c>
      <c r="BM48">
        <v>-7.7344999999999997E-2</v>
      </c>
      <c r="BN48">
        <v>-0.4720087</v>
      </c>
      <c r="BO48">
        <v>5.4708290000000002</v>
      </c>
      <c r="BP48">
        <v>13.703200000000001</v>
      </c>
      <c r="BQ48">
        <v>11.60299</v>
      </c>
      <c r="BR48">
        <v>12.940810000000001</v>
      </c>
      <c r="BS48">
        <v>12.69797</v>
      </c>
      <c r="BT48">
        <v>10.92633</v>
      </c>
      <c r="BU48">
        <v>8.4424279999999996</v>
      </c>
      <c r="BV48">
        <v>5.2856439999999996</v>
      </c>
      <c r="BW48">
        <v>2.7452800000000002</v>
      </c>
      <c r="BX48">
        <v>2.1952319999999999</v>
      </c>
      <c r="BY48">
        <v>1.7699609999999999</v>
      </c>
      <c r="BZ48">
        <v>-0.86378460000000001</v>
      </c>
      <c r="CA48">
        <v>2.9517479999999998</v>
      </c>
      <c r="CB48">
        <v>0.3636778</v>
      </c>
      <c r="CC48">
        <v>3.2128570000000001</v>
      </c>
      <c r="CD48">
        <v>2.52359</v>
      </c>
      <c r="CE48">
        <v>-1.060962</v>
      </c>
      <c r="CF48">
        <v>-1.291825</v>
      </c>
      <c r="CG48">
        <v>0.80866210000000005</v>
      </c>
      <c r="CH48">
        <v>-0.89522889999999999</v>
      </c>
      <c r="CI48">
        <v>0.84301530000000002</v>
      </c>
      <c r="CJ48">
        <v>2.7523939999999998</v>
      </c>
      <c r="CK48">
        <v>0.38310870000000002</v>
      </c>
      <c r="CL48">
        <v>6.3167399999999999E-2</v>
      </c>
      <c r="CM48">
        <v>6.0316640000000001</v>
      </c>
      <c r="CN48">
        <v>14.21111</v>
      </c>
      <c r="CO48">
        <v>12.08619</v>
      </c>
      <c r="CP48">
        <v>13.44031</v>
      </c>
      <c r="CQ48">
        <v>13.193519999999999</v>
      </c>
      <c r="CR48">
        <v>11.43783</v>
      </c>
      <c r="CS48">
        <v>8.9289810000000003</v>
      </c>
      <c r="CT48">
        <v>5.7931670000000004</v>
      </c>
      <c r="CU48">
        <v>3.2898510000000001</v>
      </c>
      <c r="CV48">
        <v>2.6780110000000001</v>
      </c>
      <c r="CW48">
        <v>2.255906</v>
      </c>
      <c r="CX48">
        <v>-0.46454190000000001</v>
      </c>
      <c r="CY48">
        <v>3.3069679999999999</v>
      </c>
      <c r="CZ48">
        <v>0.64694680000000004</v>
      </c>
      <c r="DA48">
        <v>3.4662000000000002</v>
      </c>
      <c r="DB48">
        <v>2.849326</v>
      </c>
      <c r="DC48">
        <v>-0.76675700000000002</v>
      </c>
      <c r="DD48">
        <v>-1.004796</v>
      </c>
      <c r="DE48">
        <v>1.1549389999999999</v>
      </c>
      <c r="DF48">
        <v>-0.51507530000000001</v>
      </c>
      <c r="DG48">
        <v>1.275614</v>
      </c>
      <c r="DH48">
        <v>3.2349510000000001</v>
      </c>
      <c r="DI48">
        <v>0.84356249999999999</v>
      </c>
      <c r="DJ48">
        <v>0.59834359999999998</v>
      </c>
      <c r="DK48">
        <v>6.5924990000000001</v>
      </c>
      <c r="DL48">
        <v>14.71903</v>
      </c>
      <c r="DM48">
        <v>12.56939</v>
      </c>
      <c r="DN48">
        <v>13.93981</v>
      </c>
      <c r="DO48">
        <v>13.689080000000001</v>
      </c>
      <c r="DP48">
        <v>11.94933</v>
      </c>
      <c r="DQ48">
        <v>9.4155339999999992</v>
      </c>
      <c r="DR48">
        <v>6.3006909999999996</v>
      </c>
      <c r="DS48">
        <v>3.8344230000000001</v>
      </c>
      <c r="DT48">
        <v>3.16079</v>
      </c>
      <c r="DU48">
        <v>2.741851</v>
      </c>
      <c r="DV48">
        <v>0.1119011</v>
      </c>
      <c r="DW48">
        <v>3.8198479999999999</v>
      </c>
      <c r="DX48">
        <v>1.0559419999999999</v>
      </c>
      <c r="DY48">
        <v>3.8319879999999999</v>
      </c>
      <c r="DZ48">
        <v>3.3196379999999999</v>
      </c>
      <c r="EA48">
        <v>-0.3419721</v>
      </c>
      <c r="EB48">
        <v>-0.59037099999999998</v>
      </c>
      <c r="EC48">
        <v>1.6549069999999999</v>
      </c>
      <c r="ED48">
        <v>3.3806000000000003E-2</v>
      </c>
      <c r="EE48">
        <v>1.900218</v>
      </c>
      <c r="EF48">
        <v>3.931686</v>
      </c>
      <c r="EG48">
        <v>1.5083850000000001</v>
      </c>
      <c r="EH48">
        <v>1.3710530000000001</v>
      </c>
      <c r="EI48">
        <v>7.4022560000000004</v>
      </c>
      <c r="EJ48">
        <v>15.45238</v>
      </c>
      <c r="EK48">
        <v>13.267060000000001</v>
      </c>
      <c r="EL48">
        <v>14.661009999999999</v>
      </c>
      <c r="EM48">
        <v>14.404579999999999</v>
      </c>
      <c r="EN48">
        <v>12.68784</v>
      </c>
      <c r="EO48">
        <v>10.118040000000001</v>
      </c>
      <c r="EP48">
        <v>7.033474</v>
      </c>
      <c r="EQ48">
        <v>4.6206969999999998</v>
      </c>
      <c r="ER48">
        <v>3.8578459999999999</v>
      </c>
      <c r="ES48">
        <v>3.443479</v>
      </c>
      <c r="ET48">
        <v>74.258070000000004</v>
      </c>
      <c r="EU48">
        <v>73.132189999999994</v>
      </c>
      <c r="EV48">
        <v>71.872929999999997</v>
      </c>
      <c r="EW48">
        <v>70.709320000000005</v>
      </c>
      <c r="EX48">
        <v>69.651859999999999</v>
      </c>
      <c r="EY48">
        <v>69.391859999999994</v>
      </c>
      <c r="EZ48">
        <v>68.815340000000006</v>
      </c>
      <c r="FA48">
        <v>68.900880000000001</v>
      </c>
      <c r="FB48">
        <v>71.436340000000001</v>
      </c>
      <c r="FC48">
        <v>75.548829999999995</v>
      </c>
      <c r="FD48">
        <v>79.475930000000005</v>
      </c>
      <c r="FE48">
        <v>82.745009999999994</v>
      </c>
      <c r="FF48">
        <v>86.541510000000002</v>
      </c>
      <c r="FG48">
        <v>89.241910000000004</v>
      </c>
      <c r="FH48">
        <v>90.3964</v>
      </c>
      <c r="FI48">
        <v>91.82835</v>
      </c>
      <c r="FJ48">
        <v>91.36694</v>
      </c>
      <c r="FK48">
        <v>90.121560000000002</v>
      </c>
      <c r="FL48">
        <v>86.883080000000007</v>
      </c>
      <c r="FM48">
        <v>82.697159999999997</v>
      </c>
      <c r="FN48">
        <v>79.25967</v>
      </c>
      <c r="FO48">
        <v>76.450360000000003</v>
      </c>
      <c r="FP48">
        <v>74.040629999999993</v>
      </c>
      <c r="FQ48">
        <v>72.28828</v>
      </c>
      <c r="FR48">
        <v>0.69588289999999997</v>
      </c>
      <c r="FS48">
        <v>1</v>
      </c>
    </row>
    <row r="49" spans="1:175" x14ac:dyDescent="0.2">
      <c r="A49" t="s">
        <v>1</v>
      </c>
      <c r="B49" t="s">
        <v>1</v>
      </c>
      <c r="C49" t="s">
        <v>2</v>
      </c>
      <c r="D49">
        <v>56.333329999999997</v>
      </c>
      <c r="E49">
        <v>502.83330000000001</v>
      </c>
      <c r="F49">
        <v>508.298</v>
      </c>
      <c r="G49">
        <v>502.79059999999998</v>
      </c>
      <c r="H49">
        <v>496.81439999999998</v>
      </c>
      <c r="I49">
        <v>495.67869999999999</v>
      </c>
      <c r="J49">
        <v>505.69799999999998</v>
      </c>
      <c r="K49">
        <v>527.35019999999997</v>
      </c>
      <c r="L49">
        <v>553.84169999999995</v>
      </c>
      <c r="M49">
        <v>571.34050000000002</v>
      </c>
      <c r="N49">
        <v>586.49929999999995</v>
      </c>
      <c r="O49">
        <v>598.58929999999998</v>
      </c>
      <c r="P49">
        <v>608.66089999999997</v>
      </c>
      <c r="Q49">
        <v>614.80359999999996</v>
      </c>
      <c r="R49">
        <v>610.6422</v>
      </c>
      <c r="S49">
        <v>614.80169999999998</v>
      </c>
      <c r="T49">
        <v>609.49519999999995</v>
      </c>
      <c r="U49">
        <v>599.69539999999995</v>
      </c>
      <c r="V49">
        <v>593.34079999999994</v>
      </c>
      <c r="W49">
        <v>579.50490000000002</v>
      </c>
      <c r="X49">
        <v>564.54010000000005</v>
      </c>
      <c r="Y49">
        <v>555.22879999999998</v>
      </c>
      <c r="Z49">
        <v>547.60069999999996</v>
      </c>
      <c r="AA49">
        <v>540.96400000000006</v>
      </c>
      <c r="AB49">
        <v>527.86670000000004</v>
      </c>
      <c r="AC49">
        <v>517.16189999999995</v>
      </c>
      <c r="AD49">
        <v>-1.1852830000000001</v>
      </c>
      <c r="AE49">
        <v>-0.71037890000000004</v>
      </c>
      <c r="AF49">
        <v>-8.5495500000000002E-2</v>
      </c>
      <c r="AG49">
        <v>0.60710710000000001</v>
      </c>
      <c r="AH49">
        <v>0.2988712</v>
      </c>
      <c r="AI49">
        <v>-0.1883156</v>
      </c>
      <c r="AJ49">
        <v>-1.1122050000000001</v>
      </c>
      <c r="AK49">
        <v>-2.736729</v>
      </c>
      <c r="AL49">
        <v>-3.325269</v>
      </c>
      <c r="AM49">
        <v>-4.1335499999999996</v>
      </c>
      <c r="AN49">
        <v>-3.9785910000000002</v>
      </c>
      <c r="AO49">
        <v>-3.117699</v>
      </c>
      <c r="AP49">
        <v>3.6594869999999999</v>
      </c>
      <c r="AQ49">
        <v>16.333469999999998</v>
      </c>
      <c r="AR49">
        <v>17.302959999999999</v>
      </c>
      <c r="AS49">
        <v>16.74652</v>
      </c>
      <c r="AT49">
        <v>15.56268</v>
      </c>
      <c r="AU49">
        <v>14.65448</v>
      </c>
      <c r="AV49">
        <v>11.408379999999999</v>
      </c>
      <c r="AW49">
        <v>10.698410000000001</v>
      </c>
      <c r="AX49">
        <v>11.69322</v>
      </c>
      <c r="AY49">
        <v>4.8006390000000003</v>
      </c>
      <c r="AZ49">
        <v>-1.2700689999999999</v>
      </c>
      <c r="BA49">
        <v>-2.8052429999999999</v>
      </c>
      <c r="BB49">
        <v>0.35774470000000003</v>
      </c>
      <c r="BC49">
        <v>0.69543569999999999</v>
      </c>
      <c r="BD49">
        <v>1.118816</v>
      </c>
      <c r="BE49">
        <v>1.8719950000000001</v>
      </c>
      <c r="BF49">
        <v>1.4736290000000001</v>
      </c>
      <c r="BG49">
        <v>1.0803689999999999</v>
      </c>
      <c r="BH49">
        <v>0.15766179999999999</v>
      </c>
      <c r="BI49">
        <v>-1.4796609999999999</v>
      </c>
      <c r="BJ49">
        <v>-1.947967</v>
      </c>
      <c r="BK49">
        <v>-2.631901</v>
      </c>
      <c r="BL49">
        <v>-2.0568070000000001</v>
      </c>
      <c r="BM49">
        <v>-1.265938</v>
      </c>
      <c r="BN49">
        <v>5.9294070000000003</v>
      </c>
      <c r="BO49">
        <v>19.25047</v>
      </c>
      <c r="BP49">
        <v>20.36422</v>
      </c>
      <c r="BQ49">
        <v>19.48067</v>
      </c>
      <c r="BR49">
        <v>18.151890000000002</v>
      </c>
      <c r="BS49">
        <v>17.32048</v>
      </c>
      <c r="BT49">
        <v>14.15418</v>
      </c>
      <c r="BU49">
        <v>13.540419999999999</v>
      </c>
      <c r="BV49">
        <v>14.56522</v>
      </c>
      <c r="BW49">
        <v>7.9270449999999997</v>
      </c>
      <c r="BX49">
        <v>2.0805250000000002</v>
      </c>
      <c r="BY49">
        <v>0.41959580000000002</v>
      </c>
      <c r="BZ49">
        <v>1.4264410000000001</v>
      </c>
      <c r="CA49">
        <v>1.6690990000000001</v>
      </c>
      <c r="CB49">
        <v>1.9529179999999999</v>
      </c>
      <c r="CC49">
        <v>2.7480530000000001</v>
      </c>
      <c r="CD49">
        <v>2.2872620000000001</v>
      </c>
      <c r="CE49">
        <v>1.9590559999999999</v>
      </c>
      <c r="CF49">
        <v>1.0371680000000001</v>
      </c>
      <c r="CG49">
        <v>-0.60901870000000002</v>
      </c>
      <c r="CH49">
        <v>-0.99405209999999999</v>
      </c>
      <c r="CI49">
        <v>-1.591863</v>
      </c>
      <c r="CJ49">
        <v>-0.72578480000000001</v>
      </c>
      <c r="CK49">
        <v>1.6586299999999998E-2</v>
      </c>
      <c r="CL49">
        <v>7.5015450000000001</v>
      </c>
      <c r="CM49">
        <v>21.270779999999998</v>
      </c>
      <c r="CN49">
        <v>22.48443</v>
      </c>
      <c r="CO49">
        <v>21.37434</v>
      </c>
      <c r="CP49">
        <v>19.945180000000001</v>
      </c>
      <c r="CQ49">
        <v>19.16695</v>
      </c>
      <c r="CR49">
        <v>16.05592</v>
      </c>
      <c r="CS49">
        <v>15.50878</v>
      </c>
      <c r="CT49">
        <v>16.554349999999999</v>
      </c>
      <c r="CU49">
        <v>10.09238</v>
      </c>
      <c r="CV49">
        <v>4.4011360000000002</v>
      </c>
      <c r="CW49">
        <v>2.6531090000000002</v>
      </c>
      <c r="CX49">
        <v>2.4951370000000002</v>
      </c>
      <c r="CY49">
        <v>2.6427610000000001</v>
      </c>
      <c r="CZ49">
        <v>2.7870200000000001</v>
      </c>
      <c r="DA49">
        <v>3.6241099999999999</v>
      </c>
      <c r="DB49">
        <v>3.100895</v>
      </c>
      <c r="DC49">
        <v>2.8377430000000001</v>
      </c>
      <c r="DD49">
        <v>1.916674</v>
      </c>
      <c r="DE49">
        <v>0.2616232</v>
      </c>
      <c r="DF49">
        <v>-4.0137100000000002E-2</v>
      </c>
      <c r="DG49">
        <v>-0.55182500000000001</v>
      </c>
      <c r="DH49">
        <v>0.60523729999999998</v>
      </c>
      <c r="DI49">
        <v>1.29911</v>
      </c>
      <c r="DJ49">
        <v>9.0736849999999993</v>
      </c>
      <c r="DK49">
        <v>23.291080000000001</v>
      </c>
      <c r="DL49">
        <v>24.604649999999999</v>
      </c>
      <c r="DM49">
        <v>23.268000000000001</v>
      </c>
      <c r="DN49">
        <v>21.73846</v>
      </c>
      <c r="DO49">
        <v>21.01342</v>
      </c>
      <c r="DP49">
        <v>17.957650000000001</v>
      </c>
      <c r="DQ49">
        <v>17.477150000000002</v>
      </c>
      <c r="DR49">
        <v>18.543479999999999</v>
      </c>
      <c r="DS49">
        <v>12.257720000000001</v>
      </c>
      <c r="DT49">
        <v>6.7217469999999997</v>
      </c>
      <c r="DU49">
        <v>4.8866230000000002</v>
      </c>
      <c r="DV49">
        <v>4.0381650000000002</v>
      </c>
      <c r="DW49">
        <v>4.0485759999999997</v>
      </c>
      <c r="DX49">
        <v>3.9913319999999999</v>
      </c>
      <c r="DY49">
        <v>4.8889990000000001</v>
      </c>
      <c r="DZ49">
        <v>4.2756530000000001</v>
      </c>
      <c r="EA49">
        <v>4.1064280000000002</v>
      </c>
      <c r="EB49">
        <v>3.1865420000000002</v>
      </c>
      <c r="EC49">
        <v>1.5186919999999999</v>
      </c>
      <c r="ED49">
        <v>1.3371649999999999</v>
      </c>
      <c r="EE49">
        <v>0.94982449999999996</v>
      </c>
      <c r="EF49">
        <v>2.5270220000000001</v>
      </c>
      <c r="EG49">
        <v>3.1508720000000001</v>
      </c>
      <c r="EH49">
        <v>11.3436</v>
      </c>
      <c r="EI49">
        <v>26.208079999999999</v>
      </c>
      <c r="EJ49">
        <v>27.665900000000001</v>
      </c>
      <c r="EK49">
        <v>26.00216</v>
      </c>
      <c r="EL49">
        <v>24.327680000000001</v>
      </c>
      <c r="EM49">
        <v>23.67943</v>
      </c>
      <c r="EN49">
        <v>20.70345</v>
      </c>
      <c r="EO49">
        <v>20.31916</v>
      </c>
      <c r="EP49">
        <v>21.415469999999999</v>
      </c>
      <c r="EQ49">
        <v>15.384130000000001</v>
      </c>
      <c r="ER49">
        <v>10.072340000000001</v>
      </c>
      <c r="ES49">
        <v>8.1114619999999995</v>
      </c>
      <c r="ET49">
        <v>72.571010000000001</v>
      </c>
      <c r="EU49">
        <v>71.153400000000005</v>
      </c>
      <c r="EV49">
        <v>69.929590000000005</v>
      </c>
      <c r="EW49">
        <v>68.726910000000004</v>
      </c>
      <c r="EX49">
        <v>67.782179999999997</v>
      </c>
      <c r="EY49">
        <v>66.936199999999999</v>
      </c>
      <c r="EZ49">
        <v>66.765810000000002</v>
      </c>
      <c r="FA49">
        <v>68.21942</v>
      </c>
      <c r="FB49">
        <v>71.773989999999998</v>
      </c>
      <c r="FC49">
        <v>75.959639999999993</v>
      </c>
      <c r="FD49">
        <v>80.18074</v>
      </c>
      <c r="FE49">
        <v>83.771100000000004</v>
      </c>
      <c r="FF49">
        <v>86.663629999999998</v>
      </c>
      <c r="FG49">
        <v>89.025199999999998</v>
      </c>
      <c r="FH49">
        <v>90.175740000000005</v>
      </c>
      <c r="FI49">
        <v>90.616029999999995</v>
      </c>
      <c r="FJ49">
        <v>90.416709999999995</v>
      </c>
      <c r="FK49">
        <v>89.361090000000004</v>
      </c>
      <c r="FL49">
        <v>87.055499999999995</v>
      </c>
      <c r="FM49">
        <v>83.398769999999999</v>
      </c>
      <c r="FN49">
        <v>79.760769999999994</v>
      </c>
      <c r="FO49">
        <v>77.2012</v>
      </c>
      <c r="FP49">
        <v>75.097369999999998</v>
      </c>
      <c r="FQ49">
        <v>73.615650000000002</v>
      </c>
      <c r="FR49">
        <v>1.3323229999999999</v>
      </c>
      <c r="FS49">
        <v>1</v>
      </c>
    </row>
    <row r="50" spans="1:175" x14ac:dyDescent="0.2">
      <c r="A50" t="s">
        <v>1</v>
      </c>
      <c r="B50" t="s">
        <v>203</v>
      </c>
      <c r="C50">
        <v>42167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</row>
    <row r="51" spans="1:175" x14ac:dyDescent="0.2">
      <c r="A51" t="s">
        <v>1</v>
      </c>
      <c r="B51" t="s">
        <v>203</v>
      </c>
      <c r="C51">
        <v>42180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</row>
    <row r="52" spans="1:175" x14ac:dyDescent="0.2">
      <c r="A52" t="s">
        <v>1</v>
      </c>
      <c r="B52" t="s">
        <v>203</v>
      </c>
      <c r="C52">
        <v>42181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</row>
    <row r="53" spans="1:175" x14ac:dyDescent="0.2">
      <c r="A53" t="s">
        <v>1</v>
      </c>
      <c r="B53" t="s">
        <v>203</v>
      </c>
      <c r="C53">
        <v>42185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</row>
    <row r="54" spans="1:175" x14ac:dyDescent="0.2">
      <c r="A54" t="s">
        <v>1</v>
      </c>
      <c r="B54" t="s">
        <v>203</v>
      </c>
      <c r="C54">
        <v>42186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</row>
    <row r="55" spans="1:175" x14ac:dyDescent="0.2">
      <c r="A55" t="s">
        <v>1</v>
      </c>
      <c r="B55" t="s">
        <v>203</v>
      </c>
      <c r="C55">
        <v>42213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</row>
    <row r="56" spans="1:175" x14ac:dyDescent="0.2">
      <c r="A56" t="s">
        <v>1</v>
      </c>
      <c r="B56" t="s">
        <v>203</v>
      </c>
      <c r="C56">
        <v>42214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</row>
    <row r="57" spans="1:175" x14ac:dyDescent="0.2">
      <c r="A57" t="s">
        <v>1</v>
      </c>
      <c r="B57" t="s">
        <v>203</v>
      </c>
      <c r="C57">
        <v>42233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</row>
    <row r="58" spans="1:175" x14ac:dyDescent="0.2">
      <c r="A58" t="s">
        <v>1</v>
      </c>
      <c r="B58" t="s">
        <v>203</v>
      </c>
      <c r="C58">
        <v>42234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</row>
    <row r="59" spans="1:175" x14ac:dyDescent="0.2">
      <c r="A59" t="s">
        <v>1</v>
      </c>
      <c r="B59" t="s">
        <v>203</v>
      </c>
      <c r="C59">
        <v>42242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</row>
    <row r="60" spans="1:175" x14ac:dyDescent="0.2">
      <c r="A60" t="s">
        <v>1</v>
      </c>
      <c r="B60" t="s">
        <v>203</v>
      </c>
      <c r="C60">
        <v>42243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</row>
    <row r="61" spans="1:175" x14ac:dyDescent="0.2">
      <c r="A61" t="s">
        <v>1</v>
      </c>
      <c r="B61" t="s">
        <v>203</v>
      </c>
      <c r="C61">
        <v>42244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</row>
    <row r="62" spans="1:175" x14ac:dyDescent="0.2">
      <c r="A62" t="s">
        <v>1</v>
      </c>
      <c r="B62" t="s">
        <v>203</v>
      </c>
      <c r="C62">
        <v>42256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</row>
    <row r="63" spans="1:175" x14ac:dyDescent="0.2">
      <c r="A63" t="s">
        <v>1</v>
      </c>
      <c r="B63" t="s">
        <v>203</v>
      </c>
      <c r="C63">
        <v>42257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</row>
    <row r="64" spans="1:175" x14ac:dyDescent="0.2">
      <c r="A64" t="s">
        <v>1</v>
      </c>
      <c r="B64" t="s">
        <v>203</v>
      </c>
      <c r="C64">
        <v>42258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</row>
    <row r="65" spans="1:175" x14ac:dyDescent="0.2">
      <c r="A65" t="s">
        <v>1</v>
      </c>
      <c r="B65" t="s">
        <v>203</v>
      </c>
      <c r="C65" t="s">
        <v>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</row>
    <row r="66" spans="1:175" x14ac:dyDescent="0.2">
      <c r="A66" t="s">
        <v>191</v>
      </c>
      <c r="B66" t="s">
        <v>202</v>
      </c>
      <c r="C66">
        <v>42167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</row>
    <row r="67" spans="1:175" x14ac:dyDescent="0.2">
      <c r="A67" t="s">
        <v>191</v>
      </c>
      <c r="B67" t="s">
        <v>202</v>
      </c>
      <c r="C67">
        <v>42180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</row>
    <row r="68" spans="1:175" x14ac:dyDescent="0.2">
      <c r="A68" t="s">
        <v>191</v>
      </c>
      <c r="B68" t="s">
        <v>202</v>
      </c>
      <c r="C68">
        <v>42181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</row>
    <row r="69" spans="1:175" x14ac:dyDescent="0.2">
      <c r="A69" t="s">
        <v>191</v>
      </c>
      <c r="B69" t="s">
        <v>202</v>
      </c>
      <c r="C69">
        <v>42185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</row>
    <row r="70" spans="1:175" x14ac:dyDescent="0.2">
      <c r="A70" t="s">
        <v>191</v>
      </c>
      <c r="B70" t="s">
        <v>202</v>
      </c>
      <c r="C70">
        <v>42186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</row>
    <row r="71" spans="1:175" x14ac:dyDescent="0.2">
      <c r="A71" t="s">
        <v>191</v>
      </c>
      <c r="B71" t="s">
        <v>202</v>
      </c>
      <c r="C71">
        <v>42213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</row>
    <row r="72" spans="1:175" x14ac:dyDescent="0.2">
      <c r="A72" t="s">
        <v>191</v>
      </c>
      <c r="B72" t="s">
        <v>202</v>
      </c>
      <c r="C72">
        <v>42214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</row>
    <row r="73" spans="1:175" x14ac:dyDescent="0.2">
      <c r="A73" t="s">
        <v>191</v>
      </c>
      <c r="B73" t="s">
        <v>202</v>
      </c>
      <c r="C73">
        <v>42233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</row>
    <row r="74" spans="1:175" x14ac:dyDescent="0.2">
      <c r="A74" t="s">
        <v>191</v>
      </c>
      <c r="B74" t="s">
        <v>202</v>
      </c>
      <c r="C74">
        <v>42234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</row>
    <row r="75" spans="1:175" x14ac:dyDescent="0.2">
      <c r="A75" t="s">
        <v>191</v>
      </c>
      <c r="B75" t="s">
        <v>202</v>
      </c>
      <c r="C75">
        <v>42242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</row>
    <row r="76" spans="1:175" x14ac:dyDescent="0.2">
      <c r="A76" t="s">
        <v>191</v>
      </c>
      <c r="B76" t="s">
        <v>202</v>
      </c>
      <c r="C76">
        <v>42243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</row>
    <row r="77" spans="1:175" x14ac:dyDescent="0.2">
      <c r="A77" t="s">
        <v>191</v>
      </c>
      <c r="B77" t="s">
        <v>202</v>
      </c>
      <c r="C77">
        <v>42244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</row>
    <row r="78" spans="1:175" x14ac:dyDescent="0.2">
      <c r="A78" t="s">
        <v>191</v>
      </c>
      <c r="B78" t="s">
        <v>202</v>
      </c>
      <c r="C78">
        <v>42256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</row>
    <row r="79" spans="1:175" x14ac:dyDescent="0.2">
      <c r="A79" t="s">
        <v>191</v>
      </c>
      <c r="B79" t="s">
        <v>202</v>
      </c>
      <c r="C79">
        <v>42257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</row>
    <row r="80" spans="1:175" x14ac:dyDescent="0.2">
      <c r="A80" t="s">
        <v>191</v>
      </c>
      <c r="B80" t="s">
        <v>202</v>
      </c>
      <c r="C80">
        <v>42258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</row>
    <row r="81" spans="1:175" x14ac:dyDescent="0.2">
      <c r="A81" t="s">
        <v>191</v>
      </c>
      <c r="B81" t="s">
        <v>202</v>
      </c>
      <c r="C81" t="s">
        <v>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0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0</v>
      </c>
      <c r="EO81">
        <v>0</v>
      </c>
      <c r="EP81">
        <v>0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0</v>
      </c>
      <c r="FL81">
        <v>0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0</v>
      </c>
    </row>
    <row r="82" spans="1:175" x14ac:dyDescent="0.2">
      <c r="A82" t="s">
        <v>191</v>
      </c>
      <c r="B82" t="s">
        <v>204</v>
      </c>
      <c r="C82">
        <v>42167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</row>
    <row r="83" spans="1:175" x14ac:dyDescent="0.2">
      <c r="A83" t="s">
        <v>191</v>
      </c>
      <c r="B83" t="s">
        <v>204</v>
      </c>
      <c r="C83">
        <v>42180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</row>
    <row r="84" spans="1:175" x14ac:dyDescent="0.2">
      <c r="A84" t="s">
        <v>191</v>
      </c>
      <c r="B84" t="s">
        <v>204</v>
      </c>
      <c r="C84">
        <v>42181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</row>
    <row r="85" spans="1:175" x14ac:dyDescent="0.2">
      <c r="A85" t="s">
        <v>191</v>
      </c>
      <c r="B85" t="s">
        <v>204</v>
      </c>
      <c r="C85">
        <v>42185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</row>
    <row r="86" spans="1:175" x14ac:dyDescent="0.2">
      <c r="A86" t="s">
        <v>191</v>
      </c>
      <c r="B86" t="s">
        <v>204</v>
      </c>
      <c r="C86">
        <v>42186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</row>
    <row r="87" spans="1:175" x14ac:dyDescent="0.2">
      <c r="A87" t="s">
        <v>191</v>
      </c>
      <c r="B87" t="s">
        <v>204</v>
      </c>
      <c r="C87">
        <v>42213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</row>
    <row r="88" spans="1:175" x14ac:dyDescent="0.2">
      <c r="A88" t="s">
        <v>191</v>
      </c>
      <c r="B88" t="s">
        <v>204</v>
      </c>
      <c r="C88">
        <v>42214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</row>
    <row r="89" spans="1:175" x14ac:dyDescent="0.2">
      <c r="A89" t="s">
        <v>191</v>
      </c>
      <c r="B89" t="s">
        <v>204</v>
      </c>
      <c r="C89">
        <v>42233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</row>
    <row r="90" spans="1:175" x14ac:dyDescent="0.2">
      <c r="A90" t="s">
        <v>191</v>
      </c>
      <c r="B90" t="s">
        <v>204</v>
      </c>
      <c r="C90">
        <v>42234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</row>
    <row r="91" spans="1:175" x14ac:dyDescent="0.2">
      <c r="A91" t="s">
        <v>191</v>
      </c>
      <c r="B91" t="s">
        <v>204</v>
      </c>
      <c r="C91">
        <v>42242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</row>
    <row r="92" spans="1:175" x14ac:dyDescent="0.2">
      <c r="A92" t="s">
        <v>191</v>
      </c>
      <c r="B92" t="s">
        <v>204</v>
      </c>
      <c r="C92">
        <v>42243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</row>
    <row r="93" spans="1:175" x14ac:dyDescent="0.2">
      <c r="A93" t="s">
        <v>191</v>
      </c>
      <c r="B93" t="s">
        <v>204</v>
      </c>
      <c r="C93">
        <v>42244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</row>
    <row r="94" spans="1:175" x14ac:dyDescent="0.2">
      <c r="A94" t="s">
        <v>191</v>
      </c>
      <c r="B94" t="s">
        <v>204</v>
      </c>
      <c r="C94">
        <v>42256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</row>
    <row r="95" spans="1:175" x14ac:dyDescent="0.2">
      <c r="A95" t="s">
        <v>191</v>
      </c>
      <c r="B95" t="s">
        <v>204</v>
      </c>
      <c r="C95">
        <v>42257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</row>
    <row r="96" spans="1:175" x14ac:dyDescent="0.2">
      <c r="A96" t="s">
        <v>191</v>
      </c>
      <c r="B96" t="s">
        <v>204</v>
      </c>
      <c r="C96">
        <v>42258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</row>
    <row r="97" spans="1:175" x14ac:dyDescent="0.2">
      <c r="A97" t="s">
        <v>191</v>
      </c>
      <c r="B97" t="s">
        <v>204</v>
      </c>
      <c r="C97" t="s">
        <v>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</row>
    <row r="98" spans="1:175" x14ac:dyDescent="0.2">
      <c r="A98" t="s">
        <v>191</v>
      </c>
      <c r="B98" t="s">
        <v>1</v>
      </c>
      <c r="C98">
        <v>42167</v>
      </c>
      <c r="D98">
        <v>26</v>
      </c>
      <c r="E98">
        <v>232</v>
      </c>
      <c r="F98">
        <v>182.34030000000001</v>
      </c>
      <c r="G98">
        <v>179.91210000000001</v>
      </c>
      <c r="H98">
        <v>177.6748</v>
      </c>
      <c r="I98">
        <v>175.6541</v>
      </c>
      <c r="J98">
        <v>176.9436</v>
      </c>
      <c r="K98">
        <v>182.7655</v>
      </c>
      <c r="L98">
        <v>190.2458</v>
      </c>
      <c r="M98">
        <v>202.08420000000001</v>
      </c>
      <c r="N98">
        <v>212.55439999999999</v>
      </c>
      <c r="O98">
        <v>221.44659999999999</v>
      </c>
      <c r="P98">
        <v>230.57210000000001</v>
      </c>
      <c r="Q98">
        <v>234.5583</v>
      </c>
      <c r="R98">
        <v>232.1266</v>
      </c>
      <c r="S98">
        <v>234.58510000000001</v>
      </c>
      <c r="T98">
        <v>234.4057</v>
      </c>
      <c r="U98">
        <v>236.94290000000001</v>
      </c>
      <c r="V98">
        <v>234.19649999999999</v>
      </c>
      <c r="W98">
        <v>224.31720000000001</v>
      </c>
      <c r="X98">
        <v>208.3597</v>
      </c>
      <c r="Y98">
        <v>199.07239999999999</v>
      </c>
      <c r="Z98">
        <v>194.2182</v>
      </c>
      <c r="AA98">
        <v>189.5025</v>
      </c>
      <c r="AB98">
        <v>185.12729999999999</v>
      </c>
      <c r="AC98">
        <v>181.614</v>
      </c>
      <c r="AD98">
        <v>-2.83377E-2</v>
      </c>
      <c r="AE98">
        <v>0.16007160000000001</v>
      </c>
      <c r="AF98">
        <v>-4.6283400000000002E-2</v>
      </c>
      <c r="AG98">
        <v>8.6449399999999996E-2</v>
      </c>
      <c r="AH98">
        <v>-0.23224449999999999</v>
      </c>
      <c r="AI98">
        <v>0.2166508</v>
      </c>
      <c r="AJ98">
        <v>0.33935470000000001</v>
      </c>
      <c r="AK98">
        <v>0.29389159999999998</v>
      </c>
      <c r="AL98">
        <v>-0.767011</v>
      </c>
      <c r="AM98">
        <v>-0.82369769999999998</v>
      </c>
      <c r="AN98">
        <v>-0.2034811</v>
      </c>
      <c r="AO98">
        <v>0.67175629999999997</v>
      </c>
      <c r="AP98">
        <v>0.41828379999999998</v>
      </c>
      <c r="AQ98">
        <v>0.42207139999999999</v>
      </c>
      <c r="AR98">
        <v>0.55769559999999996</v>
      </c>
      <c r="AS98">
        <v>0.71296630000000005</v>
      </c>
      <c r="AT98">
        <v>1.198361</v>
      </c>
      <c r="AU98">
        <v>0.79764999999999997</v>
      </c>
      <c r="AV98">
        <v>0.70939240000000003</v>
      </c>
      <c r="AW98">
        <v>0.190057</v>
      </c>
      <c r="AX98">
        <v>0.40990339999999997</v>
      </c>
      <c r="AY98">
        <v>0.26448880000000002</v>
      </c>
      <c r="AZ98">
        <v>0.19102649999999999</v>
      </c>
      <c r="BA98">
        <v>0.1215292</v>
      </c>
      <c r="BB98">
        <v>7.8673000000000007E-3</v>
      </c>
      <c r="BC98">
        <v>0.22005910000000001</v>
      </c>
      <c r="BD98">
        <v>-5.5630999999999996E-3</v>
      </c>
      <c r="BE98">
        <v>0.1248384</v>
      </c>
      <c r="BF98">
        <v>-0.19234560000000001</v>
      </c>
      <c r="BG98">
        <v>0.25658690000000001</v>
      </c>
      <c r="BH98">
        <v>0.38698949999999999</v>
      </c>
      <c r="BI98">
        <v>0.34624100000000002</v>
      </c>
      <c r="BJ98">
        <v>-0.69278439999999997</v>
      </c>
      <c r="BK98">
        <v>-0.73434900000000003</v>
      </c>
      <c r="BL98">
        <v>-9.2688999999999994E-2</v>
      </c>
      <c r="BM98">
        <v>0.78395280000000001</v>
      </c>
      <c r="BN98">
        <v>0.52825829999999996</v>
      </c>
      <c r="BO98">
        <v>0.52710100000000004</v>
      </c>
      <c r="BP98">
        <v>0.66781690000000005</v>
      </c>
      <c r="BQ98">
        <v>0.82199069999999996</v>
      </c>
      <c r="BR98">
        <v>1.3115110000000001</v>
      </c>
      <c r="BS98">
        <v>0.89719179999999998</v>
      </c>
      <c r="BT98">
        <v>0.79218730000000004</v>
      </c>
      <c r="BU98">
        <v>0.266044</v>
      </c>
      <c r="BV98">
        <v>0.47838789999999998</v>
      </c>
      <c r="BW98">
        <v>0.33388109999999999</v>
      </c>
      <c r="BX98">
        <v>0.256471</v>
      </c>
      <c r="BY98">
        <v>0.1814066</v>
      </c>
      <c r="BZ98">
        <v>3.2942699999999998E-2</v>
      </c>
      <c r="CA98">
        <v>0.26160620000000001</v>
      </c>
      <c r="CB98">
        <v>2.2639599999999999E-2</v>
      </c>
      <c r="CC98">
        <v>0.15142649999999999</v>
      </c>
      <c r="CD98">
        <v>-0.16471169999999999</v>
      </c>
      <c r="CE98">
        <v>0.28424650000000001</v>
      </c>
      <c r="CF98">
        <v>0.4199812</v>
      </c>
      <c r="CG98">
        <v>0.382498</v>
      </c>
      <c r="CH98">
        <v>-0.64137529999999998</v>
      </c>
      <c r="CI98">
        <v>-0.67246629999999996</v>
      </c>
      <c r="CJ98">
        <v>-1.5954800000000002E-2</v>
      </c>
      <c r="CK98">
        <v>0.86165979999999998</v>
      </c>
      <c r="CL98">
        <v>0.60442629999999997</v>
      </c>
      <c r="CM98">
        <v>0.59984420000000005</v>
      </c>
      <c r="CN98">
        <v>0.74408649999999998</v>
      </c>
      <c r="CO98">
        <v>0.89750070000000004</v>
      </c>
      <c r="CP98">
        <v>1.3898790000000001</v>
      </c>
      <c r="CQ98">
        <v>0.96613420000000005</v>
      </c>
      <c r="CR98">
        <v>0.84953080000000003</v>
      </c>
      <c r="CS98">
        <v>0.31867240000000002</v>
      </c>
      <c r="CT98">
        <v>0.52582010000000001</v>
      </c>
      <c r="CU98">
        <v>0.3819419</v>
      </c>
      <c r="CV98">
        <v>0.3017977</v>
      </c>
      <c r="CW98">
        <v>0.2228774</v>
      </c>
      <c r="CX98">
        <v>5.8018199999999999E-2</v>
      </c>
      <c r="CY98">
        <v>0.30315320000000001</v>
      </c>
      <c r="CZ98">
        <v>5.0842400000000003E-2</v>
      </c>
      <c r="DA98">
        <v>0.1780146</v>
      </c>
      <c r="DB98">
        <v>-0.1370778</v>
      </c>
      <c r="DC98">
        <v>0.31190610000000002</v>
      </c>
      <c r="DD98">
        <v>0.45297300000000001</v>
      </c>
      <c r="DE98">
        <v>0.41875499999999999</v>
      </c>
      <c r="DF98">
        <v>-0.5899662</v>
      </c>
      <c r="DG98">
        <v>-0.61058369999999995</v>
      </c>
      <c r="DH98">
        <v>6.07795E-2</v>
      </c>
      <c r="DI98">
        <v>0.9393667</v>
      </c>
      <c r="DJ98">
        <v>0.68059429999999999</v>
      </c>
      <c r="DK98">
        <v>0.6725875</v>
      </c>
      <c r="DL98">
        <v>0.82035610000000003</v>
      </c>
      <c r="DM98">
        <v>0.97301070000000001</v>
      </c>
      <c r="DN98">
        <v>1.4682459999999999</v>
      </c>
      <c r="DO98">
        <v>1.0350760000000001</v>
      </c>
      <c r="DP98">
        <v>0.90687430000000002</v>
      </c>
      <c r="DQ98">
        <v>0.37130079999999999</v>
      </c>
      <c r="DR98">
        <v>0.57325230000000005</v>
      </c>
      <c r="DS98">
        <v>0.43000270000000002</v>
      </c>
      <c r="DT98">
        <v>0.3471243</v>
      </c>
      <c r="DU98">
        <v>0.26434829999999998</v>
      </c>
      <c r="DV98">
        <v>9.4223100000000004E-2</v>
      </c>
      <c r="DW98">
        <v>0.36314069999999998</v>
      </c>
      <c r="DX98">
        <v>9.1562699999999997E-2</v>
      </c>
      <c r="DY98">
        <v>0.2164035</v>
      </c>
      <c r="DZ98">
        <v>-9.7178799999999996E-2</v>
      </c>
      <c r="EA98">
        <v>0.35184209999999999</v>
      </c>
      <c r="EB98">
        <v>0.50060780000000005</v>
      </c>
      <c r="EC98">
        <v>0.47110429999999998</v>
      </c>
      <c r="ED98">
        <v>-0.51573959999999996</v>
      </c>
      <c r="EE98">
        <v>-0.52123489999999995</v>
      </c>
      <c r="EF98">
        <v>0.17157159999999999</v>
      </c>
      <c r="EG98">
        <v>1.051563</v>
      </c>
      <c r="EH98">
        <v>0.79056879999999996</v>
      </c>
      <c r="EI98">
        <v>0.777617</v>
      </c>
      <c r="EJ98">
        <v>0.93047740000000001</v>
      </c>
      <c r="EK98">
        <v>1.0820350000000001</v>
      </c>
      <c r="EL98">
        <v>1.581396</v>
      </c>
      <c r="EM98">
        <v>1.1346179999999999</v>
      </c>
      <c r="EN98">
        <v>0.98966929999999997</v>
      </c>
      <c r="EO98">
        <v>0.44728780000000001</v>
      </c>
      <c r="EP98">
        <v>0.64173670000000005</v>
      </c>
      <c r="EQ98">
        <v>0.49939499999999998</v>
      </c>
      <c r="ER98">
        <v>0.41256880000000001</v>
      </c>
      <c r="ES98">
        <v>0.32422570000000001</v>
      </c>
      <c r="ET98">
        <v>64.427729999999997</v>
      </c>
      <c r="EU98">
        <v>63.585099999999997</v>
      </c>
      <c r="EV98">
        <v>62.625360000000001</v>
      </c>
      <c r="EW98">
        <v>61.628529999999998</v>
      </c>
      <c r="EX98">
        <v>60.838050000000003</v>
      </c>
      <c r="EY98">
        <v>60.279159999999997</v>
      </c>
      <c r="EZ98">
        <v>60.860729999999997</v>
      </c>
      <c r="FA98">
        <v>62.764600000000002</v>
      </c>
      <c r="FB98">
        <v>65.660610000000005</v>
      </c>
      <c r="FC98">
        <v>69.329390000000004</v>
      </c>
      <c r="FD98">
        <v>73.580430000000007</v>
      </c>
      <c r="FE98">
        <v>77.337109999999996</v>
      </c>
      <c r="FF98">
        <v>80.627780000000001</v>
      </c>
      <c r="FG98">
        <v>82.04034</v>
      </c>
      <c r="FH98">
        <v>82.538600000000002</v>
      </c>
      <c r="FI98">
        <v>84.09778</v>
      </c>
      <c r="FJ98">
        <v>84.796480000000003</v>
      </c>
      <c r="FK98">
        <v>84.023349999999994</v>
      </c>
      <c r="FL98">
        <v>81.822010000000006</v>
      </c>
      <c r="FM98">
        <v>78.177030000000002</v>
      </c>
      <c r="FN98">
        <v>73.146640000000005</v>
      </c>
      <c r="FO98">
        <v>70.218350000000001</v>
      </c>
      <c r="FP98">
        <v>68.111050000000006</v>
      </c>
      <c r="FQ98">
        <v>66.521609999999995</v>
      </c>
      <c r="FR98">
        <v>8.7808499999999998E-2</v>
      </c>
      <c r="FS98">
        <v>1</v>
      </c>
    </row>
    <row r="99" spans="1:175" x14ac:dyDescent="0.2">
      <c r="A99" t="s">
        <v>191</v>
      </c>
      <c r="B99" t="s">
        <v>1</v>
      </c>
      <c r="C99">
        <v>42180</v>
      </c>
      <c r="D99">
        <v>35</v>
      </c>
      <c r="E99">
        <v>229</v>
      </c>
      <c r="F99">
        <v>176.21729999999999</v>
      </c>
      <c r="G99">
        <v>174.16050000000001</v>
      </c>
      <c r="H99">
        <v>173.0094</v>
      </c>
      <c r="I99">
        <v>172.4521</v>
      </c>
      <c r="J99">
        <v>174.90479999999999</v>
      </c>
      <c r="K99">
        <v>179.08580000000001</v>
      </c>
      <c r="L99">
        <v>187.3802</v>
      </c>
      <c r="M99">
        <v>196.54939999999999</v>
      </c>
      <c r="N99">
        <v>208.04949999999999</v>
      </c>
      <c r="O99">
        <v>218.4486</v>
      </c>
      <c r="P99">
        <v>227.03739999999999</v>
      </c>
      <c r="Q99">
        <v>231.7269</v>
      </c>
      <c r="R99">
        <v>233.28280000000001</v>
      </c>
      <c r="S99">
        <v>236.25489999999999</v>
      </c>
      <c r="T99">
        <v>237.5461</v>
      </c>
      <c r="U99">
        <v>237.48140000000001</v>
      </c>
      <c r="V99">
        <v>234.64259999999999</v>
      </c>
      <c r="W99">
        <v>223.64519999999999</v>
      </c>
      <c r="X99">
        <v>208.07079999999999</v>
      </c>
      <c r="Y99">
        <v>198.3588</v>
      </c>
      <c r="Z99">
        <v>193.82749999999999</v>
      </c>
      <c r="AA99">
        <v>188.34630000000001</v>
      </c>
      <c r="AB99">
        <v>183.31389999999999</v>
      </c>
      <c r="AC99">
        <v>181.2089</v>
      </c>
      <c r="AD99">
        <v>-0.26451200000000002</v>
      </c>
      <c r="AE99">
        <v>-0.40548600000000001</v>
      </c>
      <c r="AF99">
        <v>-0.32515090000000002</v>
      </c>
      <c r="AG99">
        <v>-2.4175499999999999E-2</v>
      </c>
      <c r="AH99">
        <v>0.25246469999999999</v>
      </c>
      <c r="AI99">
        <v>0.53835449999999996</v>
      </c>
      <c r="AJ99">
        <v>0.84831579999999995</v>
      </c>
      <c r="AK99">
        <v>8.1031900000000004E-2</v>
      </c>
      <c r="AL99">
        <v>-0.30016359999999997</v>
      </c>
      <c r="AM99">
        <v>-0.322131</v>
      </c>
      <c r="AN99">
        <v>0.39361180000000001</v>
      </c>
      <c r="AO99">
        <v>0.9397529</v>
      </c>
      <c r="AP99">
        <v>0.59369939999999999</v>
      </c>
      <c r="AQ99">
        <v>2.1924260000000002</v>
      </c>
      <c r="AR99">
        <v>5.0140880000000001</v>
      </c>
      <c r="AS99">
        <v>5.1338439999999999</v>
      </c>
      <c r="AT99">
        <v>5.0232599999999996</v>
      </c>
      <c r="AU99">
        <v>4.2299930000000003</v>
      </c>
      <c r="AV99">
        <v>2.7652779999999999</v>
      </c>
      <c r="AW99">
        <v>2.7143199999999998</v>
      </c>
      <c r="AX99">
        <v>2.9546730000000001</v>
      </c>
      <c r="AY99">
        <v>2.3938380000000001</v>
      </c>
      <c r="AZ99">
        <v>0.98342430000000003</v>
      </c>
      <c r="BA99">
        <v>-0.46714129999999998</v>
      </c>
      <c r="BB99">
        <v>-0.23107659999999999</v>
      </c>
      <c r="BC99">
        <v>-0.36974899999999999</v>
      </c>
      <c r="BD99">
        <v>-0.29092509999999999</v>
      </c>
      <c r="BE99">
        <v>9.9743000000000002E-3</v>
      </c>
      <c r="BF99">
        <v>0.30092829999999998</v>
      </c>
      <c r="BG99">
        <v>0.58762130000000001</v>
      </c>
      <c r="BH99">
        <v>0.89002570000000003</v>
      </c>
      <c r="BI99">
        <v>0.12277490000000001</v>
      </c>
      <c r="BJ99">
        <v>-0.2400708</v>
      </c>
      <c r="BK99">
        <v>-0.21769369999999999</v>
      </c>
      <c r="BL99">
        <v>0.53433549999999996</v>
      </c>
      <c r="BM99">
        <v>1.062964</v>
      </c>
      <c r="BN99">
        <v>0.71195940000000002</v>
      </c>
      <c r="BO99">
        <v>2.2993540000000001</v>
      </c>
      <c r="BP99">
        <v>5.1254869999999997</v>
      </c>
      <c r="BQ99">
        <v>5.2382629999999999</v>
      </c>
      <c r="BR99">
        <v>5.1271930000000001</v>
      </c>
      <c r="BS99">
        <v>4.3269549999999999</v>
      </c>
      <c r="BT99">
        <v>2.858549</v>
      </c>
      <c r="BU99">
        <v>2.814797</v>
      </c>
      <c r="BV99">
        <v>3.0473680000000001</v>
      </c>
      <c r="BW99">
        <v>2.4855239999999998</v>
      </c>
      <c r="BX99">
        <v>1.0599909999999999</v>
      </c>
      <c r="BY99">
        <v>-0.40759010000000001</v>
      </c>
      <c r="BZ99">
        <v>-0.2079193</v>
      </c>
      <c r="CA99">
        <v>-0.34499760000000002</v>
      </c>
      <c r="CB99">
        <v>-0.26722040000000002</v>
      </c>
      <c r="CC99">
        <v>3.3626299999999998E-2</v>
      </c>
      <c r="CD99">
        <v>0.33449400000000001</v>
      </c>
      <c r="CE99">
        <v>0.62174339999999995</v>
      </c>
      <c r="CF99">
        <v>0.91891400000000001</v>
      </c>
      <c r="CG99">
        <v>0.15168609999999999</v>
      </c>
      <c r="CH99">
        <v>-0.19845070000000001</v>
      </c>
      <c r="CI99">
        <v>-0.14536070000000001</v>
      </c>
      <c r="CJ99">
        <v>0.63180029999999998</v>
      </c>
      <c r="CK99">
        <v>1.1483000000000001</v>
      </c>
      <c r="CL99">
        <v>0.79386590000000001</v>
      </c>
      <c r="CM99">
        <v>2.3734120000000001</v>
      </c>
      <c r="CN99">
        <v>5.202642</v>
      </c>
      <c r="CO99">
        <v>5.3105830000000003</v>
      </c>
      <c r="CP99">
        <v>5.1991759999999996</v>
      </c>
      <c r="CQ99">
        <v>4.3941109999999997</v>
      </c>
      <c r="CR99">
        <v>2.9231479999999999</v>
      </c>
      <c r="CS99">
        <v>2.884388</v>
      </c>
      <c r="CT99">
        <v>3.1115680000000001</v>
      </c>
      <c r="CU99">
        <v>2.549026</v>
      </c>
      <c r="CV99">
        <v>1.113021</v>
      </c>
      <c r="CW99">
        <v>-0.36634519999999998</v>
      </c>
      <c r="CX99">
        <v>-0.18476200000000001</v>
      </c>
      <c r="CY99">
        <v>-0.32024619999999998</v>
      </c>
      <c r="CZ99">
        <v>-0.2435157</v>
      </c>
      <c r="DA99">
        <v>5.7278299999999997E-2</v>
      </c>
      <c r="DB99">
        <v>0.36805969999999999</v>
      </c>
      <c r="DC99">
        <v>0.65586540000000004</v>
      </c>
      <c r="DD99">
        <v>0.94780220000000004</v>
      </c>
      <c r="DE99">
        <v>0.18059720000000001</v>
      </c>
      <c r="DF99">
        <v>-0.15683059999999999</v>
      </c>
      <c r="DG99">
        <v>-7.3027700000000001E-2</v>
      </c>
      <c r="DH99">
        <v>0.7292651</v>
      </c>
      <c r="DI99">
        <v>1.233635</v>
      </c>
      <c r="DJ99">
        <v>0.87577240000000001</v>
      </c>
      <c r="DK99">
        <v>2.44747</v>
      </c>
      <c r="DL99">
        <v>5.2797980000000004</v>
      </c>
      <c r="DM99">
        <v>5.3829029999999998</v>
      </c>
      <c r="DN99">
        <v>5.2711600000000001</v>
      </c>
      <c r="DO99">
        <v>4.4612670000000003</v>
      </c>
      <c r="DP99">
        <v>2.9877470000000002</v>
      </c>
      <c r="DQ99">
        <v>2.9539780000000002</v>
      </c>
      <c r="DR99">
        <v>3.1757689999999998</v>
      </c>
      <c r="DS99">
        <v>2.612527</v>
      </c>
      <c r="DT99">
        <v>1.1660509999999999</v>
      </c>
      <c r="DU99">
        <v>-0.32510020000000001</v>
      </c>
      <c r="DV99">
        <v>-0.15132660000000001</v>
      </c>
      <c r="DW99">
        <v>-0.28450920000000002</v>
      </c>
      <c r="DX99">
        <v>-0.2092899</v>
      </c>
      <c r="DY99">
        <v>9.1427999999999995E-2</v>
      </c>
      <c r="DZ99">
        <v>0.41652319999999998</v>
      </c>
      <c r="EA99">
        <v>0.70513219999999999</v>
      </c>
      <c r="EB99">
        <v>0.98951210000000001</v>
      </c>
      <c r="EC99">
        <v>0.22234029999999999</v>
      </c>
      <c r="ED99">
        <v>-9.6737799999999999E-2</v>
      </c>
      <c r="EE99">
        <v>3.1409600000000003E-2</v>
      </c>
      <c r="EF99">
        <v>0.86998869999999995</v>
      </c>
      <c r="EG99">
        <v>1.356846</v>
      </c>
      <c r="EH99">
        <v>0.99403240000000004</v>
      </c>
      <c r="EI99">
        <v>2.5543979999999999</v>
      </c>
      <c r="EJ99">
        <v>5.391197</v>
      </c>
      <c r="EK99">
        <v>5.4873209999999997</v>
      </c>
      <c r="EL99">
        <v>5.3750929999999997</v>
      </c>
      <c r="EM99">
        <v>4.5582279999999997</v>
      </c>
      <c r="EN99">
        <v>3.0810179999999998</v>
      </c>
      <c r="EO99">
        <v>3.0544560000000001</v>
      </c>
      <c r="EP99">
        <v>3.2684639999999998</v>
      </c>
      <c r="EQ99">
        <v>2.7042130000000002</v>
      </c>
      <c r="ER99">
        <v>1.2426170000000001</v>
      </c>
      <c r="ES99">
        <v>-0.26554899999999998</v>
      </c>
      <c r="ET99">
        <v>63.36356</v>
      </c>
      <c r="EU99">
        <v>62.648650000000004</v>
      </c>
      <c r="EV99">
        <v>62.478009999999998</v>
      </c>
      <c r="EW99">
        <v>61.538879999999999</v>
      </c>
      <c r="EX99">
        <v>60.902659999999997</v>
      </c>
      <c r="EY99">
        <v>61.375419999999998</v>
      </c>
      <c r="EZ99">
        <v>61.976260000000003</v>
      </c>
      <c r="FA99">
        <v>64.422929999999994</v>
      </c>
      <c r="FB99">
        <v>67.763050000000007</v>
      </c>
      <c r="FC99">
        <v>71.294759999999997</v>
      </c>
      <c r="FD99">
        <v>74.128680000000003</v>
      </c>
      <c r="FE99">
        <v>78.010000000000005</v>
      </c>
      <c r="FF99">
        <v>81.565899999999999</v>
      </c>
      <c r="FG99">
        <v>84.026250000000005</v>
      </c>
      <c r="FH99">
        <v>86.109120000000004</v>
      </c>
      <c r="FI99">
        <v>86.823939999999993</v>
      </c>
      <c r="FJ99">
        <v>86.411090000000002</v>
      </c>
      <c r="FK99">
        <v>85.761070000000004</v>
      </c>
      <c r="FL99">
        <v>84.356290000000001</v>
      </c>
      <c r="FM99">
        <v>79.709580000000003</v>
      </c>
      <c r="FN99">
        <v>74.819270000000003</v>
      </c>
      <c r="FO99">
        <v>72.416399999999996</v>
      </c>
      <c r="FP99">
        <v>70.786450000000002</v>
      </c>
      <c r="FQ99">
        <v>69.263819999999996</v>
      </c>
      <c r="FR99">
        <v>0.14127500000000001</v>
      </c>
      <c r="FS99">
        <v>1</v>
      </c>
    </row>
    <row r="100" spans="1:175" x14ac:dyDescent="0.2">
      <c r="A100" t="s">
        <v>191</v>
      </c>
      <c r="B100" t="s">
        <v>1</v>
      </c>
      <c r="C100">
        <v>42181</v>
      </c>
      <c r="D100">
        <v>23</v>
      </c>
      <c r="E100">
        <v>229</v>
      </c>
      <c r="F100">
        <v>179.0412</v>
      </c>
      <c r="G100">
        <v>176.83539999999999</v>
      </c>
      <c r="H100">
        <v>175.69040000000001</v>
      </c>
      <c r="I100">
        <v>175.00139999999999</v>
      </c>
      <c r="J100">
        <v>178.1078</v>
      </c>
      <c r="K100">
        <v>183.3092</v>
      </c>
      <c r="L100">
        <v>192.02869999999999</v>
      </c>
      <c r="M100">
        <v>201.22559999999999</v>
      </c>
      <c r="N100">
        <v>210.5583</v>
      </c>
      <c r="O100">
        <v>220.50909999999999</v>
      </c>
      <c r="P100">
        <v>227.06039999999999</v>
      </c>
      <c r="Q100">
        <v>229.47229999999999</v>
      </c>
      <c r="R100">
        <v>230.28630000000001</v>
      </c>
      <c r="S100">
        <v>232.30889999999999</v>
      </c>
      <c r="T100">
        <v>232.46770000000001</v>
      </c>
      <c r="U100">
        <v>230.95249999999999</v>
      </c>
      <c r="V100">
        <v>228.76560000000001</v>
      </c>
      <c r="W100">
        <v>220.0796</v>
      </c>
      <c r="X100">
        <v>205.22720000000001</v>
      </c>
      <c r="Y100">
        <v>198.34809999999999</v>
      </c>
      <c r="Z100">
        <v>193.51320000000001</v>
      </c>
      <c r="AA100">
        <v>188.9804</v>
      </c>
      <c r="AB100">
        <v>182.5454</v>
      </c>
      <c r="AC100">
        <v>179.07640000000001</v>
      </c>
      <c r="AD100">
        <v>-0.54009090000000004</v>
      </c>
      <c r="AE100">
        <v>-0.48542689999999999</v>
      </c>
      <c r="AF100">
        <v>-0.34540349999999997</v>
      </c>
      <c r="AG100">
        <v>-0.39024039999999999</v>
      </c>
      <c r="AH100">
        <v>-0.31425950000000002</v>
      </c>
      <c r="AI100">
        <v>1.9854999999999999E-3</v>
      </c>
      <c r="AJ100">
        <v>7.6717800000000003E-2</v>
      </c>
      <c r="AK100">
        <v>0.2899157</v>
      </c>
      <c r="AL100">
        <v>0.43092399999999997</v>
      </c>
      <c r="AM100">
        <v>0.60632509999999995</v>
      </c>
      <c r="AN100">
        <v>1.3460840000000001</v>
      </c>
      <c r="AO100">
        <v>1.1363160000000001</v>
      </c>
      <c r="AP100">
        <v>1.3605689999999999</v>
      </c>
      <c r="AQ100">
        <v>2.1628099999999999</v>
      </c>
      <c r="AR100">
        <v>1.693989</v>
      </c>
      <c r="AS100">
        <v>1.871218</v>
      </c>
      <c r="AT100">
        <v>1.4508509999999999</v>
      </c>
      <c r="AU100">
        <v>1.1407419999999999</v>
      </c>
      <c r="AV100">
        <v>0.2932014</v>
      </c>
      <c r="AW100">
        <v>0.29692439999999998</v>
      </c>
      <c r="AX100">
        <v>0.73774379999999995</v>
      </c>
      <c r="AY100">
        <v>0.25330130000000001</v>
      </c>
      <c r="AZ100">
        <v>-3.5597299999999998E-2</v>
      </c>
      <c r="BA100">
        <v>-0.1154211</v>
      </c>
      <c r="BB100">
        <v>-0.42966779999999999</v>
      </c>
      <c r="BC100">
        <v>-0.37298009999999998</v>
      </c>
      <c r="BD100">
        <v>-0.26101289999999999</v>
      </c>
      <c r="BE100">
        <v>-0.31204500000000002</v>
      </c>
      <c r="BF100">
        <v>-0.22778809999999999</v>
      </c>
      <c r="BG100">
        <v>8.5089399999999996E-2</v>
      </c>
      <c r="BH100">
        <v>0.1797086</v>
      </c>
      <c r="BI100">
        <v>0.3865673</v>
      </c>
      <c r="BJ100">
        <v>0.58341259999999995</v>
      </c>
      <c r="BK100">
        <v>0.75477470000000002</v>
      </c>
      <c r="BL100">
        <v>1.5035289999999999</v>
      </c>
      <c r="BM100">
        <v>1.300522</v>
      </c>
      <c r="BN100">
        <v>1.5202199999999999</v>
      </c>
      <c r="BO100">
        <v>2.3269769999999999</v>
      </c>
      <c r="BP100">
        <v>1.8729720000000001</v>
      </c>
      <c r="BQ100">
        <v>2.0546419999999999</v>
      </c>
      <c r="BR100">
        <v>1.626593</v>
      </c>
      <c r="BS100">
        <v>1.3147880000000001</v>
      </c>
      <c r="BT100">
        <v>0.46351160000000002</v>
      </c>
      <c r="BU100">
        <v>0.45260109999999998</v>
      </c>
      <c r="BV100">
        <v>0.90274949999999998</v>
      </c>
      <c r="BW100">
        <v>0.41329680000000002</v>
      </c>
      <c r="BX100">
        <v>0.1142118</v>
      </c>
      <c r="BY100">
        <v>2.4129500000000002E-2</v>
      </c>
      <c r="BZ100">
        <v>-0.35318909999999998</v>
      </c>
      <c r="CA100">
        <v>-0.29509980000000002</v>
      </c>
      <c r="CB100">
        <v>-0.2025642</v>
      </c>
      <c r="CC100">
        <v>-0.25788709999999998</v>
      </c>
      <c r="CD100">
        <v>-0.1678982</v>
      </c>
      <c r="CE100">
        <v>0.14264679999999999</v>
      </c>
      <c r="CF100">
        <v>0.25103969999999998</v>
      </c>
      <c r="CG100">
        <v>0.45350790000000002</v>
      </c>
      <c r="CH100">
        <v>0.68902569999999996</v>
      </c>
      <c r="CI100">
        <v>0.85759059999999998</v>
      </c>
      <c r="CJ100">
        <v>1.6125750000000001</v>
      </c>
      <c r="CK100">
        <v>1.4142520000000001</v>
      </c>
      <c r="CL100">
        <v>1.6307940000000001</v>
      </c>
      <c r="CM100">
        <v>2.4406780000000001</v>
      </c>
      <c r="CN100">
        <v>1.9969349999999999</v>
      </c>
      <c r="CO100">
        <v>2.1816819999999999</v>
      </c>
      <c r="CP100">
        <v>1.7483109999999999</v>
      </c>
      <c r="CQ100">
        <v>1.4353320000000001</v>
      </c>
      <c r="CR100">
        <v>0.58146779999999998</v>
      </c>
      <c r="CS100">
        <v>0.56042239999999999</v>
      </c>
      <c r="CT100">
        <v>1.0170319999999999</v>
      </c>
      <c r="CU100">
        <v>0.52410920000000005</v>
      </c>
      <c r="CV100">
        <v>0.217969</v>
      </c>
      <c r="CW100">
        <v>0.1207819</v>
      </c>
      <c r="CX100">
        <v>-0.27671040000000002</v>
      </c>
      <c r="CY100">
        <v>-0.21721950000000001</v>
      </c>
      <c r="CZ100">
        <v>-0.14411550000000001</v>
      </c>
      <c r="DA100">
        <v>-0.2037292</v>
      </c>
      <c r="DB100">
        <v>-0.1080083</v>
      </c>
      <c r="DC100">
        <v>0.2002043</v>
      </c>
      <c r="DD100">
        <v>0.32237090000000002</v>
      </c>
      <c r="DE100">
        <v>0.52044849999999998</v>
      </c>
      <c r="DF100">
        <v>0.79463879999999998</v>
      </c>
      <c r="DG100">
        <v>0.96040639999999999</v>
      </c>
      <c r="DH100">
        <v>1.7216210000000001</v>
      </c>
      <c r="DI100">
        <v>1.527981</v>
      </c>
      <c r="DJ100">
        <v>1.741368</v>
      </c>
      <c r="DK100">
        <v>2.554379</v>
      </c>
      <c r="DL100">
        <v>2.1208979999999999</v>
      </c>
      <c r="DM100">
        <v>2.3087209999999998</v>
      </c>
      <c r="DN100">
        <v>1.8700300000000001</v>
      </c>
      <c r="DO100">
        <v>1.555876</v>
      </c>
      <c r="DP100">
        <v>0.69942409999999999</v>
      </c>
      <c r="DQ100">
        <v>0.66824360000000005</v>
      </c>
      <c r="DR100">
        <v>1.1313150000000001</v>
      </c>
      <c r="DS100">
        <v>0.63492159999999997</v>
      </c>
      <c r="DT100">
        <v>0.32172630000000002</v>
      </c>
      <c r="DU100">
        <v>0.21743419999999999</v>
      </c>
      <c r="DV100">
        <v>-0.1662873</v>
      </c>
      <c r="DW100">
        <v>-0.1047728</v>
      </c>
      <c r="DX100">
        <v>-5.9724800000000001E-2</v>
      </c>
      <c r="DY100">
        <v>-0.1255338</v>
      </c>
      <c r="DZ100">
        <v>-2.1536900000000001E-2</v>
      </c>
      <c r="EA100">
        <v>0.28330810000000001</v>
      </c>
      <c r="EB100">
        <v>0.42536160000000001</v>
      </c>
      <c r="EC100">
        <v>0.61710010000000004</v>
      </c>
      <c r="ED100">
        <v>0.94712739999999995</v>
      </c>
      <c r="EE100">
        <v>1.1088560000000001</v>
      </c>
      <c r="EF100">
        <v>1.8790659999999999</v>
      </c>
      <c r="EG100">
        <v>1.6921870000000001</v>
      </c>
      <c r="EH100">
        <v>1.901019</v>
      </c>
      <c r="EI100">
        <v>2.7185459999999999</v>
      </c>
      <c r="EJ100">
        <v>2.2998810000000001</v>
      </c>
      <c r="EK100">
        <v>2.492146</v>
      </c>
      <c r="EL100">
        <v>2.0457719999999999</v>
      </c>
      <c r="EM100">
        <v>1.7299230000000001</v>
      </c>
      <c r="EN100">
        <v>0.86973420000000001</v>
      </c>
      <c r="EO100">
        <v>0.8239204</v>
      </c>
      <c r="EP100">
        <v>1.2963199999999999</v>
      </c>
      <c r="EQ100">
        <v>0.79491710000000004</v>
      </c>
      <c r="ER100">
        <v>0.47153529999999999</v>
      </c>
      <c r="ES100">
        <v>0.35698489999999999</v>
      </c>
      <c r="ET100">
        <v>67.689899999999994</v>
      </c>
      <c r="EU100">
        <v>66.938079999999999</v>
      </c>
      <c r="EV100">
        <v>65.856409999999997</v>
      </c>
      <c r="EW100">
        <v>64.970590000000001</v>
      </c>
      <c r="EX100">
        <v>64.421620000000004</v>
      </c>
      <c r="EY100">
        <v>63.294110000000003</v>
      </c>
      <c r="EZ100">
        <v>63.522060000000003</v>
      </c>
      <c r="FA100">
        <v>65.47775</v>
      </c>
      <c r="FB100">
        <v>67.518180000000001</v>
      </c>
      <c r="FC100">
        <v>70.661990000000003</v>
      </c>
      <c r="FD100">
        <v>73.458950000000002</v>
      </c>
      <c r="FE100">
        <v>76.723749999999995</v>
      </c>
      <c r="FF100">
        <v>78.927549999999997</v>
      </c>
      <c r="FG100">
        <v>80.845839999999995</v>
      </c>
      <c r="FH100">
        <v>81.246899999999997</v>
      </c>
      <c r="FI100">
        <v>80.963579999999993</v>
      </c>
      <c r="FJ100">
        <v>80.247810000000001</v>
      </c>
      <c r="FK100">
        <v>77.881709999999998</v>
      </c>
      <c r="FL100">
        <v>75.962350000000001</v>
      </c>
      <c r="FM100">
        <v>72.575680000000006</v>
      </c>
      <c r="FN100">
        <v>68.566789999999997</v>
      </c>
      <c r="FO100">
        <v>66.085160000000002</v>
      </c>
      <c r="FP100">
        <v>64.538349999999994</v>
      </c>
      <c r="FQ100">
        <v>62.630699999999997</v>
      </c>
      <c r="FR100">
        <v>0.1175244</v>
      </c>
      <c r="FS100">
        <v>1</v>
      </c>
    </row>
    <row r="101" spans="1:175" x14ac:dyDescent="0.2">
      <c r="A101" t="s">
        <v>191</v>
      </c>
      <c r="B101" t="s">
        <v>1</v>
      </c>
      <c r="C101">
        <v>42185</v>
      </c>
      <c r="D101">
        <v>34</v>
      </c>
      <c r="E101">
        <v>229</v>
      </c>
      <c r="F101">
        <v>177.6156</v>
      </c>
      <c r="G101">
        <v>176.2697</v>
      </c>
      <c r="H101">
        <v>173.45609999999999</v>
      </c>
      <c r="I101">
        <v>172.69280000000001</v>
      </c>
      <c r="J101">
        <v>175.471</v>
      </c>
      <c r="K101">
        <v>181.46940000000001</v>
      </c>
      <c r="L101">
        <v>189.6087</v>
      </c>
      <c r="M101">
        <v>201.49359999999999</v>
      </c>
      <c r="N101">
        <v>211.7011</v>
      </c>
      <c r="O101">
        <v>220.74430000000001</v>
      </c>
      <c r="P101">
        <v>228.78749999999999</v>
      </c>
      <c r="Q101">
        <v>233.8501</v>
      </c>
      <c r="R101">
        <v>236.66419999999999</v>
      </c>
      <c r="S101">
        <v>239.92850000000001</v>
      </c>
      <c r="T101">
        <v>241.43870000000001</v>
      </c>
      <c r="U101">
        <v>242.59569999999999</v>
      </c>
      <c r="V101">
        <v>241.13329999999999</v>
      </c>
      <c r="W101">
        <v>231.47489999999999</v>
      </c>
      <c r="X101">
        <v>214.50129999999999</v>
      </c>
      <c r="Y101">
        <v>205.58340000000001</v>
      </c>
      <c r="Z101">
        <v>199.8185</v>
      </c>
      <c r="AA101">
        <v>194.77189999999999</v>
      </c>
      <c r="AB101">
        <v>188.07140000000001</v>
      </c>
      <c r="AC101">
        <v>184.16919999999999</v>
      </c>
      <c r="AD101">
        <v>1.43179E-2</v>
      </c>
      <c r="AE101">
        <v>0.52725310000000003</v>
      </c>
      <c r="AF101">
        <v>0.64520789999999995</v>
      </c>
      <c r="AG101">
        <v>0.68561079999999996</v>
      </c>
      <c r="AH101">
        <v>0.36160110000000001</v>
      </c>
      <c r="AI101">
        <v>0.1756229</v>
      </c>
      <c r="AJ101">
        <v>-1.1819100000000001E-2</v>
      </c>
      <c r="AK101">
        <v>-0.36514419999999997</v>
      </c>
      <c r="AL101">
        <v>-1.183141</v>
      </c>
      <c r="AM101">
        <v>-1.0302789999999999</v>
      </c>
      <c r="AN101">
        <v>-0.45257320000000001</v>
      </c>
      <c r="AO101">
        <v>-0.33994200000000002</v>
      </c>
      <c r="AP101">
        <v>2.1655199999999999</v>
      </c>
      <c r="AQ101">
        <v>5.9173270000000002</v>
      </c>
      <c r="AR101">
        <v>5.2869780000000004</v>
      </c>
      <c r="AS101">
        <v>5.8576670000000002</v>
      </c>
      <c r="AT101">
        <v>4.5720070000000002</v>
      </c>
      <c r="AU101">
        <v>3.8505410000000002</v>
      </c>
      <c r="AV101">
        <v>3.40523</v>
      </c>
      <c r="AW101">
        <v>2.34849</v>
      </c>
      <c r="AX101">
        <v>2.2886359999999999</v>
      </c>
      <c r="AY101">
        <v>-0.3669944</v>
      </c>
      <c r="AZ101">
        <v>-0.85267360000000003</v>
      </c>
      <c r="BA101">
        <v>-1.0319039999999999</v>
      </c>
      <c r="BB101">
        <v>7.8884899999999994E-2</v>
      </c>
      <c r="BC101">
        <v>0.58568849999999995</v>
      </c>
      <c r="BD101">
        <v>0.70190070000000004</v>
      </c>
      <c r="BE101">
        <v>0.73940969999999995</v>
      </c>
      <c r="BF101">
        <v>0.42318339999999999</v>
      </c>
      <c r="BG101">
        <v>0.2623395</v>
      </c>
      <c r="BH101">
        <v>4.7798E-2</v>
      </c>
      <c r="BI101">
        <v>-0.29706830000000001</v>
      </c>
      <c r="BJ101">
        <v>-1.093143</v>
      </c>
      <c r="BK101">
        <v>-0.90966990000000003</v>
      </c>
      <c r="BL101">
        <v>-0.29337809999999998</v>
      </c>
      <c r="BM101">
        <v>-0.19112899999999999</v>
      </c>
      <c r="BN101">
        <v>2.3256380000000001</v>
      </c>
      <c r="BO101">
        <v>6.0895380000000001</v>
      </c>
      <c r="BP101">
        <v>5.4705769999999996</v>
      </c>
      <c r="BQ101">
        <v>6.045026</v>
      </c>
      <c r="BR101">
        <v>4.7698359999999997</v>
      </c>
      <c r="BS101">
        <v>4.0170849999999998</v>
      </c>
      <c r="BT101">
        <v>3.5771839999999999</v>
      </c>
      <c r="BU101">
        <v>2.5512609999999998</v>
      </c>
      <c r="BV101">
        <v>2.4484919999999999</v>
      </c>
      <c r="BW101">
        <v>-0.21012420000000001</v>
      </c>
      <c r="BX101">
        <v>-0.70330630000000005</v>
      </c>
      <c r="BY101">
        <v>-0.86354180000000003</v>
      </c>
      <c r="BZ101">
        <v>0.1236038</v>
      </c>
      <c r="CA101">
        <v>0.62616079999999996</v>
      </c>
      <c r="CB101">
        <v>0.74116590000000004</v>
      </c>
      <c r="CC101">
        <v>0.77667059999999999</v>
      </c>
      <c r="CD101">
        <v>0.465835</v>
      </c>
      <c r="CE101">
        <v>0.3223992</v>
      </c>
      <c r="CF101">
        <v>8.9088600000000004E-2</v>
      </c>
      <c r="CG101">
        <v>-0.24991920000000001</v>
      </c>
      <c r="CH101">
        <v>-1.0308109999999999</v>
      </c>
      <c r="CI101">
        <v>-0.82613619999999999</v>
      </c>
      <c r="CJ101">
        <v>-0.18312</v>
      </c>
      <c r="CK101">
        <v>-8.8061600000000004E-2</v>
      </c>
      <c r="CL101">
        <v>2.4365350000000001</v>
      </c>
      <c r="CM101">
        <v>6.2088099999999997</v>
      </c>
      <c r="CN101">
        <v>5.5977370000000004</v>
      </c>
      <c r="CO101">
        <v>6.1747899999999998</v>
      </c>
      <c r="CP101">
        <v>4.9068519999999998</v>
      </c>
      <c r="CQ101">
        <v>4.1324319999999997</v>
      </c>
      <c r="CR101">
        <v>3.6962790000000001</v>
      </c>
      <c r="CS101">
        <v>2.6917</v>
      </c>
      <c r="CT101">
        <v>2.5592069999999998</v>
      </c>
      <c r="CU101">
        <v>-0.10147639999999999</v>
      </c>
      <c r="CV101">
        <v>-0.59985489999999997</v>
      </c>
      <c r="CW101">
        <v>-0.74693500000000002</v>
      </c>
      <c r="CX101">
        <v>0.16832279999999999</v>
      </c>
      <c r="CY101">
        <v>0.66663309999999998</v>
      </c>
      <c r="CZ101">
        <v>0.78043110000000004</v>
      </c>
      <c r="DA101">
        <v>0.81393159999999998</v>
      </c>
      <c r="DB101">
        <v>0.50848669999999996</v>
      </c>
      <c r="DC101">
        <v>0.38245889999999999</v>
      </c>
      <c r="DD101">
        <v>0.1303792</v>
      </c>
      <c r="DE101">
        <v>-0.20277000000000001</v>
      </c>
      <c r="DF101">
        <v>-0.96847899999999998</v>
      </c>
      <c r="DG101">
        <v>-0.7426024</v>
      </c>
      <c r="DH101">
        <v>-7.2861999999999996E-2</v>
      </c>
      <c r="DI101">
        <v>1.50058E-2</v>
      </c>
      <c r="DJ101">
        <v>2.547431</v>
      </c>
      <c r="DK101">
        <v>6.3280820000000002</v>
      </c>
      <c r="DL101">
        <v>5.7248970000000003</v>
      </c>
      <c r="DM101">
        <v>6.3045540000000004</v>
      </c>
      <c r="DN101">
        <v>5.0438679999999998</v>
      </c>
      <c r="DO101">
        <v>4.2477790000000004</v>
      </c>
      <c r="DP101">
        <v>3.8153739999999998</v>
      </c>
      <c r="DQ101">
        <v>2.8321390000000002</v>
      </c>
      <c r="DR101">
        <v>2.6699229999999998</v>
      </c>
      <c r="DS101">
        <v>7.1713999999999996E-3</v>
      </c>
      <c r="DT101">
        <v>-0.4964036</v>
      </c>
      <c r="DU101">
        <v>-0.63032809999999995</v>
      </c>
      <c r="DV101">
        <v>0.23288980000000001</v>
      </c>
      <c r="DW101">
        <v>0.7250685</v>
      </c>
      <c r="DX101">
        <v>0.83712379999999997</v>
      </c>
      <c r="DY101">
        <v>0.86773049999999996</v>
      </c>
      <c r="DZ101">
        <v>0.57006900000000005</v>
      </c>
      <c r="EA101">
        <v>0.46917550000000002</v>
      </c>
      <c r="EB101">
        <v>0.18999630000000001</v>
      </c>
      <c r="EC101">
        <v>-0.13469410000000001</v>
      </c>
      <c r="ED101">
        <v>-0.87848150000000003</v>
      </c>
      <c r="EE101">
        <v>-0.62199289999999996</v>
      </c>
      <c r="EF101">
        <v>8.6333099999999996E-2</v>
      </c>
      <c r="EG101">
        <v>0.16381879999999999</v>
      </c>
      <c r="EH101">
        <v>2.7075490000000002</v>
      </c>
      <c r="EI101">
        <v>6.5002930000000001</v>
      </c>
      <c r="EJ101">
        <v>5.9084969999999997</v>
      </c>
      <c r="EK101">
        <v>6.4919130000000003</v>
      </c>
      <c r="EL101">
        <v>5.2416970000000003</v>
      </c>
      <c r="EM101">
        <v>4.4143230000000004</v>
      </c>
      <c r="EN101">
        <v>3.9873280000000002</v>
      </c>
      <c r="EO101">
        <v>3.0349110000000001</v>
      </c>
      <c r="EP101">
        <v>2.8297789999999998</v>
      </c>
      <c r="EQ101">
        <v>0.16404150000000001</v>
      </c>
      <c r="ER101">
        <v>-0.34703630000000002</v>
      </c>
      <c r="ES101">
        <v>-0.46196619999999999</v>
      </c>
      <c r="ET101">
        <v>64.650540000000007</v>
      </c>
      <c r="EU101">
        <v>63.675429999999999</v>
      </c>
      <c r="EV101">
        <v>63.293909999999997</v>
      </c>
      <c r="EW101">
        <v>62.34413</v>
      </c>
      <c r="EX101">
        <v>61.773989999999998</v>
      </c>
      <c r="EY101">
        <v>61.263150000000003</v>
      </c>
      <c r="EZ101">
        <v>62.228400000000001</v>
      </c>
      <c r="FA101">
        <v>63.862160000000003</v>
      </c>
      <c r="FB101">
        <v>66.595860000000002</v>
      </c>
      <c r="FC101">
        <v>70.249080000000006</v>
      </c>
      <c r="FD101">
        <v>74.122500000000002</v>
      </c>
      <c r="FE101">
        <v>78.169510000000002</v>
      </c>
      <c r="FF101">
        <v>81.863150000000005</v>
      </c>
      <c r="FG101">
        <v>85.859279999999998</v>
      </c>
      <c r="FH101">
        <v>88.097570000000005</v>
      </c>
      <c r="FI101">
        <v>89.403660000000002</v>
      </c>
      <c r="FJ101">
        <v>89.647930000000002</v>
      </c>
      <c r="FK101">
        <v>89.327590000000001</v>
      </c>
      <c r="FL101">
        <v>86.67577</v>
      </c>
      <c r="FM101">
        <v>82.585660000000004</v>
      </c>
      <c r="FN101">
        <v>76.907480000000007</v>
      </c>
      <c r="FO101">
        <v>73.926240000000007</v>
      </c>
      <c r="FP101">
        <v>71.965789999999998</v>
      </c>
      <c r="FQ101">
        <v>70.674999999999997</v>
      </c>
      <c r="FR101">
        <v>0.28041569999999999</v>
      </c>
      <c r="FS101">
        <v>1</v>
      </c>
    </row>
    <row r="102" spans="1:175" x14ac:dyDescent="0.2">
      <c r="A102" t="s">
        <v>191</v>
      </c>
      <c r="B102" t="s">
        <v>1</v>
      </c>
      <c r="C102">
        <v>42186</v>
      </c>
      <c r="D102">
        <v>35</v>
      </c>
      <c r="E102">
        <v>229</v>
      </c>
      <c r="F102">
        <v>181.20400000000001</v>
      </c>
      <c r="G102">
        <v>179.0615</v>
      </c>
      <c r="H102">
        <v>178.25149999999999</v>
      </c>
      <c r="I102">
        <v>176.61779999999999</v>
      </c>
      <c r="J102">
        <v>179.17599999999999</v>
      </c>
      <c r="K102">
        <v>185.11490000000001</v>
      </c>
      <c r="L102">
        <v>194.3312</v>
      </c>
      <c r="M102">
        <v>202.3477</v>
      </c>
      <c r="N102">
        <v>211.66820000000001</v>
      </c>
      <c r="O102">
        <v>222.4787</v>
      </c>
      <c r="P102">
        <v>230.19829999999999</v>
      </c>
      <c r="Q102">
        <v>235.43389999999999</v>
      </c>
      <c r="R102">
        <v>238.8546</v>
      </c>
      <c r="S102">
        <v>240.73759999999999</v>
      </c>
      <c r="T102">
        <v>238.86449999999999</v>
      </c>
      <c r="U102">
        <v>238.66890000000001</v>
      </c>
      <c r="V102">
        <v>235.25139999999999</v>
      </c>
      <c r="W102">
        <v>224.13630000000001</v>
      </c>
      <c r="X102">
        <v>207.06639999999999</v>
      </c>
      <c r="Y102">
        <v>197.59020000000001</v>
      </c>
      <c r="Z102">
        <v>194.28809999999999</v>
      </c>
      <c r="AA102">
        <v>190.10900000000001</v>
      </c>
      <c r="AB102">
        <v>187.93940000000001</v>
      </c>
      <c r="AC102">
        <v>184.7133</v>
      </c>
      <c r="AD102">
        <v>-0.1694678</v>
      </c>
      <c r="AE102">
        <v>-0.13498840000000001</v>
      </c>
      <c r="AF102">
        <v>0.2121043</v>
      </c>
      <c r="AG102">
        <v>0.1361919</v>
      </c>
      <c r="AH102">
        <v>0.21979689999999999</v>
      </c>
      <c r="AI102">
        <v>0.20175309999999999</v>
      </c>
      <c r="AJ102">
        <v>0.21969089999999999</v>
      </c>
      <c r="AK102">
        <v>3.6565899999999998E-2</v>
      </c>
      <c r="AL102">
        <v>-9.3816999999999998E-2</v>
      </c>
      <c r="AM102">
        <v>-0.109529</v>
      </c>
      <c r="AN102">
        <v>1.2397609999999999</v>
      </c>
      <c r="AO102">
        <v>1.58561</v>
      </c>
      <c r="AP102">
        <v>2.1930160000000001</v>
      </c>
      <c r="AQ102">
        <v>1.8556299999999999</v>
      </c>
      <c r="AR102">
        <v>2.085499</v>
      </c>
      <c r="AS102">
        <v>2.1197550000000001</v>
      </c>
      <c r="AT102">
        <v>2.1485020000000001</v>
      </c>
      <c r="AU102">
        <v>1.8872500000000001</v>
      </c>
      <c r="AV102">
        <v>0.54179140000000003</v>
      </c>
      <c r="AW102">
        <v>0.14604429999999999</v>
      </c>
      <c r="AX102">
        <v>0.34653889999999998</v>
      </c>
      <c r="AY102">
        <v>0.32220939999999998</v>
      </c>
      <c r="AZ102">
        <v>0.14292560000000001</v>
      </c>
      <c r="BA102">
        <v>4.5679299999999999E-2</v>
      </c>
      <c r="BB102">
        <v>-0.1108793</v>
      </c>
      <c r="BC102">
        <v>-6.6346699999999995E-2</v>
      </c>
      <c r="BD102">
        <v>0.27597539999999998</v>
      </c>
      <c r="BE102">
        <v>0.20998339999999999</v>
      </c>
      <c r="BF102">
        <v>0.30054769999999997</v>
      </c>
      <c r="BG102">
        <v>0.3482326</v>
      </c>
      <c r="BH102">
        <v>0.33327709999999999</v>
      </c>
      <c r="BI102">
        <v>0.1130265</v>
      </c>
      <c r="BJ102">
        <v>4.2934000000000002E-3</v>
      </c>
      <c r="BK102">
        <v>9.7879999999999998E-3</v>
      </c>
      <c r="BL102">
        <v>1.380093</v>
      </c>
      <c r="BM102">
        <v>1.724661</v>
      </c>
      <c r="BN102">
        <v>2.327807</v>
      </c>
      <c r="BO102">
        <v>2.0125609999999998</v>
      </c>
      <c r="BP102">
        <v>2.2405040000000001</v>
      </c>
      <c r="BQ102">
        <v>2.257088</v>
      </c>
      <c r="BR102">
        <v>2.2844890000000002</v>
      </c>
      <c r="BS102">
        <v>2.008041</v>
      </c>
      <c r="BT102">
        <v>0.64876319999999998</v>
      </c>
      <c r="BU102">
        <v>0.21814330000000001</v>
      </c>
      <c r="BV102">
        <v>0.40938970000000002</v>
      </c>
      <c r="BW102">
        <v>0.38925880000000002</v>
      </c>
      <c r="BX102">
        <v>0.20185210000000001</v>
      </c>
      <c r="BY102">
        <v>0.1040918</v>
      </c>
      <c r="BZ102">
        <v>-7.0301100000000005E-2</v>
      </c>
      <c r="CA102">
        <v>-1.8805599999999999E-2</v>
      </c>
      <c r="CB102">
        <v>0.32021230000000001</v>
      </c>
      <c r="CC102">
        <v>0.26109120000000002</v>
      </c>
      <c r="CD102">
        <v>0.3564755</v>
      </c>
      <c r="CE102">
        <v>0.44968380000000002</v>
      </c>
      <c r="CF102">
        <v>0.41194649999999999</v>
      </c>
      <c r="CG102">
        <v>0.16598280000000001</v>
      </c>
      <c r="CH102">
        <v>7.22444E-2</v>
      </c>
      <c r="CI102">
        <v>9.2426599999999998E-2</v>
      </c>
      <c r="CJ102">
        <v>1.477287</v>
      </c>
      <c r="CK102">
        <v>1.820967</v>
      </c>
      <c r="CL102">
        <v>2.421163</v>
      </c>
      <c r="CM102">
        <v>2.121251</v>
      </c>
      <c r="CN102">
        <v>2.3478590000000001</v>
      </c>
      <c r="CO102">
        <v>2.3522050000000001</v>
      </c>
      <c r="CP102">
        <v>2.378673</v>
      </c>
      <c r="CQ102">
        <v>2.091701</v>
      </c>
      <c r="CR102">
        <v>0.72285149999999998</v>
      </c>
      <c r="CS102">
        <v>0.26807880000000001</v>
      </c>
      <c r="CT102">
        <v>0.45291999999999999</v>
      </c>
      <c r="CU102">
        <v>0.435697</v>
      </c>
      <c r="CV102">
        <v>0.24266450000000001</v>
      </c>
      <c r="CW102">
        <v>0.14454819999999999</v>
      </c>
      <c r="CX102">
        <v>-2.97229E-2</v>
      </c>
      <c r="CY102">
        <v>2.8735400000000001E-2</v>
      </c>
      <c r="CZ102">
        <v>0.36444919999999997</v>
      </c>
      <c r="DA102">
        <v>0.312199</v>
      </c>
      <c r="DB102">
        <v>0.41240329999999997</v>
      </c>
      <c r="DC102">
        <v>0.55113509999999999</v>
      </c>
      <c r="DD102">
        <v>0.490616</v>
      </c>
      <c r="DE102">
        <v>0.2189392</v>
      </c>
      <c r="DF102">
        <v>0.1401954</v>
      </c>
      <c r="DG102">
        <v>0.1750652</v>
      </c>
      <c r="DH102">
        <v>1.574481</v>
      </c>
      <c r="DI102">
        <v>1.917273</v>
      </c>
      <c r="DJ102">
        <v>2.5145179999999998</v>
      </c>
      <c r="DK102">
        <v>2.22994</v>
      </c>
      <c r="DL102">
        <v>2.4552139999999998</v>
      </c>
      <c r="DM102">
        <v>2.4473210000000001</v>
      </c>
      <c r="DN102">
        <v>2.4728569999999999</v>
      </c>
      <c r="DO102">
        <v>2.17536</v>
      </c>
      <c r="DP102">
        <v>0.79693970000000003</v>
      </c>
      <c r="DQ102">
        <v>0.31801439999999997</v>
      </c>
      <c r="DR102">
        <v>0.49645030000000001</v>
      </c>
      <c r="DS102">
        <v>0.48213529999999999</v>
      </c>
      <c r="DT102">
        <v>0.28347679999999997</v>
      </c>
      <c r="DU102">
        <v>0.18500449999999999</v>
      </c>
      <c r="DV102">
        <v>2.8865499999999999E-2</v>
      </c>
      <c r="DW102">
        <v>9.7377099999999994E-2</v>
      </c>
      <c r="DX102">
        <v>0.42832019999999998</v>
      </c>
      <c r="DY102">
        <v>0.38599060000000002</v>
      </c>
      <c r="DZ102">
        <v>0.49315419999999999</v>
      </c>
      <c r="EA102">
        <v>0.69761459999999997</v>
      </c>
      <c r="EB102">
        <v>0.60420220000000002</v>
      </c>
      <c r="EC102">
        <v>0.29539979999999999</v>
      </c>
      <c r="ED102">
        <v>0.23830580000000001</v>
      </c>
      <c r="EE102">
        <v>0.29438229999999999</v>
      </c>
      <c r="EF102">
        <v>1.7148129999999999</v>
      </c>
      <c r="EG102">
        <v>2.0563229999999999</v>
      </c>
      <c r="EH102">
        <v>2.6493090000000001</v>
      </c>
      <c r="EI102">
        <v>2.3868710000000002</v>
      </c>
      <c r="EJ102">
        <v>2.6102189999999998</v>
      </c>
      <c r="EK102">
        <v>2.5846550000000001</v>
      </c>
      <c r="EL102">
        <v>2.6088439999999999</v>
      </c>
      <c r="EM102">
        <v>2.2961510000000001</v>
      </c>
      <c r="EN102">
        <v>0.90391149999999998</v>
      </c>
      <c r="EO102">
        <v>0.3901134</v>
      </c>
      <c r="EP102">
        <v>0.55930120000000005</v>
      </c>
      <c r="EQ102">
        <v>0.54918469999999997</v>
      </c>
      <c r="ER102">
        <v>0.34240340000000002</v>
      </c>
      <c r="ES102">
        <v>0.2434171</v>
      </c>
      <c r="ET102">
        <v>69.113749999999996</v>
      </c>
      <c r="EU102">
        <v>68.01934</v>
      </c>
      <c r="EV102">
        <v>66.454800000000006</v>
      </c>
      <c r="EW102">
        <v>65.685940000000002</v>
      </c>
      <c r="EX102">
        <v>64.861159999999998</v>
      </c>
      <c r="EY102">
        <v>64.291679999999999</v>
      </c>
      <c r="EZ102">
        <v>64.409899999999993</v>
      </c>
      <c r="FA102">
        <v>65.252219999999994</v>
      </c>
      <c r="FB102">
        <v>67.981999999999999</v>
      </c>
      <c r="FC102">
        <v>73.111170000000001</v>
      </c>
      <c r="FD102">
        <v>78.759119999999996</v>
      </c>
      <c r="FE102">
        <v>80.988669999999999</v>
      </c>
      <c r="FF102">
        <v>82.055310000000006</v>
      </c>
      <c r="FG102">
        <v>82.072239999999994</v>
      </c>
      <c r="FH102">
        <v>81.666650000000004</v>
      </c>
      <c r="FI102">
        <v>81.973110000000005</v>
      </c>
      <c r="FJ102">
        <v>80.762450000000001</v>
      </c>
      <c r="FK102">
        <v>79.678979999999996</v>
      </c>
      <c r="FL102">
        <v>76.985690000000005</v>
      </c>
      <c r="FM102">
        <v>74.126379999999997</v>
      </c>
      <c r="FN102">
        <v>72.85181</v>
      </c>
      <c r="FO102">
        <v>71.781450000000007</v>
      </c>
      <c r="FP102">
        <v>70.79813</v>
      </c>
      <c r="FQ102">
        <v>70.521799999999999</v>
      </c>
      <c r="FR102">
        <v>0.12525929999999999</v>
      </c>
      <c r="FS102">
        <v>1</v>
      </c>
    </row>
    <row r="103" spans="1:175" x14ac:dyDescent="0.2">
      <c r="A103" t="s">
        <v>191</v>
      </c>
      <c r="B103" t="s">
        <v>1</v>
      </c>
      <c r="C103">
        <v>42213</v>
      </c>
      <c r="D103">
        <v>29</v>
      </c>
      <c r="E103">
        <v>227</v>
      </c>
      <c r="F103">
        <v>178.16890000000001</v>
      </c>
      <c r="G103">
        <v>175.3519</v>
      </c>
      <c r="H103">
        <v>173.3997</v>
      </c>
      <c r="I103">
        <v>172.7672</v>
      </c>
      <c r="J103">
        <v>175.2723</v>
      </c>
      <c r="K103">
        <v>180.1405</v>
      </c>
      <c r="L103">
        <v>187.9614</v>
      </c>
      <c r="M103">
        <v>201.12110000000001</v>
      </c>
      <c r="N103">
        <v>212.8484</v>
      </c>
      <c r="O103">
        <v>223.64619999999999</v>
      </c>
      <c r="P103">
        <v>231.7475</v>
      </c>
      <c r="Q103">
        <v>235.55500000000001</v>
      </c>
      <c r="R103">
        <v>237.5712</v>
      </c>
      <c r="S103">
        <v>240.45490000000001</v>
      </c>
      <c r="T103">
        <v>242.1019</v>
      </c>
      <c r="U103">
        <v>242.26480000000001</v>
      </c>
      <c r="V103">
        <v>241.63310000000001</v>
      </c>
      <c r="W103">
        <v>231.91470000000001</v>
      </c>
      <c r="X103">
        <v>214.37440000000001</v>
      </c>
      <c r="Y103">
        <v>204.19290000000001</v>
      </c>
      <c r="Z103">
        <v>198.12029999999999</v>
      </c>
      <c r="AA103">
        <v>193.11330000000001</v>
      </c>
      <c r="AB103">
        <v>187.2253</v>
      </c>
      <c r="AC103">
        <v>183.40979999999999</v>
      </c>
      <c r="AD103">
        <v>-0.1042848</v>
      </c>
      <c r="AE103">
        <v>9.9515099999999995E-2</v>
      </c>
      <c r="AF103">
        <v>8.7933999999999998E-3</v>
      </c>
      <c r="AG103">
        <v>9.2554899999999996E-2</v>
      </c>
      <c r="AH103">
        <v>5.3845700000000003E-2</v>
      </c>
      <c r="AI103">
        <v>7.1505399999999997E-2</v>
      </c>
      <c r="AJ103">
        <v>0.56601369999999995</v>
      </c>
      <c r="AK103">
        <v>-0.17760909999999999</v>
      </c>
      <c r="AL103">
        <v>-0.71602359999999998</v>
      </c>
      <c r="AM103">
        <v>-0.85929180000000005</v>
      </c>
      <c r="AN103">
        <v>-0.98902100000000004</v>
      </c>
      <c r="AO103">
        <v>-0.4670706</v>
      </c>
      <c r="AP103">
        <v>-0.26586520000000002</v>
      </c>
      <c r="AQ103">
        <v>-0.25371860000000002</v>
      </c>
      <c r="AR103">
        <v>1.2046829999999999</v>
      </c>
      <c r="AS103">
        <v>1.08646</v>
      </c>
      <c r="AT103">
        <v>1.0302340000000001</v>
      </c>
      <c r="AU103">
        <v>0.6427332</v>
      </c>
      <c r="AV103">
        <v>0.53100069999999999</v>
      </c>
      <c r="AW103">
        <v>0.12352680000000001</v>
      </c>
      <c r="AX103">
        <v>0.37022100000000002</v>
      </c>
      <c r="AY103">
        <v>0.1393961</v>
      </c>
      <c r="AZ103">
        <v>1.21283E-2</v>
      </c>
      <c r="BA103">
        <v>0.35580479999999998</v>
      </c>
      <c r="BB103">
        <v>-7.5704400000000005E-2</v>
      </c>
      <c r="BC103">
        <v>0.13025990000000001</v>
      </c>
      <c r="BD103">
        <v>4.2468400000000003E-2</v>
      </c>
      <c r="BE103">
        <v>0.13076650000000001</v>
      </c>
      <c r="BF103">
        <v>9.16468E-2</v>
      </c>
      <c r="BG103">
        <v>0.11233020000000001</v>
      </c>
      <c r="BH103">
        <v>0.61093160000000002</v>
      </c>
      <c r="BI103">
        <v>-0.1160009</v>
      </c>
      <c r="BJ103">
        <v>-0.62596850000000004</v>
      </c>
      <c r="BK103">
        <v>-0.74969710000000001</v>
      </c>
      <c r="BL103">
        <v>-0.87673179999999995</v>
      </c>
      <c r="BM103">
        <v>-0.35187079999999998</v>
      </c>
      <c r="BN103">
        <v>-0.1417409</v>
      </c>
      <c r="BO103">
        <v>-0.1238076</v>
      </c>
      <c r="BP103">
        <v>1.336352</v>
      </c>
      <c r="BQ103">
        <v>1.211168</v>
      </c>
      <c r="BR103">
        <v>1.1545019999999999</v>
      </c>
      <c r="BS103">
        <v>0.74386759999999996</v>
      </c>
      <c r="BT103">
        <v>0.62326199999999998</v>
      </c>
      <c r="BU103">
        <v>0.2360805</v>
      </c>
      <c r="BV103">
        <v>0.4537446</v>
      </c>
      <c r="BW103">
        <v>0.2328335</v>
      </c>
      <c r="BX103">
        <v>8.9440199999999997E-2</v>
      </c>
      <c r="BY103">
        <v>0.44890639999999998</v>
      </c>
      <c r="BZ103">
        <v>-5.5909599999999997E-2</v>
      </c>
      <c r="CA103">
        <v>0.15155370000000001</v>
      </c>
      <c r="CB103">
        <v>6.5791500000000003E-2</v>
      </c>
      <c r="CC103">
        <v>0.1572318</v>
      </c>
      <c r="CD103">
        <v>0.11782769999999999</v>
      </c>
      <c r="CE103">
        <v>0.14060529999999999</v>
      </c>
      <c r="CF103">
        <v>0.64204159999999999</v>
      </c>
      <c r="CG103">
        <v>-7.3331300000000002E-2</v>
      </c>
      <c r="CH103">
        <v>-0.56359669999999995</v>
      </c>
      <c r="CI103">
        <v>-0.67379219999999995</v>
      </c>
      <c r="CJ103">
        <v>-0.79896069999999997</v>
      </c>
      <c r="CK103">
        <v>-0.27208379999999999</v>
      </c>
      <c r="CL103">
        <v>-5.5772799999999997E-2</v>
      </c>
      <c r="CM103">
        <v>-3.3831600000000003E-2</v>
      </c>
      <c r="CN103">
        <v>1.427546</v>
      </c>
      <c r="CO103">
        <v>1.2975399999999999</v>
      </c>
      <c r="CP103">
        <v>1.240569</v>
      </c>
      <c r="CQ103">
        <v>0.813913</v>
      </c>
      <c r="CR103">
        <v>0.68716189999999999</v>
      </c>
      <c r="CS103">
        <v>0.31403490000000001</v>
      </c>
      <c r="CT103">
        <v>0.51159279999999996</v>
      </c>
      <c r="CU103">
        <v>0.29754799999999998</v>
      </c>
      <c r="CV103">
        <v>0.1429861</v>
      </c>
      <c r="CW103">
        <v>0.51338830000000002</v>
      </c>
      <c r="CX103">
        <v>-3.6114899999999998E-2</v>
      </c>
      <c r="CY103">
        <v>0.17284740000000001</v>
      </c>
      <c r="CZ103">
        <v>8.9114700000000005E-2</v>
      </c>
      <c r="DA103">
        <v>0.183697</v>
      </c>
      <c r="DB103">
        <v>0.14400859999999999</v>
      </c>
      <c r="DC103">
        <v>0.16888040000000001</v>
      </c>
      <c r="DD103">
        <v>0.67315159999999996</v>
      </c>
      <c r="DE103">
        <v>-3.06617E-2</v>
      </c>
      <c r="DF103">
        <v>-0.50122480000000003</v>
      </c>
      <c r="DG103">
        <v>-0.59788730000000001</v>
      </c>
      <c r="DH103">
        <v>-0.72118959999999999</v>
      </c>
      <c r="DI103">
        <v>-0.19229689999999999</v>
      </c>
      <c r="DJ103">
        <v>3.0195300000000001E-2</v>
      </c>
      <c r="DK103">
        <v>5.6144300000000001E-2</v>
      </c>
      <c r="DL103">
        <v>1.5187390000000001</v>
      </c>
      <c r="DM103">
        <v>1.383912</v>
      </c>
      <c r="DN103">
        <v>1.3266370000000001</v>
      </c>
      <c r="DO103">
        <v>0.88395840000000003</v>
      </c>
      <c r="DP103">
        <v>0.75106170000000005</v>
      </c>
      <c r="DQ103">
        <v>0.39198929999999998</v>
      </c>
      <c r="DR103">
        <v>0.56944099999999997</v>
      </c>
      <c r="DS103">
        <v>0.36226249999999999</v>
      </c>
      <c r="DT103">
        <v>0.19653209999999999</v>
      </c>
      <c r="DU103">
        <v>0.5778702</v>
      </c>
      <c r="DV103">
        <v>-7.5344000000000001E-3</v>
      </c>
      <c r="DW103">
        <v>0.2035922</v>
      </c>
      <c r="DX103">
        <v>0.1227896</v>
      </c>
      <c r="DY103">
        <v>0.22190860000000001</v>
      </c>
      <c r="DZ103">
        <v>0.18180959999999999</v>
      </c>
      <c r="EA103">
        <v>0.20970520000000001</v>
      </c>
      <c r="EB103">
        <v>0.71806939999999997</v>
      </c>
      <c r="EC103">
        <v>3.0946399999999999E-2</v>
      </c>
      <c r="ED103">
        <v>-0.41116979999999997</v>
      </c>
      <c r="EE103">
        <v>-0.48829260000000002</v>
      </c>
      <c r="EF103">
        <v>-0.60890040000000001</v>
      </c>
      <c r="EG103">
        <v>-7.7097100000000002E-2</v>
      </c>
      <c r="EH103">
        <v>0.1543197</v>
      </c>
      <c r="EI103">
        <v>0.18605540000000001</v>
      </c>
      <c r="EJ103">
        <v>1.6504080000000001</v>
      </c>
      <c r="EK103">
        <v>1.5086200000000001</v>
      </c>
      <c r="EL103">
        <v>1.450904</v>
      </c>
      <c r="EM103">
        <v>0.98509279999999999</v>
      </c>
      <c r="EN103">
        <v>0.84332300000000004</v>
      </c>
      <c r="EO103">
        <v>0.50454299999999996</v>
      </c>
      <c r="EP103">
        <v>0.65296460000000001</v>
      </c>
      <c r="EQ103">
        <v>0.45569989999999999</v>
      </c>
      <c r="ER103">
        <v>0.27384399999999998</v>
      </c>
      <c r="ES103">
        <v>0.67097189999999995</v>
      </c>
      <c r="ET103">
        <v>66.311520000000002</v>
      </c>
      <c r="EU103">
        <v>65.389989999999997</v>
      </c>
      <c r="EV103">
        <v>64.119540000000001</v>
      </c>
      <c r="EW103">
        <v>63.497489999999999</v>
      </c>
      <c r="EX103">
        <v>62.500599999999999</v>
      </c>
      <c r="EY103">
        <v>61.920180000000002</v>
      </c>
      <c r="EZ103">
        <v>63.02216</v>
      </c>
      <c r="FA103">
        <v>66.066119999999998</v>
      </c>
      <c r="FB103">
        <v>70.272850000000005</v>
      </c>
      <c r="FC103">
        <v>74.183819999999997</v>
      </c>
      <c r="FD103">
        <v>78.19905</v>
      </c>
      <c r="FE103">
        <v>82.054479999999998</v>
      </c>
      <c r="FF103">
        <v>86.422820000000002</v>
      </c>
      <c r="FG103">
        <v>89.827659999999995</v>
      </c>
      <c r="FH103">
        <v>91.657030000000006</v>
      </c>
      <c r="FI103">
        <v>92.215810000000005</v>
      </c>
      <c r="FJ103">
        <v>91.773240000000001</v>
      </c>
      <c r="FK103">
        <v>90.720249999999993</v>
      </c>
      <c r="FL103">
        <v>88.754729999999995</v>
      </c>
      <c r="FM103">
        <v>84.357889999999998</v>
      </c>
      <c r="FN103">
        <v>80.183679999999995</v>
      </c>
      <c r="FO103">
        <v>76.607020000000006</v>
      </c>
      <c r="FP103">
        <v>75.181169999999995</v>
      </c>
      <c r="FQ103">
        <v>73.677350000000004</v>
      </c>
      <c r="FR103">
        <v>9.3993599999999997E-2</v>
      </c>
      <c r="FS103">
        <v>1</v>
      </c>
    </row>
    <row r="104" spans="1:175" x14ac:dyDescent="0.2">
      <c r="A104" t="s">
        <v>191</v>
      </c>
      <c r="B104" t="s">
        <v>1</v>
      </c>
      <c r="C104">
        <v>42214</v>
      </c>
      <c r="D104">
        <v>36</v>
      </c>
      <c r="E104">
        <v>227</v>
      </c>
      <c r="F104">
        <v>180.59389999999999</v>
      </c>
      <c r="G104">
        <v>177.80789999999999</v>
      </c>
      <c r="H104">
        <v>176.91579999999999</v>
      </c>
      <c r="I104">
        <v>175.48670000000001</v>
      </c>
      <c r="J104">
        <v>178.90190000000001</v>
      </c>
      <c r="K104">
        <v>185.8159</v>
      </c>
      <c r="L104">
        <v>196.6369</v>
      </c>
      <c r="M104">
        <v>206.6131</v>
      </c>
      <c r="N104">
        <v>217.95</v>
      </c>
      <c r="O104">
        <v>227.6722</v>
      </c>
      <c r="P104">
        <v>234.5059</v>
      </c>
      <c r="Q104">
        <v>236.79060000000001</v>
      </c>
      <c r="R104">
        <v>239.1276</v>
      </c>
      <c r="S104">
        <v>240.31360000000001</v>
      </c>
      <c r="T104">
        <v>239.88040000000001</v>
      </c>
      <c r="U104">
        <v>240.518</v>
      </c>
      <c r="V104">
        <v>237.8066</v>
      </c>
      <c r="W104">
        <v>225.66749999999999</v>
      </c>
      <c r="X104">
        <v>209.21209999999999</v>
      </c>
      <c r="Y104">
        <v>199.602</v>
      </c>
      <c r="Z104">
        <v>194.1962</v>
      </c>
      <c r="AA104">
        <v>189.0282</v>
      </c>
      <c r="AB104">
        <v>184.32419999999999</v>
      </c>
      <c r="AC104">
        <v>181.64670000000001</v>
      </c>
      <c r="AD104">
        <v>0.12189510000000001</v>
      </c>
      <c r="AE104">
        <v>0.2972591</v>
      </c>
      <c r="AF104">
        <v>0.35328330000000002</v>
      </c>
      <c r="AG104">
        <v>0.22526679999999999</v>
      </c>
      <c r="AH104">
        <v>0.21782889999999999</v>
      </c>
      <c r="AI104">
        <v>0.16797290000000001</v>
      </c>
      <c r="AJ104">
        <v>1.08497E-2</v>
      </c>
      <c r="AK104">
        <v>-0.97317710000000002</v>
      </c>
      <c r="AL104">
        <v>-1.7652939999999999</v>
      </c>
      <c r="AM104">
        <v>-0.47642859999999998</v>
      </c>
      <c r="AN104">
        <v>0.57001369999999996</v>
      </c>
      <c r="AO104">
        <v>0.66831079999999998</v>
      </c>
      <c r="AP104">
        <v>0.4186182</v>
      </c>
      <c r="AQ104">
        <v>0.86085129999999999</v>
      </c>
      <c r="AR104">
        <v>1.5504020000000001</v>
      </c>
      <c r="AS104">
        <v>1.0011330000000001</v>
      </c>
      <c r="AT104">
        <v>1.293461</v>
      </c>
      <c r="AU104">
        <v>0.74096640000000003</v>
      </c>
      <c r="AV104">
        <v>0.44942130000000002</v>
      </c>
      <c r="AW104">
        <v>0.11431180000000001</v>
      </c>
      <c r="AX104">
        <v>0.30855359999999998</v>
      </c>
      <c r="AY104">
        <v>0.76061400000000001</v>
      </c>
      <c r="AZ104">
        <v>0.23596919999999999</v>
      </c>
      <c r="BA104">
        <v>-0.2028402</v>
      </c>
      <c r="BB104">
        <v>0.2559439</v>
      </c>
      <c r="BC104">
        <v>0.42457010000000001</v>
      </c>
      <c r="BD104">
        <v>0.47565289999999999</v>
      </c>
      <c r="BE104">
        <v>0.34046870000000001</v>
      </c>
      <c r="BF104">
        <v>0.33887</v>
      </c>
      <c r="BG104">
        <v>0.29127389999999997</v>
      </c>
      <c r="BH104">
        <v>0.13287389999999999</v>
      </c>
      <c r="BI104">
        <v>-0.84099219999999997</v>
      </c>
      <c r="BJ104">
        <v>-1.5811200000000001</v>
      </c>
      <c r="BK104">
        <v>-0.28068890000000002</v>
      </c>
      <c r="BL104">
        <v>0.78986940000000005</v>
      </c>
      <c r="BM104">
        <v>0.90874060000000001</v>
      </c>
      <c r="BN104">
        <v>0.64447520000000003</v>
      </c>
      <c r="BO104">
        <v>1.104633</v>
      </c>
      <c r="BP104">
        <v>1.7575510000000001</v>
      </c>
      <c r="BQ104">
        <v>1.2022090000000001</v>
      </c>
      <c r="BR104">
        <v>1.507457</v>
      </c>
      <c r="BS104">
        <v>0.93033730000000003</v>
      </c>
      <c r="BT104">
        <v>0.61166350000000003</v>
      </c>
      <c r="BU104">
        <v>0.27713199999999999</v>
      </c>
      <c r="BV104">
        <v>0.45121709999999998</v>
      </c>
      <c r="BW104">
        <v>0.89758289999999996</v>
      </c>
      <c r="BX104">
        <v>0.35429189999999999</v>
      </c>
      <c r="BY104">
        <v>-9.4840400000000005E-2</v>
      </c>
      <c r="BZ104">
        <v>0.34878559999999997</v>
      </c>
      <c r="CA104">
        <v>0.51274529999999996</v>
      </c>
      <c r="CB104">
        <v>0.56040570000000001</v>
      </c>
      <c r="CC104">
        <v>0.4202573</v>
      </c>
      <c r="CD104">
        <v>0.42270259999999998</v>
      </c>
      <c r="CE104">
        <v>0.3766718</v>
      </c>
      <c r="CF104">
        <v>0.21738759999999999</v>
      </c>
      <c r="CG104">
        <v>-0.74944129999999998</v>
      </c>
      <c r="CH104">
        <v>-1.453562</v>
      </c>
      <c r="CI104">
        <v>-0.1451202</v>
      </c>
      <c r="CJ104">
        <v>0.94214070000000005</v>
      </c>
      <c r="CK104">
        <v>1.0752619999999999</v>
      </c>
      <c r="CL104">
        <v>0.80090300000000003</v>
      </c>
      <c r="CM104">
        <v>1.2734760000000001</v>
      </c>
      <c r="CN104">
        <v>1.9010210000000001</v>
      </c>
      <c r="CO104">
        <v>1.3414740000000001</v>
      </c>
      <c r="CP104">
        <v>1.65567</v>
      </c>
      <c r="CQ104">
        <v>1.0614950000000001</v>
      </c>
      <c r="CR104">
        <v>0.72403200000000001</v>
      </c>
      <c r="CS104">
        <v>0.38990079999999999</v>
      </c>
      <c r="CT104">
        <v>0.55002549999999995</v>
      </c>
      <c r="CU104">
        <v>0.99244710000000003</v>
      </c>
      <c r="CV104">
        <v>0.43624190000000002</v>
      </c>
      <c r="CW104">
        <v>-2.0040100000000002E-2</v>
      </c>
      <c r="CX104">
        <v>0.4416274</v>
      </c>
      <c r="CY104">
        <v>0.60092060000000003</v>
      </c>
      <c r="CZ104">
        <v>0.64515849999999997</v>
      </c>
      <c r="DA104">
        <v>0.50004579999999998</v>
      </c>
      <c r="DB104">
        <v>0.50653519999999996</v>
      </c>
      <c r="DC104">
        <v>0.46206970000000003</v>
      </c>
      <c r="DD104">
        <v>0.30190119999999998</v>
      </c>
      <c r="DE104">
        <v>-0.65789039999999999</v>
      </c>
      <c r="DF104">
        <v>-1.326004</v>
      </c>
      <c r="DG104">
        <v>-9.5514999999999992E-3</v>
      </c>
      <c r="DH104">
        <v>1.0944119999999999</v>
      </c>
      <c r="DI104">
        <v>1.2417830000000001</v>
      </c>
      <c r="DJ104">
        <v>0.95733089999999998</v>
      </c>
      <c r="DK104">
        <v>1.4423189999999999</v>
      </c>
      <c r="DL104">
        <v>2.044492</v>
      </c>
      <c r="DM104">
        <v>1.4807380000000001</v>
      </c>
      <c r="DN104">
        <v>1.803882</v>
      </c>
      <c r="DO104">
        <v>1.192653</v>
      </c>
      <c r="DP104">
        <v>0.83640040000000004</v>
      </c>
      <c r="DQ104">
        <v>0.50266960000000005</v>
      </c>
      <c r="DR104">
        <v>0.64883380000000002</v>
      </c>
      <c r="DS104">
        <v>1.0873109999999999</v>
      </c>
      <c r="DT104">
        <v>0.51819190000000004</v>
      </c>
      <c r="DU104">
        <v>5.4760200000000002E-2</v>
      </c>
      <c r="DV104">
        <v>0.57567619999999997</v>
      </c>
      <c r="DW104">
        <v>0.72823150000000003</v>
      </c>
      <c r="DX104">
        <v>0.76752810000000005</v>
      </c>
      <c r="DY104">
        <v>0.61524780000000001</v>
      </c>
      <c r="DZ104">
        <v>0.62757629999999998</v>
      </c>
      <c r="EA104">
        <v>0.58537070000000002</v>
      </c>
      <c r="EB104">
        <v>0.42392540000000001</v>
      </c>
      <c r="EC104">
        <v>-0.5257056</v>
      </c>
      <c r="ED104">
        <v>-1.1418299999999999</v>
      </c>
      <c r="EE104">
        <v>0.1861882</v>
      </c>
      <c r="EF104">
        <v>1.314268</v>
      </c>
      <c r="EG104">
        <v>1.4822120000000001</v>
      </c>
      <c r="EH104">
        <v>1.1831879999999999</v>
      </c>
      <c r="EI104">
        <v>1.6861010000000001</v>
      </c>
      <c r="EJ104">
        <v>2.2516400000000001</v>
      </c>
      <c r="EK104">
        <v>1.6818139999999999</v>
      </c>
      <c r="EL104">
        <v>2.0178780000000001</v>
      </c>
      <c r="EM104">
        <v>1.382023</v>
      </c>
      <c r="EN104">
        <v>0.99864269999999999</v>
      </c>
      <c r="EO104">
        <v>0.66548989999999997</v>
      </c>
      <c r="EP104">
        <v>0.79149729999999996</v>
      </c>
      <c r="EQ104">
        <v>1.22428</v>
      </c>
      <c r="ER104">
        <v>0.63651460000000004</v>
      </c>
      <c r="ES104">
        <v>0.16275999999999999</v>
      </c>
      <c r="ET104">
        <v>72.213210000000004</v>
      </c>
      <c r="EU104">
        <v>70.433009999999996</v>
      </c>
      <c r="EV104">
        <v>69.669920000000005</v>
      </c>
      <c r="EW104">
        <v>68.542739999999995</v>
      </c>
      <c r="EX104">
        <v>66.680019999999999</v>
      </c>
      <c r="EY104">
        <v>65.09554</v>
      </c>
      <c r="EZ104">
        <v>64.941959999999995</v>
      </c>
      <c r="FA104">
        <v>67.229290000000006</v>
      </c>
      <c r="FB104">
        <v>69.672640000000001</v>
      </c>
      <c r="FC104">
        <v>72.697900000000004</v>
      </c>
      <c r="FD104">
        <v>76.892309999999995</v>
      </c>
      <c r="FE104">
        <v>80.451580000000007</v>
      </c>
      <c r="FF104">
        <v>82.537229999999994</v>
      </c>
      <c r="FG104">
        <v>85.646950000000004</v>
      </c>
      <c r="FH104">
        <v>86.907679999999999</v>
      </c>
      <c r="FI104">
        <v>86.682879999999997</v>
      </c>
      <c r="FJ104">
        <v>86.058080000000004</v>
      </c>
      <c r="FK104">
        <v>83.916899999999998</v>
      </c>
      <c r="FL104">
        <v>80.940370000000001</v>
      </c>
      <c r="FM104">
        <v>77.263660000000002</v>
      </c>
      <c r="FN104">
        <v>72.597089999999994</v>
      </c>
      <c r="FO104">
        <v>70.331429999999997</v>
      </c>
      <c r="FP104">
        <v>68.028499999999994</v>
      </c>
      <c r="FQ104">
        <v>67.048299999999998</v>
      </c>
      <c r="FR104">
        <v>0.15040600000000001</v>
      </c>
      <c r="FS104">
        <v>1</v>
      </c>
    </row>
    <row r="105" spans="1:175" x14ac:dyDescent="0.2">
      <c r="A105" t="s">
        <v>191</v>
      </c>
      <c r="B105" t="s">
        <v>1</v>
      </c>
      <c r="C105">
        <v>42233</v>
      </c>
      <c r="D105">
        <v>37</v>
      </c>
      <c r="E105">
        <v>227</v>
      </c>
      <c r="F105">
        <v>177.07320000000001</v>
      </c>
      <c r="G105">
        <v>176.28309999999999</v>
      </c>
      <c r="H105">
        <v>175.84119999999999</v>
      </c>
      <c r="I105">
        <v>177.6979</v>
      </c>
      <c r="J105">
        <v>182.47069999999999</v>
      </c>
      <c r="K105">
        <v>191.5522</v>
      </c>
      <c r="L105">
        <v>202.565</v>
      </c>
      <c r="M105">
        <v>211.21299999999999</v>
      </c>
      <c r="N105">
        <v>220.66489999999999</v>
      </c>
      <c r="O105">
        <v>229.9889</v>
      </c>
      <c r="P105">
        <v>236.82220000000001</v>
      </c>
      <c r="Q105">
        <v>240.53110000000001</v>
      </c>
      <c r="R105">
        <v>243.21700000000001</v>
      </c>
      <c r="S105">
        <v>245.98670000000001</v>
      </c>
      <c r="T105">
        <v>247.5076</v>
      </c>
      <c r="U105">
        <v>247.72819999999999</v>
      </c>
      <c r="V105">
        <v>243.58439999999999</v>
      </c>
      <c r="W105">
        <v>232.09030000000001</v>
      </c>
      <c r="X105">
        <v>214.8476</v>
      </c>
      <c r="Y105">
        <v>204.63200000000001</v>
      </c>
      <c r="Z105">
        <v>199.3287</v>
      </c>
      <c r="AA105">
        <v>192.3083</v>
      </c>
      <c r="AB105">
        <v>186.495</v>
      </c>
      <c r="AC105">
        <v>181.86799999999999</v>
      </c>
      <c r="AD105">
        <v>0.67951059999999996</v>
      </c>
      <c r="AE105">
        <v>0.44312410000000002</v>
      </c>
      <c r="AF105">
        <v>0.45265549999999999</v>
      </c>
      <c r="AG105">
        <v>-0.54405179999999997</v>
      </c>
      <c r="AH105">
        <v>-0.68235210000000002</v>
      </c>
      <c r="AI105">
        <v>-0.71069269999999996</v>
      </c>
      <c r="AJ105">
        <v>-1.2552430000000001</v>
      </c>
      <c r="AK105">
        <v>-0.20318020000000001</v>
      </c>
      <c r="AL105">
        <v>-0.81126520000000002</v>
      </c>
      <c r="AM105">
        <v>0.39417249999999998</v>
      </c>
      <c r="AN105">
        <v>0.38386100000000001</v>
      </c>
      <c r="AO105">
        <v>0.58988680000000004</v>
      </c>
      <c r="AP105">
        <v>1.8817790000000001</v>
      </c>
      <c r="AQ105">
        <v>2.5723509999999998</v>
      </c>
      <c r="AR105">
        <v>6.1579040000000003</v>
      </c>
      <c r="AS105">
        <v>5.5757989999999999</v>
      </c>
      <c r="AT105">
        <v>6.0505500000000003</v>
      </c>
      <c r="AU105">
        <v>5.311909</v>
      </c>
      <c r="AV105">
        <v>4.2932009999999998</v>
      </c>
      <c r="AW105">
        <v>4.7166829999999997</v>
      </c>
      <c r="AX105">
        <v>5.0900249999999998</v>
      </c>
      <c r="AY105">
        <v>1.9452750000000001</v>
      </c>
      <c r="AZ105">
        <v>0.26591870000000001</v>
      </c>
      <c r="BA105">
        <v>0.37823820000000002</v>
      </c>
      <c r="BB105">
        <v>0.86202140000000005</v>
      </c>
      <c r="BC105">
        <v>0.62175849999999999</v>
      </c>
      <c r="BD105">
        <v>0.62628410000000001</v>
      </c>
      <c r="BE105">
        <v>-0.36592150000000001</v>
      </c>
      <c r="BF105">
        <v>-0.4824717</v>
      </c>
      <c r="BG105">
        <v>-0.52243930000000005</v>
      </c>
      <c r="BH105">
        <v>-1.079518</v>
      </c>
      <c r="BI105">
        <v>1.5599699999999999E-2</v>
      </c>
      <c r="BJ105">
        <v>-0.54414689999999999</v>
      </c>
      <c r="BK105">
        <v>0.64260039999999996</v>
      </c>
      <c r="BL105">
        <v>0.64751760000000003</v>
      </c>
      <c r="BM105">
        <v>0.88751979999999997</v>
      </c>
      <c r="BN105">
        <v>2.1560160000000002</v>
      </c>
      <c r="BO105">
        <v>2.8543470000000002</v>
      </c>
      <c r="BP105">
        <v>6.4700259999999998</v>
      </c>
      <c r="BQ105">
        <v>5.8556429999999997</v>
      </c>
      <c r="BR105">
        <v>6.3290470000000001</v>
      </c>
      <c r="BS105">
        <v>5.5606929999999997</v>
      </c>
      <c r="BT105">
        <v>4.5327109999999999</v>
      </c>
      <c r="BU105">
        <v>4.9408139999999996</v>
      </c>
      <c r="BV105">
        <v>5.2886639999999998</v>
      </c>
      <c r="BW105">
        <v>2.1514289999999998</v>
      </c>
      <c r="BX105">
        <v>0.44660349999999999</v>
      </c>
      <c r="BY105">
        <v>0.56012240000000002</v>
      </c>
      <c r="BZ105">
        <v>0.98842790000000003</v>
      </c>
      <c r="CA105">
        <v>0.74548009999999998</v>
      </c>
      <c r="CB105">
        <v>0.74653879999999995</v>
      </c>
      <c r="CC105">
        <v>-0.24254890000000001</v>
      </c>
      <c r="CD105">
        <v>-0.34403509999999998</v>
      </c>
      <c r="CE105">
        <v>-0.3920555</v>
      </c>
      <c r="CF105">
        <v>-0.95781099999999997</v>
      </c>
      <c r="CG105">
        <v>0.167126</v>
      </c>
      <c r="CH105">
        <v>-0.35914160000000001</v>
      </c>
      <c r="CI105">
        <v>0.81466079999999996</v>
      </c>
      <c r="CJ105">
        <v>0.83012529999999995</v>
      </c>
      <c r="CK105">
        <v>1.0936589999999999</v>
      </c>
      <c r="CL105">
        <v>2.3459530000000002</v>
      </c>
      <c r="CM105">
        <v>3.049658</v>
      </c>
      <c r="CN105">
        <v>6.6862019999999998</v>
      </c>
      <c r="CO105">
        <v>6.0494620000000001</v>
      </c>
      <c r="CP105">
        <v>6.5219339999999999</v>
      </c>
      <c r="CQ105">
        <v>5.7329990000000004</v>
      </c>
      <c r="CR105">
        <v>4.6985939999999999</v>
      </c>
      <c r="CS105">
        <v>5.0960460000000003</v>
      </c>
      <c r="CT105">
        <v>5.4262410000000001</v>
      </c>
      <c r="CU105">
        <v>2.2942100000000001</v>
      </c>
      <c r="CV105">
        <v>0.57174530000000001</v>
      </c>
      <c r="CW105">
        <v>0.68609489999999995</v>
      </c>
      <c r="CX105">
        <v>1.1148340000000001</v>
      </c>
      <c r="CY105">
        <v>0.86920180000000002</v>
      </c>
      <c r="CZ105">
        <v>0.86679349999999999</v>
      </c>
      <c r="DA105">
        <v>-0.1191764</v>
      </c>
      <c r="DB105">
        <v>-0.20559849999999999</v>
      </c>
      <c r="DC105">
        <v>-0.26167180000000001</v>
      </c>
      <c r="DD105">
        <v>-0.83610430000000002</v>
      </c>
      <c r="DE105">
        <v>0.3186523</v>
      </c>
      <c r="DF105">
        <v>-0.17413629999999999</v>
      </c>
      <c r="DG105">
        <v>0.98672119999999996</v>
      </c>
      <c r="DH105">
        <v>1.0127330000000001</v>
      </c>
      <c r="DI105">
        <v>1.2997989999999999</v>
      </c>
      <c r="DJ105">
        <v>2.5358890000000001</v>
      </c>
      <c r="DK105">
        <v>3.2449680000000001</v>
      </c>
      <c r="DL105">
        <v>6.9023779999999997</v>
      </c>
      <c r="DM105">
        <v>6.2432809999999996</v>
      </c>
      <c r="DN105">
        <v>6.7148199999999996</v>
      </c>
      <c r="DO105">
        <v>5.9053060000000004</v>
      </c>
      <c r="DP105">
        <v>4.8644769999999999</v>
      </c>
      <c r="DQ105">
        <v>5.2512780000000001</v>
      </c>
      <c r="DR105">
        <v>5.5638180000000004</v>
      </c>
      <c r="DS105">
        <v>2.436992</v>
      </c>
      <c r="DT105">
        <v>0.69688709999999998</v>
      </c>
      <c r="DU105">
        <v>0.81206730000000005</v>
      </c>
      <c r="DV105">
        <v>1.297345</v>
      </c>
      <c r="DW105">
        <v>1.047836</v>
      </c>
      <c r="DX105">
        <v>1.040422</v>
      </c>
      <c r="DY105">
        <v>5.8953999999999999E-2</v>
      </c>
      <c r="DZ105">
        <v>-5.7181000000000003E-3</v>
      </c>
      <c r="EA105">
        <v>-7.3418399999999995E-2</v>
      </c>
      <c r="EB105">
        <v>-0.66037920000000006</v>
      </c>
      <c r="EC105">
        <v>0.53743220000000003</v>
      </c>
      <c r="ED105">
        <v>9.2982099999999998E-2</v>
      </c>
      <c r="EE105">
        <v>1.2351490000000001</v>
      </c>
      <c r="EF105">
        <v>1.2763899999999999</v>
      </c>
      <c r="EG105">
        <v>1.597432</v>
      </c>
      <c r="EH105">
        <v>2.8101259999999999</v>
      </c>
      <c r="EI105">
        <v>3.526964</v>
      </c>
      <c r="EJ105">
        <v>7.2145000000000001</v>
      </c>
      <c r="EK105">
        <v>6.5231250000000003</v>
      </c>
      <c r="EL105">
        <v>6.9933170000000002</v>
      </c>
      <c r="EM105">
        <v>6.1540889999999999</v>
      </c>
      <c r="EN105">
        <v>5.1039859999999999</v>
      </c>
      <c r="EO105">
        <v>5.475409</v>
      </c>
      <c r="EP105">
        <v>5.7624570000000004</v>
      </c>
      <c r="EQ105">
        <v>2.6431450000000001</v>
      </c>
      <c r="ER105">
        <v>0.87757189999999996</v>
      </c>
      <c r="ES105">
        <v>0.99395160000000005</v>
      </c>
      <c r="ET105">
        <v>75.621499999999997</v>
      </c>
      <c r="EU105">
        <v>74.335800000000006</v>
      </c>
      <c r="EV105">
        <v>72.411670000000001</v>
      </c>
      <c r="EW105">
        <v>69.609899999999996</v>
      </c>
      <c r="EX105">
        <v>67.799440000000004</v>
      </c>
      <c r="EY105">
        <v>66.667299999999997</v>
      </c>
      <c r="EZ105">
        <v>66.083269999999999</v>
      </c>
      <c r="FA105">
        <v>67.334400000000002</v>
      </c>
      <c r="FB105">
        <v>70.746350000000007</v>
      </c>
      <c r="FC105">
        <v>73.748490000000004</v>
      </c>
      <c r="FD105">
        <v>77.288579999999996</v>
      </c>
      <c r="FE105">
        <v>80.218699999999998</v>
      </c>
      <c r="FF105">
        <v>83.065420000000003</v>
      </c>
      <c r="FG105">
        <v>85.220119999999994</v>
      </c>
      <c r="FH105">
        <v>87.365579999999994</v>
      </c>
      <c r="FI105">
        <v>88.242360000000005</v>
      </c>
      <c r="FJ105">
        <v>87.449330000000003</v>
      </c>
      <c r="FK105">
        <v>86.127600000000001</v>
      </c>
      <c r="FL105">
        <v>82.548969999999997</v>
      </c>
      <c r="FM105">
        <v>77.06044</v>
      </c>
      <c r="FN105">
        <v>71.347809999999996</v>
      </c>
      <c r="FO105">
        <v>68.146649999999994</v>
      </c>
      <c r="FP105">
        <v>66.103899999999996</v>
      </c>
      <c r="FQ105">
        <v>65.005219999999994</v>
      </c>
      <c r="FR105">
        <v>0.19881879999999999</v>
      </c>
      <c r="FS105">
        <v>1</v>
      </c>
    </row>
    <row r="106" spans="1:175" x14ac:dyDescent="0.2">
      <c r="A106" t="s">
        <v>191</v>
      </c>
      <c r="B106" t="s">
        <v>1</v>
      </c>
      <c r="C106">
        <v>42234</v>
      </c>
      <c r="D106">
        <v>24</v>
      </c>
      <c r="E106">
        <v>227</v>
      </c>
      <c r="F106">
        <v>178.17060000000001</v>
      </c>
      <c r="G106">
        <v>174.1525</v>
      </c>
      <c r="H106">
        <v>172.8143</v>
      </c>
      <c r="I106">
        <v>172.1925</v>
      </c>
      <c r="J106">
        <v>175.00899999999999</v>
      </c>
      <c r="K106">
        <v>180.67189999999999</v>
      </c>
      <c r="L106">
        <v>191.50450000000001</v>
      </c>
      <c r="M106">
        <v>200.62129999999999</v>
      </c>
      <c r="N106">
        <v>209.0016</v>
      </c>
      <c r="O106">
        <v>217.2449</v>
      </c>
      <c r="P106">
        <v>223.32679999999999</v>
      </c>
      <c r="Q106">
        <v>227.7921</v>
      </c>
      <c r="R106">
        <v>228.99420000000001</v>
      </c>
      <c r="S106">
        <v>231.68709999999999</v>
      </c>
      <c r="T106">
        <v>233.3237</v>
      </c>
      <c r="U106">
        <v>234.28200000000001</v>
      </c>
      <c r="V106">
        <v>231.2525</v>
      </c>
      <c r="W106">
        <v>222.41489999999999</v>
      </c>
      <c r="X106">
        <v>208.08539999999999</v>
      </c>
      <c r="Y106">
        <v>198.3254</v>
      </c>
      <c r="Z106">
        <v>193.65459999999999</v>
      </c>
      <c r="AA106">
        <v>187.62799999999999</v>
      </c>
      <c r="AB106">
        <v>181.6328</v>
      </c>
      <c r="AC106">
        <v>177.7012</v>
      </c>
      <c r="AD106">
        <v>-0.18268980000000001</v>
      </c>
      <c r="AE106">
        <v>-0.21859039999999999</v>
      </c>
      <c r="AF106">
        <v>-0.20316429999999999</v>
      </c>
      <c r="AG106">
        <v>-1.8320000000000001E-4</v>
      </c>
      <c r="AH106">
        <v>-7.0428500000000005E-2</v>
      </c>
      <c r="AI106">
        <v>-2.6272999999999999E-3</v>
      </c>
      <c r="AJ106">
        <v>-0.52260969999999995</v>
      </c>
      <c r="AK106">
        <v>-0.60545740000000003</v>
      </c>
      <c r="AL106">
        <v>-0.3232718</v>
      </c>
      <c r="AM106">
        <v>-4.5031500000000002E-2</v>
      </c>
      <c r="AN106">
        <v>9.6085599999999993E-2</v>
      </c>
      <c r="AO106">
        <v>3.0764999999999998E-3</v>
      </c>
      <c r="AP106">
        <v>0.31919999999999998</v>
      </c>
      <c r="AQ106">
        <v>1.631313</v>
      </c>
      <c r="AR106">
        <v>2.1951830000000001</v>
      </c>
      <c r="AS106">
        <v>1.879427</v>
      </c>
      <c r="AT106">
        <v>1.856463</v>
      </c>
      <c r="AU106">
        <v>0.55650710000000003</v>
      </c>
      <c r="AV106">
        <v>0.26953830000000001</v>
      </c>
      <c r="AW106">
        <v>0.30615320000000001</v>
      </c>
      <c r="AX106">
        <v>0.1086599</v>
      </c>
      <c r="AY106">
        <v>-1.259172</v>
      </c>
      <c r="AZ106">
        <v>-1.2277530000000001</v>
      </c>
      <c r="BA106">
        <v>-1.3866769999999999</v>
      </c>
      <c r="BB106">
        <v>-7.5564000000000006E-2</v>
      </c>
      <c r="BC106">
        <v>-0.13095989999999999</v>
      </c>
      <c r="BD106">
        <v>-0.13114390000000001</v>
      </c>
      <c r="BE106">
        <v>6.3584299999999996E-2</v>
      </c>
      <c r="BF106">
        <v>2.0599999999999999E-4</v>
      </c>
      <c r="BG106">
        <v>6.2780799999999998E-2</v>
      </c>
      <c r="BH106">
        <v>-0.45476820000000001</v>
      </c>
      <c r="BI106">
        <v>-0.51846460000000005</v>
      </c>
      <c r="BJ106">
        <v>-0.20150019999999999</v>
      </c>
      <c r="BK106">
        <v>9.7645700000000002E-2</v>
      </c>
      <c r="BL106">
        <v>0.23393050000000001</v>
      </c>
      <c r="BM106">
        <v>0.1376251</v>
      </c>
      <c r="BN106">
        <v>0.44970710000000003</v>
      </c>
      <c r="BO106">
        <v>1.768934</v>
      </c>
      <c r="BP106">
        <v>2.313965</v>
      </c>
      <c r="BQ106">
        <v>1.996472</v>
      </c>
      <c r="BR106">
        <v>1.9757910000000001</v>
      </c>
      <c r="BS106">
        <v>0.67830760000000001</v>
      </c>
      <c r="BT106">
        <v>0.3836136</v>
      </c>
      <c r="BU106">
        <v>0.41869089999999998</v>
      </c>
      <c r="BV106">
        <v>0.23037859999999999</v>
      </c>
      <c r="BW106">
        <v>-1.130358</v>
      </c>
      <c r="BX106">
        <v>-1.1013189999999999</v>
      </c>
      <c r="BY106">
        <v>-1.2677229999999999</v>
      </c>
      <c r="BZ106">
        <v>-1.3688999999999999E-3</v>
      </c>
      <c r="CA106">
        <v>-7.0267200000000002E-2</v>
      </c>
      <c r="CB106">
        <v>-8.1262699999999993E-2</v>
      </c>
      <c r="CC106">
        <v>0.1077495</v>
      </c>
      <c r="CD106">
        <v>4.9127299999999999E-2</v>
      </c>
      <c r="CE106">
        <v>0.10808230000000001</v>
      </c>
      <c r="CF106">
        <v>-0.40778150000000002</v>
      </c>
      <c r="CG106">
        <v>-0.4582135</v>
      </c>
      <c r="CH106">
        <v>-0.1171616</v>
      </c>
      <c r="CI106">
        <v>0.19646359999999999</v>
      </c>
      <c r="CJ106">
        <v>0.32940150000000001</v>
      </c>
      <c r="CK106">
        <v>0.23081309999999999</v>
      </c>
      <c r="CL106">
        <v>0.54009589999999996</v>
      </c>
      <c r="CM106">
        <v>1.86425</v>
      </c>
      <c r="CN106">
        <v>2.3962330000000001</v>
      </c>
      <c r="CO106">
        <v>2.0775359999999998</v>
      </c>
      <c r="CP106">
        <v>2.0584380000000002</v>
      </c>
      <c r="CQ106">
        <v>0.76266619999999996</v>
      </c>
      <c r="CR106">
        <v>0.46262170000000002</v>
      </c>
      <c r="CS106">
        <v>0.49663420000000003</v>
      </c>
      <c r="CT106">
        <v>0.31468059999999998</v>
      </c>
      <c r="CU106">
        <v>-1.0411410000000001</v>
      </c>
      <c r="CV106">
        <v>-1.0137510000000001</v>
      </c>
      <c r="CW106">
        <v>-1.1853359999999999</v>
      </c>
      <c r="CX106">
        <v>7.2826199999999994E-2</v>
      </c>
      <c r="CY106">
        <v>-9.5744999999999997E-3</v>
      </c>
      <c r="CZ106">
        <v>-3.1381600000000003E-2</v>
      </c>
      <c r="DA106">
        <v>0.15191460000000001</v>
      </c>
      <c r="DB106">
        <v>9.8048499999999997E-2</v>
      </c>
      <c r="DC106">
        <v>0.15338379999999999</v>
      </c>
      <c r="DD106">
        <v>-0.36079470000000002</v>
      </c>
      <c r="DE106">
        <v>-0.3979625</v>
      </c>
      <c r="DF106">
        <v>-3.2822999999999998E-2</v>
      </c>
      <c r="DG106">
        <v>0.29528140000000003</v>
      </c>
      <c r="DH106">
        <v>0.42487249999999999</v>
      </c>
      <c r="DI106">
        <v>0.32400099999999998</v>
      </c>
      <c r="DJ106">
        <v>0.63048470000000001</v>
      </c>
      <c r="DK106">
        <v>1.9595659999999999</v>
      </c>
      <c r="DL106">
        <v>2.4785010000000001</v>
      </c>
      <c r="DM106">
        <v>2.158601</v>
      </c>
      <c r="DN106">
        <v>2.1410840000000002</v>
      </c>
      <c r="DO106">
        <v>0.84702489999999997</v>
      </c>
      <c r="DP106">
        <v>0.5416299</v>
      </c>
      <c r="DQ106">
        <v>0.57457749999999996</v>
      </c>
      <c r="DR106">
        <v>0.39898260000000002</v>
      </c>
      <c r="DS106">
        <v>-0.95192489999999996</v>
      </c>
      <c r="DT106">
        <v>-0.92618239999999996</v>
      </c>
      <c r="DU106">
        <v>-1.102948</v>
      </c>
      <c r="DV106">
        <v>0.1799521</v>
      </c>
      <c r="DW106">
        <v>7.8056E-2</v>
      </c>
      <c r="DX106">
        <v>4.0638800000000003E-2</v>
      </c>
      <c r="DY106">
        <v>0.21568209999999999</v>
      </c>
      <c r="DZ106">
        <v>0.1686831</v>
      </c>
      <c r="EA106">
        <v>0.21879199999999999</v>
      </c>
      <c r="EB106">
        <v>-0.29295330000000003</v>
      </c>
      <c r="EC106">
        <v>-0.31096970000000002</v>
      </c>
      <c r="ED106">
        <v>8.89485E-2</v>
      </c>
      <c r="EE106">
        <v>0.43795869999999998</v>
      </c>
      <c r="EF106">
        <v>0.56271729999999998</v>
      </c>
      <c r="EG106">
        <v>0.4585496</v>
      </c>
      <c r="EH106">
        <v>0.7609918</v>
      </c>
      <c r="EI106">
        <v>2.0971869999999999</v>
      </c>
      <c r="EJ106">
        <v>2.597283</v>
      </c>
      <c r="EK106">
        <v>2.2756449999999999</v>
      </c>
      <c r="EL106">
        <v>2.2604120000000001</v>
      </c>
      <c r="EM106">
        <v>0.9688253</v>
      </c>
      <c r="EN106">
        <v>0.65570510000000004</v>
      </c>
      <c r="EO106">
        <v>0.68711529999999998</v>
      </c>
      <c r="EP106">
        <v>0.52070130000000003</v>
      </c>
      <c r="EQ106">
        <v>-0.82311049999999997</v>
      </c>
      <c r="ER106">
        <v>-0.79974789999999996</v>
      </c>
      <c r="ES106">
        <v>-0.98399420000000004</v>
      </c>
      <c r="ET106">
        <v>64.177750000000003</v>
      </c>
      <c r="EU106">
        <v>63.352699999999999</v>
      </c>
      <c r="EV106">
        <v>63.886409999999998</v>
      </c>
      <c r="EW106">
        <v>63.161189999999998</v>
      </c>
      <c r="EX106">
        <v>62.419400000000003</v>
      </c>
      <c r="EY106">
        <v>61.79139</v>
      </c>
      <c r="EZ106">
        <v>61.490250000000003</v>
      </c>
      <c r="FA106">
        <v>62.233849999999997</v>
      </c>
      <c r="FB106">
        <v>63.797029999999999</v>
      </c>
      <c r="FC106">
        <v>66.516720000000007</v>
      </c>
      <c r="FD106">
        <v>69.697239999999994</v>
      </c>
      <c r="FE106">
        <v>72.0261</v>
      </c>
      <c r="FF106">
        <v>74.686840000000004</v>
      </c>
      <c r="FG106">
        <v>77.231229999999996</v>
      </c>
      <c r="FH106">
        <v>78.46123</v>
      </c>
      <c r="FI106">
        <v>78.978769999999997</v>
      </c>
      <c r="FJ106">
        <v>78.277630000000002</v>
      </c>
      <c r="FK106">
        <v>77.425610000000006</v>
      </c>
      <c r="FL106">
        <v>75.253500000000003</v>
      </c>
      <c r="FM106">
        <v>71.299260000000004</v>
      </c>
      <c r="FN106">
        <v>67.600070000000002</v>
      </c>
      <c r="FO106">
        <v>65.65043</v>
      </c>
      <c r="FP106">
        <v>64.649799999999999</v>
      </c>
      <c r="FQ106">
        <v>63.972929999999998</v>
      </c>
      <c r="FR106">
        <v>0.23169409999999999</v>
      </c>
      <c r="FS106">
        <v>1</v>
      </c>
    </row>
    <row r="107" spans="1:175" x14ac:dyDescent="0.2">
      <c r="A107" t="s">
        <v>191</v>
      </c>
      <c r="B107" t="s">
        <v>1</v>
      </c>
      <c r="C107">
        <v>42242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</row>
    <row r="108" spans="1:175" x14ac:dyDescent="0.2">
      <c r="A108" t="s">
        <v>191</v>
      </c>
      <c r="B108" t="s">
        <v>1</v>
      </c>
      <c r="C108">
        <v>42243</v>
      </c>
      <c r="D108">
        <v>28</v>
      </c>
      <c r="E108">
        <v>222</v>
      </c>
      <c r="F108">
        <v>173.30520000000001</v>
      </c>
      <c r="G108">
        <v>171.3683</v>
      </c>
      <c r="H108">
        <v>170.17439999999999</v>
      </c>
      <c r="I108">
        <v>169.9093</v>
      </c>
      <c r="J108">
        <v>172.5917</v>
      </c>
      <c r="K108">
        <v>178.96629999999999</v>
      </c>
      <c r="L108">
        <v>189.24109999999999</v>
      </c>
      <c r="M108">
        <v>199.20179999999999</v>
      </c>
      <c r="N108">
        <v>209.73140000000001</v>
      </c>
      <c r="O108">
        <v>218.6276</v>
      </c>
      <c r="P108">
        <v>225.62899999999999</v>
      </c>
      <c r="Q108">
        <v>228.19200000000001</v>
      </c>
      <c r="R108">
        <v>230.14689999999999</v>
      </c>
      <c r="S108">
        <v>234.5651</v>
      </c>
      <c r="T108">
        <v>235.85499999999999</v>
      </c>
      <c r="U108">
        <v>235.36529999999999</v>
      </c>
      <c r="V108">
        <v>231.3877</v>
      </c>
      <c r="W108">
        <v>219.13249999999999</v>
      </c>
      <c r="X108">
        <v>200.1831</v>
      </c>
      <c r="Y108">
        <v>191.7577</v>
      </c>
      <c r="Z108">
        <v>187.42670000000001</v>
      </c>
      <c r="AA108">
        <v>183.61369999999999</v>
      </c>
      <c r="AB108">
        <v>179.49260000000001</v>
      </c>
      <c r="AC108">
        <v>176.54150000000001</v>
      </c>
      <c r="AD108">
        <v>-0.1114112</v>
      </c>
      <c r="AE108">
        <v>-0.30551729999999999</v>
      </c>
      <c r="AF108">
        <v>-6.1865499999999997E-2</v>
      </c>
      <c r="AG108">
        <v>-1.03689E-2</v>
      </c>
      <c r="AH108">
        <v>5.7531899999999997E-2</v>
      </c>
      <c r="AI108">
        <v>0.25698680000000002</v>
      </c>
      <c r="AJ108">
        <v>3.62315E-2</v>
      </c>
      <c r="AK108">
        <v>-0.1223704</v>
      </c>
      <c r="AL108">
        <v>-0.1210948</v>
      </c>
      <c r="AM108">
        <v>-0.27411039999999998</v>
      </c>
      <c r="AN108">
        <v>0.86708609999999997</v>
      </c>
      <c r="AO108">
        <v>0.3613442</v>
      </c>
      <c r="AP108">
        <v>0.28253919999999999</v>
      </c>
      <c r="AQ108">
        <v>0.76897870000000002</v>
      </c>
      <c r="AR108">
        <v>2.541347</v>
      </c>
      <c r="AS108">
        <v>2.0223049999999998</v>
      </c>
      <c r="AT108">
        <v>1.8224830000000001</v>
      </c>
      <c r="AU108">
        <v>1.6956279999999999</v>
      </c>
      <c r="AV108">
        <v>0.67012450000000001</v>
      </c>
      <c r="AW108">
        <v>0.25071339999999998</v>
      </c>
      <c r="AX108">
        <v>-0.20293600000000001</v>
      </c>
      <c r="AY108">
        <v>-1.02185E-2</v>
      </c>
      <c r="AZ108">
        <v>0.26543020000000001</v>
      </c>
      <c r="BA108">
        <v>0.3776756</v>
      </c>
      <c r="BB108">
        <v>-2.0153999999999998E-2</v>
      </c>
      <c r="BC108">
        <v>-0.2212451</v>
      </c>
      <c r="BD108">
        <v>1.4694E-2</v>
      </c>
      <c r="BE108">
        <v>6.1687899999999997E-2</v>
      </c>
      <c r="BF108">
        <v>0.13241430000000001</v>
      </c>
      <c r="BG108">
        <v>0.32548589999999999</v>
      </c>
      <c r="BH108">
        <v>0.1132763</v>
      </c>
      <c r="BI108">
        <v>-4.1425799999999999E-2</v>
      </c>
      <c r="BJ108">
        <v>-1.2536E-2</v>
      </c>
      <c r="BK108">
        <v>-0.13164490000000001</v>
      </c>
      <c r="BL108">
        <v>1.027012</v>
      </c>
      <c r="BM108">
        <v>0.53387289999999998</v>
      </c>
      <c r="BN108">
        <v>0.46203529999999998</v>
      </c>
      <c r="BO108">
        <v>0.96371070000000003</v>
      </c>
      <c r="BP108">
        <v>2.7137120000000001</v>
      </c>
      <c r="BQ108">
        <v>2.1773829999999998</v>
      </c>
      <c r="BR108">
        <v>1.982043</v>
      </c>
      <c r="BS108">
        <v>1.8491029999999999</v>
      </c>
      <c r="BT108">
        <v>0.82303110000000002</v>
      </c>
      <c r="BU108">
        <v>0.41498360000000001</v>
      </c>
      <c r="BV108">
        <v>-1.7787000000000001E-2</v>
      </c>
      <c r="BW108">
        <v>0.16681019999999999</v>
      </c>
      <c r="BX108">
        <v>0.41675960000000001</v>
      </c>
      <c r="BY108">
        <v>0.58482060000000002</v>
      </c>
      <c r="BZ108">
        <v>4.3050400000000003E-2</v>
      </c>
      <c r="CA108">
        <v>-0.16287840000000001</v>
      </c>
      <c r="CB108">
        <v>6.7718799999999996E-2</v>
      </c>
      <c r="CC108">
        <v>0.1115942</v>
      </c>
      <c r="CD108">
        <v>0.18427760000000001</v>
      </c>
      <c r="CE108">
        <v>0.37292819999999999</v>
      </c>
      <c r="CF108">
        <v>0.16663729999999999</v>
      </c>
      <c r="CG108">
        <v>1.46363E-2</v>
      </c>
      <c r="CH108">
        <v>6.2651499999999999E-2</v>
      </c>
      <c r="CI108">
        <v>-3.2973700000000002E-2</v>
      </c>
      <c r="CJ108">
        <v>1.1377759999999999</v>
      </c>
      <c r="CK108">
        <v>0.65336570000000005</v>
      </c>
      <c r="CL108">
        <v>0.58635369999999998</v>
      </c>
      <c r="CM108">
        <v>1.0985819999999999</v>
      </c>
      <c r="CN108">
        <v>2.833091</v>
      </c>
      <c r="CO108">
        <v>2.2847900000000001</v>
      </c>
      <c r="CP108">
        <v>2.0925539999999998</v>
      </c>
      <c r="CQ108">
        <v>1.9553990000000001</v>
      </c>
      <c r="CR108">
        <v>0.92893369999999997</v>
      </c>
      <c r="CS108">
        <v>0.52875660000000002</v>
      </c>
      <c r="CT108">
        <v>0.11044660000000001</v>
      </c>
      <c r="CU108">
        <v>0.2894197</v>
      </c>
      <c r="CV108">
        <v>0.52156979999999997</v>
      </c>
      <c r="CW108">
        <v>0.72828850000000001</v>
      </c>
      <c r="CX108">
        <v>0.1062548</v>
      </c>
      <c r="CY108">
        <v>-0.1045117</v>
      </c>
      <c r="CZ108">
        <v>0.12074360000000001</v>
      </c>
      <c r="DA108">
        <v>0.16150059999999999</v>
      </c>
      <c r="DB108">
        <v>0.23614089999999999</v>
      </c>
      <c r="DC108">
        <v>0.42037049999999998</v>
      </c>
      <c r="DD108">
        <v>0.21999830000000001</v>
      </c>
      <c r="DE108">
        <v>7.0698300000000006E-2</v>
      </c>
      <c r="DF108">
        <v>0.13783899999999999</v>
      </c>
      <c r="DG108">
        <v>6.5697599999999995E-2</v>
      </c>
      <c r="DH108">
        <v>1.24854</v>
      </c>
      <c r="DI108">
        <v>0.77285859999999995</v>
      </c>
      <c r="DJ108">
        <v>0.71067210000000003</v>
      </c>
      <c r="DK108">
        <v>1.233452</v>
      </c>
      <c r="DL108">
        <v>2.9524699999999999</v>
      </c>
      <c r="DM108">
        <v>2.3921969999999999</v>
      </c>
      <c r="DN108">
        <v>2.2030650000000001</v>
      </c>
      <c r="DO108">
        <v>2.061696</v>
      </c>
      <c r="DP108">
        <v>1.0348360000000001</v>
      </c>
      <c r="DQ108">
        <v>0.64252949999999998</v>
      </c>
      <c r="DR108">
        <v>0.23868020000000001</v>
      </c>
      <c r="DS108">
        <v>0.41202919999999998</v>
      </c>
      <c r="DT108">
        <v>0.62638000000000005</v>
      </c>
      <c r="DU108">
        <v>0.87175650000000005</v>
      </c>
      <c r="DV108">
        <v>0.19751199999999999</v>
      </c>
      <c r="DW108">
        <v>-2.0239500000000001E-2</v>
      </c>
      <c r="DX108">
        <v>0.19730310000000001</v>
      </c>
      <c r="DY108">
        <v>0.2335573</v>
      </c>
      <c r="DZ108">
        <v>0.3110233</v>
      </c>
      <c r="EA108">
        <v>0.48886950000000001</v>
      </c>
      <c r="EB108">
        <v>0.29704320000000001</v>
      </c>
      <c r="EC108">
        <v>0.1516429</v>
      </c>
      <c r="ED108">
        <v>0.2463978</v>
      </c>
      <c r="EE108">
        <v>0.20816309999999999</v>
      </c>
      <c r="EF108">
        <v>1.408466</v>
      </c>
      <c r="EG108">
        <v>0.94538719999999998</v>
      </c>
      <c r="EH108">
        <v>0.89016819999999997</v>
      </c>
      <c r="EI108">
        <v>1.4281839999999999</v>
      </c>
      <c r="EJ108">
        <v>3.124835</v>
      </c>
      <c r="EK108">
        <v>2.5472760000000001</v>
      </c>
      <c r="EL108">
        <v>2.362625</v>
      </c>
      <c r="EM108">
        <v>2.2151709999999998</v>
      </c>
      <c r="EN108">
        <v>1.187743</v>
      </c>
      <c r="EO108">
        <v>0.80679970000000001</v>
      </c>
      <c r="EP108">
        <v>0.42382920000000002</v>
      </c>
      <c r="EQ108">
        <v>0.58905790000000002</v>
      </c>
      <c r="ER108">
        <v>0.7777094</v>
      </c>
      <c r="ES108">
        <v>1.0789010000000001</v>
      </c>
      <c r="ET108">
        <v>68.634219999999999</v>
      </c>
      <c r="EU108">
        <v>67.369129999999998</v>
      </c>
      <c r="EV108">
        <v>67.080410000000001</v>
      </c>
      <c r="EW108">
        <v>65.930139999999994</v>
      </c>
      <c r="EX108">
        <v>65.746660000000006</v>
      </c>
      <c r="EY108">
        <v>64.908879999999996</v>
      </c>
      <c r="EZ108">
        <v>64.38382</v>
      </c>
      <c r="FA108">
        <v>66.478129999999993</v>
      </c>
      <c r="FB108">
        <v>69.525229999999993</v>
      </c>
      <c r="FC108">
        <v>72.682419999999993</v>
      </c>
      <c r="FD108">
        <v>76.54992</v>
      </c>
      <c r="FE108">
        <v>80.489199999999997</v>
      </c>
      <c r="FF108">
        <v>83.897580000000005</v>
      </c>
      <c r="FG108">
        <v>87.621870000000001</v>
      </c>
      <c r="FH108">
        <v>90.382050000000007</v>
      </c>
      <c r="FI108">
        <v>89.982640000000004</v>
      </c>
      <c r="FJ108">
        <v>87.734570000000005</v>
      </c>
      <c r="FK108">
        <v>84.490099999999998</v>
      </c>
      <c r="FL108">
        <v>81.122169999999997</v>
      </c>
      <c r="FM108">
        <v>77.822789999999998</v>
      </c>
      <c r="FN108">
        <v>75.122470000000007</v>
      </c>
      <c r="FO108">
        <v>74.341160000000002</v>
      </c>
      <c r="FP108">
        <v>73.868120000000005</v>
      </c>
      <c r="FQ108">
        <v>73.153530000000003</v>
      </c>
      <c r="FR108">
        <v>0.16748179999999999</v>
      </c>
      <c r="FS108">
        <v>1</v>
      </c>
    </row>
    <row r="109" spans="1:175" x14ac:dyDescent="0.2">
      <c r="A109" t="s">
        <v>191</v>
      </c>
      <c r="B109" t="s">
        <v>1</v>
      </c>
      <c r="C109">
        <v>42244</v>
      </c>
      <c r="D109">
        <v>22</v>
      </c>
      <c r="E109">
        <v>222</v>
      </c>
      <c r="F109">
        <v>173.28469999999999</v>
      </c>
      <c r="G109">
        <v>170.37610000000001</v>
      </c>
      <c r="H109">
        <v>169.5538</v>
      </c>
      <c r="I109">
        <v>169.5513</v>
      </c>
      <c r="J109">
        <v>172.1576</v>
      </c>
      <c r="K109">
        <v>179.29169999999999</v>
      </c>
      <c r="L109">
        <v>190.73150000000001</v>
      </c>
      <c r="M109">
        <v>200.3947</v>
      </c>
      <c r="N109">
        <v>210.43899999999999</v>
      </c>
      <c r="O109">
        <v>220.45699999999999</v>
      </c>
      <c r="P109">
        <v>228.1208</v>
      </c>
      <c r="Q109">
        <v>232.90020000000001</v>
      </c>
      <c r="R109">
        <v>235.28809999999999</v>
      </c>
      <c r="S109">
        <v>235.8784</v>
      </c>
      <c r="T109">
        <v>237.38079999999999</v>
      </c>
      <c r="U109">
        <v>236.96789999999999</v>
      </c>
      <c r="V109">
        <v>232.78210000000001</v>
      </c>
      <c r="W109">
        <v>219.8828</v>
      </c>
      <c r="X109">
        <v>203.2081</v>
      </c>
      <c r="Y109">
        <v>195.648</v>
      </c>
      <c r="Z109">
        <v>192.3579</v>
      </c>
      <c r="AA109">
        <v>186.22900000000001</v>
      </c>
      <c r="AB109">
        <v>182.99860000000001</v>
      </c>
      <c r="AC109">
        <v>179.57230000000001</v>
      </c>
      <c r="AD109">
        <v>-0.1947054</v>
      </c>
      <c r="AE109">
        <v>-0.25322299999999998</v>
      </c>
      <c r="AF109">
        <v>-6.8721099999999993E-2</v>
      </c>
      <c r="AG109">
        <v>0.22764699999999999</v>
      </c>
      <c r="AH109">
        <v>-0.45208140000000002</v>
      </c>
      <c r="AI109">
        <v>0.26794649999999998</v>
      </c>
      <c r="AJ109">
        <v>-7.6391399999999998E-2</v>
      </c>
      <c r="AK109">
        <v>-1.147492</v>
      </c>
      <c r="AL109">
        <v>-0.65449049999999998</v>
      </c>
      <c r="AM109">
        <v>0.2309899</v>
      </c>
      <c r="AN109">
        <v>1.260202</v>
      </c>
      <c r="AO109">
        <v>1.440491</v>
      </c>
      <c r="AP109">
        <v>1.252578</v>
      </c>
      <c r="AQ109">
        <v>1.337283</v>
      </c>
      <c r="AR109">
        <v>0.47242859999999998</v>
      </c>
      <c r="AS109">
        <v>2.5188670000000002</v>
      </c>
      <c r="AT109">
        <v>2.0949409999999999</v>
      </c>
      <c r="AU109">
        <v>0.84118809999999999</v>
      </c>
      <c r="AV109">
        <v>0.93357769999999995</v>
      </c>
      <c r="AW109">
        <v>1.273058</v>
      </c>
      <c r="AX109">
        <v>1.344632</v>
      </c>
      <c r="AY109">
        <v>0.59174780000000005</v>
      </c>
      <c r="AZ109">
        <v>0.39479910000000001</v>
      </c>
      <c r="BA109">
        <v>-0.61924299999999999</v>
      </c>
      <c r="BB109">
        <v>-1.11211E-2</v>
      </c>
      <c r="BC109">
        <v>-8.48999E-2</v>
      </c>
      <c r="BD109">
        <v>0.16058330000000001</v>
      </c>
      <c r="BE109">
        <v>0.36483749999999998</v>
      </c>
      <c r="BF109">
        <v>-0.32300220000000002</v>
      </c>
      <c r="BG109">
        <v>0.43812069999999997</v>
      </c>
      <c r="BH109">
        <v>5.4920200000000002E-2</v>
      </c>
      <c r="BI109">
        <v>-0.85111550000000002</v>
      </c>
      <c r="BJ109">
        <v>-0.43106650000000002</v>
      </c>
      <c r="BK109">
        <v>0.4668564</v>
      </c>
      <c r="BL109">
        <v>1.515487</v>
      </c>
      <c r="BM109">
        <v>1.727241</v>
      </c>
      <c r="BN109">
        <v>1.530764</v>
      </c>
      <c r="BO109">
        <v>1.612906</v>
      </c>
      <c r="BP109">
        <v>0.73950769999999999</v>
      </c>
      <c r="BQ109">
        <v>2.7758219999999998</v>
      </c>
      <c r="BR109">
        <v>2.3538649999999999</v>
      </c>
      <c r="BS109">
        <v>1.1078520000000001</v>
      </c>
      <c r="BT109">
        <v>1.2099850000000001</v>
      </c>
      <c r="BU109">
        <v>1.520397</v>
      </c>
      <c r="BV109">
        <v>1.5809519999999999</v>
      </c>
      <c r="BW109">
        <v>0.8289086</v>
      </c>
      <c r="BX109">
        <v>0.59227200000000002</v>
      </c>
      <c r="BY109">
        <v>-0.4276046</v>
      </c>
      <c r="BZ109">
        <v>0.1160289</v>
      </c>
      <c r="CA109">
        <v>3.1680199999999999E-2</v>
      </c>
      <c r="CB109">
        <v>0.31939879999999998</v>
      </c>
      <c r="CC109">
        <v>0.45985520000000002</v>
      </c>
      <c r="CD109">
        <v>-0.23360239999999999</v>
      </c>
      <c r="CE109">
        <v>0.5559828</v>
      </c>
      <c r="CF109">
        <v>0.1458662</v>
      </c>
      <c r="CG109">
        <v>-0.64584580000000003</v>
      </c>
      <c r="CH109">
        <v>-0.27632370000000001</v>
      </c>
      <c r="CI109">
        <v>0.63021680000000002</v>
      </c>
      <c r="CJ109">
        <v>1.6922980000000001</v>
      </c>
      <c r="CK109">
        <v>1.9258439999999999</v>
      </c>
      <c r="CL109">
        <v>1.7234339999999999</v>
      </c>
      <c r="CM109">
        <v>1.803801</v>
      </c>
      <c r="CN109">
        <v>0.92448589999999997</v>
      </c>
      <c r="CO109">
        <v>2.9537879999999999</v>
      </c>
      <c r="CP109">
        <v>2.5331950000000001</v>
      </c>
      <c r="CQ109">
        <v>1.2925420000000001</v>
      </c>
      <c r="CR109">
        <v>1.4014230000000001</v>
      </c>
      <c r="CS109">
        <v>1.6917040000000001</v>
      </c>
      <c r="CT109">
        <v>1.744626</v>
      </c>
      <c r="CU109">
        <v>0.99316539999999998</v>
      </c>
      <c r="CV109">
        <v>0.7290411</v>
      </c>
      <c r="CW109">
        <v>-0.29487649999999999</v>
      </c>
      <c r="CX109">
        <v>0.2431788</v>
      </c>
      <c r="CY109">
        <v>0.14826030000000001</v>
      </c>
      <c r="CZ109">
        <v>0.47821429999999998</v>
      </c>
      <c r="DA109">
        <v>0.5548729</v>
      </c>
      <c r="DB109">
        <v>-0.14420250000000001</v>
      </c>
      <c r="DC109">
        <v>0.67384489999999997</v>
      </c>
      <c r="DD109">
        <v>0.2368122</v>
      </c>
      <c r="DE109">
        <v>-0.44057600000000002</v>
      </c>
      <c r="DF109">
        <v>-0.12158099999999999</v>
      </c>
      <c r="DG109">
        <v>0.79357730000000004</v>
      </c>
      <c r="DH109">
        <v>1.869108</v>
      </c>
      <c r="DI109">
        <v>2.1244459999999998</v>
      </c>
      <c r="DJ109">
        <v>1.9161049999999999</v>
      </c>
      <c r="DK109">
        <v>1.9946969999999999</v>
      </c>
      <c r="DL109">
        <v>1.109464</v>
      </c>
      <c r="DM109">
        <v>3.1317539999999999</v>
      </c>
      <c r="DN109">
        <v>2.7125249999999999</v>
      </c>
      <c r="DO109">
        <v>1.477233</v>
      </c>
      <c r="DP109">
        <v>1.592862</v>
      </c>
      <c r="DQ109">
        <v>1.863011</v>
      </c>
      <c r="DR109">
        <v>1.9083000000000001</v>
      </c>
      <c r="DS109">
        <v>1.157422</v>
      </c>
      <c r="DT109">
        <v>0.86581019999999997</v>
      </c>
      <c r="DU109">
        <v>-0.1621483</v>
      </c>
      <c r="DV109">
        <v>0.42676310000000001</v>
      </c>
      <c r="DW109">
        <v>0.31658340000000001</v>
      </c>
      <c r="DX109">
        <v>0.7075186</v>
      </c>
      <c r="DY109">
        <v>0.6920634</v>
      </c>
      <c r="DZ109">
        <v>-1.5123299999999999E-2</v>
      </c>
      <c r="EA109">
        <v>0.84401910000000002</v>
      </c>
      <c r="EB109">
        <v>0.3681238</v>
      </c>
      <c r="EC109">
        <v>-0.1441992</v>
      </c>
      <c r="ED109">
        <v>0.101843</v>
      </c>
      <c r="EE109">
        <v>1.029444</v>
      </c>
      <c r="EF109">
        <v>2.124393</v>
      </c>
      <c r="EG109">
        <v>2.4111959999999999</v>
      </c>
      <c r="EH109">
        <v>2.1942900000000001</v>
      </c>
      <c r="EI109">
        <v>2.2703190000000002</v>
      </c>
      <c r="EJ109">
        <v>1.3765430000000001</v>
      </c>
      <c r="EK109">
        <v>3.388709</v>
      </c>
      <c r="EL109">
        <v>2.9714489999999998</v>
      </c>
      <c r="EM109">
        <v>1.7438959999999999</v>
      </c>
      <c r="EN109">
        <v>1.8692690000000001</v>
      </c>
      <c r="EO109">
        <v>2.1103499999999999</v>
      </c>
      <c r="EP109">
        <v>2.1446200000000002</v>
      </c>
      <c r="EQ109">
        <v>1.3945829999999999</v>
      </c>
      <c r="ER109">
        <v>1.063283</v>
      </c>
      <c r="ES109">
        <v>2.9490100000000002E-2</v>
      </c>
      <c r="ET109">
        <v>72.514269999999996</v>
      </c>
      <c r="EU109">
        <v>70.822299999999998</v>
      </c>
      <c r="EV109">
        <v>69.770660000000007</v>
      </c>
      <c r="EW109">
        <v>69.302099999999996</v>
      </c>
      <c r="EX109">
        <v>68.676190000000005</v>
      </c>
      <c r="EY109">
        <v>68.330520000000007</v>
      </c>
      <c r="EZ109">
        <v>68.932140000000004</v>
      </c>
      <c r="FA109">
        <v>71.319659999999999</v>
      </c>
      <c r="FB109">
        <v>75.320369999999997</v>
      </c>
      <c r="FC109">
        <v>79.192170000000004</v>
      </c>
      <c r="FD109">
        <v>81.025909999999996</v>
      </c>
      <c r="FE109">
        <v>84.770120000000006</v>
      </c>
      <c r="FF109">
        <v>88.443820000000002</v>
      </c>
      <c r="FG109">
        <v>90.645650000000003</v>
      </c>
      <c r="FH109">
        <v>92.901179999999997</v>
      </c>
      <c r="FI109">
        <v>92.684619999999995</v>
      </c>
      <c r="FJ109">
        <v>89.382199999999997</v>
      </c>
      <c r="FK109">
        <v>85.206419999999994</v>
      </c>
      <c r="FL109">
        <v>80.089129999999997</v>
      </c>
      <c r="FM109">
        <v>75.99606</v>
      </c>
      <c r="FN109">
        <v>72.645579999999995</v>
      </c>
      <c r="FO109">
        <v>70.769739999999999</v>
      </c>
      <c r="FP109">
        <v>69.276589999999999</v>
      </c>
      <c r="FQ109">
        <v>68.174679999999995</v>
      </c>
      <c r="FR109">
        <v>0.20566380000000001</v>
      </c>
      <c r="FS109">
        <v>1</v>
      </c>
    </row>
    <row r="110" spans="1:175" x14ac:dyDescent="0.2">
      <c r="A110" t="s">
        <v>191</v>
      </c>
      <c r="B110" t="s">
        <v>1</v>
      </c>
      <c r="C110">
        <v>42256</v>
      </c>
      <c r="D110">
        <v>28</v>
      </c>
      <c r="E110">
        <v>222</v>
      </c>
      <c r="F110">
        <v>178.01679999999999</v>
      </c>
      <c r="G110">
        <v>175.61670000000001</v>
      </c>
      <c r="H110">
        <v>175.93819999999999</v>
      </c>
      <c r="I110">
        <v>175.56829999999999</v>
      </c>
      <c r="J110">
        <v>179.03729999999999</v>
      </c>
      <c r="K110">
        <v>185.51490000000001</v>
      </c>
      <c r="L110">
        <v>196.2079</v>
      </c>
      <c r="M110">
        <v>207.15639999999999</v>
      </c>
      <c r="N110">
        <v>218.67259999999999</v>
      </c>
      <c r="O110">
        <v>227.32839999999999</v>
      </c>
      <c r="P110">
        <v>234.79730000000001</v>
      </c>
      <c r="Q110">
        <v>238.41149999999999</v>
      </c>
      <c r="R110">
        <v>240.19970000000001</v>
      </c>
      <c r="S110">
        <v>242.93989999999999</v>
      </c>
      <c r="T110">
        <v>243.2269</v>
      </c>
      <c r="U110">
        <v>243.0162</v>
      </c>
      <c r="V110">
        <v>240.74</v>
      </c>
      <c r="W110">
        <v>229.57810000000001</v>
      </c>
      <c r="X110">
        <v>213.42070000000001</v>
      </c>
      <c r="Y110">
        <v>202.5479</v>
      </c>
      <c r="Z110">
        <v>196.60980000000001</v>
      </c>
      <c r="AA110">
        <v>189.18289999999999</v>
      </c>
      <c r="AB110">
        <v>184.52619999999999</v>
      </c>
      <c r="AC110">
        <v>180.44730000000001</v>
      </c>
      <c r="AD110">
        <v>-0.19156680000000001</v>
      </c>
      <c r="AE110">
        <v>-0.2022774</v>
      </c>
      <c r="AF110">
        <v>-1.2015000000000001E-3</v>
      </c>
      <c r="AG110">
        <v>0.48034359999999998</v>
      </c>
      <c r="AH110">
        <v>-0.21864069999999999</v>
      </c>
      <c r="AI110">
        <v>-4.0969800000000001E-2</v>
      </c>
      <c r="AJ110">
        <v>-0.38437179999999999</v>
      </c>
      <c r="AK110">
        <v>-1.0678350000000001</v>
      </c>
      <c r="AL110">
        <v>-1.27647</v>
      </c>
      <c r="AM110">
        <v>-0.51273480000000005</v>
      </c>
      <c r="AN110">
        <v>1.4669669999999999</v>
      </c>
      <c r="AO110">
        <v>-0.1168435</v>
      </c>
      <c r="AP110">
        <v>0.43573119999999999</v>
      </c>
      <c r="AQ110">
        <v>2.91079</v>
      </c>
      <c r="AR110">
        <v>3.0214729999999999</v>
      </c>
      <c r="AS110">
        <v>2.7392629999999998</v>
      </c>
      <c r="AT110">
        <v>2.2966690000000001</v>
      </c>
      <c r="AU110">
        <v>2.2291150000000002</v>
      </c>
      <c r="AV110">
        <v>1.0443659999999999</v>
      </c>
      <c r="AW110">
        <v>0.8418525</v>
      </c>
      <c r="AX110">
        <v>1.086001</v>
      </c>
      <c r="AY110">
        <v>-6.9501800000000002E-2</v>
      </c>
      <c r="AZ110">
        <v>-0.35933349999999997</v>
      </c>
      <c r="BA110">
        <v>4.5965899999999997E-2</v>
      </c>
      <c r="BB110">
        <v>4.7786799999999997E-2</v>
      </c>
      <c r="BC110">
        <v>7.5359999999999999E-4</v>
      </c>
      <c r="BD110">
        <v>0.36790200000000001</v>
      </c>
      <c r="BE110">
        <v>0.70530159999999997</v>
      </c>
      <c r="BF110">
        <v>-2.45867E-2</v>
      </c>
      <c r="BG110">
        <v>0.1157106</v>
      </c>
      <c r="BH110">
        <v>-0.20175170000000001</v>
      </c>
      <c r="BI110">
        <v>-0.67951159999999999</v>
      </c>
      <c r="BJ110">
        <v>-1.0141800000000001</v>
      </c>
      <c r="BK110">
        <v>-0.25355519999999998</v>
      </c>
      <c r="BL110">
        <v>1.743458</v>
      </c>
      <c r="BM110">
        <v>0.23175009999999999</v>
      </c>
      <c r="BN110">
        <v>0.77567759999999997</v>
      </c>
      <c r="BO110">
        <v>3.292195</v>
      </c>
      <c r="BP110">
        <v>3.3924669999999999</v>
      </c>
      <c r="BQ110">
        <v>3.0420509999999998</v>
      </c>
      <c r="BR110">
        <v>2.5993949999999999</v>
      </c>
      <c r="BS110">
        <v>2.507403</v>
      </c>
      <c r="BT110">
        <v>1.297677</v>
      </c>
      <c r="BU110">
        <v>1.072881</v>
      </c>
      <c r="BV110">
        <v>1.313407</v>
      </c>
      <c r="BW110">
        <v>0.16287550000000001</v>
      </c>
      <c r="BX110">
        <v>-0.16788719999999999</v>
      </c>
      <c r="BY110">
        <v>0.24446780000000001</v>
      </c>
      <c r="BZ110">
        <v>0.21356240000000001</v>
      </c>
      <c r="CA110">
        <v>0.1413722</v>
      </c>
      <c r="CB110">
        <v>0.62354200000000004</v>
      </c>
      <c r="CC110">
        <v>0.86110679999999995</v>
      </c>
      <c r="CD110">
        <v>0.10981440000000001</v>
      </c>
      <c r="CE110">
        <v>0.22422690000000001</v>
      </c>
      <c r="CF110">
        <v>-7.5269600000000006E-2</v>
      </c>
      <c r="CG110">
        <v>-0.41055999999999998</v>
      </c>
      <c r="CH110">
        <v>-0.8325186</v>
      </c>
      <c r="CI110">
        <v>-7.4048100000000006E-2</v>
      </c>
      <c r="CJ110">
        <v>1.934955</v>
      </c>
      <c r="CK110">
        <v>0.47318490000000002</v>
      </c>
      <c r="CL110">
        <v>1.011123</v>
      </c>
      <c r="CM110">
        <v>3.5563539999999998</v>
      </c>
      <c r="CN110">
        <v>3.649416</v>
      </c>
      <c r="CO110">
        <v>3.2517619999999998</v>
      </c>
      <c r="CP110">
        <v>2.8090619999999999</v>
      </c>
      <c r="CQ110">
        <v>2.700145</v>
      </c>
      <c r="CR110">
        <v>1.4731190000000001</v>
      </c>
      <c r="CS110">
        <v>1.232891</v>
      </c>
      <c r="CT110">
        <v>1.470907</v>
      </c>
      <c r="CU110">
        <v>0.32381939999999998</v>
      </c>
      <c r="CV110">
        <v>-3.5291999999999997E-2</v>
      </c>
      <c r="CW110">
        <v>0.3819497</v>
      </c>
      <c r="CX110">
        <v>0.37933790000000001</v>
      </c>
      <c r="CY110">
        <v>0.28199079999999999</v>
      </c>
      <c r="CZ110">
        <v>0.87918189999999996</v>
      </c>
      <c r="DA110">
        <v>1.016912</v>
      </c>
      <c r="DB110">
        <v>0.2442156</v>
      </c>
      <c r="DC110">
        <v>0.33274330000000002</v>
      </c>
      <c r="DD110">
        <v>5.1212500000000001E-2</v>
      </c>
      <c r="DE110">
        <v>-0.1416084</v>
      </c>
      <c r="DF110">
        <v>-0.65085740000000003</v>
      </c>
      <c r="DG110">
        <v>0.10545889999999999</v>
      </c>
      <c r="DH110">
        <v>2.126452</v>
      </c>
      <c r="DI110">
        <v>0.71461969999999997</v>
      </c>
      <c r="DJ110">
        <v>1.246569</v>
      </c>
      <c r="DK110">
        <v>3.8205140000000002</v>
      </c>
      <c r="DL110">
        <v>3.9063650000000001</v>
      </c>
      <c r="DM110">
        <v>3.4614720000000001</v>
      </c>
      <c r="DN110">
        <v>3.0187279999999999</v>
      </c>
      <c r="DO110">
        <v>2.8928859999999998</v>
      </c>
      <c r="DP110">
        <v>1.6485620000000001</v>
      </c>
      <c r="DQ110">
        <v>1.3929009999999999</v>
      </c>
      <c r="DR110">
        <v>1.6284069999999999</v>
      </c>
      <c r="DS110">
        <v>0.48476320000000001</v>
      </c>
      <c r="DT110">
        <v>9.7303100000000003E-2</v>
      </c>
      <c r="DU110">
        <v>0.51943150000000005</v>
      </c>
      <c r="DV110">
        <v>0.61869149999999995</v>
      </c>
      <c r="DW110">
        <v>0.4850218</v>
      </c>
      <c r="DX110">
        <v>1.2482850000000001</v>
      </c>
      <c r="DY110">
        <v>1.24187</v>
      </c>
      <c r="DZ110">
        <v>0.43826949999999998</v>
      </c>
      <c r="EA110">
        <v>0.48942370000000002</v>
      </c>
      <c r="EB110">
        <v>0.2338325</v>
      </c>
      <c r="EC110">
        <v>0.24671499999999999</v>
      </c>
      <c r="ED110">
        <v>-0.38856750000000001</v>
      </c>
      <c r="EE110">
        <v>0.36463849999999998</v>
      </c>
      <c r="EF110">
        <v>2.4029440000000002</v>
      </c>
      <c r="EG110">
        <v>1.063213</v>
      </c>
      <c r="EH110">
        <v>1.5865149999999999</v>
      </c>
      <c r="EI110">
        <v>4.2019190000000002</v>
      </c>
      <c r="EJ110">
        <v>4.2773589999999997</v>
      </c>
      <c r="EK110">
        <v>3.7642609999999999</v>
      </c>
      <c r="EL110">
        <v>3.3214540000000001</v>
      </c>
      <c r="EM110">
        <v>3.1711749999999999</v>
      </c>
      <c r="EN110">
        <v>1.9018729999999999</v>
      </c>
      <c r="EO110">
        <v>1.623929</v>
      </c>
      <c r="EP110">
        <v>1.8558129999999999</v>
      </c>
      <c r="EQ110">
        <v>0.71714060000000002</v>
      </c>
      <c r="ER110">
        <v>0.28874949999999999</v>
      </c>
      <c r="ES110">
        <v>0.7179335</v>
      </c>
      <c r="ET110">
        <v>74.139279999999999</v>
      </c>
      <c r="EU110">
        <v>72.645840000000007</v>
      </c>
      <c r="EV110">
        <v>71.06635</v>
      </c>
      <c r="EW110">
        <v>70.197239999999994</v>
      </c>
      <c r="EX110">
        <v>68.697559999999996</v>
      </c>
      <c r="EY110">
        <v>67.65316</v>
      </c>
      <c r="EZ110">
        <v>66.525670000000005</v>
      </c>
      <c r="FA110">
        <v>69.095269999999999</v>
      </c>
      <c r="FB110">
        <v>73.799840000000003</v>
      </c>
      <c r="FC110">
        <v>77.383709999999994</v>
      </c>
      <c r="FD110">
        <v>81.833370000000002</v>
      </c>
      <c r="FE110">
        <v>84.881320000000002</v>
      </c>
      <c r="FF110">
        <v>88.555170000000004</v>
      </c>
      <c r="FG110">
        <v>92.50712</v>
      </c>
      <c r="FH110">
        <v>94.548360000000002</v>
      </c>
      <c r="FI110">
        <v>95.53125</v>
      </c>
      <c r="FJ110">
        <v>94.992419999999996</v>
      </c>
      <c r="FK110">
        <v>92.567660000000004</v>
      </c>
      <c r="FL110">
        <v>89.487440000000007</v>
      </c>
      <c r="FM110">
        <v>83.523820000000001</v>
      </c>
      <c r="FN110">
        <v>79.786739999999995</v>
      </c>
      <c r="FO110">
        <v>77.118430000000004</v>
      </c>
      <c r="FP110">
        <v>74.795869999999994</v>
      </c>
      <c r="FQ110">
        <v>73.682599999999994</v>
      </c>
      <c r="FR110">
        <v>0.19795670000000001</v>
      </c>
      <c r="FS110">
        <v>1</v>
      </c>
    </row>
    <row r="111" spans="1:175" x14ac:dyDescent="0.2">
      <c r="A111" t="s">
        <v>191</v>
      </c>
      <c r="B111" t="s">
        <v>1</v>
      </c>
      <c r="C111">
        <v>42257</v>
      </c>
      <c r="D111">
        <v>24</v>
      </c>
      <c r="E111">
        <v>222</v>
      </c>
      <c r="F111">
        <v>177.1242</v>
      </c>
      <c r="G111">
        <v>175.60769999999999</v>
      </c>
      <c r="H111">
        <v>174.2765</v>
      </c>
      <c r="I111">
        <v>173.40809999999999</v>
      </c>
      <c r="J111">
        <v>177.50980000000001</v>
      </c>
      <c r="K111">
        <v>185.47929999999999</v>
      </c>
      <c r="L111">
        <v>195.8433</v>
      </c>
      <c r="M111">
        <v>204.5992</v>
      </c>
      <c r="N111">
        <v>213.9436</v>
      </c>
      <c r="O111">
        <v>224.5181</v>
      </c>
      <c r="P111">
        <v>232.28729999999999</v>
      </c>
      <c r="Q111">
        <v>236.48949999999999</v>
      </c>
      <c r="R111">
        <v>237.30410000000001</v>
      </c>
      <c r="S111">
        <v>239.72409999999999</v>
      </c>
      <c r="T111">
        <v>240.3811</v>
      </c>
      <c r="U111">
        <v>239.49299999999999</v>
      </c>
      <c r="V111">
        <v>235.1284</v>
      </c>
      <c r="W111">
        <v>224.8237</v>
      </c>
      <c r="X111">
        <v>208.0573</v>
      </c>
      <c r="Y111">
        <v>198.6138</v>
      </c>
      <c r="Z111">
        <v>193.10570000000001</v>
      </c>
      <c r="AA111">
        <v>187.01070000000001</v>
      </c>
      <c r="AB111">
        <v>182.4684</v>
      </c>
      <c r="AC111">
        <v>179.11699999999999</v>
      </c>
      <c r="AD111">
        <v>-0.82349309999999998</v>
      </c>
      <c r="AE111">
        <v>-9.4964099999999996E-2</v>
      </c>
      <c r="AF111">
        <v>0.1224387</v>
      </c>
      <c r="AG111">
        <v>-1.7692900000000001E-2</v>
      </c>
      <c r="AH111">
        <v>0.4420366</v>
      </c>
      <c r="AI111">
        <v>0.35938179999999997</v>
      </c>
      <c r="AJ111">
        <v>-6.7173499999999997E-2</v>
      </c>
      <c r="AK111">
        <v>-0.1403383</v>
      </c>
      <c r="AL111">
        <v>-0.69162599999999996</v>
      </c>
      <c r="AM111">
        <v>0.29655039999999999</v>
      </c>
      <c r="AN111">
        <v>-0.73174260000000002</v>
      </c>
      <c r="AO111">
        <v>-1.779717</v>
      </c>
      <c r="AP111">
        <v>-0.78343560000000001</v>
      </c>
      <c r="AQ111">
        <v>2.0212620000000001</v>
      </c>
      <c r="AR111">
        <v>2.8563130000000001</v>
      </c>
      <c r="AS111">
        <v>4.0182799999999999</v>
      </c>
      <c r="AT111">
        <v>1.983519</v>
      </c>
      <c r="AU111">
        <v>1.6975439999999999</v>
      </c>
      <c r="AV111">
        <v>0.61886940000000001</v>
      </c>
      <c r="AW111">
        <v>0.49722129999999998</v>
      </c>
      <c r="AX111">
        <v>0.58517810000000003</v>
      </c>
      <c r="AY111">
        <v>0.6086743</v>
      </c>
      <c r="AZ111">
        <v>0.41385919999999998</v>
      </c>
      <c r="BA111">
        <v>0.43530799999999997</v>
      </c>
      <c r="BB111">
        <v>-0.65970499999999999</v>
      </c>
      <c r="BC111">
        <v>6.9870199999999993E-2</v>
      </c>
      <c r="BD111">
        <v>0.2679783</v>
      </c>
      <c r="BE111">
        <v>0.12491969999999999</v>
      </c>
      <c r="BF111">
        <v>0.58205870000000004</v>
      </c>
      <c r="BG111">
        <v>0.48987969999999997</v>
      </c>
      <c r="BH111">
        <v>7.0399000000000003E-2</v>
      </c>
      <c r="BI111">
        <v>3.0312599999999999E-2</v>
      </c>
      <c r="BJ111">
        <v>-0.49228650000000002</v>
      </c>
      <c r="BK111">
        <v>0.50712100000000004</v>
      </c>
      <c r="BL111">
        <v>-0.49598540000000002</v>
      </c>
      <c r="BM111">
        <v>-1.479193</v>
      </c>
      <c r="BN111">
        <v>-0.51687050000000001</v>
      </c>
      <c r="BO111">
        <v>2.3149829999999998</v>
      </c>
      <c r="BP111">
        <v>3.1117170000000001</v>
      </c>
      <c r="BQ111">
        <v>4.2534359999999998</v>
      </c>
      <c r="BR111">
        <v>2.2177829999999998</v>
      </c>
      <c r="BS111">
        <v>1.900952</v>
      </c>
      <c r="BT111">
        <v>0.79281140000000005</v>
      </c>
      <c r="BU111">
        <v>0.66085039999999995</v>
      </c>
      <c r="BV111">
        <v>0.74780769999999996</v>
      </c>
      <c r="BW111">
        <v>0.78030469999999996</v>
      </c>
      <c r="BX111">
        <v>0.56281840000000005</v>
      </c>
      <c r="BY111">
        <v>0.59384510000000001</v>
      </c>
      <c r="BZ111">
        <v>-0.54626600000000003</v>
      </c>
      <c r="CA111">
        <v>0.1840339</v>
      </c>
      <c r="CB111">
        <v>0.36877860000000001</v>
      </c>
      <c r="CC111">
        <v>0.2236928</v>
      </c>
      <c r="CD111">
        <v>0.67903760000000002</v>
      </c>
      <c r="CE111">
        <v>0.5802621</v>
      </c>
      <c r="CF111">
        <v>0.1656813</v>
      </c>
      <c r="CG111">
        <v>0.14850479999999999</v>
      </c>
      <c r="CH111">
        <v>-0.3542247</v>
      </c>
      <c r="CI111">
        <v>0.65296160000000003</v>
      </c>
      <c r="CJ111">
        <v>-0.33270070000000002</v>
      </c>
      <c r="CK111">
        <v>-1.2710509999999999</v>
      </c>
      <c r="CL111">
        <v>-0.3322483</v>
      </c>
      <c r="CM111">
        <v>2.5184129999999998</v>
      </c>
      <c r="CN111">
        <v>3.2886090000000001</v>
      </c>
      <c r="CO111">
        <v>4.4163050000000004</v>
      </c>
      <c r="CP111">
        <v>2.3800340000000002</v>
      </c>
      <c r="CQ111">
        <v>2.0418310000000002</v>
      </c>
      <c r="CR111">
        <v>0.91328310000000001</v>
      </c>
      <c r="CS111">
        <v>0.77417950000000002</v>
      </c>
      <c r="CT111">
        <v>0.86044449999999995</v>
      </c>
      <c r="CU111">
        <v>0.89917530000000001</v>
      </c>
      <c r="CV111">
        <v>0.665987</v>
      </c>
      <c r="CW111">
        <v>0.70364749999999998</v>
      </c>
      <c r="CX111">
        <v>-0.43282680000000001</v>
      </c>
      <c r="CY111">
        <v>0.29819760000000001</v>
      </c>
      <c r="CZ111">
        <v>0.46957890000000002</v>
      </c>
      <c r="DA111">
        <v>0.32246590000000003</v>
      </c>
      <c r="DB111">
        <v>0.77601640000000005</v>
      </c>
      <c r="DC111">
        <v>0.67064460000000004</v>
      </c>
      <c r="DD111">
        <v>0.26096360000000002</v>
      </c>
      <c r="DE111">
        <v>0.26669710000000002</v>
      </c>
      <c r="DF111">
        <v>-0.21616279999999999</v>
      </c>
      <c r="DG111">
        <v>0.79880220000000002</v>
      </c>
      <c r="DH111">
        <v>-0.16941600000000001</v>
      </c>
      <c r="DI111">
        <v>-1.0629090000000001</v>
      </c>
      <c r="DJ111">
        <v>-0.14762610000000001</v>
      </c>
      <c r="DK111">
        <v>2.7218429999999998</v>
      </c>
      <c r="DL111">
        <v>3.4655019999999999</v>
      </c>
      <c r="DM111">
        <v>4.5791740000000001</v>
      </c>
      <c r="DN111">
        <v>2.5422850000000001</v>
      </c>
      <c r="DO111">
        <v>2.1827100000000002</v>
      </c>
      <c r="DP111">
        <v>1.033755</v>
      </c>
      <c r="DQ111">
        <v>0.88750850000000003</v>
      </c>
      <c r="DR111">
        <v>0.97308139999999999</v>
      </c>
      <c r="DS111">
        <v>1.018046</v>
      </c>
      <c r="DT111">
        <v>0.76915560000000005</v>
      </c>
      <c r="DU111">
        <v>0.81344989999999995</v>
      </c>
      <c r="DV111">
        <v>-0.26903880000000002</v>
      </c>
      <c r="DW111">
        <v>0.46303179999999999</v>
      </c>
      <c r="DX111">
        <v>0.61511839999999995</v>
      </c>
      <c r="DY111">
        <v>0.46507860000000001</v>
      </c>
      <c r="DZ111">
        <v>0.91603849999999998</v>
      </c>
      <c r="EA111">
        <v>0.80114249999999998</v>
      </c>
      <c r="EB111">
        <v>0.3985361</v>
      </c>
      <c r="EC111">
        <v>0.43734790000000001</v>
      </c>
      <c r="ED111">
        <v>-1.6823399999999999E-2</v>
      </c>
      <c r="EE111">
        <v>1.0093730000000001</v>
      </c>
      <c r="EF111">
        <v>6.6341200000000003E-2</v>
      </c>
      <c r="EG111">
        <v>-0.76238479999999997</v>
      </c>
      <c r="EH111">
        <v>0.118939</v>
      </c>
      <c r="EI111">
        <v>3.0155639999999999</v>
      </c>
      <c r="EJ111">
        <v>3.7209059999999998</v>
      </c>
      <c r="EK111">
        <v>4.8143310000000001</v>
      </c>
      <c r="EL111">
        <v>2.7765499999999999</v>
      </c>
      <c r="EM111">
        <v>2.3861180000000002</v>
      </c>
      <c r="EN111">
        <v>1.207697</v>
      </c>
      <c r="EO111">
        <v>1.0511379999999999</v>
      </c>
      <c r="EP111">
        <v>1.1357109999999999</v>
      </c>
      <c r="EQ111">
        <v>1.189676</v>
      </c>
      <c r="ER111">
        <v>0.91811480000000001</v>
      </c>
      <c r="ES111">
        <v>0.97198700000000005</v>
      </c>
      <c r="ET111">
        <v>72.137450000000001</v>
      </c>
      <c r="EU111">
        <v>71.062349999999995</v>
      </c>
      <c r="EV111">
        <v>70.370829999999998</v>
      </c>
      <c r="EW111">
        <v>68.629720000000006</v>
      </c>
      <c r="EX111">
        <v>67.972700000000003</v>
      </c>
      <c r="EY111">
        <v>66.996399999999994</v>
      </c>
      <c r="EZ111">
        <v>66.247889999999998</v>
      </c>
      <c r="FA111">
        <v>67.049949999999995</v>
      </c>
      <c r="FB111">
        <v>70.561800000000005</v>
      </c>
      <c r="FC111">
        <v>75.02055</v>
      </c>
      <c r="FD111">
        <v>78.431899999999999</v>
      </c>
      <c r="FE111">
        <v>83.08372</v>
      </c>
      <c r="FF111">
        <v>87.868520000000004</v>
      </c>
      <c r="FG111">
        <v>92.00949</v>
      </c>
      <c r="FH111">
        <v>92.676090000000002</v>
      </c>
      <c r="FI111">
        <v>91.186160000000001</v>
      </c>
      <c r="FJ111">
        <v>91.260310000000004</v>
      </c>
      <c r="FK111">
        <v>90.416049999999998</v>
      </c>
      <c r="FL111">
        <v>87.005080000000007</v>
      </c>
      <c r="FM111">
        <v>82.462509999999995</v>
      </c>
      <c r="FN111">
        <v>77.898319999999998</v>
      </c>
      <c r="FO111">
        <v>74.836280000000002</v>
      </c>
      <c r="FP111">
        <v>72.479839999999996</v>
      </c>
      <c r="FQ111">
        <v>70.975160000000002</v>
      </c>
      <c r="FR111">
        <v>0.25845360000000001</v>
      </c>
      <c r="FS111">
        <v>1</v>
      </c>
    </row>
    <row r="112" spans="1:175" x14ac:dyDescent="0.2">
      <c r="A112" t="s">
        <v>191</v>
      </c>
      <c r="B112" t="s">
        <v>1</v>
      </c>
      <c r="C112">
        <v>42258</v>
      </c>
      <c r="D112">
        <v>25</v>
      </c>
      <c r="E112">
        <v>222</v>
      </c>
      <c r="F112">
        <v>176.03</v>
      </c>
      <c r="G112">
        <v>173.93190000000001</v>
      </c>
      <c r="H112">
        <v>172.98050000000001</v>
      </c>
      <c r="I112">
        <v>172.88740000000001</v>
      </c>
      <c r="J112">
        <v>176.3158</v>
      </c>
      <c r="K112">
        <v>184.09889999999999</v>
      </c>
      <c r="L112">
        <v>194.42269999999999</v>
      </c>
      <c r="M112">
        <v>201.83320000000001</v>
      </c>
      <c r="N112">
        <v>209.83850000000001</v>
      </c>
      <c r="O112">
        <v>218.2149</v>
      </c>
      <c r="P112">
        <v>224.5916</v>
      </c>
      <c r="Q112">
        <v>226.83850000000001</v>
      </c>
      <c r="R112">
        <v>227.84229999999999</v>
      </c>
      <c r="S112">
        <v>229.27619999999999</v>
      </c>
      <c r="T112">
        <v>229.2388</v>
      </c>
      <c r="U112">
        <v>230.70500000000001</v>
      </c>
      <c r="V112">
        <v>228.2758</v>
      </c>
      <c r="W112">
        <v>217.63630000000001</v>
      </c>
      <c r="X112">
        <v>201.23949999999999</v>
      </c>
      <c r="Y112">
        <v>193.2484</v>
      </c>
      <c r="Z112">
        <v>187.63489999999999</v>
      </c>
      <c r="AA112">
        <v>182.09540000000001</v>
      </c>
      <c r="AB112">
        <v>176.9325</v>
      </c>
      <c r="AC112">
        <v>173.45269999999999</v>
      </c>
      <c r="AD112">
        <v>0.30016350000000003</v>
      </c>
      <c r="AE112">
        <v>0.65007479999999995</v>
      </c>
      <c r="AF112">
        <v>0.17530660000000001</v>
      </c>
      <c r="AG112">
        <v>0.34527229999999998</v>
      </c>
      <c r="AH112">
        <v>0.3476436</v>
      </c>
      <c r="AI112">
        <v>0.12410839999999999</v>
      </c>
      <c r="AJ112">
        <v>-1.0470079999999999</v>
      </c>
      <c r="AK112">
        <v>-0.23671710000000001</v>
      </c>
      <c r="AL112">
        <v>-0.63642010000000004</v>
      </c>
      <c r="AM112">
        <v>5.9454100000000003E-2</v>
      </c>
      <c r="AN112">
        <v>0.64430240000000005</v>
      </c>
      <c r="AO112">
        <v>-5.3017000000000003E-3</v>
      </c>
      <c r="AP112">
        <v>-0.25432539999999998</v>
      </c>
      <c r="AQ112">
        <v>7.5995800000000002E-2</v>
      </c>
      <c r="AR112">
        <v>0.19422780000000001</v>
      </c>
      <c r="AS112">
        <v>0.6564932</v>
      </c>
      <c r="AT112">
        <v>0.57565599999999995</v>
      </c>
      <c r="AU112">
        <v>0.37989529999999999</v>
      </c>
      <c r="AV112">
        <v>-0.45681040000000001</v>
      </c>
      <c r="AW112">
        <v>-0.64833050000000003</v>
      </c>
      <c r="AX112">
        <v>0.1157468</v>
      </c>
      <c r="AY112">
        <v>-0.46850589999999998</v>
      </c>
      <c r="AZ112">
        <v>-0.55011759999999998</v>
      </c>
      <c r="BA112">
        <v>-0.70473779999999997</v>
      </c>
      <c r="BB112">
        <v>0.4416234</v>
      </c>
      <c r="BC112">
        <v>0.81054300000000001</v>
      </c>
      <c r="BD112">
        <v>0.29659999999999997</v>
      </c>
      <c r="BE112">
        <v>0.46196419999999999</v>
      </c>
      <c r="BF112">
        <v>0.47069929999999999</v>
      </c>
      <c r="BG112">
        <v>0.25210690000000002</v>
      </c>
      <c r="BH112">
        <v>-0.92496979999999995</v>
      </c>
      <c r="BI112">
        <v>-0.104738</v>
      </c>
      <c r="BJ112">
        <v>-0.43460739999999998</v>
      </c>
      <c r="BK112">
        <v>0.25652520000000001</v>
      </c>
      <c r="BL112">
        <v>0.85444909999999996</v>
      </c>
      <c r="BM112">
        <v>0.21787999999999999</v>
      </c>
      <c r="BN112">
        <v>-3.5782099999999997E-2</v>
      </c>
      <c r="BO112">
        <v>0.29493649999999999</v>
      </c>
      <c r="BP112">
        <v>0.40267350000000002</v>
      </c>
      <c r="BQ112">
        <v>0.8634539</v>
      </c>
      <c r="BR112">
        <v>0.78294490000000005</v>
      </c>
      <c r="BS112">
        <v>0.57027720000000004</v>
      </c>
      <c r="BT112">
        <v>-0.28324440000000001</v>
      </c>
      <c r="BU112">
        <v>-0.4894676</v>
      </c>
      <c r="BV112">
        <v>0.29136479999999998</v>
      </c>
      <c r="BW112">
        <v>-0.29004069999999998</v>
      </c>
      <c r="BX112">
        <v>-0.39248139999999998</v>
      </c>
      <c r="BY112">
        <v>-0.55865560000000003</v>
      </c>
      <c r="BZ112">
        <v>0.53959800000000002</v>
      </c>
      <c r="CA112">
        <v>0.92168269999999997</v>
      </c>
      <c r="CB112">
        <v>0.38060739999999998</v>
      </c>
      <c r="CC112">
        <v>0.54278459999999995</v>
      </c>
      <c r="CD112">
        <v>0.55592730000000001</v>
      </c>
      <c r="CE112">
        <v>0.34075830000000001</v>
      </c>
      <c r="CF112">
        <v>-0.84044669999999999</v>
      </c>
      <c r="CG112">
        <v>-1.33297E-2</v>
      </c>
      <c r="CH112">
        <v>-0.2948326</v>
      </c>
      <c r="CI112">
        <v>0.39301619999999998</v>
      </c>
      <c r="CJ112">
        <v>0.99999610000000005</v>
      </c>
      <c r="CK112">
        <v>0.37245489999999998</v>
      </c>
      <c r="CL112">
        <v>0.1155804</v>
      </c>
      <c r="CM112">
        <v>0.44657429999999998</v>
      </c>
      <c r="CN112">
        <v>0.54704240000000004</v>
      </c>
      <c r="CO112">
        <v>1.006794</v>
      </c>
      <c r="CP112">
        <v>0.92651249999999996</v>
      </c>
      <c r="CQ112">
        <v>0.70213510000000001</v>
      </c>
      <c r="CR112">
        <v>-0.16303309999999999</v>
      </c>
      <c r="CS112">
        <v>-0.37943959999999999</v>
      </c>
      <c r="CT112">
        <v>0.41299730000000001</v>
      </c>
      <c r="CU112">
        <v>-0.16643620000000001</v>
      </c>
      <c r="CV112">
        <v>-0.28330300000000003</v>
      </c>
      <c r="CW112">
        <v>-0.45747949999999998</v>
      </c>
      <c r="CX112">
        <v>0.63757269999999999</v>
      </c>
      <c r="CY112">
        <v>1.0328219999999999</v>
      </c>
      <c r="CZ112">
        <v>0.4646149</v>
      </c>
      <c r="DA112">
        <v>0.62360499999999996</v>
      </c>
      <c r="DB112">
        <v>0.64115540000000004</v>
      </c>
      <c r="DC112">
        <v>0.42940970000000001</v>
      </c>
      <c r="DD112">
        <v>-0.75592349999999997</v>
      </c>
      <c r="DE112">
        <v>7.8078599999999998E-2</v>
      </c>
      <c r="DF112">
        <v>-0.15505769999999999</v>
      </c>
      <c r="DG112">
        <v>0.52950699999999995</v>
      </c>
      <c r="DH112">
        <v>1.145543</v>
      </c>
      <c r="DI112">
        <v>0.52702979999999999</v>
      </c>
      <c r="DJ112">
        <v>0.26694279999999998</v>
      </c>
      <c r="DK112">
        <v>0.59821199999999997</v>
      </c>
      <c r="DL112">
        <v>0.6914112</v>
      </c>
      <c r="DM112">
        <v>1.1501349999999999</v>
      </c>
      <c r="DN112">
        <v>1.0700799999999999</v>
      </c>
      <c r="DO112">
        <v>0.83399310000000004</v>
      </c>
      <c r="DP112">
        <v>-4.28218E-2</v>
      </c>
      <c r="DQ112">
        <v>-0.26941169999999998</v>
      </c>
      <c r="DR112">
        <v>0.53462989999999999</v>
      </c>
      <c r="DS112">
        <v>-4.28317E-2</v>
      </c>
      <c r="DT112">
        <v>-0.17412459999999999</v>
      </c>
      <c r="DU112">
        <v>-0.35630339999999999</v>
      </c>
      <c r="DV112">
        <v>0.77903259999999996</v>
      </c>
      <c r="DW112">
        <v>1.1932910000000001</v>
      </c>
      <c r="DX112">
        <v>0.58590830000000005</v>
      </c>
      <c r="DY112">
        <v>0.74029679999999998</v>
      </c>
      <c r="DZ112">
        <v>0.76421110000000003</v>
      </c>
      <c r="EA112">
        <v>0.55740820000000002</v>
      </c>
      <c r="EB112">
        <v>-0.63388560000000005</v>
      </c>
      <c r="EC112">
        <v>0.21005760000000001</v>
      </c>
      <c r="ED112">
        <v>4.6754999999999998E-2</v>
      </c>
      <c r="EE112">
        <v>0.72657819999999995</v>
      </c>
      <c r="EF112">
        <v>1.3556900000000001</v>
      </c>
      <c r="EG112">
        <v>0.75021139999999997</v>
      </c>
      <c r="EH112">
        <v>0.48548609999999998</v>
      </c>
      <c r="EI112">
        <v>0.81715280000000001</v>
      </c>
      <c r="EJ112">
        <v>0.89985689999999996</v>
      </c>
      <c r="EK112">
        <v>1.3570949999999999</v>
      </c>
      <c r="EL112">
        <v>1.277369</v>
      </c>
      <c r="EM112">
        <v>1.024375</v>
      </c>
      <c r="EN112">
        <v>0.1307442</v>
      </c>
      <c r="EO112">
        <v>-0.1105488</v>
      </c>
      <c r="EP112">
        <v>0.71024790000000004</v>
      </c>
      <c r="EQ112">
        <v>0.13563349999999999</v>
      </c>
      <c r="ER112">
        <v>-1.64884E-2</v>
      </c>
      <c r="ES112">
        <v>-0.2102212</v>
      </c>
      <c r="ET112">
        <v>69.926469999999995</v>
      </c>
      <c r="EU112">
        <v>68.994609999999994</v>
      </c>
      <c r="EV112">
        <v>68.10445</v>
      </c>
      <c r="EW112">
        <v>67.235389999999995</v>
      </c>
      <c r="EX112">
        <v>66.527500000000003</v>
      </c>
      <c r="EY112">
        <v>66.405469999999994</v>
      </c>
      <c r="EZ112">
        <v>66.107770000000002</v>
      </c>
      <c r="FA112">
        <v>66.291060000000002</v>
      </c>
      <c r="FB112">
        <v>68.239490000000004</v>
      </c>
      <c r="FC112">
        <v>72.109920000000002</v>
      </c>
      <c r="FD112">
        <v>75.354349999999997</v>
      </c>
      <c r="FE112">
        <v>77.617019999999997</v>
      </c>
      <c r="FF112">
        <v>81.969819999999999</v>
      </c>
      <c r="FG112">
        <v>84.632769999999994</v>
      </c>
      <c r="FH112">
        <v>85.905159999999995</v>
      </c>
      <c r="FI112">
        <v>88.326350000000005</v>
      </c>
      <c r="FJ112">
        <v>87.808819999999997</v>
      </c>
      <c r="FK112">
        <v>86.826499999999996</v>
      </c>
      <c r="FL112">
        <v>83.241299999999995</v>
      </c>
      <c r="FM112">
        <v>78.293909999999997</v>
      </c>
      <c r="FN112">
        <v>75.066310000000001</v>
      </c>
      <c r="FO112">
        <v>71.422690000000003</v>
      </c>
      <c r="FP112">
        <v>68.818629999999999</v>
      </c>
      <c r="FQ112">
        <v>66.899690000000007</v>
      </c>
      <c r="FR112">
        <v>0.15552079999999999</v>
      </c>
      <c r="FS112">
        <v>1</v>
      </c>
    </row>
    <row r="113" spans="1:175" x14ac:dyDescent="0.2">
      <c r="A113" t="s">
        <v>191</v>
      </c>
      <c r="B113" t="s">
        <v>1</v>
      </c>
      <c r="C113" t="s">
        <v>2</v>
      </c>
      <c r="D113">
        <v>28</v>
      </c>
      <c r="E113">
        <v>226.33330000000001</v>
      </c>
      <c r="F113">
        <v>178.52869999999999</v>
      </c>
      <c r="G113">
        <v>176.25720000000001</v>
      </c>
      <c r="H113">
        <v>175.0712</v>
      </c>
      <c r="I113">
        <v>174.24680000000001</v>
      </c>
      <c r="J113">
        <v>177.38509999999999</v>
      </c>
      <c r="K113">
        <v>183.5932</v>
      </c>
      <c r="L113">
        <v>193.25409999999999</v>
      </c>
      <c r="M113">
        <v>202.90729999999999</v>
      </c>
      <c r="N113">
        <v>212.5909</v>
      </c>
      <c r="O113">
        <v>222.13730000000001</v>
      </c>
      <c r="P113">
        <v>229.40960000000001</v>
      </c>
      <c r="Q113">
        <v>233.57490000000001</v>
      </c>
      <c r="R113">
        <v>235.38380000000001</v>
      </c>
      <c r="S113">
        <v>237.8877</v>
      </c>
      <c r="T113">
        <v>238.28380000000001</v>
      </c>
      <c r="U113">
        <v>238.16810000000001</v>
      </c>
      <c r="V113">
        <v>235.37860000000001</v>
      </c>
      <c r="W113">
        <v>225.4179</v>
      </c>
      <c r="X113">
        <v>209.3931</v>
      </c>
      <c r="Y113">
        <v>200.16820000000001</v>
      </c>
      <c r="Z113">
        <v>195.16499999999999</v>
      </c>
      <c r="AA113">
        <v>189.6138</v>
      </c>
      <c r="AB113">
        <v>184.53059999999999</v>
      </c>
      <c r="AC113">
        <v>180.8707</v>
      </c>
      <c r="AD113">
        <v>-0.59265279999999998</v>
      </c>
      <c r="AE113">
        <v>-0.40366380000000002</v>
      </c>
      <c r="AF113">
        <v>-0.1503708</v>
      </c>
      <c r="AG113">
        <v>-9.00426E-2</v>
      </c>
      <c r="AH113">
        <v>-0.18757879999999999</v>
      </c>
      <c r="AI113">
        <v>-0.1151823</v>
      </c>
      <c r="AJ113">
        <v>-0.4058079</v>
      </c>
      <c r="AK113">
        <v>-0.56605589999999995</v>
      </c>
      <c r="AL113">
        <v>-0.8394334</v>
      </c>
      <c r="AM113">
        <v>-0.52383979999999997</v>
      </c>
      <c r="AN113">
        <v>-0.1062567</v>
      </c>
      <c r="AO113">
        <v>-0.56711750000000005</v>
      </c>
      <c r="AP113">
        <v>0.2543687</v>
      </c>
      <c r="AQ113">
        <v>1.86792</v>
      </c>
      <c r="AR113">
        <v>1.82677</v>
      </c>
      <c r="AS113">
        <v>1.945675</v>
      </c>
      <c r="AT113">
        <v>1.0885609999999999</v>
      </c>
      <c r="AU113">
        <v>0.4951547</v>
      </c>
      <c r="AV113">
        <v>-0.32090489999999999</v>
      </c>
      <c r="AW113">
        <v>-0.56139170000000005</v>
      </c>
      <c r="AX113">
        <v>-0.42640509999999998</v>
      </c>
      <c r="AY113">
        <v>-1.288206</v>
      </c>
      <c r="AZ113">
        <v>-1.46173</v>
      </c>
      <c r="BA113">
        <v>-1.3849419999999999</v>
      </c>
      <c r="BB113">
        <v>-0.30493340000000002</v>
      </c>
      <c r="BC113">
        <v>-0.10930579999999999</v>
      </c>
      <c r="BD113">
        <v>0.11274530000000001</v>
      </c>
      <c r="BE113">
        <v>0.15737599999999999</v>
      </c>
      <c r="BF113">
        <v>7.0197099999999998E-2</v>
      </c>
      <c r="BG113">
        <v>0.1327991</v>
      </c>
      <c r="BH113">
        <v>-0.1232487</v>
      </c>
      <c r="BI113">
        <v>-0.26615800000000001</v>
      </c>
      <c r="BJ113">
        <v>-0.49842340000000002</v>
      </c>
      <c r="BK113">
        <v>-0.12580279999999999</v>
      </c>
      <c r="BL113">
        <v>0.4329481</v>
      </c>
      <c r="BM113">
        <v>2.1997800000000001E-2</v>
      </c>
      <c r="BN113">
        <v>0.86302409999999996</v>
      </c>
      <c r="BO113">
        <v>2.6066500000000001</v>
      </c>
      <c r="BP113">
        <v>2.6456469999999999</v>
      </c>
      <c r="BQ113">
        <v>2.8102469999999999</v>
      </c>
      <c r="BR113">
        <v>2.0486249999999999</v>
      </c>
      <c r="BS113">
        <v>1.4988570000000001</v>
      </c>
      <c r="BT113">
        <v>0.64162509999999995</v>
      </c>
      <c r="BU113">
        <v>0.36344520000000002</v>
      </c>
      <c r="BV113">
        <v>0.4828114</v>
      </c>
      <c r="BW113">
        <v>-0.42469859999999998</v>
      </c>
      <c r="BX113">
        <v>-0.64955580000000002</v>
      </c>
      <c r="BY113">
        <v>-0.62395080000000003</v>
      </c>
      <c r="BZ113">
        <v>-0.1056598</v>
      </c>
      <c r="CA113">
        <v>9.4565700000000003E-2</v>
      </c>
      <c r="CB113">
        <v>0.29497859999999998</v>
      </c>
      <c r="CC113">
        <v>0.32873730000000001</v>
      </c>
      <c r="CD113">
        <v>0.24873190000000001</v>
      </c>
      <c r="CE113">
        <v>0.30455019999999999</v>
      </c>
      <c r="CF113">
        <v>7.2450799999999996E-2</v>
      </c>
      <c r="CG113">
        <v>-5.8449500000000001E-2</v>
      </c>
      <c r="CH113">
        <v>-0.262241</v>
      </c>
      <c r="CI113">
        <v>0.14987639999999999</v>
      </c>
      <c r="CJ113">
        <v>0.80639970000000005</v>
      </c>
      <c r="CK113">
        <v>0.43001729999999999</v>
      </c>
      <c r="CL113">
        <v>1.2845770000000001</v>
      </c>
      <c r="CM113">
        <v>3.118293</v>
      </c>
      <c r="CN113">
        <v>3.2127979999999998</v>
      </c>
      <c r="CO113">
        <v>3.409046</v>
      </c>
      <c r="CP113">
        <v>2.713562</v>
      </c>
      <c r="CQ113">
        <v>2.1940179999999998</v>
      </c>
      <c r="CR113">
        <v>1.30827</v>
      </c>
      <c r="CS113">
        <v>1.003984</v>
      </c>
      <c r="CT113">
        <v>1.1125320000000001</v>
      </c>
      <c r="CU113">
        <v>0.17336380000000001</v>
      </c>
      <c r="CV113">
        <v>-8.7046200000000004E-2</v>
      </c>
      <c r="CW113">
        <v>-9.6890500000000004E-2</v>
      </c>
      <c r="CX113">
        <v>9.3613699999999994E-2</v>
      </c>
      <c r="CY113">
        <v>0.29843710000000001</v>
      </c>
      <c r="CZ113">
        <v>0.47721200000000003</v>
      </c>
      <c r="DA113">
        <v>0.50009870000000001</v>
      </c>
      <c r="DB113">
        <v>0.4272668</v>
      </c>
      <c r="DC113">
        <v>0.47630129999999998</v>
      </c>
      <c r="DD113">
        <v>0.26815040000000001</v>
      </c>
      <c r="DE113">
        <v>0.1492589</v>
      </c>
      <c r="DF113">
        <v>-2.6058499999999998E-2</v>
      </c>
      <c r="DG113">
        <v>0.42555549999999998</v>
      </c>
      <c r="DH113">
        <v>1.179851</v>
      </c>
      <c r="DI113">
        <v>0.83803669999999997</v>
      </c>
      <c r="DJ113">
        <v>1.7061299999999999</v>
      </c>
      <c r="DK113">
        <v>3.6299350000000001</v>
      </c>
      <c r="DL113">
        <v>3.7799489999999998</v>
      </c>
      <c r="DM113">
        <v>4.0078459999999998</v>
      </c>
      <c r="DN113">
        <v>3.3784990000000001</v>
      </c>
      <c r="DO113">
        <v>2.8891789999999999</v>
      </c>
      <c r="DP113">
        <v>1.9749159999999999</v>
      </c>
      <c r="DQ113">
        <v>1.6445240000000001</v>
      </c>
      <c r="DR113">
        <v>1.7422519999999999</v>
      </c>
      <c r="DS113">
        <v>0.77142630000000001</v>
      </c>
      <c r="DT113">
        <v>0.47546339999999998</v>
      </c>
      <c r="DU113">
        <v>0.43016979999999999</v>
      </c>
      <c r="DV113">
        <v>0.38133309999999998</v>
      </c>
      <c r="DW113">
        <v>0.59279510000000002</v>
      </c>
      <c r="DX113">
        <v>0.74032799999999999</v>
      </c>
      <c r="DY113">
        <v>0.74751730000000005</v>
      </c>
      <c r="DZ113">
        <v>0.6850427</v>
      </c>
      <c r="EA113">
        <v>0.72428269999999995</v>
      </c>
      <c r="EB113">
        <v>0.55070960000000002</v>
      </c>
      <c r="EC113">
        <v>0.44915680000000002</v>
      </c>
      <c r="ED113">
        <v>0.31495139999999999</v>
      </c>
      <c r="EE113">
        <v>0.82359249999999995</v>
      </c>
      <c r="EF113">
        <v>1.7190559999999999</v>
      </c>
      <c r="EG113">
        <v>1.427152</v>
      </c>
      <c r="EH113">
        <v>2.3147850000000001</v>
      </c>
      <c r="EI113">
        <v>4.368665</v>
      </c>
      <c r="EJ113">
        <v>4.5988259999999999</v>
      </c>
      <c r="EK113">
        <v>4.8724170000000004</v>
      </c>
      <c r="EL113">
        <v>4.3385619999999996</v>
      </c>
      <c r="EM113">
        <v>3.892881</v>
      </c>
      <c r="EN113">
        <v>2.937446</v>
      </c>
      <c r="EO113">
        <v>2.5693600000000001</v>
      </c>
      <c r="EP113">
        <v>2.6514690000000001</v>
      </c>
      <c r="EQ113">
        <v>1.634933</v>
      </c>
      <c r="ER113">
        <v>1.2876380000000001</v>
      </c>
      <c r="ES113">
        <v>1.1911609999999999</v>
      </c>
      <c r="ET113">
        <v>68.650700000000001</v>
      </c>
      <c r="EU113">
        <v>67.620199999999997</v>
      </c>
      <c r="EV113">
        <v>66.830759999999998</v>
      </c>
      <c r="EW113">
        <v>65.842740000000006</v>
      </c>
      <c r="EX113">
        <v>65.040700000000001</v>
      </c>
      <c r="EY113">
        <v>64.237269999999995</v>
      </c>
      <c r="EZ113">
        <v>64.091480000000004</v>
      </c>
      <c r="FA113">
        <v>65.517579999999995</v>
      </c>
      <c r="FB113">
        <v>68.422460000000001</v>
      </c>
      <c r="FC113">
        <v>72.206909999999993</v>
      </c>
      <c r="FD113">
        <v>76.107089999999999</v>
      </c>
      <c r="FE113">
        <v>79.38212</v>
      </c>
      <c r="FF113">
        <v>82.406000000000006</v>
      </c>
      <c r="FG113">
        <v>85.157340000000005</v>
      </c>
      <c r="FH113">
        <v>86.187370000000001</v>
      </c>
      <c r="FI113">
        <v>86.408159999999995</v>
      </c>
      <c r="FJ113">
        <v>85.95</v>
      </c>
      <c r="FK113">
        <v>84.619680000000002</v>
      </c>
      <c r="FL113">
        <v>81.950680000000006</v>
      </c>
      <c r="FM113">
        <v>77.801220000000001</v>
      </c>
      <c r="FN113">
        <v>73.953950000000006</v>
      </c>
      <c r="FO113">
        <v>71.573999999999998</v>
      </c>
      <c r="FP113">
        <v>69.894970000000001</v>
      </c>
      <c r="FQ113">
        <v>68.767070000000004</v>
      </c>
      <c r="FR113">
        <v>0.42760910000000002</v>
      </c>
      <c r="FS113">
        <v>1</v>
      </c>
    </row>
    <row r="114" spans="1:175" x14ac:dyDescent="0.2">
      <c r="A114" t="s">
        <v>191</v>
      </c>
      <c r="B114" t="s">
        <v>203</v>
      </c>
      <c r="C114">
        <v>42167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</row>
    <row r="115" spans="1:175" x14ac:dyDescent="0.2">
      <c r="A115" t="s">
        <v>191</v>
      </c>
      <c r="B115" t="s">
        <v>203</v>
      </c>
      <c r="C115">
        <v>42180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</row>
    <row r="116" spans="1:175" x14ac:dyDescent="0.2">
      <c r="A116" t="s">
        <v>191</v>
      </c>
      <c r="B116" t="s">
        <v>203</v>
      </c>
      <c r="C116">
        <v>42181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</row>
    <row r="117" spans="1:175" x14ac:dyDescent="0.2">
      <c r="A117" t="s">
        <v>191</v>
      </c>
      <c r="B117" t="s">
        <v>203</v>
      </c>
      <c r="C117">
        <v>42185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</row>
    <row r="118" spans="1:175" x14ac:dyDescent="0.2">
      <c r="A118" t="s">
        <v>191</v>
      </c>
      <c r="B118" t="s">
        <v>203</v>
      </c>
      <c r="C118">
        <v>42186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</row>
    <row r="119" spans="1:175" x14ac:dyDescent="0.2">
      <c r="A119" t="s">
        <v>191</v>
      </c>
      <c r="B119" t="s">
        <v>203</v>
      </c>
      <c r="C119">
        <v>42213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</row>
    <row r="120" spans="1:175" x14ac:dyDescent="0.2">
      <c r="A120" t="s">
        <v>191</v>
      </c>
      <c r="B120" t="s">
        <v>203</v>
      </c>
      <c r="C120">
        <v>42214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</row>
    <row r="121" spans="1:175" x14ac:dyDescent="0.2">
      <c r="A121" t="s">
        <v>191</v>
      </c>
      <c r="B121" t="s">
        <v>203</v>
      </c>
      <c r="C121">
        <v>42233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</row>
    <row r="122" spans="1:175" x14ac:dyDescent="0.2">
      <c r="A122" t="s">
        <v>191</v>
      </c>
      <c r="B122" t="s">
        <v>203</v>
      </c>
      <c r="C122">
        <v>42234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</row>
    <row r="123" spans="1:175" x14ac:dyDescent="0.2">
      <c r="A123" t="s">
        <v>191</v>
      </c>
      <c r="B123" t="s">
        <v>203</v>
      </c>
      <c r="C123">
        <v>42242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</row>
    <row r="124" spans="1:175" x14ac:dyDescent="0.2">
      <c r="A124" t="s">
        <v>191</v>
      </c>
      <c r="B124" t="s">
        <v>203</v>
      </c>
      <c r="C124">
        <v>42243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</row>
    <row r="125" spans="1:175" x14ac:dyDescent="0.2">
      <c r="A125" t="s">
        <v>191</v>
      </c>
      <c r="B125" t="s">
        <v>203</v>
      </c>
      <c r="C125">
        <v>42244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</row>
    <row r="126" spans="1:175" x14ac:dyDescent="0.2">
      <c r="A126" t="s">
        <v>191</v>
      </c>
      <c r="B126" t="s">
        <v>203</v>
      </c>
      <c r="C126">
        <v>42256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</row>
    <row r="127" spans="1:175" x14ac:dyDescent="0.2">
      <c r="A127" t="s">
        <v>191</v>
      </c>
      <c r="B127" t="s">
        <v>203</v>
      </c>
      <c r="C127">
        <v>42257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</row>
    <row r="128" spans="1:175" x14ac:dyDescent="0.2">
      <c r="A128" t="s">
        <v>191</v>
      </c>
      <c r="B128" t="s">
        <v>203</v>
      </c>
      <c r="C128">
        <v>42258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</row>
    <row r="129" spans="1:175" x14ac:dyDescent="0.2">
      <c r="A129" t="s">
        <v>191</v>
      </c>
      <c r="B129" t="s">
        <v>203</v>
      </c>
      <c r="C129" t="s">
        <v>2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</row>
    <row r="130" spans="1:175" x14ac:dyDescent="0.2">
      <c r="A130" t="s">
        <v>192</v>
      </c>
      <c r="B130" t="s">
        <v>202</v>
      </c>
      <c r="C130">
        <v>42167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</row>
    <row r="131" spans="1:175" x14ac:dyDescent="0.2">
      <c r="A131" t="s">
        <v>192</v>
      </c>
      <c r="B131" t="s">
        <v>202</v>
      </c>
      <c r="C131">
        <v>42180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</row>
    <row r="132" spans="1:175" x14ac:dyDescent="0.2">
      <c r="A132" t="s">
        <v>192</v>
      </c>
      <c r="B132" t="s">
        <v>202</v>
      </c>
      <c r="C132">
        <v>42181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</row>
    <row r="133" spans="1:175" x14ac:dyDescent="0.2">
      <c r="A133" t="s">
        <v>192</v>
      </c>
      <c r="B133" t="s">
        <v>202</v>
      </c>
      <c r="C133">
        <v>42185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</row>
    <row r="134" spans="1:175" x14ac:dyDescent="0.2">
      <c r="A134" t="s">
        <v>192</v>
      </c>
      <c r="B134" t="s">
        <v>202</v>
      </c>
      <c r="C134">
        <v>42186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</row>
    <row r="135" spans="1:175" x14ac:dyDescent="0.2">
      <c r="A135" t="s">
        <v>192</v>
      </c>
      <c r="B135" t="s">
        <v>202</v>
      </c>
      <c r="C135">
        <v>42213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</row>
    <row r="136" spans="1:175" x14ac:dyDescent="0.2">
      <c r="A136" t="s">
        <v>192</v>
      </c>
      <c r="B136" t="s">
        <v>202</v>
      </c>
      <c r="C136">
        <v>42214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</row>
    <row r="137" spans="1:175" x14ac:dyDescent="0.2">
      <c r="A137" t="s">
        <v>192</v>
      </c>
      <c r="B137" t="s">
        <v>202</v>
      </c>
      <c r="C137">
        <v>42233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</row>
    <row r="138" spans="1:175" x14ac:dyDescent="0.2">
      <c r="A138" t="s">
        <v>192</v>
      </c>
      <c r="B138" t="s">
        <v>202</v>
      </c>
      <c r="C138">
        <v>42234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</row>
    <row r="139" spans="1:175" x14ac:dyDescent="0.2">
      <c r="A139" t="s">
        <v>192</v>
      </c>
      <c r="B139" t="s">
        <v>202</v>
      </c>
      <c r="C139">
        <v>42242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</row>
    <row r="140" spans="1:175" x14ac:dyDescent="0.2">
      <c r="A140" t="s">
        <v>192</v>
      </c>
      <c r="B140" t="s">
        <v>202</v>
      </c>
      <c r="C140">
        <v>42243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</row>
    <row r="141" spans="1:175" x14ac:dyDescent="0.2">
      <c r="A141" t="s">
        <v>192</v>
      </c>
      <c r="B141" t="s">
        <v>202</v>
      </c>
      <c r="C141">
        <v>42244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</row>
    <row r="142" spans="1:175" x14ac:dyDescent="0.2">
      <c r="A142" t="s">
        <v>192</v>
      </c>
      <c r="B142" t="s">
        <v>202</v>
      </c>
      <c r="C142">
        <v>42256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</row>
    <row r="143" spans="1:175" x14ac:dyDescent="0.2">
      <c r="A143" t="s">
        <v>192</v>
      </c>
      <c r="B143" t="s">
        <v>202</v>
      </c>
      <c r="C143">
        <v>42257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</row>
    <row r="144" spans="1:175" x14ac:dyDescent="0.2">
      <c r="A144" t="s">
        <v>192</v>
      </c>
      <c r="B144" t="s">
        <v>202</v>
      </c>
      <c r="C144">
        <v>42258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</row>
    <row r="145" spans="1:175" x14ac:dyDescent="0.2">
      <c r="A145" t="s">
        <v>192</v>
      </c>
      <c r="B145" t="s">
        <v>202</v>
      </c>
      <c r="C145" t="s">
        <v>2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</row>
    <row r="146" spans="1:175" x14ac:dyDescent="0.2">
      <c r="A146" t="s">
        <v>192</v>
      </c>
      <c r="B146" t="s">
        <v>204</v>
      </c>
      <c r="C146">
        <v>42167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</row>
    <row r="147" spans="1:175" x14ac:dyDescent="0.2">
      <c r="A147" t="s">
        <v>192</v>
      </c>
      <c r="B147" t="s">
        <v>204</v>
      </c>
      <c r="C147">
        <v>42180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</row>
    <row r="148" spans="1:175" x14ac:dyDescent="0.2">
      <c r="A148" t="s">
        <v>192</v>
      </c>
      <c r="B148" t="s">
        <v>204</v>
      </c>
      <c r="C148">
        <v>42181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</row>
    <row r="149" spans="1:175" x14ac:dyDescent="0.2">
      <c r="A149" t="s">
        <v>192</v>
      </c>
      <c r="B149" t="s">
        <v>204</v>
      </c>
      <c r="C149">
        <v>42185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</row>
    <row r="150" spans="1:175" x14ac:dyDescent="0.2">
      <c r="A150" t="s">
        <v>192</v>
      </c>
      <c r="B150" t="s">
        <v>204</v>
      </c>
      <c r="C150">
        <v>42186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</row>
    <row r="151" spans="1:175" x14ac:dyDescent="0.2">
      <c r="A151" t="s">
        <v>192</v>
      </c>
      <c r="B151" t="s">
        <v>204</v>
      </c>
      <c r="C151">
        <v>42213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</row>
    <row r="152" spans="1:175" x14ac:dyDescent="0.2">
      <c r="A152" t="s">
        <v>192</v>
      </c>
      <c r="B152" t="s">
        <v>204</v>
      </c>
      <c r="C152">
        <v>42214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</row>
    <row r="153" spans="1:175" x14ac:dyDescent="0.2">
      <c r="A153" t="s">
        <v>192</v>
      </c>
      <c r="B153" t="s">
        <v>204</v>
      </c>
      <c r="C153">
        <v>42233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</row>
    <row r="154" spans="1:175" x14ac:dyDescent="0.2">
      <c r="A154" t="s">
        <v>192</v>
      </c>
      <c r="B154" t="s">
        <v>204</v>
      </c>
      <c r="C154">
        <v>42234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</row>
    <row r="155" spans="1:175" x14ac:dyDescent="0.2">
      <c r="A155" t="s">
        <v>192</v>
      </c>
      <c r="B155" t="s">
        <v>204</v>
      </c>
      <c r="C155">
        <v>42242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</row>
    <row r="156" spans="1:175" x14ac:dyDescent="0.2">
      <c r="A156" t="s">
        <v>192</v>
      </c>
      <c r="B156" t="s">
        <v>204</v>
      </c>
      <c r="C156">
        <v>42243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</row>
    <row r="157" spans="1:175" x14ac:dyDescent="0.2">
      <c r="A157" t="s">
        <v>192</v>
      </c>
      <c r="B157" t="s">
        <v>204</v>
      </c>
      <c r="C157">
        <v>42244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</row>
    <row r="158" spans="1:175" x14ac:dyDescent="0.2">
      <c r="A158" t="s">
        <v>192</v>
      </c>
      <c r="B158" t="s">
        <v>204</v>
      </c>
      <c r="C158">
        <v>42256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</row>
    <row r="159" spans="1:175" x14ac:dyDescent="0.2">
      <c r="A159" t="s">
        <v>192</v>
      </c>
      <c r="B159" t="s">
        <v>204</v>
      </c>
      <c r="C159">
        <v>42257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</row>
    <row r="160" spans="1:175" x14ac:dyDescent="0.2">
      <c r="A160" t="s">
        <v>192</v>
      </c>
      <c r="B160" t="s">
        <v>204</v>
      </c>
      <c r="C160">
        <v>42258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</row>
    <row r="161" spans="1:175" x14ac:dyDescent="0.2">
      <c r="A161" t="s">
        <v>192</v>
      </c>
      <c r="B161" t="s">
        <v>204</v>
      </c>
      <c r="C161" t="s">
        <v>2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</row>
    <row r="162" spans="1:175" x14ac:dyDescent="0.2">
      <c r="A162" t="s">
        <v>192</v>
      </c>
      <c r="B162" t="s">
        <v>1</v>
      </c>
      <c r="C162">
        <v>42167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</row>
    <row r="163" spans="1:175" x14ac:dyDescent="0.2">
      <c r="A163" t="s">
        <v>192</v>
      </c>
      <c r="B163" t="s">
        <v>1</v>
      </c>
      <c r="C163">
        <v>42180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</row>
    <row r="164" spans="1:175" x14ac:dyDescent="0.2">
      <c r="A164" t="s">
        <v>192</v>
      </c>
      <c r="B164" t="s">
        <v>1</v>
      </c>
      <c r="C164">
        <v>42181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</row>
    <row r="165" spans="1:175" x14ac:dyDescent="0.2">
      <c r="A165" t="s">
        <v>192</v>
      </c>
      <c r="B165" t="s">
        <v>1</v>
      </c>
      <c r="C165">
        <v>42185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</row>
    <row r="166" spans="1:175" x14ac:dyDescent="0.2">
      <c r="A166" t="s">
        <v>192</v>
      </c>
      <c r="B166" t="s">
        <v>1</v>
      </c>
      <c r="C166">
        <v>42186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</row>
    <row r="167" spans="1:175" x14ac:dyDescent="0.2">
      <c r="A167" t="s">
        <v>192</v>
      </c>
      <c r="B167" t="s">
        <v>1</v>
      </c>
      <c r="C167">
        <v>42213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</row>
    <row r="168" spans="1:175" x14ac:dyDescent="0.2">
      <c r="A168" t="s">
        <v>192</v>
      </c>
      <c r="B168" t="s">
        <v>1</v>
      </c>
      <c r="C168">
        <v>42214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</row>
    <row r="169" spans="1:175" x14ac:dyDescent="0.2">
      <c r="A169" t="s">
        <v>192</v>
      </c>
      <c r="B169" t="s">
        <v>1</v>
      </c>
      <c r="C169">
        <v>42233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</row>
    <row r="170" spans="1:175" x14ac:dyDescent="0.2">
      <c r="A170" t="s">
        <v>192</v>
      </c>
      <c r="B170" t="s">
        <v>1</v>
      </c>
      <c r="C170">
        <v>42234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</row>
    <row r="171" spans="1:175" x14ac:dyDescent="0.2">
      <c r="A171" t="s">
        <v>192</v>
      </c>
      <c r="B171" t="s">
        <v>1</v>
      </c>
      <c r="C171">
        <v>42242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</row>
    <row r="172" spans="1:175" x14ac:dyDescent="0.2">
      <c r="A172" t="s">
        <v>192</v>
      </c>
      <c r="B172" t="s">
        <v>1</v>
      </c>
      <c r="C172">
        <v>42243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</row>
    <row r="173" spans="1:175" x14ac:dyDescent="0.2">
      <c r="A173" t="s">
        <v>192</v>
      </c>
      <c r="B173" t="s">
        <v>1</v>
      </c>
      <c r="C173">
        <v>42244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</row>
    <row r="174" spans="1:175" x14ac:dyDescent="0.2">
      <c r="A174" t="s">
        <v>192</v>
      </c>
      <c r="B174" t="s">
        <v>1</v>
      </c>
      <c r="C174">
        <v>42256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</row>
    <row r="175" spans="1:175" x14ac:dyDescent="0.2">
      <c r="A175" t="s">
        <v>192</v>
      </c>
      <c r="B175" t="s">
        <v>1</v>
      </c>
      <c r="C175">
        <v>42257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</row>
    <row r="176" spans="1:175" x14ac:dyDescent="0.2">
      <c r="A176" t="s">
        <v>192</v>
      </c>
      <c r="B176" t="s">
        <v>1</v>
      </c>
      <c r="C176">
        <v>42258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</row>
    <row r="177" spans="1:175" x14ac:dyDescent="0.2">
      <c r="A177" t="s">
        <v>192</v>
      </c>
      <c r="B177" t="s">
        <v>1</v>
      </c>
      <c r="C177" t="s">
        <v>2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</row>
    <row r="178" spans="1:175" x14ac:dyDescent="0.2">
      <c r="A178" t="s">
        <v>192</v>
      </c>
      <c r="B178" t="s">
        <v>203</v>
      </c>
      <c r="C178">
        <v>42167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</row>
    <row r="179" spans="1:175" x14ac:dyDescent="0.2">
      <c r="A179" t="s">
        <v>192</v>
      </c>
      <c r="B179" t="s">
        <v>203</v>
      </c>
      <c r="C179">
        <v>42180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</row>
    <row r="180" spans="1:175" x14ac:dyDescent="0.2">
      <c r="A180" t="s">
        <v>192</v>
      </c>
      <c r="B180" t="s">
        <v>203</v>
      </c>
      <c r="C180">
        <v>42181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</row>
    <row r="181" spans="1:175" x14ac:dyDescent="0.2">
      <c r="A181" t="s">
        <v>192</v>
      </c>
      <c r="B181" t="s">
        <v>203</v>
      </c>
      <c r="C181">
        <v>42185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</row>
    <row r="182" spans="1:175" x14ac:dyDescent="0.2">
      <c r="A182" t="s">
        <v>192</v>
      </c>
      <c r="B182" t="s">
        <v>203</v>
      </c>
      <c r="C182">
        <v>42186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</row>
    <row r="183" spans="1:175" x14ac:dyDescent="0.2">
      <c r="A183" t="s">
        <v>192</v>
      </c>
      <c r="B183" t="s">
        <v>203</v>
      </c>
      <c r="C183">
        <v>42213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</row>
    <row r="184" spans="1:175" x14ac:dyDescent="0.2">
      <c r="A184" t="s">
        <v>192</v>
      </c>
      <c r="B184" t="s">
        <v>203</v>
      </c>
      <c r="C184">
        <v>42214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</row>
    <row r="185" spans="1:175" x14ac:dyDescent="0.2">
      <c r="A185" t="s">
        <v>192</v>
      </c>
      <c r="B185" t="s">
        <v>203</v>
      </c>
      <c r="C185">
        <v>42233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</row>
    <row r="186" spans="1:175" x14ac:dyDescent="0.2">
      <c r="A186" t="s">
        <v>192</v>
      </c>
      <c r="B186" t="s">
        <v>203</v>
      </c>
      <c r="C186">
        <v>42234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</row>
    <row r="187" spans="1:175" x14ac:dyDescent="0.2">
      <c r="A187" t="s">
        <v>192</v>
      </c>
      <c r="B187" t="s">
        <v>203</v>
      </c>
      <c r="C187">
        <v>42242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</row>
    <row r="188" spans="1:175" x14ac:dyDescent="0.2">
      <c r="A188" t="s">
        <v>192</v>
      </c>
      <c r="B188" t="s">
        <v>203</v>
      </c>
      <c r="C188">
        <v>42243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</row>
    <row r="189" spans="1:175" x14ac:dyDescent="0.2">
      <c r="A189" t="s">
        <v>192</v>
      </c>
      <c r="B189" t="s">
        <v>203</v>
      </c>
      <c r="C189">
        <v>42244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</row>
    <row r="190" spans="1:175" x14ac:dyDescent="0.2">
      <c r="A190" t="s">
        <v>192</v>
      </c>
      <c r="B190" t="s">
        <v>203</v>
      </c>
      <c r="C190">
        <v>42256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</row>
    <row r="191" spans="1:175" x14ac:dyDescent="0.2">
      <c r="A191" t="s">
        <v>192</v>
      </c>
      <c r="B191" t="s">
        <v>203</v>
      </c>
      <c r="C191">
        <v>42257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</row>
    <row r="192" spans="1:175" x14ac:dyDescent="0.2">
      <c r="A192" t="s">
        <v>192</v>
      </c>
      <c r="B192" t="s">
        <v>203</v>
      </c>
      <c r="C192">
        <v>42258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</row>
    <row r="193" spans="1:175" x14ac:dyDescent="0.2">
      <c r="A193" t="s">
        <v>192</v>
      </c>
      <c r="B193" t="s">
        <v>203</v>
      </c>
      <c r="C193" t="s">
        <v>2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</row>
    <row r="194" spans="1:175" x14ac:dyDescent="0.2">
      <c r="A194" t="s">
        <v>193</v>
      </c>
      <c r="B194" t="s">
        <v>202</v>
      </c>
      <c r="C194">
        <v>42167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</row>
    <row r="195" spans="1:175" x14ac:dyDescent="0.2">
      <c r="A195" t="s">
        <v>193</v>
      </c>
      <c r="B195" t="s">
        <v>202</v>
      </c>
      <c r="C195">
        <v>42180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</row>
    <row r="196" spans="1:175" x14ac:dyDescent="0.2">
      <c r="A196" t="s">
        <v>193</v>
      </c>
      <c r="B196" t="s">
        <v>202</v>
      </c>
      <c r="C196">
        <v>42181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</row>
    <row r="197" spans="1:175" x14ac:dyDescent="0.2">
      <c r="A197" t="s">
        <v>193</v>
      </c>
      <c r="B197" t="s">
        <v>202</v>
      </c>
      <c r="C197">
        <v>42185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</row>
    <row r="198" spans="1:175" x14ac:dyDescent="0.2">
      <c r="A198" t="s">
        <v>193</v>
      </c>
      <c r="B198" t="s">
        <v>202</v>
      </c>
      <c r="C198">
        <v>42186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</row>
    <row r="199" spans="1:175" x14ac:dyDescent="0.2">
      <c r="A199" t="s">
        <v>193</v>
      </c>
      <c r="B199" t="s">
        <v>202</v>
      </c>
      <c r="C199">
        <v>42213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</row>
    <row r="200" spans="1:175" x14ac:dyDescent="0.2">
      <c r="A200" t="s">
        <v>193</v>
      </c>
      <c r="B200" t="s">
        <v>202</v>
      </c>
      <c r="C200">
        <v>42214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</row>
    <row r="201" spans="1:175" x14ac:dyDescent="0.2">
      <c r="A201" t="s">
        <v>193</v>
      </c>
      <c r="B201" t="s">
        <v>202</v>
      </c>
      <c r="C201">
        <v>42233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</row>
    <row r="202" spans="1:175" x14ac:dyDescent="0.2">
      <c r="A202" t="s">
        <v>193</v>
      </c>
      <c r="B202" t="s">
        <v>202</v>
      </c>
      <c r="C202">
        <v>42234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</row>
    <row r="203" spans="1:175" x14ac:dyDescent="0.2">
      <c r="A203" t="s">
        <v>193</v>
      </c>
      <c r="B203" t="s">
        <v>202</v>
      </c>
      <c r="C203">
        <v>42242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S203">
        <v>0</v>
      </c>
    </row>
    <row r="204" spans="1:175" x14ac:dyDescent="0.2">
      <c r="A204" t="s">
        <v>193</v>
      </c>
      <c r="B204" t="s">
        <v>202</v>
      </c>
      <c r="C204">
        <v>42243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</row>
    <row r="205" spans="1:175" x14ac:dyDescent="0.2">
      <c r="A205" t="s">
        <v>193</v>
      </c>
      <c r="B205" t="s">
        <v>202</v>
      </c>
      <c r="C205">
        <v>42244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</row>
    <row r="206" spans="1:175" x14ac:dyDescent="0.2">
      <c r="A206" t="s">
        <v>193</v>
      </c>
      <c r="B206" t="s">
        <v>202</v>
      </c>
      <c r="C206">
        <v>42256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</row>
    <row r="207" spans="1:175" x14ac:dyDescent="0.2">
      <c r="A207" t="s">
        <v>193</v>
      </c>
      <c r="B207" t="s">
        <v>202</v>
      </c>
      <c r="C207">
        <v>42257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</row>
    <row r="208" spans="1:175" x14ac:dyDescent="0.2">
      <c r="A208" t="s">
        <v>193</v>
      </c>
      <c r="B208" t="s">
        <v>202</v>
      </c>
      <c r="C208">
        <v>42258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S208">
        <v>0</v>
      </c>
    </row>
    <row r="209" spans="1:175" x14ac:dyDescent="0.2">
      <c r="A209" t="s">
        <v>193</v>
      </c>
      <c r="B209" t="s">
        <v>202</v>
      </c>
      <c r="C209" t="s">
        <v>2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</row>
    <row r="210" spans="1:175" x14ac:dyDescent="0.2">
      <c r="A210" t="s">
        <v>193</v>
      </c>
      <c r="B210" t="s">
        <v>204</v>
      </c>
      <c r="C210">
        <v>42167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</row>
    <row r="211" spans="1:175" x14ac:dyDescent="0.2">
      <c r="A211" t="s">
        <v>193</v>
      </c>
      <c r="B211" t="s">
        <v>204</v>
      </c>
      <c r="C211">
        <v>42180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</row>
    <row r="212" spans="1:175" x14ac:dyDescent="0.2">
      <c r="A212" t="s">
        <v>193</v>
      </c>
      <c r="B212" t="s">
        <v>204</v>
      </c>
      <c r="C212">
        <v>42181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</row>
    <row r="213" spans="1:175" x14ac:dyDescent="0.2">
      <c r="A213" t="s">
        <v>193</v>
      </c>
      <c r="B213" t="s">
        <v>204</v>
      </c>
      <c r="C213">
        <v>42185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</row>
    <row r="214" spans="1:175" x14ac:dyDescent="0.2">
      <c r="A214" t="s">
        <v>193</v>
      </c>
      <c r="B214" t="s">
        <v>204</v>
      </c>
      <c r="C214">
        <v>42186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</row>
    <row r="215" spans="1:175" x14ac:dyDescent="0.2">
      <c r="A215" t="s">
        <v>193</v>
      </c>
      <c r="B215" t="s">
        <v>204</v>
      </c>
      <c r="C215">
        <v>42213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</row>
    <row r="216" spans="1:175" x14ac:dyDescent="0.2">
      <c r="A216" t="s">
        <v>193</v>
      </c>
      <c r="B216" t="s">
        <v>204</v>
      </c>
      <c r="C216">
        <v>42214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</row>
    <row r="217" spans="1:175" x14ac:dyDescent="0.2">
      <c r="A217" t="s">
        <v>193</v>
      </c>
      <c r="B217" t="s">
        <v>204</v>
      </c>
      <c r="C217">
        <v>42233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</row>
    <row r="218" spans="1:175" x14ac:dyDescent="0.2">
      <c r="A218" t="s">
        <v>193</v>
      </c>
      <c r="B218" t="s">
        <v>204</v>
      </c>
      <c r="C218">
        <v>42234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</row>
    <row r="219" spans="1:175" x14ac:dyDescent="0.2">
      <c r="A219" t="s">
        <v>193</v>
      </c>
      <c r="B219" t="s">
        <v>204</v>
      </c>
      <c r="C219">
        <v>42242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</row>
    <row r="220" spans="1:175" x14ac:dyDescent="0.2">
      <c r="A220" t="s">
        <v>193</v>
      </c>
      <c r="B220" t="s">
        <v>204</v>
      </c>
      <c r="C220">
        <v>42243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S220">
        <v>0</v>
      </c>
    </row>
    <row r="221" spans="1:175" x14ac:dyDescent="0.2">
      <c r="A221" t="s">
        <v>193</v>
      </c>
      <c r="B221" t="s">
        <v>204</v>
      </c>
      <c r="C221">
        <v>42244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</row>
    <row r="222" spans="1:175" x14ac:dyDescent="0.2">
      <c r="A222" t="s">
        <v>193</v>
      </c>
      <c r="B222" t="s">
        <v>204</v>
      </c>
      <c r="C222">
        <v>42256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</row>
    <row r="223" spans="1:175" x14ac:dyDescent="0.2">
      <c r="A223" t="s">
        <v>193</v>
      </c>
      <c r="B223" t="s">
        <v>204</v>
      </c>
      <c r="C223">
        <v>42257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</row>
    <row r="224" spans="1:175" x14ac:dyDescent="0.2">
      <c r="A224" t="s">
        <v>193</v>
      </c>
      <c r="B224" t="s">
        <v>204</v>
      </c>
      <c r="C224">
        <v>42258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</row>
    <row r="225" spans="1:175" x14ac:dyDescent="0.2">
      <c r="A225" t="s">
        <v>193</v>
      </c>
      <c r="B225" t="s">
        <v>204</v>
      </c>
      <c r="C225" t="s">
        <v>2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</row>
    <row r="226" spans="1:175" x14ac:dyDescent="0.2">
      <c r="A226" t="s">
        <v>193</v>
      </c>
      <c r="B226" t="s">
        <v>1</v>
      </c>
      <c r="C226">
        <v>42167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S226">
        <v>0</v>
      </c>
    </row>
    <row r="227" spans="1:175" x14ac:dyDescent="0.2">
      <c r="A227" t="s">
        <v>193</v>
      </c>
      <c r="B227" t="s">
        <v>1</v>
      </c>
      <c r="C227">
        <v>42180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</row>
    <row r="228" spans="1:175" x14ac:dyDescent="0.2">
      <c r="A228" t="s">
        <v>193</v>
      </c>
      <c r="B228" t="s">
        <v>1</v>
      </c>
      <c r="C228">
        <v>42181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S228">
        <v>0</v>
      </c>
    </row>
    <row r="229" spans="1:175" x14ac:dyDescent="0.2">
      <c r="A229" t="s">
        <v>193</v>
      </c>
      <c r="B229" t="s">
        <v>1</v>
      </c>
      <c r="C229">
        <v>42185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</row>
    <row r="230" spans="1:175" x14ac:dyDescent="0.2">
      <c r="A230" t="s">
        <v>193</v>
      </c>
      <c r="B230" t="s">
        <v>1</v>
      </c>
      <c r="C230">
        <v>42186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</row>
    <row r="231" spans="1:175" x14ac:dyDescent="0.2">
      <c r="A231" t="s">
        <v>193</v>
      </c>
      <c r="B231" t="s">
        <v>1</v>
      </c>
      <c r="C231">
        <v>42213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</row>
    <row r="232" spans="1:175" x14ac:dyDescent="0.2">
      <c r="A232" t="s">
        <v>193</v>
      </c>
      <c r="B232" t="s">
        <v>1</v>
      </c>
      <c r="C232">
        <v>42214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</row>
    <row r="233" spans="1:175" x14ac:dyDescent="0.2">
      <c r="A233" t="s">
        <v>193</v>
      </c>
      <c r="B233" t="s">
        <v>1</v>
      </c>
      <c r="C233">
        <v>42233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</row>
    <row r="234" spans="1:175" x14ac:dyDescent="0.2">
      <c r="A234" t="s">
        <v>193</v>
      </c>
      <c r="B234" t="s">
        <v>1</v>
      </c>
      <c r="C234">
        <v>42234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</row>
    <row r="235" spans="1:175" x14ac:dyDescent="0.2">
      <c r="A235" t="s">
        <v>193</v>
      </c>
      <c r="B235" t="s">
        <v>1</v>
      </c>
      <c r="C235">
        <v>42242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</row>
    <row r="236" spans="1:175" x14ac:dyDescent="0.2">
      <c r="A236" t="s">
        <v>193</v>
      </c>
      <c r="B236" t="s">
        <v>1</v>
      </c>
      <c r="C236">
        <v>42243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</row>
    <row r="237" spans="1:175" x14ac:dyDescent="0.2">
      <c r="A237" t="s">
        <v>193</v>
      </c>
      <c r="B237" t="s">
        <v>1</v>
      </c>
      <c r="C237">
        <v>42244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</row>
    <row r="238" spans="1:175" x14ac:dyDescent="0.2">
      <c r="A238" t="s">
        <v>193</v>
      </c>
      <c r="B238" t="s">
        <v>1</v>
      </c>
      <c r="C238">
        <v>42256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S238">
        <v>0</v>
      </c>
    </row>
    <row r="239" spans="1:175" x14ac:dyDescent="0.2">
      <c r="A239" t="s">
        <v>193</v>
      </c>
      <c r="B239" t="s">
        <v>1</v>
      </c>
      <c r="C239">
        <v>42257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</row>
    <row r="240" spans="1:175" x14ac:dyDescent="0.2">
      <c r="A240" t="s">
        <v>193</v>
      </c>
      <c r="B240" t="s">
        <v>1</v>
      </c>
      <c r="C240">
        <v>42258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</row>
    <row r="241" spans="1:175" x14ac:dyDescent="0.2">
      <c r="A241" t="s">
        <v>193</v>
      </c>
      <c r="B241" t="s">
        <v>1</v>
      </c>
      <c r="C241" t="s">
        <v>2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S241">
        <v>0</v>
      </c>
    </row>
    <row r="242" spans="1:175" x14ac:dyDescent="0.2">
      <c r="A242" t="s">
        <v>193</v>
      </c>
      <c r="B242" t="s">
        <v>203</v>
      </c>
      <c r="C242">
        <v>42167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</row>
    <row r="243" spans="1:175" x14ac:dyDescent="0.2">
      <c r="A243" t="s">
        <v>193</v>
      </c>
      <c r="B243" t="s">
        <v>203</v>
      </c>
      <c r="C243">
        <v>42180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S243">
        <v>0</v>
      </c>
    </row>
    <row r="244" spans="1:175" x14ac:dyDescent="0.2">
      <c r="A244" t="s">
        <v>193</v>
      </c>
      <c r="B244" t="s">
        <v>203</v>
      </c>
      <c r="C244">
        <v>42181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</row>
    <row r="245" spans="1:175" x14ac:dyDescent="0.2">
      <c r="A245" t="s">
        <v>193</v>
      </c>
      <c r="B245" t="s">
        <v>203</v>
      </c>
      <c r="C245">
        <v>42185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S245">
        <v>0</v>
      </c>
    </row>
    <row r="246" spans="1:175" x14ac:dyDescent="0.2">
      <c r="A246" t="s">
        <v>193</v>
      </c>
      <c r="B246" t="s">
        <v>203</v>
      </c>
      <c r="C246">
        <v>42186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</row>
    <row r="247" spans="1:175" x14ac:dyDescent="0.2">
      <c r="A247" t="s">
        <v>193</v>
      </c>
      <c r="B247" t="s">
        <v>203</v>
      </c>
      <c r="C247">
        <v>42213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S247">
        <v>0</v>
      </c>
    </row>
    <row r="248" spans="1:175" x14ac:dyDescent="0.2">
      <c r="A248" t="s">
        <v>193</v>
      </c>
      <c r="B248" t="s">
        <v>203</v>
      </c>
      <c r="C248">
        <v>42214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S248">
        <v>0</v>
      </c>
    </row>
    <row r="249" spans="1:175" x14ac:dyDescent="0.2">
      <c r="A249" t="s">
        <v>193</v>
      </c>
      <c r="B249" t="s">
        <v>203</v>
      </c>
      <c r="C249">
        <v>42233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S249">
        <v>0</v>
      </c>
    </row>
    <row r="250" spans="1:175" x14ac:dyDescent="0.2">
      <c r="A250" t="s">
        <v>193</v>
      </c>
      <c r="B250" t="s">
        <v>203</v>
      </c>
      <c r="C250">
        <v>42234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S250">
        <v>0</v>
      </c>
    </row>
    <row r="251" spans="1:175" x14ac:dyDescent="0.2">
      <c r="A251" t="s">
        <v>193</v>
      </c>
      <c r="B251" t="s">
        <v>203</v>
      </c>
      <c r="C251">
        <v>42242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</row>
    <row r="252" spans="1:175" x14ac:dyDescent="0.2">
      <c r="A252" t="s">
        <v>193</v>
      </c>
      <c r="B252" t="s">
        <v>203</v>
      </c>
      <c r="C252">
        <v>42243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S252">
        <v>0</v>
      </c>
    </row>
    <row r="253" spans="1:175" x14ac:dyDescent="0.2">
      <c r="A253" t="s">
        <v>193</v>
      </c>
      <c r="B253" t="s">
        <v>203</v>
      </c>
      <c r="C253">
        <v>42244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</row>
    <row r="254" spans="1:175" x14ac:dyDescent="0.2">
      <c r="A254" t="s">
        <v>193</v>
      </c>
      <c r="B254" t="s">
        <v>203</v>
      </c>
      <c r="C254">
        <v>42256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S254">
        <v>0</v>
      </c>
    </row>
    <row r="255" spans="1:175" x14ac:dyDescent="0.2">
      <c r="A255" t="s">
        <v>193</v>
      </c>
      <c r="B255" t="s">
        <v>203</v>
      </c>
      <c r="C255">
        <v>42257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</row>
    <row r="256" spans="1:175" x14ac:dyDescent="0.2">
      <c r="A256" t="s">
        <v>193</v>
      </c>
      <c r="B256" t="s">
        <v>203</v>
      </c>
      <c r="C256">
        <v>42258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</row>
    <row r="257" spans="1:175" x14ac:dyDescent="0.2">
      <c r="A257" t="s">
        <v>193</v>
      </c>
      <c r="B257" t="s">
        <v>203</v>
      </c>
      <c r="C257" t="s">
        <v>2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S257">
        <v>0</v>
      </c>
    </row>
    <row r="258" spans="1:175" x14ac:dyDescent="0.2">
      <c r="A258" t="s">
        <v>194</v>
      </c>
      <c r="B258" t="s">
        <v>202</v>
      </c>
      <c r="C258">
        <v>42167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</row>
    <row r="259" spans="1:175" x14ac:dyDescent="0.2">
      <c r="A259" t="s">
        <v>194</v>
      </c>
      <c r="B259" t="s">
        <v>202</v>
      </c>
      <c r="C259">
        <v>42180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</row>
    <row r="260" spans="1:175" x14ac:dyDescent="0.2">
      <c r="A260" t="s">
        <v>194</v>
      </c>
      <c r="B260" t="s">
        <v>202</v>
      </c>
      <c r="C260">
        <v>42181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</row>
    <row r="261" spans="1:175" x14ac:dyDescent="0.2">
      <c r="A261" t="s">
        <v>194</v>
      </c>
      <c r="B261" t="s">
        <v>202</v>
      </c>
      <c r="C261">
        <v>42185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S261">
        <v>0</v>
      </c>
    </row>
    <row r="262" spans="1:175" x14ac:dyDescent="0.2">
      <c r="A262" t="s">
        <v>194</v>
      </c>
      <c r="B262" t="s">
        <v>202</v>
      </c>
      <c r="C262">
        <v>42186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</row>
    <row r="263" spans="1:175" x14ac:dyDescent="0.2">
      <c r="A263" t="s">
        <v>194</v>
      </c>
      <c r="B263" t="s">
        <v>202</v>
      </c>
      <c r="C263">
        <v>42213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S263">
        <v>0</v>
      </c>
    </row>
    <row r="264" spans="1:175" x14ac:dyDescent="0.2">
      <c r="A264" t="s">
        <v>194</v>
      </c>
      <c r="B264" t="s">
        <v>202</v>
      </c>
      <c r="C264">
        <v>42214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</row>
    <row r="265" spans="1:175" x14ac:dyDescent="0.2">
      <c r="A265" t="s">
        <v>194</v>
      </c>
      <c r="B265" t="s">
        <v>202</v>
      </c>
      <c r="C265">
        <v>42233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S265">
        <v>0</v>
      </c>
    </row>
    <row r="266" spans="1:175" x14ac:dyDescent="0.2">
      <c r="A266" t="s">
        <v>194</v>
      </c>
      <c r="B266" t="s">
        <v>202</v>
      </c>
      <c r="C266">
        <v>42234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</row>
    <row r="267" spans="1:175" x14ac:dyDescent="0.2">
      <c r="A267" t="s">
        <v>194</v>
      </c>
      <c r="B267" t="s">
        <v>202</v>
      </c>
      <c r="C267">
        <v>42242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</row>
    <row r="268" spans="1:175" x14ac:dyDescent="0.2">
      <c r="A268" t="s">
        <v>194</v>
      </c>
      <c r="B268" t="s">
        <v>202</v>
      </c>
      <c r="C268">
        <v>42243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</row>
    <row r="269" spans="1:175" x14ac:dyDescent="0.2">
      <c r="A269" t="s">
        <v>194</v>
      </c>
      <c r="B269" t="s">
        <v>202</v>
      </c>
      <c r="C269">
        <v>42244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</row>
    <row r="270" spans="1:175" x14ac:dyDescent="0.2">
      <c r="A270" t="s">
        <v>194</v>
      </c>
      <c r="B270" t="s">
        <v>202</v>
      </c>
      <c r="C270">
        <v>42256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S270">
        <v>0</v>
      </c>
    </row>
    <row r="271" spans="1:175" x14ac:dyDescent="0.2">
      <c r="A271" t="s">
        <v>194</v>
      </c>
      <c r="B271" t="s">
        <v>202</v>
      </c>
      <c r="C271">
        <v>42257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</row>
    <row r="272" spans="1:175" x14ac:dyDescent="0.2">
      <c r="A272" t="s">
        <v>194</v>
      </c>
      <c r="B272" t="s">
        <v>202</v>
      </c>
      <c r="C272">
        <v>42258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</row>
    <row r="273" spans="1:175" x14ac:dyDescent="0.2">
      <c r="A273" t="s">
        <v>194</v>
      </c>
      <c r="B273" t="s">
        <v>202</v>
      </c>
      <c r="C273" t="s">
        <v>2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</row>
    <row r="274" spans="1:175" x14ac:dyDescent="0.2">
      <c r="A274" t="s">
        <v>194</v>
      </c>
      <c r="B274" t="s">
        <v>204</v>
      </c>
      <c r="C274">
        <v>42167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</row>
    <row r="275" spans="1:175" x14ac:dyDescent="0.2">
      <c r="A275" t="s">
        <v>194</v>
      </c>
      <c r="B275" t="s">
        <v>204</v>
      </c>
      <c r="C275">
        <v>42180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</row>
    <row r="276" spans="1:175" x14ac:dyDescent="0.2">
      <c r="A276" t="s">
        <v>194</v>
      </c>
      <c r="B276" t="s">
        <v>204</v>
      </c>
      <c r="C276">
        <v>42181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</row>
    <row r="277" spans="1:175" x14ac:dyDescent="0.2">
      <c r="A277" t="s">
        <v>194</v>
      </c>
      <c r="B277" t="s">
        <v>204</v>
      </c>
      <c r="C277">
        <v>42185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</row>
    <row r="278" spans="1:175" x14ac:dyDescent="0.2">
      <c r="A278" t="s">
        <v>194</v>
      </c>
      <c r="B278" t="s">
        <v>204</v>
      </c>
      <c r="C278">
        <v>42186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</row>
    <row r="279" spans="1:175" x14ac:dyDescent="0.2">
      <c r="A279" t="s">
        <v>194</v>
      </c>
      <c r="B279" t="s">
        <v>204</v>
      </c>
      <c r="C279">
        <v>42213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</row>
    <row r="280" spans="1:175" x14ac:dyDescent="0.2">
      <c r="A280" t="s">
        <v>194</v>
      </c>
      <c r="B280" t="s">
        <v>204</v>
      </c>
      <c r="C280">
        <v>42214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</row>
    <row r="281" spans="1:175" x14ac:dyDescent="0.2">
      <c r="A281" t="s">
        <v>194</v>
      </c>
      <c r="B281" t="s">
        <v>204</v>
      </c>
      <c r="C281">
        <v>42233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</row>
    <row r="282" spans="1:175" x14ac:dyDescent="0.2">
      <c r="A282" t="s">
        <v>194</v>
      </c>
      <c r="B282" t="s">
        <v>204</v>
      </c>
      <c r="C282">
        <v>42234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</row>
    <row r="283" spans="1:175" x14ac:dyDescent="0.2">
      <c r="A283" t="s">
        <v>194</v>
      </c>
      <c r="B283" t="s">
        <v>204</v>
      </c>
      <c r="C283">
        <v>42242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</row>
    <row r="284" spans="1:175" x14ac:dyDescent="0.2">
      <c r="A284" t="s">
        <v>194</v>
      </c>
      <c r="B284" t="s">
        <v>204</v>
      </c>
      <c r="C284">
        <v>42243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</row>
    <row r="285" spans="1:175" x14ac:dyDescent="0.2">
      <c r="A285" t="s">
        <v>194</v>
      </c>
      <c r="B285" t="s">
        <v>204</v>
      </c>
      <c r="C285">
        <v>42244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S285">
        <v>0</v>
      </c>
    </row>
    <row r="286" spans="1:175" x14ac:dyDescent="0.2">
      <c r="A286" t="s">
        <v>194</v>
      </c>
      <c r="B286" t="s">
        <v>204</v>
      </c>
      <c r="C286">
        <v>42256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</row>
    <row r="287" spans="1:175" x14ac:dyDescent="0.2">
      <c r="A287" t="s">
        <v>194</v>
      </c>
      <c r="B287" t="s">
        <v>204</v>
      </c>
      <c r="C287">
        <v>42257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0</v>
      </c>
    </row>
    <row r="288" spans="1:175" x14ac:dyDescent="0.2">
      <c r="A288" t="s">
        <v>194</v>
      </c>
      <c r="B288" t="s">
        <v>204</v>
      </c>
      <c r="C288">
        <v>42258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</row>
    <row r="289" spans="1:175" x14ac:dyDescent="0.2">
      <c r="A289" t="s">
        <v>194</v>
      </c>
      <c r="B289" t="s">
        <v>204</v>
      </c>
      <c r="C289" t="s">
        <v>2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</row>
    <row r="290" spans="1:175" x14ac:dyDescent="0.2">
      <c r="A290" t="s">
        <v>194</v>
      </c>
      <c r="B290" t="s">
        <v>1</v>
      </c>
      <c r="C290">
        <v>42167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</row>
    <row r="291" spans="1:175" x14ac:dyDescent="0.2">
      <c r="A291" t="s">
        <v>194</v>
      </c>
      <c r="B291" t="s">
        <v>1</v>
      </c>
      <c r="C291">
        <v>42180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</row>
    <row r="292" spans="1:175" x14ac:dyDescent="0.2">
      <c r="A292" t="s">
        <v>194</v>
      </c>
      <c r="B292" t="s">
        <v>1</v>
      </c>
      <c r="C292">
        <v>42181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</row>
    <row r="293" spans="1:175" x14ac:dyDescent="0.2">
      <c r="A293" t="s">
        <v>194</v>
      </c>
      <c r="B293" t="s">
        <v>1</v>
      </c>
      <c r="C293">
        <v>42185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0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</row>
    <row r="294" spans="1:175" x14ac:dyDescent="0.2">
      <c r="A294" t="s">
        <v>194</v>
      </c>
      <c r="B294" t="s">
        <v>1</v>
      </c>
      <c r="C294">
        <v>42186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0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0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0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0</v>
      </c>
      <c r="FL294">
        <v>0</v>
      </c>
      <c r="FM294">
        <v>0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</row>
    <row r="295" spans="1:175" x14ac:dyDescent="0.2">
      <c r="A295" t="s">
        <v>194</v>
      </c>
      <c r="B295" t="s">
        <v>1</v>
      </c>
      <c r="C295">
        <v>42213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</row>
    <row r="296" spans="1:175" x14ac:dyDescent="0.2">
      <c r="A296" t="s">
        <v>194</v>
      </c>
      <c r="B296" t="s">
        <v>1</v>
      </c>
      <c r="C296">
        <v>42214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</row>
    <row r="297" spans="1:175" x14ac:dyDescent="0.2">
      <c r="A297" t="s">
        <v>194</v>
      </c>
      <c r="B297" t="s">
        <v>1</v>
      </c>
      <c r="C297">
        <v>42233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</row>
    <row r="298" spans="1:175" x14ac:dyDescent="0.2">
      <c r="A298" t="s">
        <v>194</v>
      </c>
      <c r="B298" t="s">
        <v>1</v>
      </c>
      <c r="C298">
        <v>42234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</row>
    <row r="299" spans="1:175" x14ac:dyDescent="0.2">
      <c r="A299" t="s">
        <v>194</v>
      </c>
      <c r="B299" t="s">
        <v>1</v>
      </c>
      <c r="C299">
        <v>42242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</row>
    <row r="300" spans="1:175" x14ac:dyDescent="0.2">
      <c r="A300" t="s">
        <v>194</v>
      </c>
      <c r="B300" t="s">
        <v>1</v>
      </c>
      <c r="C300">
        <v>42243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</row>
    <row r="301" spans="1:175" x14ac:dyDescent="0.2">
      <c r="A301" t="s">
        <v>194</v>
      </c>
      <c r="B301" t="s">
        <v>1</v>
      </c>
      <c r="C301">
        <v>42244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</row>
    <row r="302" spans="1:175" x14ac:dyDescent="0.2">
      <c r="A302" t="s">
        <v>194</v>
      </c>
      <c r="B302" t="s">
        <v>1</v>
      </c>
      <c r="C302">
        <v>42256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</row>
    <row r="303" spans="1:175" x14ac:dyDescent="0.2">
      <c r="A303" t="s">
        <v>194</v>
      </c>
      <c r="B303" t="s">
        <v>1</v>
      </c>
      <c r="C303">
        <v>42257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</row>
    <row r="304" spans="1:175" x14ac:dyDescent="0.2">
      <c r="A304" t="s">
        <v>194</v>
      </c>
      <c r="B304" t="s">
        <v>1</v>
      </c>
      <c r="C304">
        <v>42258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</row>
    <row r="305" spans="1:175" x14ac:dyDescent="0.2">
      <c r="A305" t="s">
        <v>194</v>
      </c>
      <c r="B305" t="s">
        <v>1</v>
      </c>
      <c r="C305" t="s">
        <v>2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</row>
    <row r="306" spans="1:175" x14ac:dyDescent="0.2">
      <c r="A306" t="s">
        <v>194</v>
      </c>
      <c r="B306" t="s">
        <v>203</v>
      </c>
      <c r="C306">
        <v>42167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</row>
    <row r="307" spans="1:175" x14ac:dyDescent="0.2">
      <c r="A307" t="s">
        <v>194</v>
      </c>
      <c r="B307" t="s">
        <v>203</v>
      </c>
      <c r="C307">
        <v>42180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</row>
    <row r="308" spans="1:175" x14ac:dyDescent="0.2">
      <c r="A308" t="s">
        <v>194</v>
      </c>
      <c r="B308" t="s">
        <v>203</v>
      </c>
      <c r="C308">
        <v>42181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0</v>
      </c>
    </row>
    <row r="309" spans="1:175" x14ac:dyDescent="0.2">
      <c r="A309" t="s">
        <v>194</v>
      </c>
      <c r="B309" t="s">
        <v>203</v>
      </c>
      <c r="C309">
        <v>42185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S309">
        <v>0</v>
      </c>
    </row>
    <row r="310" spans="1:175" x14ac:dyDescent="0.2">
      <c r="A310" t="s">
        <v>194</v>
      </c>
      <c r="B310" t="s">
        <v>203</v>
      </c>
      <c r="C310">
        <v>42186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</row>
    <row r="311" spans="1:175" x14ac:dyDescent="0.2">
      <c r="A311" t="s">
        <v>194</v>
      </c>
      <c r="B311" t="s">
        <v>203</v>
      </c>
      <c r="C311">
        <v>42213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S311">
        <v>0</v>
      </c>
    </row>
    <row r="312" spans="1:175" x14ac:dyDescent="0.2">
      <c r="A312" t="s">
        <v>194</v>
      </c>
      <c r="B312" t="s">
        <v>203</v>
      </c>
      <c r="C312">
        <v>42214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</row>
    <row r="313" spans="1:175" x14ac:dyDescent="0.2">
      <c r="A313" t="s">
        <v>194</v>
      </c>
      <c r="B313" t="s">
        <v>203</v>
      </c>
      <c r="C313">
        <v>42233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S313">
        <v>0</v>
      </c>
    </row>
    <row r="314" spans="1:175" x14ac:dyDescent="0.2">
      <c r="A314" t="s">
        <v>194</v>
      </c>
      <c r="B314" t="s">
        <v>203</v>
      </c>
      <c r="C314">
        <v>42234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</row>
    <row r="315" spans="1:175" x14ac:dyDescent="0.2">
      <c r="A315" t="s">
        <v>194</v>
      </c>
      <c r="B315" t="s">
        <v>203</v>
      </c>
      <c r="C315">
        <v>42242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</row>
    <row r="316" spans="1:175" x14ac:dyDescent="0.2">
      <c r="A316" t="s">
        <v>194</v>
      </c>
      <c r="B316" t="s">
        <v>203</v>
      </c>
      <c r="C316">
        <v>42243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</row>
    <row r="317" spans="1:175" x14ac:dyDescent="0.2">
      <c r="A317" t="s">
        <v>194</v>
      </c>
      <c r="B317" t="s">
        <v>203</v>
      </c>
      <c r="C317">
        <v>42244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S317">
        <v>0</v>
      </c>
    </row>
    <row r="318" spans="1:175" x14ac:dyDescent="0.2">
      <c r="A318" t="s">
        <v>194</v>
      </c>
      <c r="B318" t="s">
        <v>203</v>
      </c>
      <c r="C318">
        <v>42256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</row>
    <row r="319" spans="1:175" x14ac:dyDescent="0.2">
      <c r="A319" t="s">
        <v>194</v>
      </c>
      <c r="B319" t="s">
        <v>203</v>
      </c>
      <c r="C319">
        <v>42257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S319">
        <v>0</v>
      </c>
    </row>
    <row r="320" spans="1:175" x14ac:dyDescent="0.2">
      <c r="A320" t="s">
        <v>194</v>
      </c>
      <c r="B320" t="s">
        <v>203</v>
      </c>
      <c r="C320">
        <v>42258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</row>
    <row r="321" spans="1:175" x14ac:dyDescent="0.2">
      <c r="A321" t="s">
        <v>194</v>
      </c>
      <c r="B321" t="s">
        <v>203</v>
      </c>
      <c r="C321" t="s">
        <v>2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</row>
    <row r="322" spans="1:175" x14ac:dyDescent="0.2">
      <c r="A322" t="s">
        <v>195</v>
      </c>
      <c r="B322" t="s">
        <v>202</v>
      </c>
      <c r="C322">
        <v>42167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</row>
    <row r="323" spans="1:175" x14ac:dyDescent="0.2">
      <c r="A323" t="s">
        <v>195</v>
      </c>
      <c r="B323" t="s">
        <v>202</v>
      </c>
      <c r="C323">
        <v>42180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</row>
    <row r="324" spans="1:175" x14ac:dyDescent="0.2">
      <c r="A324" t="s">
        <v>195</v>
      </c>
      <c r="B324" t="s">
        <v>202</v>
      </c>
      <c r="C324">
        <v>42181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</row>
    <row r="325" spans="1:175" x14ac:dyDescent="0.2">
      <c r="A325" t="s">
        <v>195</v>
      </c>
      <c r="B325" t="s">
        <v>202</v>
      </c>
      <c r="C325">
        <v>42185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0</v>
      </c>
    </row>
    <row r="326" spans="1:175" x14ac:dyDescent="0.2">
      <c r="A326" t="s">
        <v>195</v>
      </c>
      <c r="B326" t="s">
        <v>202</v>
      </c>
      <c r="C326">
        <v>42186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0</v>
      </c>
    </row>
    <row r="327" spans="1:175" x14ac:dyDescent="0.2">
      <c r="A327" t="s">
        <v>195</v>
      </c>
      <c r="B327" t="s">
        <v>202</v>
      </c>
      <c r="C327">
        <v>42213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</row>
    <row r="328" spans="1:175" x14ac:dyDescent="0.2">
      <c r="A328" t="s">
        <v>195</v>
      </c>
      <c r="B328" t="s">
        <v>202</v>
      </c>
      <c r="C328">
        <v>42214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S328">
        <v>0</v>
      </c>
    </row>
    <row r="329" spans="1:175" x14ac:dyDescent="0.2">
      <c r="A329" t="s">
        <v>195</v>
      </c>
      <c r="B329" t="s">
        <v>202</v>
      </c>
      <c r="C329">
        <v>42233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0</v>
      </c>
    </row>
    <row r="330" spans="1:175" x14ac:dyDescent="0.2">
      <c r="A330" t="s">
        <v>195</v>
      </c>
      <c r="B330" t="s">
        <v>202</v>
      </c>
      <c r="C330">
        <v>42234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</row>
    <row r="331" spans="1:175" x14ac:dyDescent="0.2">
      <c r="A331" t="s">
        <v>195</v>
      </c>
      <c r="B331" t="s">
        <v>202</v>
      </c>
      <c r="C331">
        <v>42242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</row>
    <row r="332" spans="1:175" x14ac:dyDescent="0.2">
      <c r="A332" t="s">
        <v>195</v>
      </c>
      <c r="B332" t="s">
        <v>202</v>
      </c>
      <c r="C332">
        <v>42243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0</v>
      </c>
    </row>
    <row r="333" spans="1:175" x14ac:dyDescent="0.2">
      <c r="A333" t="s">
        <v>195</v>
      </c>
      <c r="B333" t="s">
        <v>202</v>
      </c>
      <c r="C333">
        <v>42244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</row>
    <row r="334" spans="1:175" x14ac:dyDescent="0.2">
      <c r="A334" t="s">
        <v>195</v>
      </c>
      <c r="B334" t="s">
        <v>202</v>
      </c>
      <c r="C334">
        <v>42256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S334">
        <v>0</v>
      </c>
    </row>
    <row r="335" spans="1:175" x14ac:dyDescent="0.2">
      <c r="A335" t="s">
        <v>195</v>
      </c>
      <c r="B335" t="s">
        <v>202</v>
      </c>
      <c r="C335">
        <v>42257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</row>
    <row r="336" spans="1:175" x14ac:dyDescent="0.2">
      <c r="A336" t="s">
        <v>195</v>
      </c>
      <c r="B336" t="s">
        <v>202</v>
      </c>
      <c r="C336">
        <v>42258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</row>
    <row r="337" spans="1:175" x14ac:dyDescent="0.2">
      <c r="A337" t="s">
        <v>195</v>
      </c>
      <c r="B337" t="s">
        <v>202</v>
      </c>
      <c r="C337" t="s">
        <v>2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</row>
    <row r="338" spans="1:175" x14ac:dyDescent="0.2">
      <c r="A338" t="s">
        <v>195</v>
      </c>
      <c r="B338" t="s">
        <v>204</v>
      </c>
      <c r="C338">
        <v>42167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</row>
    <row r="339" spans="1:175" x14ac:dyDescent="0.2">
      <c r="A339" t="s">
        <v>195</v>
      </c>
      <c r="B339" t="s">
        <v>204</v>
      </c>
      <c r="C339">
        <v>42180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S339">
        <v>0</v>
      </c>
    </row>
    <row r="340" spans="1:175" x14ac:dyDescent="0.2">
      <c r="A340" t="s">
        <v>195</v>
      </c>
      <c r="B340" t="s">
        <v>204</v>
      </c>
      <c r="C340">
        <v>42181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</row>
    <row r="341" spans="1:175" x14ac:dyDescent="0.2">
      <c r="A341" t="s">
        <v>195</v>
      </c>
      <c r="B341" t="s">
        <v>204</v>
      </c>
      <c r="C341">
        <v>42185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</row>
    <row r="342" spans="1:175" x14ac:dyDescent="0.2">
      <c r="A342" t="s">
        <v>195</v>
      </c>
      <c r="B342" t="s">
        <v>204</v>
      </c>
      <c r="C342">
        <v>42186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</row>
    <row r="343" spans="1:175" x14ac:dyDescent="0.2">
      <c r="A343" t="s">
        <v>195</v>
      </c>
      <c r="B343" t="s">
        <v>204</v>
      </c>
      <c r="C343">
        <v>42213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</row>
    <row r="344" spans="1:175" x14ac:dyDescent="0.2">
      <c r="A344" t="s">
        <v>195</v>
      </c>
      <c r="B344" t="s">
        <v>204</v>
      </c>
      <c r="C344">
        <v>42214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</row>
    <row r="345" spans="1:175" x14ac:dyDescent="0.2">
      <c r="A345" t="s">
        <v>195</v>
      </c>
      <c r="B345" t="s">
        <v>204</v>
      </c>
      <c r="C345">
        <v>42233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</row>
    <row r="346" spans="1:175" x14ac:dyDescent="0.2">
      <c r="A346" t="s">
        <v>195</v>
      </c>
      <c r="B346" t="s">
        <v>204</v>
      </c>
      <c r="C346">
        <v>42234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</row>
    <row r="347" spans="1:175" x14ac:dyDescent="0.2">
      <c r="A347" t="s">
        <v>195</v>
      </c>
      <c r="B347" t="s">
        <v>204</v>
      </c>
      <c r="C347">
        <v>42242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0</v>
      </c>
      <c r="EQ347">
        <v>0</v>
      </c>
      <c r="ER347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</row>
    <row r="348" spans="1:175" x14ac:dyDescent="0.2">
      <c r="A348" t="s">
        <v>195</v>
      </c>
      <c r="B348" t="s">
        <v>204</v>
      </c>
      <c r="C348">
        <v>42243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</row>
    <row r="349" spans="1:175" x14ac:dyDescent="0.2">
      <c r="A349" t="s">
        <v>195</v>
      </c>
      <c r="B349" t="s">
        <v>204</v>
      </c>
      <c r="C349">
        <v>42244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</row>
    <row r="350" spans="1:175" x14ac:dyDescent="0.2">
      <c r="A350" t="s">
        <v>195</v>
      </c>
      <c r="B350" t="s">
        <v>204</v>
      </c>
      <c r="C350">
        <v>42256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</row>
    <row r="351" spans="1:175" x14ac:dyDescent="0.2">
      <c r="A351" t="s">
        <v>195</v>
      </c>
      <c r="B351" t="s">
        <v>204</v>
      </c>
      <c r="C351">
        <v>42257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0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</row>
    <row r="352" spans="1:175" x14ac:dyDescent="0.2">
      <c r="A352" t="s">
        <v>195</v>
      </c>
      <c r="B352" t="s">
        <v>204</v>
      </c>
      <c r="C352">
        <v>42258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</row>
    <row r="353" spans="1:175" x14ac:dyDescent="0.2">
      <c r="A353" t="s">
        <v>195</v>
      </c>
      <c r="B353" t="s">
        <v>204</v>
      </c>
      <c r="C353" t="s">
        <v>2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</row>
    <row r="354" spans="1:175" x14ac:dyDescent="0.2">
      <c r="A354" t="s">
        <v>195</v>
      </c>
      <c r="B354" t="s">
        <v>1</v>
      </c>
      <c r="C354">
        <v>42167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</row>
    <row r="355" spans="1:175" x14ac:dyDescent="0.2">
      <c r="A355" t="s">
        <v>195</v>
      </c>
      <c r="B355" t="s">
        <v>1</v>
      </c>
      <c r="C355">
        <v>42180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</row>
    <row r="356" spans="1:175" x14ac:dyDescent="0.2">
      <c r="A356" t="s">
        <v>195</v>
      </c>
      <c r="B356" t="s">
        <v>1</v>
      </c>
      <c r="C356">
        <v>42181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</row>
    <row r="357" spans="1:175" x14ac:dyDescent="0.2">
      <c r="A357" t="s">
        <v>195</v>
      </c>
      <c r="B357" t="s">
        <v>1</v>
      </c>
      <c r="C357">
        <v>42185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</row>
    <row r="358" spans="1:175" x14ac:dyDescent="0.2">
      <c r="A358" t="s">
        <v>195</v>
      </c>
      <c r="B358" t="s">
        <v>1</v>
      </c>
      <c r="C358">
        <v>42186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</row>
    <row r="359" spans="1:175" x14ac:dyDescent="0.2">
      <c r="A359" t="s">
        <v>195</v>
      </c>
      <c r="B359" t="s">
        <v>1</v>
      </c>
      <c r="C359">
        <v>42213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</row>
    <row r="360" spans="1:175" x14ac:dyDescent="0.2">
      <c r="A360" t="s">
        <v>195</v>
      </c>
      <c r="B360" t="s">
        <v>1</v>
      </c>
      <c r="C360">
        <v>42214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</row>
    <row r="361" spans="1:175" x14ac:dyDescent="0.2">
      <c r="A361" t="s">
        <v>195</v>
      </c>
      <c r="B361" t="s">
        <v>1</v>
      </c>
      <c r="C361">
        <v>42233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</row>
    <row r="362" spans="1:175" x14ac:dyDescent="0.2">
      <c r="A362" t="s">
        <v>195</v>
      </c>
      <c r="B362" t="s">
        <v>1</v>
      </c>
      <c r="C362">
        <v>42234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</row>
    <row r="363" spans="1:175" x14ac:dyDescent="0.2">
      <c r="A363" t="s">
        <v>195</v>
      </c>
      <c r="B363" t="s">
        <v>1</v>
      </c>
      <c r="C363">
        <v>42242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</row>
    <row r="364" spans="1:175" x14ac:dyDescent="0.2">
      <c r="A364" t="s">
        <v>195</v>
      </c>
      <c r="B364" t="s">
        <v>1</v>
      </c>
      <c r="C364">
        <v>42243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</row>
    <row r="365" spans="1:175" x14ac:dyDescent="0.2">
      <c r="A365" t="s">
        <v>195</v>
      </c>
      <c r="B365" t="s">
        <v>1</v>
      </c>
      <c r="C365">
        <v>42244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0</v>
      </c>
    </row>
    <row r="366" spans="1:175" x14ac:dyDescent="0.2">
      <c r="A366" t="s">
        <v>195</v>
      </c>
      <c r="B366" t="s">
        <v>1</v>
      </c>
      <c r="C366">
        <v>42256</v>
      </c>
      <c r="D366">
        <v>2</v>
      </c>
      <c r="E366">
        <v>23</v>
      </c>
      <c r="F366">
        <v>7.1275279999999999</v>
      </c>
      <c r="G366">
        <v>7.0973940000000004</v>
      </c>
      <c r="H366">
        <v>7.2945820000000001</v>
      </c>
      <c r="I366">
        <v>7.4199710000000003</v>
      </c>
      <c r="J366">
        <v>7.2039179999999998</v>
      </c>
      <c r="K366">
        <v>8.7476559999999992</v>
      </c>
      <c r="L366">
        <v>10.41492</v>
      </c>
      <c r="M366">
        <v>12.48287</v>
      </c>
      <c r="N366">
        <v>13.90091</v>
      </c>
      <c r="O366">
        <v>14.709479999999999</v>
      </c>
      <c r="P366">
        <v>15.27989</v>
      </c>
      <c r="Q366">
        <v>14.904030000000001</v>
      </c>
      <c r="R366">
        <v>14.679080000000001</v>
      </c>
      <c r="S366">
        <v>15.29298</v>
      </c>
      <c r="T366">
        <v>15.32582</v>
      </c>
      <c r="U366">
        <v>14.803940000000001</v>
      </c>
      <c r="V366">
        <v>12.59014</v>
      </c>
      <c r="W366">
        <v>11.347379999999999</v>
      </c>
      <c r="X366">
        <v>10.71001</v>
      </c>
      <c r="Y366">
        <v>10.05456</v>
      </c>
      <c r="Z366">
        <v>9.2681159999999991</v>
      </c>
      <c r="AA366">
        <v>8.6307740000000006</v>
      </c>
      <c r="AB366">
        <v>8.2775789999999994</v>
      </c>
      <c r="AC366">
        <v>7.8008810000000004</v>
      </c>
      <c r="AD366">
        <v>-0.1116606</v>
      </c>
      <c r="AE366">
        <v>-0.13181399999999999</v>
      </c>
      <c r="AF366">
        <v>-0.1372584</v>
      </c>
      <c r="AG366">
        <v>-9.6985500000000002E-2</v>
      </c>
      <c r="AH366">
        <v>-8.6043300000000003E-2</v>
      </c>
      <c r="AI366">
        <v>-6.7370700000000006E-2</v>
      </c>
      <c r="AJ366">
        <v>-0.2099</v>
      </c>
      <c r="AK366">
        <v>-0.3475047</v>
      </c>
      <c r="AL366">
        <v>-0.31978970000000001</v>
      </c>
      <c r="AM366">
        <v>-0.2611503</v>
      </c>
      <c r="AN366">
        <v>-0.17245050000000001</v>
      </c>
      <c r="AO366">
        <v>-0.186531</v>
      </c>
      <c r="AP366">
        <v>0.44758809999999999</v>
      </c>
      <c r="AQ366">
        <v>1.875723</v>
      </c>
      <c r="AR366">
        <v>1.85869</v>
      </c>
      <c r="AS366">
        <v>1.7677769999999999</v>
      </c>
      <c r="AT366">
        <v>1.8112779999999999</v>
      </c>
      <c r="AU366">
        <v>1.728262</v>
      </c>
      <c r="AV366">
        <v>1.7909360000000001</v>
      </c>
      <c r="AW366">
        <v>1.8811009999999999</v>
      </c>
      <c r="AX366">
        <v>1.9358390000000001</v>
      </c>
      <c r="AY366">
        <v>1.3146640000000001</v>
      </c>
      <c r="AZ366">
        <v>1.578519</v>
      </c>
      <c r="BA366">
        <v>1.2258549999999999</v>
      </c>
      <c r="BB366">
        <v>-6.4771999999999996E-2</v>
      </c>
      <c r="BC366">
        <v>-8.7781600000000001E-2</v>
      </c>
      <c r="BD366">
        <v>-9.4183100000000006E-2</v>
      </c>
      <c r="BE366">
        <v>-5.4602600000000001E-2</v>
      </c>
      <c r="BF366">
        <v>-4.5515699999999999E-2</v>
      </c>
      <c r="BG366">
        <v>-2.73365E-2</v>
      </c>
      <c r="BH366">
        <v>-0.1580934</v>
      </c>
      <c r="BI366">
        <v>-0.27301829999999999</v>
      </c>
      <c r="BJ366">
        <v>-0.2453824</v>
      </c>
      <c r="BK366">
        <v>-0.1955557</v>
      </c>
      <c r="BL366">
        <v>-0.10803</v>
      </c>
      <c r="BM366">
        <v>-0.1333907</v>
      </c>
      <c r="BN366">
        <v>0.49971690000000002</v>
      </c>
      <c r="BO366">
        <v>1.93631</v>
      </c>
      <c r="BP366">
        <v>1.9113020000000001</v>
      </c>
      <c r="BQ366">
        <v>1.8337650000000001</v>
      </c>
      <c r="BR366">
        <v>1.8760269999999999</v>
      </c>
      <c r="BS366">
        <v>1.803822</v>
      </c>
      <c r="BT366">
        <v>1.858627</v>
      </c>
      <c r="BU366">
        <v>1.952663</v>
      </c>
      <c r="BV366">
        <v>2.0567160000000002</v>
      </c>
      <c r="BW366">
        <v>1.4265019999999999</v>
      </c>
      <c r="BX366">
        <v>1.6965939999999999</v>
      </c>
      <c r="BY366">
        <v>1.326962</v>
      </c>
      <c r="BZ366">
        <v>-3.2296999999999999E-2</v>
      </c>
      <c r="CA366">
        <v>-5.72849E-2</v>
      </c>
      <c r="CB366">
        <v>-6.4349299999999998E-2</v>
      </c>
      <c r="CC366">
        <v>-2.5248300000000001E-2</v>
      </c>
      <c r="CD366">
        <v>-1.74465E-2</v>
      </c>
      <c r="CE366">
        <v>3.9100000000000002E-4</v>
      </c>
      <c r="CF366">
        <v>-0.1222123</v>
      </c>
      <c r="CG366">
        <v>-0.22142919999999999</v>
      </c>
      <c r="CH366">
        <v>-0.1938481</v>
      </c>
      <c r="CI366">
        <v>-0.15012510000000001</v>
      </c>
      <c r="CJ366">
        <v>-6.3412499999999997E-2</v>
      </c>
      <c r="CK366">
        <v>-9.6585900000000002E-2</v>
      </c>
      <c r="CL366">
        <v>0.5358212</v>
      </c>
      <c r="CM366">
        <v>1.978272</v>
      </c>
      <c r="CN366">
        <v>1.9477409999999999</v>
      </c>
      <c r="CO366">
        <v>1.8794679999999999</v>
      </c>
      <c r="CP366">
        <v>1.9208719999999999</v>
      </c>
      <c r="CQ366">
        <v>1.8561540000000001</v>
      </c>
      <c r="CR366">
        <v>1.905511</v>
      </c>
      <c r="CS366">
        <v>2.002227</v>
      </c>
      <c r="CT366">
        <v>2.1404350000000001</v>
      </c>
      <c r="CU366">
        <v>1.5039610000000001</v>
      </c>
      <c r="CV366">
        <v>1.7783720000000001</v>
      </c>
      <c r="CW366">
        <v>1.3969879999999999</v>
      </c>
      <c r="CX366">
        <v>1.7789999999999999E-4</v>
      </c>
      <c r="CY366">
        <v>-2.6788099999999999E-2</v>
      </c>
      <c r="CZ366">
        <v>-3.4515400000000002E-2</v>
      </c>
      <c r="DA366">
        <v>4.1060000000000003E-3</v>
      </c>
      <c r="DB366">
        <v>1.06228E-2</v>
      </c>
      <c r="DC366">
        <v>2.8118500000000001E-2</v>
      </c>
      <c r="DD366">
        <v>-8.6331199999999997E-2</v>
      </c>
      <c r="DE366">
        <v>-0.16984009999999999</v>
      </c>
      <c r="DF366">
        <v>-0.14231389999999999</v>
      </c>
      <c r="DG366">
        <v>-0.1046945</v>
      </c>
      <c r="DH366">
        <v>-1.8795099999999999E-2</v>
      </c>
      <c r="DI366">
        <v>-5.9781099999999997E-2</v>
      </c>
      <c r="DJ366">
        <v>0.57192549999999998</v>
      </c>
      <c r="DK366">
        <v>2.020235</v>
      </c>
      <c r="DL366">
        <v>1.9841800000000001</v>
      </c>
      <c r="DM366">
        <v>1.925171</v>
      </c>
      <c r="DN366">
        <v>1.9657169999999999</v>
      </c>
      <c r="DO366">
        <v>1.9084859999999999</v>
      </c>
      <c r="DP366">
        <v>1.952394</v>
      </c>
      <c r="DQ366">
        <v>2.05179</v>
      </c>
      <c r="DR366">
        <v>2.224154</v>
      </c>
      <c r="DS366">
        <v>1.5814189999999999</v>
      </c>
      <c r="DT366">
        <v>1.86015</v>
      </c>
      <c r="DU366">
        <v>1.467014</v>
      </c>
      <c r="DV366">
        <v>4.7066499999999997E-2</v>
      </c>
      <c r="DW366">
        <v>1.7244300000000001E-2</v>
      </c>
      <c r="DX366">
        <v>8.5599000000000005E-3</v>
      </c>
      <c r="DY366">
        <v>4.6489000000000003E-2</v>
      </c>
      <c r="DZ366">
        <v>5.1150300000000003E-2</v>
      </c>
      <c r="EA366">
        <v>6.8152699999999997E-2</v>
      </c>
      <c r="EB366">
        <v>-3.4524699999999998E-2</v>
      </c>
      <c r="EC366">
        <v>-9.53537E-2</v>
      </c>
      <c r="ED366">
        <v>-6.7906499999999995E-2</v>
      </c>
      <c r="EE366">
        <v>-3.90999E-2</v>
      </c>
      <c r="EF366">
        <v>4.5625400000000003E-2</v>
      </c>
      <c r="EG366">
        <v>-6.6407999999999997E-3</v>
      </c>
      <c r="EH366">
        <v>0.62405429999999995</v>
      </c>
      <c r="EI366">
        <v>2.0808219999999999</v>
      </c>
      <c r="EJ366">
        <v>2.0367920000000002</v>
      </c>
      <c r="EK366">
        <v>1.9911589999999999</v>
      </c>
      <c r="EL366">
        <v>2.030465</v>
      </c>
      <c r="EM366">
        <v>1.984046</v>
      </c>
      <c r="EN366">
        <v>2.0200849999999999</v>
      </c>
      <c r="EO366">
        <v>2.1233520000000001</v>
      </c>
      <c r="EP366">
        <v>2.3450310000000001</v>
      </c>
      <c r="EQ366">
        <v>1.693257</v>
      </c>
      <c r="ER366">
        <v>1.9782249999999999</v>
      </c>
      <c r="ES366">
        <v>1.56812</v>
      </c>
      <c r="ET366">
        <v>65.114879999999999</v>
      </c>
      <c r="EU366">
        <v>63.61403</v>
      </c>
      <c r="EV366">
        <v>61.391939999999998</v>
      </c>
      <c r="EW366">
        <v>60.214080000000003</v>
      </c>
      <c r="EX366">
        <v>58.883159999999997</v>
      </c>
      <c r="EY366">
        <v>57.5</v>
      </c>
      <c r="EZ366">
        <v>56.5</v>
      </c>
      <c r="FA366">
        <v>59.840429999999998</v>
      </c>
      <c r="FB366">
        <v>68.064530000000005</v>
      </c>
      <c r="FC366">
        <v>74</v>
      </c>
      <c r="FD366">
        <v>81</v>
      </c>
      <c r="FE366">
        <v>87.099530000000001</v>
      </c>
      <c r="FF366">
        <v>92.307699999999997</v>
      </c>
      <c r="FG366">
        <v>98</v>
      </c>
      <c r="FH366">
        <v>101.8159</v>
      </c>
      <c r="FI366">
        <v>102.6525</v>
      </c>
      <c r="FJ366">
        <v>102.17870000000001</v>
      </c>
      <c r="FK366">
        <v>99.766630000000006</v>
      </c>
      <c r="FL366">
        <v>94.539559999999994</v>
      </c>
      <c r="FM366">
        <v>86.909829999999999</v>
      </c>
      <c r="FN366">
        <v>81.590479999999999</v>
      </c>
      <c r="FO366">
        <v>76.656779999999998</v>
      </c>
      <c r="FP366">
        <v>71.644779999999997</v>
      </c>
      <c r="FQ366">
        <v>69.021619999999999</v>
      </c>
      <c r="FR366">
        <v>4.4644299999999998E-2</v>
      </c>
      <c r="FS366">
        <v>1</v>
      </c>
    </row>
    <row r="367" spans="1:175" x14ac:dyDescent="0.2">
      <c r="A367" t="s">
        <v>195</v>
      </c>
      <c r="B367" t="s">
        <v>1</v>
      </c>
      <c r="C367">
        <v>42257</v>
      </c>
      <c r="D367">
        <v>2</v>
      </c>
      <c r="E367">
        <v>23</v>
      </c>
      <c r="F367">
        <v>6.95181</v>
      </c>
      <c r="G367">
        <v>6.774203</v>
      </c>
      <c r="H367">
        <v>6.8043009999999997</v>
      </c>
      <c r="I367">
        <v>6.7114750000000001</v>
      </c>
      <c r="J367">
        <v>6.7727839999999997</v>
      </c>
      <c r="K367">
        <v>8.2815370000000001</v>
      </c>
      <c r="L367">
        <v>9.8611090000000008</v>
      </c>
      <c r="M367">
        <v>11.685750000000001</v>
      </c>
      <c r="N367">
        <v>13.269780000000001</v>
      </c>
      <c r="O367">
        <v>14.031560000000001</v>
      </c>
      <c r="P367">
        <v>14.46777</v>
      </c>
      <c r="Q367">
        <v>14.160920000000001</v>
      </c>
      <c r="R367">
        <v>14.43196</v>
      </c>
      <c r="S367">
        <v>14.94279</v>
      </c>
      <c r="T367">
        <v>14.97602</v>
      </c>
      <c r="U367">
        <v>13.525029999999999</v>
      </c>
      <c r="V367">
        <v>11.52289</v>
      </c>
      <c r="W367">
        <v>10.5123</v>
      </c>
      <c r="X367">
        <v>10.02549</v>
      </c>
      <c r="Y367">
        <v>9.5292739999999991</v>
      </c>
      <c r="Z367">
        <v>8.8810210000000005</v>
      </c>
      <c r="AA367">
        <v>8.1866970000000006</v>
      </c>
      <c r="AB367">
        <v>7.8688900000000004</v>
      </c>
      <c r="AC367">
        <v>7.6739189999999997</v>
      </c>
      <c r="AD367">
        <v>-0.81856220000000002</v>
      </c>
      <c r="AE367">
        <v>-0.83469859999999996</v>
      </c>
      <c r="AF367">
        <v>-3.9234600000000001E-2</v>
      </c>
      <c r="AG367">
        <v>0.15893450000000001</v>
      </c>
      <c r="AH367">
        <v>0.17984700000000001</v>
      </c>
      <c r="AI367">
        <v>0.2131864</v>
      </c>
      <c r="AJ367">
        <v>8.1679999999999999E-3</v>
      </c>
      <c r="AK367">
        <v>-0.1197762</v>
      </c>
      <c r="AL367">
        <v>-9.7908999999999996E-2</v>
      </c>
      <c r="AM367">
        <v>-6.5739500000000006E-2</v>
      </c>
      <c r="AN367">
        <v>-0.45419860000000001</v>
      </c>
      <c r="AO367">
        <v>-0.67213230000000002</v>
      </c>
      <c r="AP367">
        <v>-0.40568379999999998</v>
      </c>
      <c r="AQ367">
        <v>1.381159</v>
      </c>
      <c r="AR367">
        <v>1.404569</v>
      </c>
      <c r="AS367">
        <v>1.286152</v>
      </c>
      <c r="AT367">
        <v>1.2804310000000001</v>
      </c>
      <c r="AU367">
        <v>1.349988</v>
      </c>
      <c r="AV367">
        <v>1.429003</v>
      </c>
      <c r="AW367">
        <v>1.476081</v>
      </c>
      <c r="AX367">
        <v>1.5258640000000001</v>
      </c>
      <c r="AY367">
        <v>0.75696509999999995</v>
      </c>
      <c r="AZ367">
        <v>-0.45526460000000002</v>
      </c>
      <c r="BA367">
        <v>-0.59549070000000004</v>
      </c>
      <c r="BB367">
        <v>-0.77353510000000003</v>
      </c>
      <c r="BC367">
        <v>-0.78430060000000001</v>
      </c>
      <c r="BD367">
        <v>1.2975199999999999E-2</v>
      </c>
      <c r="BE367">
        <v>0.2105929</v>
      </c>
      <c r="BF367">
        <v>0.2288297</v>
      </c>
      <c r="BG367">
        <v>0.26200069999999998</v>
      </c>
      <c r="BH367">
        <v>7.0404700000000001E-2</v>
      </c>
      <c r="BI367">
        <v>-3.0099999999999998E-2</v>
      </c>
      <c r="BJ367">
        <v>-2.7916199999999999E-2</v>
      </c>
      <c r="BK367">
        <v>1.9021000000000001E-3</v>
      </c>
      <c r="BL367">
        <v>-0.38445610000000002</v>
      </c>
      <c r="BM367">
        <v>-0.60012010000000005</v>
      </c>
      <c r="BN367">
        <v>-0.32417020000000002</v>
      </c>
      <c r="BO367">
        <v>1.4740500000000001</v>
      </c>
      <c r="BP367">
        <v>1.480137</v>
      </c>
      <c r="BQ367">
        <v>1.3766259999999999</v>
      </c>
      <c r="BR367">
        <v>1.3676269999999999</v>
      </c>
      <c r="BS367">
        <v>1.4433879999999999</v>
      </c>
      <c r="BT367">
        <v>1.515833</v>
      </c>
      <c r="BU367">
        <v>1.5671679999999999</v>
      </c>
      <c r="BV367">
        <v>1.6452</v>
      </c>
      <c r="BW367">
        <v>0.85069709999999998</v>
      </c>
      <c r="BX367">
        <v>-0.35441349999999999</v>
      </c>
      <c r="BY367">
        <v>-0.48682700000000001</v>
      </c>
      <c r="BZ367">
        <v>-0.74234940000000005</v>
      </c>
      <c r="CA367">
        <v>-0.74939509999999998</v>
      </c>
      <c r="CB367">
        <v>4.9135499999999999E-2</v>
      </c>
      <c r="CC367">
        <v>0.24637129999999999</v>
      </c>
      <c r="CD367">
        <v>0.26275490000000001</v>
      </c>
      <c r="CE367">
        <v>0.2958094</v>
      </c>
      <c r="CF367">
        <v>0.11350970000000001</v>
      </c>
      <c r="CG367">
        <v>3.2009500000000003E-2</v>
      </c>
      <c r="CH367">
        <v>2.0560700000000001E-2</v>
      </c>
      <c r="CI367">
        <v>4.8750500000000002E-2</v>
      </c>
      <c r="CJ367">
        <v>-0.33615270000000003</v>
      </c>
      <c r="CK367">
        <v>-0.55024470000000003</v>
      </c>
      <c r="CL367">
        <v>-0.26771420000000001</v>
      </c>
      <c r="CM367">
        <v>1.538386</v>
      </c>
      <c r="CN367">
        <v>1.532475</v>
      </c>
      <c r="CO367">
        <v>1.4392879999999999</v>
      </c>
      <c r="CP367">
        <v>1.4280189999999999</v>
      </c>
      <c r="CQ367">
        <v>1.508076</v>
      </c>
      <c r="CR367">
        <v>1.575971</v>
      </c>
      <c r="CS367">
        <v>1.6302540000000001</v>
      </c>
      <c r="CT367">
        <v>1.7278519999999999</v>
      </c>
      <c r="CU367">
        <v>0.91561559999999997</v>
      </c>
      <c r="CV367">
        <v>-0.28456429999999999</v>
      </c>
      <c r="CW367">
        <v>-0.41156690000000001</v>
      </c>
      <c r="CX367">
        <v>-0.71116380000000001</v>
      </c>
      <c r="CY367">
        <v>-0.71448959999999995</v>
      </c>
      <c r="CZ367">
        <v>8.5295800000000005E-2</v>
      </c>
      <c r="DA367">
        <v>0.2821497</v>
      </c>
      <c r="DB367">
        <v>0.29668020000000001</v>
      </c>
      <c r="DC367">
        <v>0.32961810000000002</v>
      </c>
      <c r="DD367">
        <v>0.15661459999999999</v>
      </c>
      <c r="DE367">
        <v>9.4118999999999994E-2</v>
      </c>
      <c r="DF367">
        <v>6.9037500000000002E-2</v>
      </c>
      <c r="DG367">
        <v>9.5599000000000003E-2</v>
      </c>
      <c r="DH367">
        <v>-0.28784920000000003</v>
      </c>
      <c r="DI367">
        <v>-0.50036939999999996</v>
      </c>
      <c r="DJ367">
        <v>-0.21125820000000001</v>
      </c>
      <c r="DK367">
        <v>1.602722</v>
      </c>
      <c r="DL367">
        <v>1.584813</v>
      </c>
      <c r="DM367">
        <v>1.5019499999999999</v>
      </c>
      <c r="DN367">
        <v>1.4884109999999999</v>
      </c>
      <c r="DO367">
        <v>1.572765</v>
      </c>
      <c r="DP367">
        <v>1.636109</v>
      </c>
      <c r="DQ367">
        <v>1.6933400000000001</v>
      </c>
      <c r="DR367">
        <v>1.810503</v>
      </c>
      <c r="DS367">
        <v>0.98053400000000002</v>
      </c>
      <c r="DT367">
        <v>-0.21471499999999999</v>
      </c>
      <c r="DU367">
        <v>-0.33630680000000002</v>
      </c>
      <c r="DV367">
        <v>-0.66613670000000003</v>
      </c>
      <c r="DW367">
        <v>-0.66409169999999995</v>
      </c>
      <c r="DX367">
        <v>0.13750560000000001</v>
      </c>
      <c r="DY367">
        <v>0.3338081</v>
      </c>
      <c r="DZ367">
        <v>0.345663</v>
      </c>
      <c r="EA367">
        <v>0.3784324</v>
      </c>
      <c r="EB367">
        <v>0.2188513</v>
      </c>
      <c r="EC367">
        <v>0.18379519999999999</v>
      </c>
      <c r="ED367">
        <v>0.1390304</v>
      </c>
      <c r="EE367">
        <v>0.16324060000000001</v>
      </c>
      <c r="EF367">
        <v>-0.21810669999999999</v>
      </c>
      <c r="EG367">
        <v>-0.4283573</v>
      </c>
      <c r="EH367">
        <v>-0.12974459999999999</v>
      </c>
      <c r="EI367">
        <v>1.695614</v>
      </c>
      <c r="EJ367">
        <v>1.6603810000000001</v>
      </c>
      <c r="EK367">
        <v>1.5924240000000001</v>
      </c>
      <c r="EL367">
        <v>1.5756079999999999</v>
      </c>
      <c r="EM367">
        <v>1.6661649999999999</v>
      </c>
      <c r="EN367">
        <v>1.722939</v>
      </c>
      <c r="EO367">
        <v>1.784427</v>
      </c>
      <c r="EP367">
        <v>1.9298390000000001</v>
      </c>
      <c r="EQ367">
        <v>1.0742659999999999</v>
      </c>
      <c r="ER367">
        <v>-0.1138639</v>
      </c>
      <c r="ES367">
        <v>-0.22764309999999999</v>
      </c>
      <c r="ET367">
        <v>67.727400000000003</v>
      </c>
      <c r="EU367">
        <v>65.861469999999997</v>
      </c>
      <c r="EV367">
        <v>63.673920000000003</v>
      </c>
      <c r="EW367">
        <v>61.930750000000003</v>
      </c>
      <c r="EX367">
        <v>60.083869999999997</v>
      </c>
      <c r="EY367">
        <v>58.355460000000001</v>
      </c>
      <c r="EZ367">
        <v>57.272750000000002</v>
      </c>
      <c r="FA367">
        <v>60.182189999999999</v>
      </c>
      <c r="FB367">
        <v>66.172939999999997</v>
      </c>
      <c r="FC367">
        <v>72.303539999999998</v>
      </c>
      <c r="FD367">
        <v>78.561769999999996</v>
      </c>
      <c r="FE367">
        <v>83.818569999999994</v>
      </c>
      <c r="FF367">
        <v>92.339550000000003</v>
      </c>
      <c r="FG367">
        <v>97.5</v>
      </c>
      <c r="FH367">
        <v>99.207840000000004</v>
      </c>
      <c r="FI367">
        <v>99.685940000000002</v>
      </c>
      <c r="FJ367">
        <v>98.027010000000004</v>
      </c>
      <c r="FK367">
        <v>96.034419999999997</v>
      </c>
      <c r="FL367">
        <v>90.871769999999998</v>
      </c>
      <c r="FM367">
        <v>84.770480000000006</v>
      </c>
      <c r="FN367">
        <v>80.166939999999997</v>
      </c>
      <c r="FO367">
        <v>73.648030000000006</v>
      </c>
      <c r="FP367">
        <v>69.141300000000001</v>
      </c>
      <c r="FQ367">
        <v>67.030619999999999</v>
      </c>
      <c r="FR367">
        <v>5.1399500000000001E-2</v>
      </c>
      <c r="FS367">
        <v>1</v>
      </c>
    </row>
    <row r="368" spans="1:175" x14ac:dyDescent="0.2">
      <c r="A368" t="s">
        <v>195</v>
      </c>
      <c r="B368" t="s">
        <v>1</v>
      </c>
      <c r="C368">
        <v>42258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S368">
        <v>0</v>
      </c>
    </row>
    <row r="369" spans="1:175" x14ac:dyDescent="0.2">
      <c r="A369" t="s">
        <v>195</v>
      </c>
      <c r="B369" t="s">
        <v>1</v>
      </c>
      <c r="C369" t="s">
        <v>2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</row>
    <row r="370" spans="1:175" x14ac:dyDescent="0.2">
      <c r="A370" t="s">
        <v>195</v>
      </c>
      <c r="B370" t="s">
        <v>203</v>
      </c>
      <c r="C370">
        <v>42167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</row>
    <row r="371" spans="1:175" x14ac:dyDescent="0.2">
      <c r="A371" t="s">
        <v>195</v>
      </c>
      <c r="B371" t="s">
        <v>203</v>
      </c>
      <c r="C371">
        <v>42180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</row>
    <row r="372" spans="1:175" x14ac:dyDescent="0.2">
      <c r="A372" t="s">
        <v>195</v>
      </c>
      <c r="B372" t="s">
        <v>203</v>
      </c>
      <c r="C372">
        <v>42181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</row>
    <row r="373" spans="1:175" x14ac:dyDescent="0.2">
      <c r="A373" t="s">
        <v>195</v>
      </c>
      <c r="B373" t="s">
        <v>203</v>
      </c>
      <c r="C373">
        <v>42185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</row>
    <row r="374" spans="1:175" x14ac:dyDescent="0.2">
      <c r="A374" t="s">
        <v>195</v>
      </c>
      <c r="B374" t="s">
        <v>203</v>
      </c>
      <c r="C374">
        <v>42186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S374">
        <v>0</v>
      </c>
    </row>
    <row r="375" spans="1:175" x14ac:dyDescent="0.2">
      <c r="A375" t="s">
        <v>195</v>
      </c>
      <c r="B375" t="s">
        <v>203</v>
      </c>
      <c r="C375">
        <v>42213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0</v>
      </c>
    </row>
    <row r="376" spans="1:175" x14ac:dyDescent="0.2">
      <c r="A376" t="s">
        <v>195</v>
      </c>
      <c r="B376" t="s">
        <v>203</v>
      </c>
      <c r="C376">
        <v>42214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0</v>
      </c>
      <c r="FS376">
        <v>0</v>
      </c>
    </row>
    <row r="377" spans="1:175" x14ac:dyDescent="0.2">
      <c r="A377" t="s">
        <v>195</v>
      </c>
      <c r="B377" t="s">
        <v>203</v>
      </c>
      <c r="C377">
        <v>42233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</row>
    <row r="378" spans="1:175" x14ac:dyDescent="0.2">
      <c r="A378" t="s">
        <v>195</v>
      </c>
      <c r="B378" t="s">
        <v>203</v>
      </c>
      <c r="C378">
        <v>42234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</row>
    <row r="379" spans="1:175" x14ac:dyDescent="0.2">
      <c r="A379" t="s">
        <v>195</v>
      </c>
      <c r="B379" t="s">
        <v>203</v>
      </c>
      <c r="C379">
        <v>42242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</row>
    <row r="380" spans="1:175" x14ac:dyDescent="0.2">
      <c r="A380" t="s">
        <v>195</v>
      </c>
      <c r="B380" t="s">
        <v>203</v>
      </c>
      <c r="C380">
        <v>42243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S380">
        <v>0</v>
      </c>
    </row>
    <row r="381" spans="1:175" x14ac:dyDescent="0.2">
      <c r="A381" t="s">
        <v>195</v>
      </c>
      <c r="B381" t="s">
        <v>203</v>
      </c>
      <c r="C381">
        <v>42244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</row>
    <row r="382" spans="1:175" x14ac:dyDescent="0.2">
      <c r="A382" t="s">
        <v>195</v>
      </c>
      <c r="B382" t="s">
        <v>203</v>
      </c>
      <c r="C382">
        <v>42256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</row>
    <row r="383" spans="1:175" x14ac:dyDescent="0.2">
      <c r="A383" t="s">
        <v>195</v>
      </c>
      <c r="B383" t="s">
        <v>203</v>
      </c>
      <c r="C383">
        <v>42257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</row>
    <row r="384" spans="1:175" x14ac:dyDescent="0.2">
      <c r="A384" t="s">
        <v>195</v>
      </c>
      <c r="B384" t="s">
        <v>203</v>
      </c>
      <c r="C384">
        <v>42258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</row>
    <row r="385" spans="1:175" x14ac:dyDescent="0.2">
      <c r="A385" t="s">
        <v>195</v>
      </c>
      <c r="B385" t="s">
        <v>203</v>
      </c>
      <c r="C385" t="s">
        <v>2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</row>
    <row r="386" spans="1:175" x14ac:dyDescent="0.2">
      <c r="A386" t="s">
        <v>196</v>
      </c>
      <c r="B386" t="s">
        <v>202</v>
      </c>
      <c r="C386">
        <v>42167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</row>
    <row r="387" spans="1:175" x14ac:dyDescent="0.2">
      <c r="A387" t="s">
        <v>196</v>
      </c>
      <c r="B387" t="s">
        <v>202</v>
      </c>
      <c r="C387">
        <v>42180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</row>
    <row r="388" spans="1:175" x14ac:dyDescent="0.2">
      <c r="A388" t="s">
        <v>196</v>
      </c>
      <c r="B388" t="s">
        <v>202</v>
      </c>
      <c r="C388">
        <v>42181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S388">
        <v>0</v>
      </c>
    </row>
    <row r="389" spans="1:175" x14ac:dyDescent="0.2">
      <c r="A389" t="s">
        <v>196</v>
      </c>
      <c r="B389" t="s">
        <v>202</v>
      </c>
      <c r="C389">
        <v>42185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</row>
    <row r="390" spans="1:175" x14ac:dyDescent="0.2">
      <c r="A390" t="s">
        <v>196</v>
      </c>
      <c r="B390" t="s">
        <v>202</v>
      </c>
      <c r="C390">
        <v>42186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</row>
    <row r="391" spans="1:175" x14ac:dyDescent="0.2">
      <c r="A391" t="s">
        <v>196</v>
      </c>
      <c r="B391" t="s">
        <v>202</v>
      </c>
      <c r="C391">
        <v>42213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</row>
    <row r="392" spans="1:175" x14ac:dyDescent="0.2">
      <c r="A392" t="s">
        <v>196</v>
      </c>
      <c r="B392" t="s">
        <v>202</v>
      </c>
      <c r="C392">
        <v>42214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</row>
    <row r="393" spans="1:175" x14ac:dyDescent="0.2">
      <c r="A393" t="s">
        <v>196</v>
      </c>
      <c r="B393" t="s">
        <v>202</v>
      </c>
      <c r="C393">
        <v>42233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</row>
    <row r="394" spans="1:175" x14ac:dyDescent="0.2">
      <c r="A394" t="s">
        <v>196</v>
      </c>
      <c r="B394" t="s">
        <v>202</v>
      </c>
      <c r="C394">
        <v>42234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</row>
    <row r="395" spans="1:175" x14ac:dyDescent="0.2">
      <c r="A395" t="s">
        <v>196</v>
      </c>
      <c r="B395" t="s">
        <v>202</v>
      </c>
      <c r="C395">
        <v>42242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</row>
    <row r="396" spans="1:175" x14ac:dyDescent="0.2">
      <c r="A396" t="s">
        <v>196</v>
      </c>
      <c r="B396" t="s">
        <v>202</v>
      </c>
      <c r="C396">
        <v>42243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0</v>
      </c>
    </row>
    <row r="397" spans="1:175" x14ac:dyDescent="0.2">
      <c r="A397" t="s">
        <v>196</v>
      </c>
      <c r="B397" t="s">
        <v>202</v>
      </c>
      <c r="C397">
        <v>42244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0</v>
      </c>
    </row>
    <row r="398" spans="1:175" x14ac:dyDescent="0.2">
      <c r="A398" t="s">
        <v>196</v>
      </c>
      <c r="B398" t="s">
        <v>202</v>
      </c>
      <c r="C398">
        <v>42256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</row>
    <row r="399" spans="1:175" x14ac:dyDescent="0.2">
      <c r="A399" t="s">
        <v>196</v>
      </c>
      <c r="B399" t="s">
        <v>202</v>
      </c>
      <c r="C399">
        <v>42257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</row>
    <row r="400" spans="1:175" x14ac:dyDescent="0.2">
      <c r="A400" t="s">
        <v>196</v>
      </c>
      <c r="B400" t="s">
        <v>202</v>
      </c>
      <c r="C400">
        <v>42258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</row>
    <row r="401" spans="1:175" x14ac:dyDescent="0.2">
      <c r="A401" t="s">
        <v>196</v>
      </c>
      <c r="B401" t="s">
        <v>202</v>
      </c>
      <c r="C401" t="s">
        <v>2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</row>
    <row r="402" spans="1:175" x14ac:dyDescent="0.2">
      <c r="A402" t="s">
        <v>196</v>
      </c>
      <c r="B402" t="s">
        <v>204</v>
      </c>
      <c r="C402">
        <v>42167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</row>
    <row r="403" spans="1:175" x14ac:dyDescent="0.2">
      <c r="A403" t="s">
        <v>196</v>
      </c>
      <c r="B403" t="s">
        <v>204</v>
      </c>
      <c r="C403">
        <v>42180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</row>
    <row r="404" spans="1:175" x14ac:dyDescent="0.2">
      <c r="A404" t="s">
        <v>196</v>
      </c>
      <c r="B404" t="s">
        <v>204</v>
      </c>
      <c r="C404">
        <v>42181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</row>
    <row r="405" spans="1:175" x14ac:dyDescent="0.2">
      <c r="A405" t="s">
        <v>196</v>
      </c>
      <c r="B405" t="s">
        <v>204</v>
      </c>
      <c r="C405">
        <v>42185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</row>
    <row r="406" spans="1:175" x14ac:dyDescent="0.2">
      <c r="A406" t="s">
        <v>196</v>
      </c>
      <c r="B406" t="s">
        <v>204</v>
      </c>
      <c r="C406">
        <v>42186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</row>
    <row r="407" spans="1:175" x14ac:dyDescent="0.2">
      <c r="A407" t="s">
        <v>196</v>
      </c>
      <c r="B407" t="s">
        <v>204</v>
      </c>
      <c r="C407">
        <v>42213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</row>
    <row r="408" spans="1:175" x14ac:dyDescent="0.2">
      <c r="A408" t="s">
        <v>196</v>
      </c>
      <c r="B408" t="s">
        <v>204</v>
      </c>
      <c r="C408">
        <v>42214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S408">
        <v>0</v>
      </c>
    </row>
    <row r="409" spans="1:175" x14ac:dyDescent="0.2">
      <c r="A409" t="s">
        <v>196</v>
      </c>
      <c r="B409" t="s">
        <v>204</v>
      </c>
      <c r="C409">
        <v>42233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S409">
        <v>0</v>
      </c>
    </row>
    <row r="410" spans="1:175" x14ac:dyDescent="0.2">
      <c r="A410" t="s">
        <v>196</v>
      </c>
      <c r="B410" t="s">
        <v>204</v>
      </c>
      <c r="C410">
        <v>42234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</row>
    <row r="411" spans="1:175" x14ac:dyDescent="0.2">
      <c r="A411" t="s">
        <v>196</v>
      </c>
      <c r="B411" t="s">
        <v>204</v>
      </c>
      <c r="C411">
        <v>42242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S411">
        <v>0</v>
      </c>
    </row>
    <row r="412" spans="1:175" x14ac:dyDescent="0.2">
      <c r="A412" t="s">
        <v>196</v>
      </c>
      <c r="B412" t="s">
        <v>204</v>
      </c>
      <c r="C412">
        <v>42243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</row>
    <row r="413" spans="1:175" x14ac:dyDescent="0.2">
      <c r="A413" t="s">
        <v>196</v>
      </c>
      <c r="B413" t="s">
        <v>204</v>
      </c>
      <c r="C413">
        <v>42244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</row>
    <row r="414" spans="1:175" x14ac:dyDescent="0.2">
      <c r="A414" t="s">
        <v>196</v>
      </c>
      <c r="B414" t="s">
        <v>204</v>
      </c>
      <c r="C414">
        <v>42256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S414">
        <v>0</v>
      </c>
    </row>
    <row r="415" spans="1:175" x14ac:dyDescent="0.2">
      <c r="A415" t="s">
        <v>196</v>
      </c>
      <c r="B415" t="s">
        <v>204</v>
      </c>
      <c r="C415">
        <v>42257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S415">
        <v>0</v>
      </c>
    </row>
    <row r="416" spans="1:175" x14ac:dyDescent="0.2">
      <c r="A416" t="s">
        <v>196</v>
      </c>
      <c r="B416" t="s">
        <v>204</v>
      </c>
      <c r="C416">
        <v>42258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</row>
    <row r="417" spans="1:175" x14ac:dyDescent="0.2">
      <c r="A417" t="s">
        <v>196</v>
      </c>
      <c r="B417" t="s">
        <v>204</v>
      </c>
      <c r="C417" t="s">
        <v>2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</row>
    <row r="418" spans="1:175" x14ac:dyDescent="0.2">
      <c r="A418" t="s">
        <v>196</v>
      </c>
      <c r="B418" t="s">
        <v>1</v>
      </c>
      <c r="C418">
        <v>42167</v>
      </c>
      <c r="D418">
        <v>18</v>
      </c>
      <c r="E418">
        <v>164</v>
      </c>
      <c r="F418">
        <v>256.61779999999999</v>
      </c>
      <c r="G418">
        <v>254.21459999999999</v>
      </c>
      <c r="H418">
        <v>249.97370000000001</v>
      </c>
      <c r="I418">
        <v>247.3691</v>
      </c>
      <c r="J418">
        <v>253.5866</v>
      </c>
      <c r="K418">
        <v>264.23790000000002</v>
      </c>
      <c r="L418">
        <v>278.05360000000002</v>
      </c>
      <c r="M418">
        <v>284.85939999999999</v>
      </c>
      <c r="N418">
        <v>289.44209999999998</v>
      </c>
      <c r="O418">
        <v>291.10449999999997</v>
      </c>
      <c r="P418">
        <v>294.61829999999998</v>
      </c>
      <c r="Q418">
        <v>295.37860000000001</v>
      </c>
      <c r="R418">
        <v>288.66609999999997</v>
      </c>
      <c r="S418">
        <v>285.96350000000001</v>
      </c>
      <c r="T418">
        <v>281.3134</v>
      </c>
      <c r="U418">
        <v>274.81909999999999</v>
      </c>
      <c r="V418">
        <v>275.80919999999998</v>
      </c>
      <c r="W418">
        <v>270.3843</v>
      </c>
      <c r="X418">
        <v>268.2654</v>
      </c>
      <c r="Y418">
        <v>267.03109999999998</v>
      </c>
      <c r="Z418">
        <v>263.61680000000001</v>
      </c>
      <c r="AA418">
        <v>263.26889999999997</v>
      </c>
      <c r="AB418">
        <v>259.46679999999998</v>
      </c>
      <c r="AC418">
        <v>257.34699999999998</v>
      </c>
      <c r="AD418">
        <v>-0.4856953</v>
      </c>
      <c r="AE418">
        <v>-1.3954340000000001</v>
      </c>
      <c r="AF418">
        <v>-0.86324449999999997</v>
      </c>
      <c r="AG418">
        <v>-5.4079500000000003E-2</v>
      </c>
      <c r="AH418">
        <v>1.0067630000000001</v>
      </c>
      <c r="AI418">
        <v>0.76950819999999998</v>
      </c>
      <c r="AJ418">
        <v>2.6959400000000001E-2</v>
      </c>
      <c r="AK418">
        <v>-0.477437</v>
      </c>
      <c r="AL418">
        <v>-0.69186369999999997</v>
      </c>
      <c r="AM418">
        <v>-2.6770139999999998</v>
      </c>
      <c r="AN418">
        <v>-2.5767220000000002</v>
      </c>
      <c r="AO418">
        <v>-3.5812520000000001</v>
      </c>
      <c r="AP418">
        <v>-4.2713520000000003</v>
      </c>
      <c r="AQ418">
        <v>-4.3703269999999996</v>
      </c>
      <c r="AR418">
        <v>-4.6835420000000001</v>
      </c>
      <c r="AS418">
        <v>0.59184460000000005</v>
      </c>
      <c r="AT418">
        <v>12.452439999999999</v>
      </c>
      <c r="AU418">
        <v>12.67201</v>
      </c>
      <c r="AV418">
        <v>12.088179999999999</v>
      </c>
      <c r="AW418">
        <v>12.096970000000001</v>
      </c>
      <c r="AX418">
        <v>11.18276</v>
      </c>
      <c r="AY418">
        <v>5.7816190000000001</v>
      </c>
      <c r="AZ418">
        <v>2.459028</v>
      </c>
      <c r="BA418">
        <v>1.349289</v>
      </c>
      <c r="BB418">
        <v>2.3040000000000001E-3</v>
      </c>
      <c r="BC418">
        <v>-0.98374680000000003</v>
      </c>
      <c r="BD418">
        <v>-0.55311010000000005</v>
      </c>
      <c r="BE418">
        <v>0.2178571</v>
      </c>
      <c r="BF418">
        <v>1.2589140000000001</v>
      </c>
      <c r="BG418">
        <v>1.0768169999999999</v>
      </c>
      <c r="BH418">
        <v>0.32512750000000001</v>
      </c>
      <c r="BI418">
        <v>-5.2435200000000001E-2</v>
      </c>
      <c r="BJ418">
        <v>-0.18109810000000001</v>
      </c>
      <c r="BK418">
        <v>-2.1948940000000001</v>
      </c>
      <c r="BL418">
        <v>-2.0307080000000002</v>
      </c>
      <c r="BM418">
        <v>-3.081302</v>
      </c>
      <c r="BN418">
        <v>-3.6838709999999999</v>
      </c>
      <c r="BO418">
        <v>-3.8092039999999998</v>
      </c>
      <c r="BP418">
        <v>-4.1093719999999996</v>
      </c>
      <c r="BQ418">
        <v>1.1873590000000001</v>
      </c>
      <c r="BR418">
        <v>13.09942</v>
      </c>
      <c r="BS418">
        <v>13.32691</v>
      </c>
      <c r="BT418">
        <v>12.80771</v>
      </c>
      <c r="BU418">
        <v>12.77341</v>
      </c>
      <c r="BV418">
        <v>11.844049999999999</v>
      </c>
      <c r="BW418">
        <v>6.4769170000000003</v>
      </c>
      <c r="BX418">
        <v>3.0578889999999999</v>
      </c>
      <c r="BY418">
        <v>1.963651</v>
      </c>
      <c r="BZ418">
        <v>0.3402908</v>
      </c>
      <c r="CA418">
        <v>-0.69861329999999999</v>
      </c>
      <c r="CB418">
        <v>-0.3383119</v>
      </c>
      <c r="CC418">
        <v>0.40619949999999999</v>
      </c>
      <c r="CD418">
        <v>1.4335530000000001</v>
      </c>
      <c r="CE418">
        <v>1.289658</v>
      </c>
      <c r="CF418">
        <v>0.5316379</v>
      </c>
      <c r="CG418">
        <v>0.24191969999999999</v>
      </c>
      <c r="CH418">
        <v>0.17265649999999999</v>
      </c>
      <c r="CI418">
        <v>-1.8609789999999999</v>
      </c>
      <c r="CJ418">
        <v>-1.652541</v>
      </c>
      <c r="CK418">
        <v>-2.7350379999999999</v>
      </c>
      <c r="CL418">
        <v>-3.276983</v>
      </c>
      <c r="CM418">
        <v>-3.4205709999999998</v>
      </c>
      <c r="CN418">
        <v>-3.7117040000000001</v>
      </c>
      <c r="CO418">
        <v>1.5998110000000001</v>
      </c>
      <c r="CP418">
        <v>13.54752</v>
      </c>
      <c r="CQ418">
        <v>13.7805</v>
      </c>
      <c r="CR418">
        <v>13.30606</v>
      </c>
      <c r="CS418">
        <v>13.24192</v>
      </c>
      <c r="CT418">
        <v>12.302060000000001</v>
      </c>
      <c r="CU418">
        <v>6.9584780000000004</v>
      </c>
      <c r="CV418">
        <v>3.4726590000000002</v>
      </c>
      <c r="CW418">
        <v>2.3891559999999998</v>
      </c>
      <c r="CX418">
        <v>0.67827760000000004</v>
      </c>
      <c r="CY418">
        <v>-0.41347980000000001</v>
      </c>
      <c r="CZ418">
        <v>-0.1235137</v>
      </c>
      <c r="DA418">
        <v>0.59454200000000001</v>
      </c>
      <c r="DB418">
        <v>1.608193</v>
      </c>
      <c r="DC418">
        <v>1.502499</v>
      </c>
      <c r="DD418">
        <v>0.73814829999999998</v>
      </c>
      <c r="DE418">
        <v>0.53627460000000005</v>
      </c>
      <c r="DF418">
        <v>0.52641119999999997</v>
      </c>
      <c r="DG418">
        <v>-1.527064</v>
      </c>
      <c r="DH418">
        <v>-1.274373</v>
      </c>
      <c r="DI418">
        <v>-2.388773</v>
      </c>
      <c r="DJ418">
        <v>-2.8700950000000001</v>
      </c>
      <c r="DK418">
        <v>-3.0319389999999999</v>
      </c>
      <c r="DL418">
        <v>-3.3140350000000001</v>
      </c>
      <c r="DM418">
        <v>2.0122629999999999</v>
      </c>
      <c r="DN418">
        <v>13.995620000000001</v>
      </c>
      <c r="DO418">
        <v>14.234080000000001</v>
      </c>
      <c r="DP418">
        <v>13.804410000000001</v>
      </c>
      <c r="DQ418">
        <v>13.710419999999999</v>
      </c>
      <c r="DR418">
        <v>12.760059999999999</v>
      </c>
      <c r="DS418">
        <v>7.4400399999999998</v>
      </c>
      <c r="DT418">
        <v>3.887429</v>
      </c>
      <c r="DU418">
        <v>2.8146610000000001</v>
      </c>
      <c r="DV418">
        <v>1.166277</v>
      </c>
      <c r="DW418">
        <v>-1.7922999999999999E-3</v>
      </c>
      <c r="DX418">
        <v>0.1866208</v>
      </c>
      <c r="DY418">
        <v>0.86647859999999999</v>
      </c>
      <c r="DZ418">
        <v>1.860344</v>
      </c>
      <c r="EA418">
        <v>1.8098080000000001</v>
      </c>
      <c r="EB418">
        <v>1.036316</v>
      </c>
      <c r="EC418">
        <v>0.96127640000000003</v>
      </c>
      <c r="ED418">
        <v>1.037177</v>
      </c>
      <c r="EE418">
        <v>-1.0449440000000001</v>
      </c>
      <c r="EF418">
        <v>-0.72835919999999998</v>
      </c>
      <c r="EG418">
        <v>-1.8888229999999999</v>
      </c>
      <c r="EH418">
        <v>-2.2826140000000001</v>
      </c>
      <c r="EI418">
        <v>-2.470815</v>
      </c>
      <c r="EJ418">
        <v>-2.739865</v>
      </c>
      <c r="EK418">
        <v>2.6077780000000002</v>
      </c>
      <c r="EL418">
        <v>14.6426</v>
      </c>
      <c r="EM418">
        <v>14.88898</v>
      </c>
      <c r="EN418">
        <v>14.52394</v>
      </c>
      <c r="EO418">
        <v>14.38686</v>
      </c>
      <c r="EP418">
        <v>13.42135</v>
      </c>
      <c r="EQ418">
        <v>8.1353380000000008</v>
      </c>
      <c r="ER418">
        <v>4.4862900000000003</v>
      </c>
      <c r="ES418">
        <v>3.4290229999999999</v>
      </c>
      <c r="ET418">
        <v>69.554760000000002</v>
      </c>
      <c r="EU418">
        <v>68.543229999999994</v>
      </c>
      <c r="EV418">
        <v>66.813069999999996</v>
      </c>
      <c r="EW418">
        <v>65.330470000000005</v>
      </c>
      <c r="EX418">
        <v>64.60033</v>
      </c>
      <c r="EY418">
        <v>63.881329999999998</v>
      </c>
      <c r="EZ418">
        <v>64.229810000000001</v>
      </c>
      <c r="FA418">
        <v>66.769829999999999</v>
      </c>
      <c r="FB418">
        <v>70.239739999999998</v>
      </c>
      <c r="FC418">
        <v>74.248310000000004</v>
      </c>
      <c r="FD418">
        <v>78.227699999999999</v>
      </c>
      <c r="FE418">
        <v>81.800669999999997</v>
      </c>
      <c r="FF418">
        <v>84.508780000000002</v>
      </c>
      <c r="FG418">
        <v>86.477000000000004</v>
      </c>
      <c r="FH418">
        <v>87.948679999999996</v>
      </c>
      <c r="FI418">
        <v>88.792869999999994</v>
      </c>
      <c r="FJ418">
        <v>88.839060000000003</v>
      </c>
      <c r="FK418">
        <v>88.281999999999996</v>
      </c>
      <c r="FL418">
        <v>86.168469999999999</v>
      </c>
      <c r="FM418">
        <v>82.854410000000001</v>
      </c>
      <c r="FN418">
        <v>78.544830000000005</v>
      </c>
      <c r="FO418">
        <v>76.12312</v>
      </c>
      <c r="FP418">
        <v>74.023769999999999</v>
      </c>
      <c r="FQ418">
        <v>72.337239999999994</v>
      </c>
      <c r="FR418">
        <v>0.56933239999999996</v>
      </c>
      <c r="FS418">
        <v>1</v>
      </c>
    </row>
    <row r="419" spans="1:175" x14ac:dyDescent="0.2">
      <c r="A419" t="s">
        <v>196</v>
      </c>
      <c r="B419" t="s">
        <v>1</v>
      </c>
      <c r="C419">
        <v>42180</v>
      </c>
      <c r="D419">
        <v>18</v>
      </c>
      <c r="E419">
        <v>163</v>
      </c>
      <c r="F419">
        <v>256.32420000000002</v>
      </c>
      <c r="G419">
        <v>254.3152</v>
      </c>
      <c r="H419">
        <v>245.6961</v>
      </c>
      <c r="I419">
        <v>248.71889999999999</v>
      </c>
      <c r="J419">
        <v>253.85290000000001</v>
      </c>
      <c r="K419">
        <v>267.70159999999998</v>
      </c>
      <c r="L419">
        <v>278.2253</v>
      </c>
      <c r="M419">
        <v>283.25940000000003</v>
      </c>
      <c r="N419">
        <v>286.4873</v>
      </c>
      <c r="O419">
        <v>288.536</v>
      </c>
      <c r="P419">
        <v>289.6035</v>
      </c>
      <c r="Q419">
        <v>285.101</v>
      </c>
      <c r="R419">
        <v>280.46339999999998</v>
      </c>
      <c r="S419">
        <v>282.28449999999998</v>
      </c>
      <c r="T419">
        <v>279.08089999999999</v>
      </c>
      <c r="U419">
        <v>270.40620000000001</v>
      </c>
      <c r="V419">
        <v>271.01620000000003</v>
      </c>
      <c r="W419">
        <v>269.34230000000002</v>
      </c>
      <c r="X419">
        <v>265.39060000000001</v>
      </c>
      <c r="Y419">
        <v>262.14260000000002</v>
      </c>
      <c r="Z419">
        <v>261.1438</v>
      </c>
      <c r="AA419">
        <v>261.2099</v>
      </c>
      <c r="AB419">
        <v>258.81290000000001</v>
      </c>
      <c r="AC419">
        <v>256.64960000000002</v>
      </c>
      <c r="AD419">
        <v>-3.491466</v>
      </c>
      <c r="AE419">
        <v>-1.0205900000000001</v>
      </c>
      <c r="AF419">
        <v>-0.50002519999999995</v>
      </c>
      <c r="AG419">
        <v>-1.036319</v>
      </c>
      <c r="AH419">
        <v>-0.66959299999999999</v>
      </c>
      <c r="AI419">
        <v>-1.3829880000000001</v>
      </c>
      <c r="AJ419">
        <v>-2.1171009999999999</v>
      </c>
      <c r="AK419">
        <v>0.29562579999999999</v>
      </c>
      <c r="AL419">
        <v>-0.19040399999999999</v>
      </c>
      <c r="AM419">
        <v>-1.016791</v>
      </c>
      <c r="AN419">
        <v>-1.9102269999999999</v>
      </c>
      <c r="AO419">
        <v>-1.441983</v>
      </c>
      <c r="AP419">
        <v>2.1001639999999999</v>
      </c>
      <c r="AQ419">
        <v>9.7159019999999998</v>
      </c>
      <c r="AR419">
        <v>12.70027</v>
      </c>
      <c r="AS419">
        <v>12.140980000000001</v>
      </c>
      <c r="AT419">
        <v>12.733739999999999</v>
      </c>
      <c r="AU419">
        <v>14.0451</v>
      </c>
      <c r="AV419">
        <v>15.14324</v>
      </c>
      <c r="AW419">
        <v>13.74264</v>
      </c>
      <c r="AX419">
        <v>12.93093</v>
      </c>
      <c r="AY419">
        <v>13.60243</v>
      </c>
      <c r="AZ419">
        <v>14.45895</v>
      </c>
      <c r="BA419">
        <v>8.0730819999999994</v>
      </c>
      <c r="BB419">
        <v>-3.0300630000000002</v>
      </c>
      <c r="BC419">
        <v>-0.73801240000000001</v>
      </c>
      <c r="BD419">
        <v>-0.26143270000000002</v>
      </c>
      <c r="BE419">
        <v>-0.80117870000000002</v>
      </c>
      <c r="BF419">
        <v>-0.44612089999999999</v>
      </c>
      <c r="BG419">
        <v>-1.1462209999999999</v>
      </c>
      <c r="BH419">
        <v>-1.8528119999999999</v>
      </c>
      <c r="BI419">
        <v>0.65202020000000005</v>
      </c>
      <c r="BJ419">
        <v>0.27702139999999997</v>
      </c>
      <c r="BK419">
        <v>-0.54111339999999997</v>
      </c>
      <c r="BL419">
        <v>-1.416976</v>
      </c>
      <c r="BM419">
        <v>-0.96757179999999998</v>
      </c>
      <c r="BN419">
        <v>2.5980349999999999</v>
      </c>
      <c r="BO419">
        <v>10.208920000000001</v>
      </c>
      <c r="BP419">
        <v>13.28477</v>
      </c>
      <c r="BQ419">
        <v>12.73812</v>
      </c>
      <c r="BR419">
        <v>13.2913</v>
      </c>
      <c r="BS419">
        <v>14.57963</v>
      </c>
      <c r="BT419">
        <v>15.75304</v>
      </c>
      <c r="BU419">
        <v>14.312139999999999</v>
      </c>
      <c r="BV419">
        <v>13.453390000000001</v>
      </c>
      <c r="BW419">
        <v>14.1523</v>
      </c>
      <c r="BX419">
        <v>14.993589999999999</v>
      </c>
      <c r="BY419">
        <v>8.666461</v>
      </c>
      <c r="BZ419">
        <v>-2.7104970000000002</v>
      </c>
      <c r="CA419">
        <v>-0.5423</v>
      </c>
      <c r="CB419">
        <v>-9.61843E-2</v>
      </c>
      <c r="CC419">
        <v>-0.63832100000000003</v>
      </c>
      <c r="CD419">
        <v>-0.29134490000000002</v>
      </c>
      <c r="CE419">
        <v>-0.98223729999999998</v>
      </c>
      <c r="CF419">
        <v>-1.669767</v>
      </c>
      <c r="CG419">
        <v>0.89885780000000004</v>
      </c>
      <c r="CH419">
        <v>0.60075869999999998</v>
      </c>
      <c r="CI419">
        <v>-0.21166019999999999</v>
      </c>
      <c r="CJ419">
        <v>-1.0753509999999999</v>
      </c>
      <c r="CK419">
        <v>-0.6389958</v>
      </c>
      <c r="CL419">
        <v>2.9428589999999999</v>
      </c>
      <c r="CM419">
        <v>10.550380000000001</v>
      </c>
      <c r="CN419">
        <v>13.6896</v>
      </c>
      <c r="CO419">
        <v>13.1517</v>
      </c>
      <c r="CP419">
        <v>13.67746</v>
      </c>
      <c r="CQ419">
        <v>14.94985</v>
      </c>
      <c r="CR419">
        <v>16.175380000000001</v>
      </c>
      <c r="CS419">
        <v>14.706569999999999</v>
      </c>
      <c r="CT419">
        <v>13.815239999999999</v>
      </c>
      <c r="CU419">
        <v>14.53314</v>
      </c>
      <c r="CV419">
        <v>15.36388</v>
      </c>
      <c r="CW419">
        <v>9.0774340000000002</v>
      </c>
      <c r="CX419">
        <v>-2.39093</v>
      </c>
      <c r="CY419">
        <v>-0.3465877</v>
      </c>
      <c r="CZ419">
        <v>6.9064100000000003E-2</v>
      </c>
      <c r="DA419">
        <v>-0.47546319999999997</v>
      </c>
      <c r="DB419">
        <v>-0.13656889999999999</v>
      </c>
      <c r="DC419">
        <v>-0.81825340000000002</v>
      </c>
      <c r="DD419">
        <v>-1.4867220000000001</v>
      </c>
      <c r="DE419">
        <v>1.1456949999999999</v>
      </c>
      <c r="DF419">
        <v>0.92449610000000004</v>
      </c>
      <c r="DG419">
        <v>0.11779290000000001</v>
      </c>
      <c r="DH419">
        <v>-0.73372669999999995</v>
      </c>
      <c r="DI419">
        <v>-0.31041970000000002</v>
      </c>
      <c r="DJ419">
        <v>3.2876840000000001</v>
      </c>
      <c r="DK419">
        <v>10.89184</v>
      </c>
      <c r="DL419">
        <v>14.09442</v>
      </c>
      <c r="DM419">
        <v>13.56527</v>
      </c>
      <c r="DN419">
        <v>14.06362</v>
      </c>
      <c r="DO419">
        <v>15.320069999999999</v>
      </c>
      <c r="DP419">
        <v>16.597719999999999</v>
      </c>
      <c r="DQ419">
        <v>15.101000000000001</v>
      </c>
      <c r="DR419">
        <v>14.17709</v>
      </c>
      <c r="DS419">
        <v>14.91398</v>
      </c>
      <c r="DT419">
        <v>15.734170000000001</v>
      </c>
      <c r="DU419">
        <v>9.4884059999999995</v>
      </c>
      <c r="DV419">
        <v>-1.929527</v>
      </c>
      <c r="DW419">
        <v>-6.4010200000000003E-2</v>
      </c>
      <c r="DX419">
        <v>0.3076566</v>
      </c>
      <c r="DY419">
        <v>-0.24032249999999999</v>
      </c>
      <c r="DZ419">
        <v>8.6903099999999997E-2</v>
      </c>
      <c r="EA419">
        <v>-0.58148670000000002</v>
      </c>
      <c r="EB419">
        <v>-1.2224330000000001</v>
      </c>
      <c r="EC419">
        <v>1.5020899999999999</v>
      </c>
      <c r="ED419">
        <v>1.391921</v>
      </c>
      <c r="EE419">
        <v>0.59347090000000002</v>
      </c>
      <c r="EF419">
        <v>-0.2404752</v>
      </c>
      <c r="EG419">
        <v>0.1639919</v>
      </c>
      <c r="EH419">
        <v>3.785555</v>
      </c>
      <c r="EI419">
        <v>11.38486</v>
      </c>
      <c r="EJ419">
        <v>14.67892</v>
      </c>
      <c r="EK419">
        <v>14.162409999999999</v>
      </c>
      <c r="EL419">
        <v>14.621169999999999</v>
      </c>
      <c r="EM419">
        <v>15.8546</v>
      </c>
      <c r="EN419">
        <v>17.207519999999999</v>
      </c>
      <c r="EO419">
        <v>15.670500000000001</v>
      </c>
      <c r="EP419">
        <v>14.69955</v>
      </c>
      <c r="EQ419">
        <v>15.463850000000001</v>
      </c>
      <c r="ER419">
        <v>16.268820000000002</v>
      </c>
      <c r="ES419">
        <v>10.08179</v>
      </c>
      <c r="ET419">
        <v>68.99812</v>
      </c>
      <c r="EU419">
        <v>68.11506</v>
      </c>
      <c r="EV419">
        <v>67.298609999999996</v>
      </c>
      <c r="EW419">
        <v>65.910269999999997</v>
      </c>
      <c r="EX419">
        <v>64.821950000000001</v>
      </c>
      <c r="EY419">
        <v>64.547319999999999</v>
      </c>
      <c r="EZ419">
        <v>64.700320000000005</v>
      </c>
      <c r="FA419">
        <v>67.364680000000007</v>
      </c>
      <c r="FB419">
        <v>71.710849999999994</v>
      </c>
      <c r="FC419">
        <v>76.267039999999994</v>
      </c>
      <c r="FD419">
        <v>80.15504</v>
      </c>
      <c r="FE419">
        <v>82.832139999999995</v>
      </c>
      <c r="FF419">
        <v>85.771060000000006</v>
      </c>
      <c r="FG419">
        <v>88.035160000000005</v>
      </c>
      <c r="FH419">
        <v>89.427890000000005</v>
      </c>
      <c r="FI419">
        <v>89.992689999999996</v>
      </c>
      <c r="FJ419">
        <v>90.049130000000005</v>
      </c>
      <c r="FK419">
        <v>89.426519999999996</v>
      </c>
      <c r="FL419">
        <v>87.673090000000002</v>
      </c>
      <c r="FM419">
        <v>84.54316</v>
      </c>
      <c r="FN419">
        <v>79.930199999999999</v>
      </c>
      <c r="FO419">
        <v>76.923280000000005</v>
      </c>
      <c r="FP419">
        <v>74.792259999999999</v>
      </c>
      <c r="FQ419">
        <v>73.521259999999998</v>
      </c>
      <c r="FR419">
        <v>0.65175159999999999</v>
      </c>
      <c r="FS419">
        <v>1</v>
      </c>
    </row>
    <row r="420" spans="1:175" x14ac:dyDescent="0.2">
      <c r="A420" t="s">
        <v>196</v>
      </c>
      <c r="B420" t="s">
        <v>1</v>
      </c>
      <c r="C420">
        <v>42181</v>
      </c>
      <c r="D420">
        <v>12</v>
      </c>
      <c r="E420">
        <v>162</v>
      </c>
      <c r="F420">
        <v>251.85659999999999</v>
      </c>
      <c r="G420">
        <v>247.0316</v>
      </c>
      <c r="H420">
        <v>242.4315</v>
      </c>
      <c r="I420">
        <v>240.94900000000001</v>
      </c>
      <c r="J420">
        <v>251.35329999999999</v>
      </c>
      <c r="K420">
        <v>264.01760000000002</v>
      </c>
      <c r="L420">
        <v>275.4984</v>
      </c>
      <c r="M420">
        <v>281.2697</v>
      </c>
      <c r="N420">
        <v>283.30419999999998</v>
      </c>
      <c r="O420">
        <v>286.72899999999998</v>
      </c>
      <c r="P420">
        <v>287.298</v>
      </c>
      <c r="Q420">
        <v>288.74200000000002</v>
      </c>
      <c r="R420">
        <v>278.71820000000002</v>
      </c>
      <c r="S420">
        <v>277.96600000000001</v>
      </c>
      <c r="T420">
        <v>277.2131</v>
      </c>
      <c r="U420">
        <v>272.01650000000001</v>
      </c>
      <c r="V420">
        <v>270.75130000000001</v>
      </c>
      <c r="W420">
        <v>265.3895</v>
      </c>
      <c r="X420">
        <v>263.14760000000001</v>
      </c>
      <c r="Y420">
        <v>268.76510000000002</v>
      </c>
      <c r="Z420">
        <v>267.40440000000001</v>
      </c>
      <c r="AA420">
        <v>266.76940000000002</v>
      </c>
      <c r="AB420">
        <v>262.48599999999999</v>
      </c>
      <c r="AC420">
        <v>254.42500000000001</v>
      </c>
      <c r="AD420">
        <v>1.4665299999999999</v>
      </c>
      <c r="AE420">
        <v>0.94867809999999997</v>
      </c>
      <c r="AF420">
        <v>1.395583</v>
      </c>
      <c r="AG420">
        <v>1.36693</v>
      </c>
      <c r="AH420">
        <v>-1.4439869999999999</v>
      </c>
      <c r="AI420">
        <v>-1.6982649999999999</v>
      </c>
      <c r="AJ420">
        <v>-2.884026</v>
      </c>
      <c r="AK420">
        <v>-2.7782740000000001</v>
      </c>
      <c r="AL420">
        <v>-3.0397449999999999</v>
      </c>
      <c r="AM420">
        <v>-3.5043850000000001</v>
      </c>
      <c r="AN420">
        <v>-3.0445120000000001</v>
      </c>
      <c r="AO420">
        <v>-1.497098</v>
      </c>
      <c r="AP420">
        <v>4.1675310000000003</v>
      </c>
      <c r="AQ420">
        <v>14.73888</v>
      </c>
      <c r="AR420">
        <v>15.93244</v>
      </c>
      <c r="AS420">
        <v>15.447900000000001</v>
      </c>
      <c r="AT420">
        <v>15.91775</v>
      </c>
      <c r="AU420">
        <v>14.708270000000001</v>
      </c>
      <c r="AV420">
        <v>11.861929999999999</v>
      </c>
      <c r="AW420">
        <v>11.269259999999999</v>
      </c>
      <c r="AX420">
        <v>11.16798</v>
      </c>
      <c r="AY420">
        <v>4.889875</v>
      </c>
      <c r="AZ420">
        <v>2.1108069999999999</v>
      </c>
      <c r="BA420">
        <v>3.6040559999999999</v>
      </c>
      <c r="BB420">
        <v>1.997357</v>
      </c>
      <c r="BC420">
        <v>1.336384</v>
      </c>
      <c r="BD420">
        <v>1.677341</v>
      </c>
      <c r="BE420">
        <v>1.569998</v>
      </c>
      <c r="BF420">
        <v>-1.224504</v>
      </c>
      <c r="BG420">
        <v>-1.414085</v>
      </c>
      <c r="BH420">
        <v>-2.5611269999999999</v>
      </c>
      <c r="BI420">
        <v>-2.4180969999999999</v>
      </c>
      <c r="BJ420">
        <v>-2.6236549999999998</v>
      </c>
      <c r="BK420">
        <v>-3.068946</v>
      </c>
      <c r="BL420">
        <v>-2.5819049999999999</v>
      </c>
      <c r="BM420">
        <v>-1.123742</v>
      </c>
      <c r="BN420">
        <v>4.5973550000000003</v>
      </c>
      <c r="BO420">
        <v>15.19422</v>
      </c>
      <c r="BP420">
        <v>16.449860000000001</v>
      </c>
      <c r="BQ420">
        <v>15.96463</v>
      </c>
      <c r="BR420">
        <v>16.415199999999999</v>
      </c>
      <c r="BS420">
        <v>15.252660000000001</v>
      </c>
      <c r="BT420">
        <v>12.4514</v>
      </c>
      <c r="BU420">
        <v>11.92558</v>
      </c>
      <c r="BV420">
        <v>11.88879</v>
      </c>
      <c r="BW420">
        <v>5.5675319999999999</v>
      </c>
      <c r="BX420">
        <v>2.747217</v>
      </c>
      <c r="BY420">
        <v>4.2545659999999996</v>
      </c>
      <c r="BZ420">
        <v>2.365005</v>
      </c>
      <c r="CA420">
        <v>1.604908</v>
      </c>
      <c r="CB420">
        <v>1.8724860000000001</v>
      </c>
      <c r="CC420">
        <v>1.710642</v>
      </c>
      <c r="CD420">
        <v>-1.0724899999999999</v>
      </c>
      <c r="CE420">
        <v>-1.217263</v>
      </c>
      <c r="CF420">
        <v>-2.3374890000000001</v>
      </c>
      <c r="CG420">
        <v>-2.1686399999999999</v>
      </c>
      <c r="CH420">
        <v>-2.3354720000000002</v>
      </c>
      <c r="CI420">
        <v>-2.7673619999999999</v>
      </c>
      <c r="CJ420">
        <v>-2.2615050000000001</v>
      </c>
      <c r="CK420">
        <v>-0.86515609999999998</v>
      </c>
      <c r="CL420">
        <v>4.8950509999999996</v>
      </c>
      <c r="CM420">
        <v>15.509589999999999</v>
      </c>
      <c r="CN420">
        <v>16.808229999999998</v>
      </c>
      <c r="CO420">
        <v>16.322510000000001</v>
      </c>
      <c r="CP420">
        <v>16.759730000000001</v>
      </c>
      <c r="CQ420">
        <v>15.6297</v>
      </c>
      <c r="CR420">
        <v>12.85966</v>
      </c>
      <c r="CS420">
        <v>12.380140000000001</v>
      </c>
      <c r="CT420">
        <v>12.388030000000001</v>
      </c>
      <c r="CU420">
        <v>6.0368750000000002</v>
      </c>
      <c r="CV420">
        <v>3.1879930000000001</v>
      </c>
      <c r="CW420">
        <v>4.7051069999999999</v>
      </c>
      <c r="CX420">
        <v>2.7326540000000001</v>
      </c>
      <c r="CY420">
        <v>1.873432</v>
      </c>
      <c r="CZ420">
        <v>2.0676299999999999</v>
      </c>
      <c r="DA420">
        <v>1.8512850000000001</v>
      </c>
      <c r="DB420">
        <v>-0.92047670000000004</v>
      </c>
      <c r="DC420">
        <v>-1.02044</v>
      </c>
      <c r="DD420">
        <v>-2.1138499999999998</v>
      </c>
      <c r="DE420">
        <v>-1.9191819999999999</v>
      </c>
      <c r="DF420">
        <v>-2.0472890000000001</v>
      </c>
      <c r="DG420">
        <v>-2.4657779999999998</v>
      </c>
      <c r="DH420">
        <v>-1.9411050000000001</v>
      </c>
      <c r="DI420">
        <v>-0.60657059999999996</v>
      </c>
      <c r="DJ420">
        <v>5.1927459999999996</v>
      </c>
      <c r="DK420">
        <v>15.824960000000001</v>
      </c>
      <c r="DL420">
        <v>17.166589999999999</v>
      </c>
      <c r="DM420">
        <v>16.680389999999999</v>
      </c>
      <c r="DN420">
        <v>17.10427</v>
      </c>
      <c r="DO420">
        <v>16.006740000000001</v>
      </c>
      <c r="DP420">
        <v>13.26792</v>
      </c>
      <c r="DQ420">
        <v>12.834709999999999</v>
      </c>
      <c r="DR420">
        <v>12.887259999999999</v>
      </c>
      <c r="DS420">
        <v>6.5062170000000004</v>
      </c>
      <c r="DT420">
        <v>3.6287690000000001</v>
      </c>
      <c r="DU420">
        <v>5.1556490000000004</v>
      </c>
      <c r="DV420">
        <v>3.2634810000000001</v>
      </c>
      <c r="DW420">
        <v>2.2611379999999999</v>
      </c>
      <c r="DX420">
        <v>2.3493879999999998</v>
      </c>
      <c r="DY420">
        <v>2.0543529999999999</v>
      </c>
      <c r="DZ420">
        <v>-0.70099339999999999</v>
      </c>
      <c r="EA420">
        <v>-0.73626020000000003</v>
      </c>
      <c r="EB420">
        <v>-1.790951</v>
      </c>
      <c r="EC420">
        <v>-1.5590059999999999</v>
      </c>
      <c r="ED420">
        <v>-1.6311990000000001</v>
      </c>
      <c r="EE420">
        <v>-2.0303390000000001</v>
      </c>
      <c r="EF420">
        <v>-1.478499</v>
      </c>
      <c r="EG420">
        <v>-0.23321420000000001</v>
      </c>
      <c r="EH420">
        <v>5.6225699999999996</v>
      </c>
      <c r="EI420">
        <v>16.2803</v>
      </c>
      <c r="EJ420">
        <v>17.684010000000001</v>
      </c>
      <c r="EK420">
        <v>17.197109999999999</v>
      </c>
      <c r="EL420">
        <v>17.60172</v>
      </c>
      <c r="EM420">
        <v>16.551130000000001</v>
      </c>
      <c r="EN420">
        <v>13.857379999999999</v>
      </c>
      <c r="EO420">
        <v>13.491020000000001</v>
      </c>
      <c r="EP420">
        <v>13.608079999999999</v>
      </c>
      <c r="EQ420">
        <v>7.1838740000000003</v>
      </c>
      <c r="ER420">
        <v>4.2651789999999998</v>
      </c>
      <c r="ES420">
        <v>5.8061590000000001</v>
      </c>
      <c r="ET420">
        <v>72.361419999999995</v>
      </c>
      <c r="EU420">
        <v>70.423850000000002</v>
      </c>
      <c r="EV420">
        <v>68.933310000000006</v>
      </c>
      <c r="EW420">
        <v>67.714510000000004</v>
      </c>
      <c r="EX420">
        <v>67.214129999999997</v>
      </c>
      <c r="EY420">
        <v>66.307590000000005</v>
      </c>
      <c r="EZ420">
        <v>66.328959999999995</v>
      </c>
      <c r="FA420">
        <v>68.424999999999997</v>
      </c>
      <c r="FB420">
        <v>71.678520000000006</v>
      </c>
      <c r="FC420">
        <v>75.738299999999995</v>
      </c>
      <c r="FD420">
        <v>79.543520000000001</v>
      </c>
      <c r="FE420">
        <v>82.736149999999995</v>
      </c>
      <c r="FF420">
        <v>85.002229999999997</v>
      </c>
      <c r="FG420">
        <v>86.533950000000004</v>
      </c>
      <c r="FH420">
        <v>87.920450000000002</v>
      </c>
      <c r="FI420">
        <v>87.708849999999998</v>
      </c>
      <c r="FJ420">
        <v>87.427930000000003</v>
      </c>
      <c r="FK420">
        <v>86.032319999999999</v>
      </c>
      <c r="FL420">
        <v>83.534630000000007</v>
      </c>
      <c r="FM420">
        <v>80.397769999999994</v>
      </c>
      <c r="FN420">
        <v>76.387180000000001</v>
      </c>
      <c r="FO420">
        <v>73.441059999999993</v>
      </c>
      <c r="FP420">
        <v>71.512249999999995</v>
      </c>
      <c r="FQ420">
        <v>70.180400000000006</v>
      </c>
      <c r="FR420">
        <v>0.57136679999999995</v>
      </c>
      <c r="FS420">
        <v>1</v>
      </c>
    </row>
    <row r="421" spans="1:175" x14ac:dyDescent="0.2">
      <c r="A421" t="s">
        <v>196</v>
      </c>
      <c r="B421" t="s">
        <v>1</v>
      </c>
      <c r="C421">
        <v>42185</v>
      </c>
      <c r="D421">
        <v>26</v>
      </c>
      <c r="E421">
        <v>162</v>
      </c>
      <c r="F421">
        <v>243.06809999999999</v>
      </c>
      <c r="G421">
        <v>243.00989999999999</v>
      </c>
      <c r="H421">
        <v>238.40600000000001</v>
      </c>
      <c r="I421">
        <v>239.10679999999999</v>
      </c>
      <c r="J421">
        <v>246.56479999999999</v>
      </c>
      <c r="K421">
        <v>256.77859999999998</v>
      </c>
      <c r="L421">
        <v>262.6583</v>
      </c>
      <c r="M421">
        <v>268.77179999999998</v>
      </c>
      <c r="N421">
        <v>274.06180000000001</v>
      </c>
      <c r="O421">
        <v>274.28059999999999</v>
      </c>
      <c r="P421">
        <v>279.68810000000002</v>
      </c>
      <c r="Q421">
        <v>278.99130000000002</v>
      </c>
      <c r="R421">
        <v>272.4171</v>
      </c>
      <c r="S421">
        <v>271.39030000000002</v>
      </c>
      <c r="T421">
        <v>267.15780000000001</v>
      </c>
      <c r="U421">
        <v>261.5915</v>
      </c>
      <c r="V421">
        <v>260.9905</v>
      </c>
      <c r="W421">
        <v>259.2937</v>
      </c>
      <c r="X421">
        <v>260.01870000000002</v>
      </c>
      <c r="Y421">
        <v>260.82560000000001</v>
      </c>
      <c r="Z421">
        <v>261.74549999999999</v>
      </c>
      <c r="AA421">
        <v>264.71280000000002</v>
      </c>
      <c r="AB421">
        <v>257.74189999999999</v>
      </c>
      <c r="AC421">
        <v>251.68969999999999</v>
      </c>
      <c r="AD421">
        <v>-4.7788240000000002</v>
      </c>
      <c r="AE421">
        <v>-5.3737849999999998</v>
      </c>
      <c r="AF421">
        <v>-4.5974060000000003</v>
      </c>
      <c r="AG421">
        <v>-4.0012030000000003</v>
      </c>
      <c r="AH421">
        <v>-0.34234910000000002</v>
      </c>
      <c r="AI421">
        <v>5.606751</v>
      </c>
      <c r="AJ421">
        <v>5.9718660000000003</v>
      </c>
      <c r="AK421">
        <v>2.834854</v>
      </c>
      <c r="AL421">
        <v>1.2891520000000001</v>
      </c>
      <c r="AM421">
        <v>-1.5928549999999999</v>
      </c>
      <c r="AN421">
        <v>2.773218</v>
      </c>
      <c r="AO421">
        <v>4.5099729999999996</v>
      </c>
      <c r="AP421">
        <v>13.38401</v>
      </c>
      <c r="AQ421">
        <v>27.890830000000001</v>
      </c>
      <c r="AR421">
        <v>28.722760000000001</v>
      </c>
      <c r="AS421">
        <v>20.15504</v>
      </c>
      <c r="AT421">
        <v>17.52129</v>
      </c>
      <c r="AU421">
        <v>17.79541</v>
      </c>
      <c r="AV421">
        <v>13.00151</v>
      </c>
      <c r="AW421">
        <v>14.28332</v>
      </c>
      <c r="AX421">
        <v>17.407990000000002</v>
      </c>
      <c r="AY421">
        <v>13.040710000000001</v>
      </c>
      <c r="AZ421">
        <v>3.8840889999999999</v>
      </c>
      <c r="BA421">
        <v>1.4036709999999999</v>
      </c>
      <c r="BB421">
        <v>-4.1151980000000004</v>
      </c>
      <c r="BC421">
        <v>-4.9062039999999998</v>
      </c>
      <c r="BD421">
        <v>-4.1687539999999998</v>
      </c>
      <c r="BE421">
        <v>-3.597118</v>
      </c>
      <c r="BF421">
        <v>4.1680000000000002E-2</v>
      </c>
      <c r="BG421">
        <v>5.9864170000000003</v>
      </c>
      <c r="BH421">
        <v>6.363626</v>
      </c>
      <c r="BI421">
        <v>3.3219780000000001</v>
      </c>
      <c r="BJ421">
        <v>1.915805</v>
      </c>
      <c r="BK421">
        <v>-0.64733160000000001</v>
      </c>
      <c r="BL421">
        <v>3.8188490000000002</v>
      </c>
      <c r="BM421">
        <v>5.6948350000000003</v>
      </c>
      <c r="BN421">
        <v>14.584160000000001</v>
      </c>
      <c r="BO421">
        <v>29.017029999999998</v>
      </c>
      <c r="BP421">
        <v>29.912710000000001</v>
      </c>
      <c r="BQ421">
        <v>21.52356</v>
      </c>
      <c r="BR421">
        <v>18.960660000000001</v>
      </c>
      <c r="BS421">
        <v>19.26464</v>
      </c>
      <c r="BT421">
        <v>14.39278</v>
      </c>
      <c r="BU421">
        <v>15.84951</v>
      </c>
      <c r="BV421">
        <v>19.284020000000002</v>
      </c>
      <c r="BW421">
        <v>15.532970000000001</v>
      </c>
      <c r="BX421">
        <v>7.000146</v>
      </c>
      <c r="BY421">
        <v>4.7873450000000002</v>
      </c>
      <c r="BZ421">
        <v>-3.6555719999999998</v>
      </c>
      <c r="CA421">
        <v>-4.5823590000000003</v>
      </c>
      <c r="CB421">
        <v>-3.8718710000000001</v>
      </c>
      <c r="CC421">
        <v>-3.31725</v>
      </c>
      <c r="CD421">
        <v>0.30765740000000003</v>
      </c>
      <c r="CE421">
        <v>6.2493720000000001</v>
      </c>
      <c r="CF421">
        <v>6.6349590000000003</v>
      </c>
      <c r="CG421">
        <v>3.6593580000000001</v>
      </c>
      <c r="CH421">
        <v>2.3498230000000002</v>
      </c>
      <c r="CI421">
        <v>7.535E-3</v>
      </c>
      <c r="CJ421">
        <v>4.54305</v>
      </c>
      <c r="CK421">
        <v>6.5154670000000001</v>
      </c>
      <c r="CL421">
        <v>15.41539</v>
      </c>
      <c r="CM421">
        <v>29.797029999999999</v>
      </c>
      <c r="CN421">
        <v>30.73686</v>
      </c>
      <c r="CO421">
        <v>22.47139</v>
      </c>
      <c r="CP421">
        <v>19.95757</v>
      </c>
      <c r="CQ421">
        <v>20.282229999999998</v>
      </c>
      <c r="CR421">
        <v>15.35637</v>
      </c>
      <c r="CS421">
        <v>16.934249999999999</v>
      </c>
      <c r="CT421">
        <v>20.583349999999999</v>
      </c>
      <c r="CU421">
        <v>17.25911</v>
      </c>
      <c r="CV421">
        <v>9.1583179999999995</v>
      </c>
      <c r="CW421">
        <v>7.1308670000000003</v>
      </c>
      <c r="CX421">
        <v>-3.1959469999999999</v>
      </c>
      <c r="CY421">
        <v>-4.2585129999999998</v>
      </c>
      <c r="CZ421">
        <v>-3.5749879999999998</v>
      </c>
      <c r="DA421">
        <v>-3.037382</v>
      </c>
      <c r="DB421">
        <v>0.57363470000000005</v>
      </c>
      <c r="DC421">
        <v>6.5123280000000001</v>
      </c>
      <c r="DD421">
        <v>6.9062910000000004</v>
      </c>
      <c r="DE421">
        <v>3.9967380000000001</v>
      </c>
      <c r="DF421">
        <v>2.7838409999999998</v>
      </c>
      <c r="DG421">
        <v>0.66240169999999998</v>
      </c>
      <c r="DH421">
        <v>5.2672509999999999</v>
      </c>
      <c r="DI421">
        <v>7.3360989999999999</v>
      </c>
      <c r="DJ421">
        <v>16.24661</v>
      </c>
      <c r="DK421">
        <v>30.577030000000001</v>
      </c>
      <c r="DL421">
        <v>31.56101</v>
      </c>
      <c r="DM421">
        <v>23.419219999999999</v>
      </c>
      <c r="DN421">
        <v>20.95448</v>
      </c>
      <c r="DO421">
        <v>21.299810000000001</v>
      </c>
      <c r="DP421">
        <v>16.319959999999998</v>
      </c>
      <c r="DQ421">
        <v>18.018989999999999</v>
      </c>
      <c r="DR421">
        <v>21.882680000000001</v>
      </c>
      <c r="DS421">
        <v>18.985240000000001</v>
      </c>
      <c r="DT421">
        <v>11.31649</v>
      </c>
      <c r="DU421">
        <v>9.4743899999999996</v>
      </c>
      <c r="DV421">
        <v>-2.532321</v>
      </c>
      <c r="DW421">
        <v>-3.7909329999999999</v>
      </c>
      <c r="DX421">
        <v>-3.1463369999999999</v>
      </c>
      <c r="DY421">
        <v>-2.6332970000000002</v>
      </c>
      <c r="DZ421">
        <v>0.95766379999999995</v>
      </c>
      <c r="EA421">
        <v>6.8919940000000004</v>
      </c>
      <c r="EB421">
        <v>7.2980520000000002</v>
      </c>
      <c r="EC421">
        <v>4.4838620000000002</v>
      </c>
      <c r="ED421">
        <v>3.4104939999999999</v>
      </c>
      <c r="EE421">
        <v>1.607925</v>
      </c>
      <c r="EF421">
        <v>6.312881</v>
      </c>
      <c r="EG421">
        <v>8.5209620000000008</v>
      </c>
      <c r="EH421">
        <v>17.446760000000001</v>
      </c>
      <c r="EI421">
        <v>31.703230000000001</v>
      </c>
      <c r="EJ421">
        <v>32.750950000000003</v>
      </c>
      <c r="EK421">
        <v>24.787739999999999</v>
      </c>
      <c r="EL421">
        <v>22.39386</v>
      </c>
      <c r="EM421">
        <v>22.76904</v>
      </c>
      <c r="EN421">
        <v>17.711220000000001</v>
      </c>
      <c r="EO421">
        <v>19.585190000000001</v>
      </c>
      <c r="EP421">
        <v>23.758710000000001</v>
      </c>
      <c r="EQ421">
        <v>21.477499999999999</v>
      </c>
      <c r="ER421">
        <v>14.432550000000001</v>
      </c>
      <c r="ES421">
        <v>12.85806</v>
      </c>
      <c r="ET421">
        <v>70.073229999999995</v>
      </c>
      <c r="EU421">
        <v>68.751540000000006</v>
      </c>
      <c r="EV421">
        <v>68.056399999999996</v>
      </c>
      <c r="EW421">
        <v>67.094139999999996</v>
      </c>
      <c r="EX421">
        <v>66.427549999999997</v>
      </c>
      <c r="EY421">
        <v>65.697109999999995</v>
      </c>
      <c r="EZ421">
        <v>66.316770000000005</v>
      </c>
      <c r="FA421">
        <v>69.139139999999998</v>
      </c>
      <c r="FB421">
        <v>73.366699999999994</v>
      </c>
      <c r="FC421">
        <v>77.555660000000003</v>
      </c>
      <c r="FD421">
        <v>81.951070000000001</v>
      </c>
      <c r="FE421">
        <v>85.691019999999995</v>
      </c>
      <c r="FF421">
        <v>88.535510000000002</v>
      </c>
      <c r="FG421">
        <v>90.550169999999994</v>
      </c>
      <c r="FH421">
        <v>91.80274</v>
      </c>
      <c r="FI421">
        <v>92.865080000000006</v>
      </c>
      <c r="FJ421">
        <v>93.607600000000005</v>
      </c>
      <c r="FK421">
        <v>93.107249999999993</v>
      </c>
      <c r="FL421">
        <v>91.063550000000006</v>
      </c>
      <c r="FM421">
        <v>87.796589999999995</v>
      </c>
      <c r="FN421">
        <v>83.607219999999998</v>
      </c>
      <c r="FO421">
        <v>80.847110000000001</v>
      </c>
      <c r="FP421">
        <v>79.017489999999995</v>
      </c>
      <c r="FQ421">
        <v>77.856409999999997</v>
      </c>
      <c r="FR421">
        <v>1.779881</v>
      </c>
      <c r="FS421">
        <v>1</v>
      </c>
    </row>
    <row r="422" spans="1:175" x14ac:dyDescent="0.2">
      <c r="A422" t="s">
        <v>196</v>
      </c>
      <c r="B422" t="s">
        <v>1</v>
      </c>
      <c r="C422">
        <v>42186</v>
      </c>
      <c r="D422">
        <v>20</v>
      </c>
      <c r="E422">
        <v>162</v>
      </c>
      <c r="F422">
        <v>249.1875</v>
      </c>
      <c r="G422">
        <v>248.79</v>
      </c>
      <c r="H422">
        <v>245.02090000000001</v>
      </c>
      <c r="I422">
        <v>244.9315</v>
      </c>
      <c r="J422">
        <v>251.489</v>
      </c>
      <c r="K422">
        <v>260.94990000000001</v>
      </c>
      <c r="L422">
        <v>271.96109999999999</v>
      </c>
      <c r="M422">
        <v>276.92110000000002</v>
      </c>
      <c r="N422">
        <v>279.05919999999998</v>
      </c>
      <c r="O422">
        <v>278.97699999999998</v>
      </c>
      <c r="P422">
        <v>282.75299999999999</v>
      </c>
      <c r="Q422">
        <v>286.8202</v>
      </c>
      <c r="R422">
        <v>282.8057</v>
      </c>
      <c r="S422">
        <v>283.57420000000002</v>
      </c>
      <c r="T422">
        <v>273.91660000000002</v>
      </c>
      <c r="U422">
        <v>265.80880000000002</v>
      </c>
      <c r="V422">
        <v>263.30290000000002</v>
      </c>
      <c r="W422">
        <v>262.37540000000001</v>
      </c>
      <c r="X422">
        <v>263.34890000000001</v>
      </c>
      <c r="Y422">
        <v>261.6927</v>
      </c>
      <c r="Z422">
        <v>255.3648</v>
      </c>
      <c r="AA422">
        <v>258.28789999999998</v>
      </c>
      <c r="AB422">
        <v>253.64949999999999</v>
      </c>
      <c r="AC422">
        <v>247.91030000000001</v>
      </c>
      <c r="AD422">
        <v>-0.93486610000000003</v>
      </c>
      <c r="AE422">
        <v>-0.29269040000000002</v>
      </c>
      <c r="AF422">
        <v>-0.19163160000000001</v>
      </c>
      <c r="AG422">
        <v>6.1062139999999996</v>
      </c>
      <c r="AH422">
        <v>4.6518280000000001</v>
      </c>
      <c r="AI422">
        <v>-1.1073550000000001</v>
      </c>
      <c r="AJ422">
        <v>-4.1831950000000004</v>
      </c>
      <c r="AK422">
        <v>-9.1898820000000008</v>
      </c>
      <c r="AL422">
        <v>-8.100441</v>
      </c>
      <c r="AM422">
        <v>-10.60745</v>
      </c>
      <c r="AN422">
        <v>-12.513870000000001</v>
      </c>
      <c r="AO422">
        <v>-9.1621349999999993</v>
      </c>
      <c r="AP422">
        <v>8.3664299999999997E-2</v>
      </c>
      <c r="AQ422">
        <v>12.500819999999999</v>
      </c>
      <c r="AR422">
        <v>13.70519</v>
      </c>
      <c r="AS422">
        <v>11.684010000000001</v>
      </c>
      <c r="AT422">
        <v>12.09609</v>
      </c>
      <c r="AU422">
        <v>15.45932</v>
      </c>
      <c r="AV422">
        <v>16.578510000000001</v>
      </c>
      <c r="AW422">
        <v>14.426209999999999</v>
      </c>
      <c r="AX422">
        <v>14.441689999999999</v>
      </c>
      <c r="AY422">
        <v>2.0067740000000001</v>
      </c>
      <c r="AZ422">
        <v>-3.521274</v>
      </c>
      <c r="BA422">
        <v>-3.858784</v>
      </c>
      <c r="BB422">
        <v>0.44607999999999998</v>
      </c>
      <c r="BC422">
        <v>0.58894820000000003</v>
      </c>
      <c r="BD422">
        <v>0.49903429999999999</v>
      </c>
      <c r="BE422">
        <v>6.7200470000000001</v>
      </c>
      <c r="BF422">
        <v>5.2737629999999998</v>
      </c>
      <c r="BG422">
        <v>-0.45449580000000001</v>
      </c>
      <c r="BH422">
        <v>-3.5458210000000001</v>
      </c>
      <c r="BI422">
        <v>-8.4806869999999996</v>
      </c>
      <c r="BJ422">
        <v>-7.2872570000000003</v>
      </c>
      <c r="BK422">
        <v>-9.6798359999999999</v>
      </c>
      <c r="BL422">
        <v>-11.3071</v>
      </c>
      <c r="BM422">
        <v>-7.8835259999999998</v>
      </c>
      <c r="BN422">
        <v>1.364986</v>
      </c>
      <c r="BO422">
        <v>13.82911</v>
      </c>
      <c r="BP422">
        <v>15.10501</v>
      </c>
      <c r="BQ422">
        <v>13.075100000000001</v>
      </c>
      <c r="BR422">
        <v>13.4862</v>
      </c>
      <c r="BS422">
        <v>17.102689999999999</v>
      </c>
      <c r="BT422">
        <v>18.181699999999999</v>
      </c>
      <c r="BU422">
        <v>15.93688</v>
      </c>
      <c r="BV422">
        <v>15.99872</v>
      </c>
      <c r="BW422">
        <v>3.955184</v>
      </c>
      <c r="BX422">
        <v>-1.209687</v>
      </c>
      <c r="BY422">
        <v>-1.5529299999999999</v>
      </c>
      <c r="BZ422">
        <v>1.4025190000000001</v>
      </c>
      <c r="CA422">
        <v>1.199568</v>
      </c>
      <c r="CB422">
        <v>0.97738749999999996</v>
      </c>
      <c r="CC422">
        <v>7.145187</v>
      </c>
      <c r="CD422">
        <v>5.7045139999999996</v>
      </c>
      <c r="CE422">
        <v>-2.3272000000000002E-3</v>
      </c>
      <c r="CF422">
        <v>-3.1043769999999999</v>
      </c>
      <c r="CG422">
        <v>-7.9895009999999997</v>
      </c>
      <c r="CH422">
        <v>-6.7240479999999998</v>
      </c>
      <c r="CI422">
        <v>-9.0373739999999998</v>
      </c>
      <c r="CJ422">
        <v>-10.471299999999999</v>
      </c>
      <c r="CK422">
        <v>-6.9979649999999998</v>
      </c>
      <c r="CL422">
        <v>2.2524250000000001</v>
      </c>
      <c r="CM422">
        <v>14.74907</v>
      </c>
      <c r="CN422">
        <v>16.074529999999999</v>
      </c>
      <c r="CO422">
        <v>14.03856</v>
      </c>
      <c r="CP422">
        <v>14.448980000000001</v>
      </c>
      <c r="CQ422">
        <v>18.240880000000001</v>
      </c>
      <c r="CR422">
        <v>19.292059999999999</v>
      </c>
      <c r="CS422">
        <v>16.983170000000001</v>
      </c>
      <c r="CT422">
        <v>17.077120000000001</v>
      </c>
      <c r="CU422">
        <v>5.304646</v>
      </c>
      <c r="CV422">
        <v>0.39131199999999999</v>
      </c>
      <c r="CW422">
        <v>4.40983E-2</v>
      </c>
      <c r="CX422">
        <v>2.3589579999999999</v>
      </c>
      <c r="CY422">
        <v>1.810189</v>
      </c>
      <c r="CZ422">
        <v>1.455741</v>
      </c>
      <c r="DA422">
        <v>7.5703259999999997</v>
      </c>
      <c r="DB422">
        <v>6.1352650000000004</v>
      </c>
      <c r="DC422">
        <v>0.4498414</v>
      </c>
      <c r="DD422">
        <v>-2.6629339999999999</v>
      </c>
      <c r="DE422">
        <v>-7.4983149999999998</v>
      </c>
      <c r="DF422">
        <v>-6.1608390000000002</v>
      </c>
      <c r="DG422">
        <v>-8.3949130000000007</v>
      </c>
      <c r="DH422">
        <v>-9.6354919999999993</v>
      </c>
      <c r="DI422">
        <v>-6.1124039999999997</v>
      </c>
      <c r="DJ422">
        <v>3.1398640000000002</v>
      </c>
      <c r="DK422">
        <v>15.669040000000001</v>
      </c>
      <c r="DL422">
        <v>17.044039999999999</v>
      </c>
      <c r="DM422">
        <v>15.00202</v>
      </c>
      <c r="DN422">
        <v>15.411770000000001</v>
      </c>
      <c r="DO422">
        <v>19.379069999999999</v>
      </c>
      <c r="DP422">
        <v>20.402419999999999</v>
      </c>
      <c r="DQ422">
        <v>18.029450000000001</v>
      </c>
      <c r="DR422">
        <v>18.155519999999999</v>
      </c>
      <c r="DS422">
        <v>6.6541090000000001</v>
      </c>
      <c r="DT422">
        <v>1.9923109999999999</v>
      </c>
      <c r="DU422">
        <v>1.6411260000000001</v>
      </c>
      <c r="DV422">
        <v>3.7399040000000001</v>
      </c>
      <c r="DW422">
        <v>2.691827</v>
      </c>
      <c r="DX422">
        <v>2.146407</v>
      </c>
      <c r="DY422">
        <v>8.1841600000000003</v>
      </c>
      <c r="DZ422">
        <v>6.7572000000000001</v>
      </c>
      <c r="EA422">
        <v>1.1027009999999999</v>
      </c>
      <c r="EB422">
        <v>-2.0255589999999999</v>
      </c>
      <c r="EC422">
        <v>-6.7891209999999997</v>
      </c>
      <c r="ED422">
        <v>-5.3476540000000004</v>
      </c>
      <c r="EE422">
        <v>-7.4672989999999997</v>
      </c>
      <c r="EF422">
        <v>-8.428725</v>
      </c>
      <c r="EG422">
        <v>-4.8337950000000003</v>
      </c>
      <c r="EH422">
        <v>4.4211850000000004</v>
      </c>
      <c r="EI422">
        <v>16.997330000000002</v>
      </c>
      <c r="EJ422">
        <v>18.443860000000001</v>
      </c>
      <c r="EK422">
        <v>16.3931</v>
      </c>
      <c r="EL422">
        <v>16.801870000000001</v>
      </c>
      <c r="EM422">
        <v>21.02244</v>
      </c>
      <c r="EN422">
        <v>22.005610000000001</v>
      </c>
      <c r="EO422">
        <v>19.540120000000002</v>
      </c>
      <c r="EP422">
        <v>19.71255</v>
      </c>
      <c r="EQ422">
        <v>8.6025179999999999</v>
      </c>
      <c r="ER422">
        <v>4.3038980000000002</v>
      </c>
      <c r="ES422">
        <v>3.9469810000000001</v>
      </c>
      <c r="ET422">
        <v>76.146889999999999</v>
      </c>
      <c r="EU422">
        <v>74.563980000000001</v>
      </c>
      <c r="EV422">
        <v>72.562370000000001</v>
      </c>
      <c r="EW422">
        <v>70.929789999999997</v>
      </c>
      <c r="EX422">
        <v>70.440060000000003</v>
      </c>
      <c r="EY422">
        <v>69.548869999999994</v>
      </c>
      <c r="EZ422">
        <v>69.719110000000001</v>
      </c>
      <c r="FA422">
        <v>70.770889999999994</v>
      </c>
      <c r="FB422">
        <v>74.381609999999995</v>
      </c>
      <c r="FC422">
        <v>78.765659999999997</v>
      </c>
      <c r="FD422">
        <v>82.879559999999998</v>
      </c>
      <c r="FE422">
        <v>85.743279999999999</v>
      </c>
      <c r="FF422">
        <v>87.465400000000002</v>
      </c>
      <c r="FG422">
        <v>88.174220000000005</v>
      </c>
      <c r="FH422">
        <v>88.138360000000006</v>
      </c>
      <c r="FI422">
        <v>88.496139999999997</v>
      </c>
      <c r="FJ422">
        <v>87.732879999999994</v>
      </c>
      <c r="FK422">
        <v>86.45335</v>
      </c>
      <c r="FL422">
        <v>84.448300000000003</v>
      </c>
      <c r="FM422">
        <v>82.699719999999999</v>
      </c>
      <c r="FN422">
        <v>80.726969999999994</v>
      </c>
      <c r="FO422">
        <v>79.113240000000005</v>
      </c>
      <c r="FP422">
        <v>76.724239999999995</v>
      </c>
      <c r="FQ422">
        <v>75.165859999999995</v>
      </c>
      <c r="FR422">
        <v>0.88366290000000003</v>
      </c>
      <c r="FS422">
        <v>1</v>
      </c>
    </row>
    <row r="423" spans="1:175" x14ac:dyDescent="0.2">
      <c r="A423" t="s">
        <v>196</v>
      </c>
      <c r="B423" t="s">
        <v>1</v>
      </c>
      <c r="C423">
        <v>42213</v>
      </c>
      <c r="D423">
        <v>15</v>
      </c>
      <c r="E423">
        <v>160</v>
      </c>
      <c r="F423">
        <v>261.45710000000003</v>
      </c>
      <c r="G423">
        <v>256.9846</v>
      </c>
      <c r="H423">
        <v>253.04589999999999</v>
      </c>
      <c r="I423">
        <v>253.84569999999999</v>
      </c>
      <c r="J423">
        <v>262.66359999999997</v>
      </c>
      <c r="K423">
        <v>271.8562</v>
      </c>
      <c r="L423">
        <v>280.74380000000002</v>
      </c>
      <c r="M423">
        <v>281.02440000000001</v>
      </c>
      <c r="N423">
        <v>279.1404</v>
      </c>
      <c r="O423">
        <v>277.9205</v>
      </c>
      <c r="P423">
        <v>281.18669999999997</v>
      </c>
      <c r="Q423">
        <v>286.59410000000003</v>
      </c>
      <c r="R423">
        <v>284.17860000000002</v>
      </c>
      <c r="S423">
        <v>286.51069999999999</v>
      </c>
      <c r="T423">
        <v>283.6567</v>
      </c>
      <c r="U423">
        <v>278.20150000000001</v>
      </c>
      <c r="V423">
        <v>279.51589999999999</v>
      </c>
      <c r="W423">
        <v>277.71519999999998</v>
      </c>
      <c r="X423">
        <v>275.37939999999998</v>
      </c>
      <c r="Y423">
        <v>273.84460000000001</v>
      </c>
      <c r="Z423">
        <v>274.69970000000001</v>
      </c>
      <c r="AA423">
        <v>276.86169999999998</v>
      </c>
      <c r="AB423">
        <v>269.2097</v>
      </c>
      <c r="AC423">
        <v>265.29489999999998</v>
      </c>
      <c r="AD423">
        <v>-1.9849920000000001</v>
      </c>
      <c r="AE423">
        <v>-2.0737450000000002</v>
      </c>
      <c r="AF423">
        <v>-1.788063</v>
      </c>
      <c r="AG423">
        <v>-1.8402419999999999</v>
      </c>
      <c r="AH423">
        <v>1.6033580000000001</v>
      </c>
      <c r="AI423">
        <v>0.80137720000000001</v>
      </c>
      <c r="AJ423">
        <v>1.539757</v>
      </c>
      <c r="AK423">
        <v>-0.49091940000000001</v>
      </c>
      <c r="AL423">
        <v>0.33488869999999998</v>
      </c>
      <c r="AM423">
        <v>-2.1395719999999998</v>
      </c>
      <c r="AN423">
        <v>-7.7010209999999999</v>
      </c>
      <c r="AO423">
        <v>-3.6127189999999998</v>
      </c>
      <c r="AP423">
        <v>-0.3247427</v>
      </c>
      <c r="AQ423">
        <v>10.65564</v>
      </c>
      <c r="AR423">
        <v>27.156009999999998</v>
      </c>
      <c r="AS423">
        <v>26.856000000000002</v>
      </c>
      <c r="AT423">
        <v>25.109780000000001</v>
      </c>
      <c r="AU423">
        <v>24.77759</v>
      </c>
      <c r="AV423">
        <v>22.937560000000001</v>
      </c>
      <c r="AW423">
        <v>20.091930000000001</v>
      </c>
      <c r="AX423">
        <v>21.54148</v>
      </c>
      <c r="AY423">
        <v>22.637830000000001</v>
      </c>
      <c r="AZ423">
        <v>9.4462869999999999</v>
      </c>
      <c r="BA423">
        <v>-1.3029489999999999</v>
      </c>
      <c r="BB423">
        <v>-1.332821</v>
      </c>
      <c r="BC423">
        <v>-1.5858620000000001</v>
      </c>
      <c r="BD423">
        <v>-1.3358019999999999</v>
      </c>
      <c r="BE423">
        <v>-1.444717</v>
      </c>
      <c r="BF423">
        <v>1.9793069999999999</v>
      </c>
      <c r="BG423">
        <v>1.2166710000000001</v>
      </c>
      <c r="BH423">
        <v>1.944906</v>
      </c>
      <c r="BI423">
        <v>-7.3458999999999997E-2</v>
      </c>
      <c r="BJ423">
        <v>0.86349880000000001</v>
      </c>
      <c r="BK423">
        <v>-1.3818870000000001</v>
      </c>
      <c r="BL423">
        <v>-6.6856879999999999</v>
      </c>
      <c r="BM423">
        <v>-2.4587750000000002</v>
      </c>
      <c r="BN423">
        <v>0.77413900000000002</v>
      </c>
      <c r="BO423">
        <v>11.760109999999999</v>
      </c>
      <c r="BP423">
        <v>28.380559999999999</v>
      </c>
      <c r="BQ423">
        <v>28.088809999999999</v>
      </c>
      <c r="BR423">
        <v>26.323910000000001</v>
      </c>
      <c r="BS423">
        <v>26.05968</v>
      </c>
      <c r="BT423">
        <v>24.316880000000001</v>
      </c>
      <c r="BU423">
        <v>21.758839999999999</v>
      </c>
      <c r="BV423">
        <v>23.30021</v>
      </c>
      <c r="BW423">
        <v>24.656179999999999</v>
      </c>
      <c r="BX423">
        <v>11.95767</v>
      </c>
      <c r="BY423">
        <v>2.007844</v>
      </c>
      <c r="BZ423">
        <v>-0.8811293</v>
      </c>
      <c r="CA423">
        <v>-1.2479560000000001</v>
      </c>
      <c r="CB423">
        <v>-1.022567</v>
      </c>
      <c r="CC423">
        <v>-1.1707780000000001</v>
      </c>
      <c r="CD423">
        <v>2.239687</v>
      </c>
      <c r="CE423">
        <v>1.5043010000000001</v>
      </c>
      <c r="CF423">
        <v>2.2255120000000002</v>
      </c>
      <c r="CG423">
        <v>0.2156729</v>
      </c>
      <c r="CH423">
        <v>1.2296130000000001</v>
      </c>
      <c r="CI423">
        <v>-0.85711590000000004</v>
      </c>
      <c r="CJ423">
        <v>-5.9824729999999997</v>
      </c>
      <c r="CK423">
        <v>-1.6595569999999999</v>
      </c>
      <c r="CL423">
        <v>1.5352209999999999</v>
      </c>
      <c r="CM423">
        <v>12.525069999999999</v>
      </c>
      <c r="CN423">
        <v>29.228680000000001</v>
      </c>
      <c r="CO423">
        <v>28.94265</v>
      </c>
      <c r="CP423">
        <v>27.164819999999999</v>
      </c>
      <c r="CQ423">
        <v>26.947649999999999</v>
      </c>
      <c r="CR423">
        <v>25.272189999999998</v>
      </c>
      <c r="CS423">
        <v>22.913329999999998</v>
      </c>
      <c r="CT423">
        <v>24.5183</v>
      </c>
      <c r="CU423">
        <v>26.054079999999999</v>
      </c>
      <c r="CV423">
        <v>13.697050000000001</v>
      </c>
      <c r="CW423">
        <v>4.3008889999999997</v>
      </c>
      <c r="CX423">
        <v>-0.42943759999999997</v>
      </c>
      <c r="CY423">
        <v>-0.91005040000000004</v>
      </c>
      <c r="CZ423">
        <v>-0.70933259999999998</v>
      </c>
      <c r="DA423">
        <v>-0.89683820000000003</v>
      </c>
      <c r="DB423">
        <v>2.5000680000000002</v>
      </c>
      <c r="DC423">
        <v>1.7919320000000001</v>
      </c>
      <c r="DD423">
        <v>2.5061170000000002</v>
      </c>
      <c r="DE423">
        <v>0.5048047</v>
      </c>
      <c r="DF423">
        <v>1.595726</v>
      </c>
      <c r="DG423">
        <v>-0.33234530000000001</v>
      </c>
      <c r="DH423">
        <v>-5.2792570000000003</v>
      </c>
      <c r="DI423">
        <v>-0.86033979999999999</v>
      </c>
      <c r="DJ423">
        <v>2.296303</v>
      </c>
      <c r="DK423">
        <v>13.29002</v>
      </c>
      <c r="DL423">
        <v>30.076789999999999</v>
      </c>
      <c r="DM423">
        <v>29.796489999999999</v>
      </c>
      <c r="DN423">
        <v>28.00572</v>
      </c>
      <c r="DO423">
        <v>27.835619999999999</v>
      </c>
      <c r="DP423">
        <v>26.227499999999999</v>
      </c>
      <c r="DQ423">
        <v>24.067830000000001</v>
      </c>
      <c r="DR423">
        <v>25.73639</v>
      </c>
      <c r="DS423">
        <v>27.451979999999999</v>
      </c>
      <c r="DT423">
        <v>15.43642</v>
      </c>
      <c r="DU423">
        <v>6.593934</v>
      </c>
      <c r="DV423">
        <v>0.2227334</v>
      </c>
      <c r="DW423">
        <v>-0.42216799999999999</v>
      </c>
      <c r="DX423">
        <v>-0.25707160000000001</v>
      </c>
      <c r="DY423">
        <v>-0.50131340000000002</v>
      </c>
      <c r="DZ423">
        <v>2.8760159999999999</v>
      </c>
      <c r="EA423">
        <v>2.2072250000000002</v>
      </c>
      <c r="EB423">
        <v>2.9112659999999999</v>
      </c>
      <c r="EC423">
        <v>0.92226520000000001</v>
      </c>
      <c r="ED423">
        <v>2.124336</v>
      </c>
      <c r="EE423">
        <v>0.4253402</v>
      </c>
      <c r="EF423">
        <v>-4.2639250000000004</v>
      </c>
      <c r="EG423">
        <v>0.29360360000000002</v>
      </c>
      <c r="EH423">
        <v>3.3951850000000001</v>
      </c>
      <c r="EI423">
        <v>14.394500000000001</v>
      </c>
      <c r="EJ423">
        <v>31.30134</v>
      </c>
      <c r="EK423">
        <v>31.02929</v>
      </c>
      <c r="EL423">
        <v>29.219850000000001</v>
      </c>
      <c r="EM423">
        <v>29.117709999999999</v>
      </c>
      <c r="EN423">
        <v>27.606819999999999</v>
      </c>
      <c r="EO423">
        <v>25.734739999999999</v>
      </c>
      <c r="EP423">
        <v>27.49513</v>
      </c>
      <c r="EQ423">
        <v>29.470330000000001</v>
      </c>
      <c r="ER423">
        <v>17.94781</v>
      </c>
      <c r="ES423">
        <v>9.9047269999999994</v>
      </c>
      <c r="ET423">
        <v>69.822199999999995</v>
      </c>
      <c r="EU423">
        <v>68.39967</v>
      </c>
      <c r="EV423">
        <v>66.52037</v>
      </c>
      <c r="EW423">
        <v>65.709969999999998</v>
      </c>
      <c r="EX423">
        <v>64.598079999999996</v>
      </c>
      <c r="EY423">
        <v>63.948120000000003</v>
      </c>
      <c r="EZ423">
        <v>64.259349999999998</v>
      </c>
      <c r="FA423">
        <v>67.442049999999995</v>
      </c>
      <c r="FB423">
        <v>71.497230000000002</v>
      </c>
      <c r="FC423">
        <v>76.323670000000007</v>
      </c>
      <c r="FD423">
        <v>81.210549999999998</v>
      </c>
      <c r="FE423">
        <v>85.101960000000005</v>
      </c>
      <c r="FF423">
        <v>88.119039999999998</v>
      </c>
      <c r="FG423">
        <v>90.288219999999995</v>
      </c>
      <c r="FH423">
        <v>91.920389999999998</v>
      </c>
      <c r="FI423">
        <v>92.381600000000006</v>
      </c>
      <c r="FJ423">
        <v>92.693989999999999</v>
      </c>
      <c r="FK423">
        <v>92.133979999999994</v>
      </c>
      <c r="FL423">
        <v>90.452340000000007</v>
      </c>
      <c r="FM423">
        <v>86.929959999999994</v>
      </c>
      <c r="FN423">
        <v>82.527810000000002</v>
      </c>
      <c r="FO423">
        <v>79.130439999999993</v>
      </c>
      <c r="FP423">
        <v>76.905109999999993</v>
      </c>
      <c r="FQ423">
        <v>75.231089999999995</v>
      </c>
      <c r="FR423">
        <v>0.91723220000000005</v>
      </c>
      <c r="FS423">
        <v>1</v>
      </c>
    </row>
    <row r="424" spans="1:175" x14ac:dyDescent="0.2">
      <c r="A424" t="s">
        <v>196</v>
      </c>
      <c r="B424" t="s">
        <v>1</v>
      </c>
      <c r="C424">
        <v>42214</v>
      </c>
      <c r="D424">
        <v>13</v>
      </c>
      <c r="E424">
        <v>160</v>
      </c>
      <c r="F424">
        <v>263.31740000000002</v>
      </c>
      <c r="G424">
        <v>259.51929999999999</v>
      </c>
      <c r="H424">
        <v>258.2636</v>
      </c>
      <c r="I424">
        <v>258.37599999999998</v>
      </c>
      <c r="J424">
        <v>265.17039999999997</v>
      </c>
      <c r="K424">
        <v>276.3734</v>
      </c>
      <c r="L424">
        <v>287.7774</v>
      </c>
      <c r="M424">
        <v>292.10140000000001</v>
      </c>
      <c r="N424">
        <v>295.77140000000003</v>
      </c>
      <c r="O424">
        <v>293.56029999999998</v>
      </c>
      <c r="P424">
        <v>290.09800000000001</v>
      </c>
      <c r="Q424">
        <v>291.44369999999998</v>
      </c>
      <c r="R424">
        <v>290.2518</v>
      </c>
      <c r="S424">
        <v>294.57369999999997</v>
      </c>
      <c r="T424">
        <v>291.83269999999999</v>
      </c>
      <c r="U424">
        <v>283.52429999999998</v>
      </c>
      <c r="V424">
        <v>281.6404</v>
      </c>
      <c r="W424">
        <v>280.46300000000002</v>
      </c>
      <c r="X424">
        <v>281.73020000000002</v>
      </c>
      <c r="Y424">
        <v>282.3408</v>
      </c>
      <c r="Z424">
        <v>281.9128</v>
      </c>
      <c r="AA424">
        <v>278.19940000000003</v>
      </c>
      <c r="AB424">
        <v>270.17869999999999</v>
      </c>
      <c r="AC424">
        <v>266.37310000000002</v>
      </c>
      <c r="AD424">
        <v>1.577108</v>
      </c>
      <c r="AE424">
        <v>1.699843</v>
      </c>
      <c r="AF424">
        <v>1.424291</v>
      </c>
      <c r="AG424">
        <v>1.524408</v>
      </c>
      <c r="AH424">
        <v>-1.358935</v>
      </c>
      <c r="AI424">
        <v>-2.3438669999999999</v>
      </c>
      <c r="AJ424">
        <v>-3.2408440000000001</v>
      </c>
      <c r="AK424">
        <v>-4.4082590000000001</v>
      </c>
      <c r="AL424">
        <v>-5.0114939999999999</v>
      </c>
      <c r="AM424">
        <v>-7.4825660000000003</v>
      </c>
      <c r="AN424">
        <v>-7.1817840000000004</v>
      </c>
      <c r="AO424">
        <v>-6.4718309999999999</v>
      </c>
      <c r="AP424">
        <v>-7.504264</v>
      </c>
      <c r="AQ424">
        <v>9.7248200000000007E-2</v>
      </c>
      <c r="AR424">
        <v>19.64452</v>
      </c>
      <c r="AS424">
        <v>19.447479999999999</v>
      </c>
      <c r="AT424">
        <v>17.990220000000001</v>
      </c>
      <c r="AU424">
        <v>19.772410000000001</v>
      </c>
      <c r="AV424">
        <v>18.808450000000001</v>
      </c>
      <c r="AW424">
        <v>17.3964</v>
      </c>
      <c r="AX424">
        <v>18.328040000000001</v>
      </c>
      <c r="AY424">
        <v>16.183620000000001</v>
      </c>
      <c r="AZ424">
        <v>-2.4915620000000001</v>
      </c>
      <c r="BA424">
        <v>-5.4818239999999996</v>
      </c>
      <c r="BB424">
        <v>3.191252</v>
      </c>
      <c r="BC424">
        <v>2.6669689999999999</v>
      </c>
      <c r="BD424">
        <v>2.0024190000000002</v>
      </c>
      <c r="BE424">
        <v>2.0639059999999998</v>
      </c>
      <c r="BF424">
        <v>-0.73038630000000004</v>
      </c>
      <c r="BG424">
        <v>-1.687433</v>
      </c>
      <c r="BH424">
        <v>-2.615964</v>
      </c>
      <c r="BI424">
        <v>-3.6602169999999998</v>
      </c>
      <c r="BJ424">
        <v>-4.2177199999999999</v>
      </c>
      <c r="BK424">
        <v>-6.5405530000000001</v>
      </c>
      <c r="BL424">
        <v>-5.9956269999999998</v>
      </c>
      <c r="BM424">
        <v>-5.2023299999999999</v>
      </c>
      <c r="BN424">
        <v>-6.146611</v>
      </c>
      <c r="BO424">
        <v>1.3436030000000001</v>
      </c>
      <c r="BP424">
        <v>20.93385</v>
      </c>
      <c r="BQ424">
        <v>20.689550000000001</v>
      </c>
      <c r="BR424">
        <v>19.335540000000002</v>
      </c>
      <c r="BS424">
        <v>21.164429999999999</v>
      </c>
      <c r="BT424">
        <v>20.21124</v>
      </c>
      <c r="BU424">
        <v>18.877420000000001</v>
      </c>
      <c r="BV424">
        <v>19.934170000000002</v>
      </c>
      <c r="BW424">
        <v>17.949629999999999</v>
      </c>
      <c r="BX424">
        <v>-0.88614400000000004</v>
      </c>
      <c r="BY424">
        <v>-3.8805550000000002</v>
      </c>
      <c r="BZ424">
        <v>4.3092030000000001</v>
      </c>
      <c r="CA424">
        <v>3.3367969999999998</v>
      </c>
      <c r="CB424">
        <v>2.4028290000000001</v>
      </c>
      <c r="CC424">
        <v>2.4375610000000001</v>
      </c>
      <c r="CD424">
        <v>-0.29505530000000002</v>
      </c>
      <c r="CE424">
        <v>-1.232788</v>
      </c>
      <c r="CF424">
        <v>-2.1831749999999999</v>
      </c>
      <c r="CG424">
        <v>-3.1421260000000002</v>
      </c>
      <c r="CH424">
        <v>-3.6679550000000001</v>
      </c>
      <c r="CI424">
        <v>-5.8881180000000004</v>
      </c>
      <c r="CJ424">
        <v>-5.1740979999999999</v>
      </c>
      <c r="CK424">
        <v>-4.3230769999999996</v>
      </c>
      <c r="CL424">
        <v>-5.2063050000000004</v>
      </c>
      <c r="CM424">
        <v>2.2068249999999998</v>
      </c>
      <c r="CN424">
        <v>21.826840000000001</v>
      </c>
      <c r="CO424">
        <v>21.549800000000001</v>
      </c>
      <c r="CP424">
        <v>20.267299999999999</v>
      </c>
      <c r="CQ424">
        <v>22.128550000000001</v>
      </c>
      <c r="CR424">
        <v>21.18281</v>
      </c>
      <c r="CS424">
        <v>19.903179999999999</v>
      </c>
      <c r="CT424">
        <v>21.046569999999999</v>
      </c>
      <c r="CU424">
        <v>19.17276</v>
      </c>
      <c r="CV424">
        <v>0.22576389999999999</v>
      </c>
      <c r="CW424">
        <v>-2.7715209999999999</v>
      </c>
      <c r="CX424">
        <v>5.427155</v>
      </c>
      <c r="CY424">
        <v>4.0066249999999997</v>
      </c>
      <c r="CZ424">
        <v>2.803239</v>
      </c>
      <c r="DA424">
        <v>2.8112159999999999</v>
      </c>
      <c r="DB424">
        <v>0.1402756</v>
      </c>
      <c r="DC424">
        <v>-0.77814410000000001</v>
      </c>
      <c r="DD424">
        <v>-1.7503850000000001</v>
      </c>
      <c r="DE424">
        <v>-2.624034</v>
      </c>
      <c r="DF424">
        <v>-3.1181899999999998</v>
      </c>
      <c r="DG424">
        <v>-5.2356819999999997</v>
      </c>
      <c r="DH424">
        <v>-4.3525700000000001</v>
      </c>
      <c r="DI424">
        <v>-3.4438249999999999</v>
      </c>
      <c r="DJ424">
        <v>-4.2659979999999997</v>
      </c>
      <c r="DK424">
        <v>3.0700460000000001</v>
      </c>
      <c r="DL424">
        <v>22.719830000000002</v>
      </c>
      <c r="DM424">
        <v>22.410060000000001</v>
      </c>
      <c r="DN424">
        <v>21.199069999999999</v>
      </c>
      <c r="DO424">
        <v>23.092659999999999</v>
      </c>
      <c r="DP424">
        <v>22.15438</v>
      </c>
      <c r="DQ424">
        <v>20.928930000000001</v>
      </c>
      <c r="DR424">
        <v>22.15897</v>
      </c>
      <c r="DS424">
        <v>20.395890000000001</v>
      </c>
      <c r="DT424">
        <v>1.337672</v>
      </c>
      <c r="DU424">
        <v>-1.662487</v>
      </c>
      <c r="DV424">
        <v>7.0412990000000004</v>
      </c>
      <c r="DW424">
        <v>4.973751</v>
      </c>
      <c r="DX424">
        <v>3.381367</v>
      </c>
      <c r="DY424">
        <v>3.350714</v>
      </c>
      <c r="DZ424">
        <v>0.76882439999999996</v>
      </c>
      <c r="EA424">
        <v>-0.12170980000000001</v>
      </c>
      <c r="EB424">
        <v>-1.1255059999999999</v>
      </c>
      <c r="EC424">
        <v>-1.8759920000000001</v>
      </c>
      <c r="ED424">
        <v>-2.3244159999999998</v>
      </c>
      <c r="EE424">
        <v>-4.2936699999999997</v>
      </c>
      <c r="EF424">
        <v>-3.1664129999999999</v>
      </c>
      <c r="EG424">
        <v>-2.1743239999999999</v>
      </c>
      <c r="EH424">
        <v>-2.9083450000000002</v>
      </c>
      <c r="EI424">
        <v>4.3164009999999999</v>
      </c>
      <c r="EJ424">
        <v>24.009160000000001</v>
      </c>
      <c r="EK424">
        <v>23.65213</v>
      </c>
      <c r="EL424">
        <v>22.54439</v>
      </c>
      <c r="EM424">
        <v>24.484680000000001</v>
      </c>
      <c r="EN424">
        <v>23.557179999999999</v>
      </c>
      <c r="EO424">
        <v>22.409960000000002</v>
      </c>
      <c r="EP424">
        <v>23.7651</v>
      </c>
      <c r="EQ424">
        <v>22.161899999999999</v>
      </c>
      <c r="ER424">
        <v>2.9430900000000002</v>
      </c>
      <c r="ES424">
        <v>-6.12177E-2</v>
      </c>
      <c r="ET424">
        <v>73.395859999999999</v>
      </c>
      <c r="EU424">
        <v>72.08202</v>
      </c>
      <c r="EV424">
        <v>70.840630000000004</v>
      </c>
      <c r="EW424">
        <v>69.76867</v>
      </c>
      <c r="EX424">
        <v>68.081119999999999</v>
      </c>
      <c r="EY424">
        <v>67.170680000000004</v>
      </c>
      <c r="EZ424">
        <v>67.596639999999994</v>
      </c>
      <c r="FA424">
        <v>69.631739999999994</v>
      </c>
      <c r="FB424">
        <v>73.273690000000002</v>
      </c>
      <c r="FC424">
        <v>77.045199999999994</v>
      </c>
      <c r="FD424">
        <v>81.43723</v>
      </c>
      <c r="FE424">
        <v>85.714939999999999</v>
      </c>
      <c r="FF424">
        <v>88.163380000000004</v>
      </c>
      <c r="FG424">
        <v>90.649019999999993</v>
      </c>
      <c r="FH424">
        <v>92.363849999999999</v>
      </c>
      <c r="FI424">
        <v>92.624970000000005</v>
      </c>
      <c r="FJ424">
        <v>92.828289999999996</v>
      </c>
      <c r="FK424">
        <v>91.83905</v>
      </c>
      <c r="FL424">
        <v>90.158389999999997</v>
      </c>
      <c r="FM424">
        <v>86.568060000000003</v>
      </c>
      <c r="FN424">
        <v>81.846609999999998</v>
      </c>
      <c r="FO424">
        <v>77.854519999999994</v>
      </c>
      <c r="FP424">
        <v>74.435890000000001</v>
      </c>
      <c r="FQ424">
        <v>72.788250000000005</v>
      </c>
      <c r="FR424">
        <v>0.79078499999999996</v>
      </c>
      <c r="FS424">
        <v>1</v>
      </c>
    </row>
    <row r="425" spans="1:175" x14ac:dyDescent="0.2">
      <c r="A425" t="s">
        <v>196</v>
      </c>
      <c r="B425" t="s">
        <v>1</v>
      </c>
      <c r="C425">
        <v>42233</v>
      </c>
      <c r="D425">
        <v>15</v>
      </c>
      <c r="E425">
        <v>156</v>
      </c>
      <c r="F425">
        <v>232.6549</v>
      </c>
      <c r="G425">
        <v>234.83009999999999</v>
      </c>
      <c r="H425">
        <v>232.2713</v>
      </c>
      <c r="I425">
        <v>235.27260000000001</v>
      </c>
      <c r="J425">
        <v>241.88</v>
      </c>
      <c r="K425">
        <v>253.84350000000001</v>
      </c>
      <c r="L425">
        <v>266.89490000000001</v>
      </c>
      <c r="M425">
        <v>272.79390000000001</v>
      </c>
      <c r="N425">
        <v>279.05380000000002</v>
      </c>
      <c r="O425">
        <v>283.22980000000001</v>
      </c>
      <c r="P425">
        <v>285.68880000000001</v>
      </c>
      <c r="Q425">
        <v>286.7398</v>
      </c>
      <c r="R425">
        <v>281.839</v>
      </c>
      <c r="S425">
        <v>285.39240000000001</v>
      </c>
      <c r="T425">
        <v>284.387</v>
      </c>
      <c r="U425">
        <v>276.7937</v>
      </c>
      <c r="V425">
        <v>274.69819999999999</v>
      </c>
      <c r="W425">
        <v>272.12509999999997</v>
      </c>
      <c r="X425">
        <v>274.3587</v>
      </c>
      <c r="Y425">
        <v>276.71280000000002</v>
      </c>
      <c r="Z425">
        <v>274.6404</v>
      </c>
      <c r="AA425">
        <v>272.72539999999998</v>
      </c>
      <c r="AB425">
        <v>267.18849999999998</v>
      </c>
      <c r="AC425">
        <v>258.23140000000001</v>
      </c>
      <c r="AD425">
        <v>1.7059200000000001</v>
      </c>
      <c r="AE425">
        <v>2.1498840000000001</v>
      </c>
      <c r="AF425">
        <v>1.05301</v>
      </c>
      <c r="AG425">
        <v>1.0756399999999999</v>
      </c>
      <c r="AH425">
        <v>-2.592285</v>
      </c>
      <c r="AI425">
        <v>-2.515253</v>
      </c>
      <c r="AJ425">
        <v>-2.7092849999999999</v>
      </c>
      <c r="AK425">
        <v>-3.4879319999999998</v>
      </c>
      <c r="AL425">
        <v>-3.502151</v>
      </c>
      <c r="AM425">
        <v>-5.4474309999999999</v>
      </c>
      <c r="AN425">
        <v>-6.5696409999999998</v>
      </c>
      <c r="AO425">
        <v>-5.7615420000000004</v>
      </c>
      <c r="AP425">
        <v>-6.4379039999999996</v>
      </c>
      <c r="AQ425">
        <v>4.1128179999999999</v>
      </c>
      <c r="AR425">
        <v>19.584790000000002</v>
      </c>
      <c r="AS425">
        <v>19.006409999999999</v>
      </c>
      <c r="AT425">
        <v>17.960840000000001</v>
      </c>
      <c r="AU425">
        <v>19.270309999999998</v>
      </c>
      <c r="AV425">
        <v>19.277059999999999</v>
      </c>
      <c r="AW425">
        <v>20.2988</v>
      </c>
      <c r="AX425">
        <v>17.96124</v>
      </c>
      <c r="AY425">
        <v>15.39433</v>
      </c>
      <c r="AZ425">
        <v>14.80855</v>
      </c>
      <c r="BA425">
        <v>10.21026</v>
      </c>
      <c r="BB425">
        <v>3.9459409999999999</v>
      </c>
      <c r="BC425">
        <v>3.6940369999999998</v>
      </c>
      <c r="BD425">
        <v>1.89994</v>
      </c>
      <c r="BE425">
        <v>2.1627749999999999</v>
      </c>
      <c r="BF425">
        <v>-1.487724</v>
      </c>
      <c r="BG425">
        <v>-1.799785</v>
      </c>
      <c r="BH425">
        <v>-2.074973</v>
      </c>
      <c r="BI425">
        <v>-2.799474</v>
      </c>
      <c r="BJ425">
        <v>-2.6442580000000002</v>
      </c>
      <c r="BK425">
        <v>-4.4431989999999999</v>
      </c>
      <c r="BL425">
        <v>-5.3438460000000001</v>
      </c>
      <c r="BM425">
        <v>-4.3773860000000004</v>
      </c>
      <c r="BN425">
        <v>-4.9740919999999997</v>
      </c>
      <c r="BO425">
        <v>5.5153660000000002</v>
      </c>
      <c r="BP425">
        <v>21.01642</v>
      </c>
      <c r="BQ425">
        <v>20.468689999999999</v>
      </c>
      <c r="BR425">
        <v>19.493369999999999</v>
      </c>
      <c r="BS425">
        <v>20.995819999999998</v>
      </c>
      <c r="BT425">
        <v>21.081499999999998</v>
      </c>
      <c r="BU425">
        <v>21.857579999999999</v>
      </c>
      <c r="BV425">
        <v>19.619450000000001</v>
      </c>
      <c r="BW425">
        <v>17.322320000000001</v>
      </c>
      <c r="BX425">
        <v>16.29251</v>
      </c>
      <c r="BY425">
        <v>11.90353</v>
      </c>
      <c r="BZ425">
        <v>5.4973729999999996</v>
      </c>
      <c r="CA425">
        <v>4.7635129999999997</v>
      </c>
      <c r="CB425">
        <v>2.4865210000000002</v>
      </c>
      <c r="CC425">
        <v>2.915721</v>
      </c>
      <c r="CD425">
        <v>-0.72270920000000005</v>
      </c>
      <c r="CE425">
        <v>-1.304254</v>
      </c>
      <c r="CF425">
        <v>-1.635651</v>
      </c>
      <c r="CG425">
        <v>-2.3226499999999999</v>
      </c>
      <c r="CH425">
        <v>-2.050084</v>
      </c>
      <c r="CI425">
        <v>-3.747671</v>
      </c>
      <c r="CJ425">
        <v>-4.4948639999999997</v>
      </c>
      <c r="CK425">
        <v>-3.4187240000000001</v>
      </c>
      <c r="CL425">
        <v>-3.960261</v>
      </c>
      <c r="CM425">
        <v>6.4867650000000001</v>
      </c>
      <c r="CN425">
        <v>22.007960000000001</v>
      </c>
      <c r="CO425">
        <v>21.481449999999999</v>
      </c>
      <c r="CP425">
        <v>20.554790000000001</v>
      </c>
      <c r="CQ425">
        <v>22.190899999999999</v>
      </c>
      <c r="CR425">
        <v>22.33126</v>
      </c>
      <c r="CS425">
        <v>22.937180000000001</v>
      </c>
      <c r="CT425">
        <v>20.76792</v>
      </c>
      <c r="CU425">
        <v>18.657640000000001</v>
      </c>
      <c r="CV425">
        <v>17.32029</v>
      </c>
      <c r="CW425">
        <v>13.076280000000001</v>
      </c>
      <c r="CX425">
        <v>7.0488039999999996</v>
      </c>
      <c r="CY425">
        <v>5.8329880000000003</v>
      </c>
      <c r="CZ425">
        <v>3.073102</v>
      </c>
      <c r="DA425">
        <v>3.6686679999999998</v>
      </c>
      <c r="DB425">
        <v>4.2306000000000003E-2</v>
      </c>
      <c r="DC425">
        <v>-0.80872359999999999</v>
      </c>
      <c r="DD425">
        <v>-1.1963280000000001</v>
      </c>
      <c r="DE425">
        <v>-1.845825</v>
      </c>
      <c r="DF425">
        <v>-1.45591</v>
      </c>
      <c r="DG425">
        <v>-3.0521430000000001</v>
      </c>
      <c r="DH425">
        <v>-3.645883</v>
      </c>
      <c r="DI425">
        <v>-2.4600620000000002</v>
      </c>
      <c r="DJ425">
        <v>-2.9464290000000002</v>
      </c>
      <c r="DK425">
        <v>7.4581650000000002</v>
      </c>
      <c r="DL425">
        <v>22.999500000000001</v>
      </c>
      <c r="DM425">
        <v>22.494219999999999</v>
      </c>
      <c r="DN425">
        <v>21.616219999999998</v>
      </c>
      <c r="DO425">
        <v>23.38598</v>
      </c>
      <c r="DP425">
        <v>23.581009999999999</v>
      </c>
      <c r="DQ425">
        <v>24.016780000000001</v>
      </c>
      <c r="DR425">
        <v>21.91639</v>
      </c>
      <c r="DS425">
        <v>19.99297</v>
      </c>
      <c r="DT425">
        <v>18.34807</v>
      </c>
      <c r="DU425">
        <v>14.249029999999999</v>
      </c>
      <c r="DV425">
        <v>9.2888249999999992</v>
      </c>
      <c r="DW425">
        <v>7.3771409999999999</v>
      </c>
      <c r="DX425">
        <v>3.920032</v>
      </c>
      <c r="DY425">
        <v>4.7558030000000002</v>
      </c>
      <c r="DZ425">
        <v>1.1468659999999999</v>
      </c>
      <c r="EA425">
        <v>-9.3255900000000003E-2</v>
      </c>
      <c r="EB425">
        <v>-0.56201579999999995</v>
      </c>
      <c r="EC425">
        <v>-1.157367</v>
      </c>
      <c r="ED425">
        <v>-0.59801669999999996</v>
      </c>
      <c r="EE425">
        <v>-2.0479099999999999</v>
      </c>
      <c r="EF425">
        <v>-2.4200879999999998</v>
      </c>
      <c r="EG425">
        <v>-1.0759049999999999</v>
      </c>
      <c r="EH425">
        <v>-1.482618</v>
      </c>
      <c r="EI425">
        <v>8.8607119999999995</v>
      </c>
      <c r="EJ425">
        <v>24.43113</v>
      </c>
      <c r="EK425">
        <v>23.956489999999999</v>
      </c>
      <c r="EL425">
        <v>23.14875</v>
      </c>
      <c r="EM425">
        <v>25.11148</v>
      </c>
      <c r="EN425">
        <v>25.385459999999998</v>
      </c>
      <c r="EO425">
        <v>25.575559999999999</v>
      </c>
      <c r="EP425">
        <v>23.5746</v>
      </c>
      <c r="EQ425">
        <v>21.920960000000001</v>
      </c>
      <c r="ER425">
        <v>19.83203</v>
      </c>
      <c r="ES425">
        <v>15.942299999999999</v>
      </c>
      <c r="ET425">
        <v>75.203890000000001</v>
      </c>
      <c r="EU425">
        <v>73.712429999999998</v>
      </c>
      <c r="EV425">
        <v>72.273129999999995</v>
      </c>
      <c r="EW425">
        <v>70.706950000000006</v>
      </c>
      <c r="EX425">
        <v>69.141900000000007</v>
      </c>
      <c r="EY425">
        <v>67.845309999999998</v>
      </c>
      <c r="EZ425">
        <v>67.180980000000005</v>
      </c>
      <c r="FA425">
        <v>69.196119999999993</v>
      </c>
      <c r="FB425">
        <v>73.169550000000001</v>
      </c>
      <c r="FC425">
        <v>77.458759999999998</v>
      </c>
      <c r="FD425">
        <v>81.933149999999998</v>
      </c>
      <c r="FE425">
        <v>85.189279999999997</v>
      </c>
      <c r="FF425">
        <v>87.82647</v>
      </c>
      <c r="FG425">
        <v>90.141019999999997</v>
      </c>
      <c r="FH425">
        <v>92.038830000000004</v>
      </c>
      <c r="FI425">
        <v>92.589519999999993</v>
      </c>
      <c r="FJ425">
        <v>92.492099999999994</v>
      </c>
      <c r="FK425">
        <v>91.239649999999997</v>
      </c>
      <c r="FL425">
        <v>88.112989999999996</v>
      </c>
      <c r="FM425">
        <v>83.579570000000004</v>
      </c>
      <c r="FN425">
        <v>79.013900000000007</v>
      </c>
      <c r="FO425">
        <v>76.21508</v>
      </c>
      <c r="FP425">
        <v>73.426259999999999</v>
      </c>
      <c r="FQ425">
        <v>71.33417</v>
      </c>
      <c r="FR425">
        <v>0.9269887</v>
      </c>
      <c r="FS425">
        <v>1</v>
      </c>
    </row>
    <row r="426" spans="1:175" x14ac:dyDescent="0.2">
      <c r="A426" t="s">
        <v>196</v>
      </c>
      <c r="B426" t="s">
        <v>1</v>
      </c>
      <c r="C426">
        <v>42234</v>
      </c>
      <c r="D426">
        <v>24</v>
      </c>
      <c r="E426">
        <v>157</v>
      </c>
      <c r="F426">
        <v>257.63069999999999</v>
      </c>
      <c r="G426">
        <v>255.26779999999999</v>
      </c>
      <c r="H426">
        <v>252.03440000000001</v>
      </c>
      <c r="I426">
        <v>251.8383</v>
      </c>
      <c r="J426">
        <v>258.7996</v>
      </c>
      <c r="K426">
        <v>267.54790000000003</v>
      </c>
      <c r="L426">
        <v>276.98700000000002</v>
      </c>
      <c r="M426">
        <v>279.81479999999999</v>
      </c>
      <c r="N426">
        <v>278.69580000000002</v>
      </c>
      <c r="O426">
        <v>278.36369999999999</v>
      </c>
      <c r="P426">
        <v>279.46780000000001</v>
      </c>
      <c r="Q426">
        <v>283.0641</v>
      </c>
      <c r="R426">
        <v>279.18020000000001</v>
      </c>
      <c r="S426">
        <v>279.83929999999998</v>
      </c>
      <c r="T426">
        <v>277.79250000000002</v>
      </c>
      <c r="U426">
        <v>274.25650000000002</v>
      </c>
      <c r="V426">
        <v>274.59059999999999</v>
      </c>
      <c r="W426">
        <v>271.49959999999999</v>
      </c>
      <c r="X426">
        <v>273.02100000000002</v>
      </c>
      <c r="Y426">
        <v>273.62130000000002</v>
      </c>
      <c r="Z426">
        <v>272.93819999999999</v>
      </c>
      <c r="AA426">
        <v>271.02300000000002</v>
      </c>
      <c r="AB426">
        <v>265.94889999999998</v>
      </c>
      <c r="AC426">
        <v>261.65089999999998</v>
      </c>
      <c r="AD426">
        <v>8.4929590000000008</v>
      </c>
      <c r="AE426">
        <v>9.9788709999999998</v>
      </c>
      <c r="AF426">
        <v>9.5479059999999993</v>
      </c>
      <c r="AG426">
        <v>7.7884279999999997</v>
      </c>
      <c r="AH426">
        <v>6.0968650000000002</v>
      </c>
      <c r="AI426">
        <v>3.8754119999999999</v>
      </c>
      <c r="AJ426">
        <v>3.4986989999999998</v>
      </c>
      <c r="AK426">
        <v>2.1828829999999999</v>
      </c>
      <c r="AL426">
        <v>0.87111740000000004</v>
      </c>
      <c r="AM426">
        <v>0.3066894</v>
      </c>
      <c r="AN426">
        <v>-1.3513809999999999</v>
      </c>
      <c r="AO426">
        <v>0.50693679999999997</v>
      </c>
      <c r="AP426">
        <v>11.277369999999999</v>
      </c>
      <c r="AQ426">
        <v>25.332270000000001</v>
      </c>
      <c r="AR426">
        <v>28.357109999999999</v>
      </c>
      <c r="AS426">
        <v>28.478529999999999</v>
      </c>
      <c r="AT426">
        <v>28.45138</v>
      </c>
      <c r="AU426">
        <v>25.218979999999998</v>
      </c>
      <c r="AV426">
        <v>19.197710000000001</v>
      </c>
      <c r="AW426">
        <v>17.445810000000002</v>
      </c>
      <c r="AX426">
        <v>17.018889999999999</v>
      </c>
      <c r="AY426">
        <v>11.502039999999999</v>
      </c>
      <c r="AZ426">
        <v>2.3090310000000001</v>
      </c>
      <c r="BA426">
        <v>-3.6443810000000001</v>
      </c>
      <c r="BB426">
        <v>9.6911229999999993</v>
      </c>
      <c r="BC426">
        <v>10.80514</v>
      </c>
      <c r="BD426">
        <v>10.206759999999999</v>
      </c>
      <c r="BE426">
        <v>8.3087020000000003</v>
      </c>
      <c r="BF426">
        <v>6.6370690000000003</v>
      </c>
      <c r="BG426">
        <v>4.4101910000000002</v>
      </c>
      <c r="BH426">
        <v>4.028562</v>
      </c>
      <c r="BI426">
        <v>2.7598280000000002</v>
      </c>
      <c r="BJ426">
        <v>1.6723980000000001</v>
      </c>
      <c r="BK426">
        <v>1.215071</v>
      </c>
      <c r="BL426">
        <v>-0.47407359999999998</v>
      </c>
      <c r="BM426">
        <v>1.3734630000000001</v>
      </c>
      <c r="BN426">
        <v>12.10295</v>
      </c>
      <c r="BO426">
        <v>26.149809999999999</v>
      </c>
      <c r="BP426">
        <v>29.24729</v>
      </c>
      <c r="BQ426">
        <v>29.38822</v>
      </c>
      <c r="BR426">
        <v>29.334050000000001</v>
      </c>
      <c r="BS426">
        <v>26.158359999999998</v>
      </c>
      <c r="BT426">
        <v>20.175899999999999</v>
      </c>
      <c r="BU426">
        <v>18.437159999999999</v>
      </c>
      <c r="BV426">
        <v>18.047840000000001</v>
      </c>
      <c r="BW426">
        <v>12.53299</v>
      </c>
      <c r="BX426">
        <v>3.3818990000000002</v>
      </c>
      <c r="BY426">
        <v>-2.446027</v>
      </c>
      <c r="BZ426">
        <v>10.52097</v>
      </c>
      <c r="CA426">
        <v>11.377409999999999</v>
      </c>
      <c r="CB426">
        <v>10.663080000000001</v>
      </c>
      <c r="CC426">
        <v>8.6690430000000003</v>
      </c>
      <c r="CD426">
        <v>7.0112129999999997</v>
      </c>
      <c r="CE426">
        <v>4.7805770000000001</v>
      </c>
      <c r="CF426">
        <v>4.3955440000000001</v>
      </c>
      <c r="CG426">
        <v>3.1594180000000001</v>
      </c>
      <c r="CH426">
        <v>2.227363</v>
      </c>
      <c r="CI426">
        <v>1.8442130000000001</v>
      </c>
      <c r="CJ426">
        <v>0.1335469</v>
      </c>
      <c r="CK426">
        <v>1.973617</v>
      </c>
      <c r="CL426">
        <v>12.67474</v>
      </c>
      <c r="CM426">
        <v>26.71604</v>
      </c>
      <c r="CN426">
        <v>29.86383</v>
      </c>
      <c r="CO426">
        <v>30.018260000000001</v>
      </c>
      <c r="CP426">
        <v>29.94537</v>
      </c>
      <c r="CQ426">
        <v>26.808969999999999</v>
      </c>
      <c r="CR426">
        <v>20.853390000000001</v>
      </c>
      <c r="CS426">
        <v>19.12377</v>
      </c>
      <c r="CT426">
        <v>18.760490000000001</v>
      </c>
      <c r="CU426">
        <v>13.247019999999999</v>
      </c>
      <c r="CV426">
        <v>4.1249640000000003</v>
      </c>
      <c r="CW426">
        <v>-1.61605</v>
      </c>
      <c r="CX426">
        <v>11.350809999999999</v>
      </c>
      <c r="CY426">
        <v>11.94969</v>
      </c>
      <c r="CZ426">
        <v>11.11941</v>
      </c>
      <c r="DA426">
        <v>9.0293829999999993</v>
      </c>
      <c r="DB426">
        <v>7.3853569999999999</v>
      </c>
      <c r="DC426">
        <v>5.150963</v>
      </c>
      <c r="DD426">
        <v>4.7625250000000001</v>
      </c>
      <c r="DE426">
        <v>3.5590079999999999</v>
      </c>
      <c r="DF426">
        <v>2.782327</v>
      </c>
      <c r="DG426">
        <v>2.4733550000000002</v>
      </c>
      <c r="DH426">
        <v>0.74116740000000003</v>
      </c>
      <c r="DI426">
        <v>2.5737709999999998</v>
      </c>
      <c r="DJ426">
        <v>13.24654</v>
      </c>
      <c r="DK426">
        <v>27.282260000000001</v>
      </c>
      <c r="DL426">
        <v>30.480370000000001</v>
      </c>
      <c r="DM426">
        <v>30.648299999999999</v>
      </c>
      <c r="DN426">
        <v>30.556699999999999</v>
      </c>
      <c r="DO426">
        <v>27.459579999999999</v>
      </c>
      <c r="DP426">
        <v>21.53088</v>
      </c>
      <c r="DQ426">
        <v>19.810379999999999</v>
      </c>
      <c r="DR426">
        <v>19.473140000000001</v>
      </c>
      <c r="DS426">
        <v>13.96105</v>
      </c>
      <c r="DT426">
        <v>4.8680300000000001</v>
      </c>
      <c r="DU426">
        <v>-0.78607360000000004</v>
      </c>
      <c r="DV426">
        <v>12.54898</v>
      </c>
      <c r="DW426">
        <v>12.77596</v>
      </c>
      <c r="DX426">
        <v>11.77826</v>
      </c>
      <c r="DY426">
        <v>9.5496569999999998</v>
      </c>
      <c r="DZ426">
        <v>7.9255620000000002</v>
      </c>
      <c r="EA426">
        <v>5.6857410000000002</v>
      </c>
      <c r="EB426">
        <v>5.2923879999999999</v>
      </c>
      <c r="EC426">
        <v>4.1359529999999998</v>
      </c>
      <c r="ED426">
        <v>3.5836079999999999</v>
      </c>
      <c r="EE426">
        <v>3.3817370000000002</v>
      </c>
      <c r="EF426">
        <v>1.6184750000000001</v>
      </c>
      <c r="EG426">
        <v>3.4402970000000002</v>
      </c>
      <c r="EH426">
        <v>14.07212</v>
      </c>
      <c r="EI426">
        <v>28.099810000000002</v>
      </c>
      <c r="EJ426">
        <v>31.370550000000001</v>
      </c>
      <c r="EK426">
        <v>31.557980000000001</v>
      </c>
      <c r="EL426">
        <v>31.439360000000001</v>
      </c>
      <c r="EM426">
        <v>28.398949999999999</v>
      </c>
      <c r="EN426">
        <v>22.509070000000001</v>
      </c>
      <c r="EO426">
        <v>20.801729999999999</v>
      </c>
      <c r="EP426">
        <v>20.502089999999999</v>
      </c>
      <c r="EQ426">
        <v>14.992000000000001</v>
      </c>
      <c r="ER426">
        <v>5.9408979999999998</v>
      </c>
      <c r="ES426">
        <v>0.4122806</v>
      </c>
      <c r="ET426">
        <v>69.511089999999996</v>
      </c>
      <c r="EU426">
        <v>68.08511</v>
      </c>
      <c r="EV426">
        <v>67.152190000000004</v>
      </c>
      <c r="EW426">
        <v>66.075000000000003</v>
      </c>
      <c r="EX426">
        <v>65.038030000000006</v>
      </c>
      <c r="EY426">
        <v>64.12688</v>
      </c>
      <c r="EZ426">
        <v>63.787370000000003</v>
      </c>
      <c r="FA426">
        <v>64.577269999999999</v>
      </c>
      <c r="FB426">
        <v>67.449449999999999</v>
      </c>
      <c r="FC426">
        <v>70.797700000000006</v>
      </c>
      <c r="FD426">
        <v>74.60181</v>
      </c>
      <c r="FE426">
        <v>78.144739999999999</v>
      </c>
      <c r="FF426">
        <v>81.200649999999996</v>
      </c>
      <c r="FG426">
        <v>83.609499999999997</v>
      </c>
      <c r="FH426">
        <v>85.073430000000002</v>
      </c>
      <c r="FI426">
        <v>86.144149999999996</v>
      </c>
      <c r="FJ426">
        <v>85.860370000000003</v>
      </c>
      <c r="FK426">
        <v>84.872380000000007</v>
      </c>
      <c r="FL426">
        <v>82.241810000000001</v>
      </c>
      <c r="FM426">
        <v>78.15898</v>
      </c>
      <c r="FN426">
        <v>74.379760000000005</v>
      </c>
      <c r="FO426">
        <v>71.933800000000005</v>
      </c>
      <c r="FP426">
        <v>69.721360000000004</v>
      </c>
      <c r="FQ426">
        <v>68.205979999999997</v>
      </c>
      <c r="FR426">
        <v>0.94870889999999997</v>
      </c>
      <c r="FS426">
        <v>1</v>
      </c>
    </row>
    <row r="427" spans="1:175" x14ac:dyDescent="0.2">
      <c r="A427" t="s">
        <v>196</v>
      </c>
      <c r="B427" t="s">
        <v>1</v>
      </c>
      <c r="C427">
        <v>42242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</row>
    <row r="428" spans="1:175" x14ac:dyDescent="0.2">
      <c r="A428" t="s">
        <v>196</v>
      </c>
      <c r="B428" t="s">
        <v>1</v>
      </c>
      <c r="C428">
        <v>42243</v>
      </c>
      <c r="D428">
        <v>15</v>
      </c>
      <c r="E428">
        <v>157</v>
      </c>
      <c r="F428">
        <v>267.05020000000002</v>
      </c>
      <c r="G428">
        <v>262.95609999999999</v>
      </c>
      <c r="H428">
        <v>259.49700000000001</v>
      </c>
      <c r="I428">
        <v>260.8211</v>
      </c>
      <c r="J428">
        <v>264.29430000000002</v>
      </c>
      <c r="K428">
        <v>273.86919999999998</v>
      </c>
      <c r="L428">
        <v>287.08839999999998</v>
      </c>
      <c r="M428">
        <v>291.61219999999997</v>
      </c>
      <c r="N428">
        <v>290.18560000000002</v>
      </c>
      <c r="O428">
        <v>291.06310000000002</v>
      </c>
      <c r="P428">
        <v>292.65809999999999</v>
      </c>
      <c r="Q428">
        <v>295.26389999999998</v>
      </c>
      <c r="R428">
        <v>292.50749999999999</v>
      </c>
      <c r="S428">
        <v>294.61180000000002</v>
      </c>
      <c r="T428">
        <v>287.95100000000002</v>
      </c>
      <c r="U428">
        <v>278.16919999999999</v>
      </c>
      <c r="V428">
        <v>278.73899999999998</v>
      </c>
      <c r="W428">
        <v>277.03980000000001</v>
      </c>
      <c r="X428">
        <v>277.22469999999998</v>
      </c>
      <c r="Y428">
        <v>277.45519999999999</v>
      </c>
      <c r="Z428">
        <v>275.72340000000003</v>
      </c>
      <c r="AA428">
        <v>277.02120000000002</v>
      </c>
      <c r="AB428">
        <v>269.99369999999999</v>
      </c>
      <c r="AC428">
        <v>262.31920000000002</v>
      </c>
      <c r="AD428">
        <v>17.33568</v>
      </c>
      <c r="AE428">
        <v>18.851009999999999</v>
      </c>
      <c r="AF428">
        <v>18.512920000000001</v>
      </c>
      <c r="AG428">
        <v>18.38936</v>
      </c>
      <c r="AH428">
        <v>16.475719999999999</v>
      </c>
      <c r="AI428">
        <v>15.83507</v>
      </c>
      <c r="AJ428">
        <v>15.87866</v>
      </c>
      <c r="AK428">
        <v>15.080679999999999</v>
      </c>
      <c r="AL428">
        <v>14.17764</v>
      </c>
      <c r="AM428">
        <v>13.08137</v>
      </c>
      <c r="AN428">
        <v>14.77065</v>
      </c>
      <c r="AO428">
        <v>16.724499999999999</v>
      </c>
      <c r="AP428">
        <v>17.78875</v>
      </c>
      <c r="AQ428">
        <v>25.506430000000002</v>
      </c>
      <c r="AR428">
        <v>38.045610000000003</v>
      </c>
      <c r="AS428">
        <v>36.944209999999998</v>
      </c>
      <c r="AT428">
        <v>35.099249999999998</v>
      </c>
      <c r="AU428">
        <v>32.532960000000003</v>
      </c>
      <c r="AV428">
        <v>31.53321</v>
      </c>
      <c r="AW428">
        <v>32.620190000000001</v>
      </c>
      <c r="AX428">
        <v>33.469650000000001</v>
      </c>
      <c r="AY428">
        <v>23.77318</v>
      </c>
      <c r="AZ428">
        <v>13.57568</v>
      </c>
      <c r="BA428">
        <v>12.10449</v>
      </c>
      <c r="BB428">
        <v>18.445640000000001</v>
      </c>
      <c r="BC428">
        <v>19.68535</v>
      </c>
      <c r="BD428">
        <v>19.05536</v>
      </c>
      <c r="BE428">
        <v>18.930820000000001</v>
      </c>
      <c r="BF428">
        <v>17.061109999999999</v>
      </c>
      <c r="BG428">
        <v>16.265450000000001</v>
      </c>
      <c r="BH428">
        <v>16.432870000000001</v>
      </c>
      <c r="BI428">
        <v>15.724679999999999</v>
      </c>
      <c r="BJ428">
        <v>15.013019999999999</v>
      </c>
      <c r="BK428">
        <v>14.121449999999999</v>
      </c>
      <c r="BL428">
        <v>15.963419999999999</v>
      </c>
      <c r="BM428">
        <v>17.964659999999999</v>
      </c>
      <c r="BN428">
        <v>18.950500000000002</v>
      </c>
      <c r="BO428">
        <v>26.78227</v>
      </c>
      <c r="BP428">
        <v>39.571869999999997</v>
      </c>
      <c r="BQ428">
        <v>38.417020000000001</v>
      </c>
      <c r="BR428">
        <v>36.616819999999997</v>
      </c>
      <c r="BS428">
        <v>34.197560000000003</v>
      </c>
      <c r="BT428">
        <v>33.250129999999999</v>
      </c>
      <c r="BU428">
        <v>34.29175</v>
      </c>
      <c r="BV428">
        <v>35.234760000000001</v>
      </c>
      <c r="BW428">
        <v>25.708819999999999</v>
      </c>
      <c r="BX428">
        <v>15.86463</v>
      </c>
      <c r="BY428">
        <v>14.76187</v>
      </c>
      <c r="BZ428">
        <v>19.214390000000002</v>
      </c>
      <c r="CA428">
        <v>20.263210000000001</v>
      </c>
      <c r="CB428">
        <v>19.431039999999999</v>
      </c>
      <c r="CC428">
        <v>19.30584</v>
      </c>
      <c r="CD428">
        <v>17.466550000000002</v>
      </c>
      <c r="CE428">
        <v>16.56353</v>
      </c>
      <c r="CF428">
        <v>16.81672</v>
      </c>
      <c r="CG428">
        <v>16.170719999999999</v>
      </c>
      <c r="CH428">
        <v>15.59159</v>
      </c>
      <c r="CI428">
        <v>14.841799999999999</v>
      </c>
      <c r="CJ428">
        <v>16.789529999999999</v>
      </c>
      <c r="CK428">
        <v>18.823589999999999</v>
      </c>
      <c r="CL428">
        <v>19.755130000000001</v>
      </c>
      <c r="CM428">
        <v>27.66591</v>
      </c>
      <c r="CN428">
        <v>40.628950000000003</v>
      </c>
      <c r="CO428">
        <v>39.437080000000002</v>
      </c>
      <c r="CP428">
        <v>37.667879999999997</v>
      </c>
      <c r="CQ428">
        <v>35.350459999999998</v>
      </c>
      <c r="CR428">
        <v>34.439259999999997</v>
      </c>
      <c r="CS428">
        <v>35.449469999999998</v>
      </c>
      <c r="CT428">
        <v>36.457259999999998</v>
      </c>
      <c r="CU428">
        <v>27.049440000000001</v>
      </c>
      <c r="CV428">
        <v>17.449950000000001</v>
      </c>
      <c r="CW428">
        <v>16.602370000000001</v>
      </c>
      <c r="CX428">
        <v>19.983139999999999</v>
      </c>
      <c r="CY428">
        <v>20.841069999999998</v>
      </c>
      <c r="CZ428">
        <v>19.806730000000002</v>
      </c>
      <c r="DA428">
        <v>19.68085</v>
      </c>
      <c r="DB428">
        <v>17.87199</v>
      </c>
      <c r="DC428">
        <v>16.861609999999999</v>
      </c>
      <c r="DD428">
        <v>17.200569999999999</v>
      </c>
      <c r="DE428">
        <v>16.616759999999999</v>
      </c>
      <c r="DF428">
        <v>16.170169999999999</v>
      </c>
      <c r="DG428">
        <v>15.56216</v>
      </c>
      <c r="DH428">
        <v>17.615639999999999</v>
      </c>
      <c r="DI428">
        <v>19.682510000000001</v>
      </c>
      <c r="DJ428">
        <v>20.559750000000001</v>
      </c>
      <c r="DK428">
        <v>28.54955</v>
      </c>
      <c r="DL428">
        <v>41.686030000000002</v>
      </c>
      <c r="DM428">
        <v>40.457149999999999</v>
      </c>
      <c r="DN428">
        <v>38.718940000000003</v>
      </c>
      <c r="DO428">
        <v>36.503360000000001</v>
      </c>
      <c r="DP428">
        <v>35.628390000000003</v>
      </c>
      <c r="DQ428">
        <v>36.60718</v>
      </c>
      <c r="DR428">
        <v>37.679760000000002</v>
      </c>
      <c r="DS428">
        <v>28.390059999999998</v>
      </c>
      <c r="DT428">
        <v>19.03528</v>
      </c>
      <c r="DU428">
        <v>18.442869999999999</v>
      </c>
      <c r="DV428">
        <v>21.0931</v>
      </c>
      <c r="DW428">
        <v>21.675409999999999</v>
      </c>
      <c r="DX428">
        <v>20.349170000000001</v>
      </c>
      <c r="DY428">
        <v>20.22231</v>
      </c>
      <c r="DZ428">
        <v>18.457380000000001</v>
      </c>
      <c r="EA428">
        <v>17.291989999999998</v>
      </c>
      <c r="EB428">
        <v>17.75479</v>
      </c>
      <c r="EC428">
        <v>17.260760000000001</v>
      </c>
      <c r="ED428">
        <v>17.00554</v>
      </c>
      <c r="EE428">
        <v>16.602229999999999</v>
      </c>
      <c r="EF428">
        <v>18.808420000000002</v>
      </c>
      <c r="EG428">
        <v>20.92267</v>
      </c>
      <c r="EH428">
        <v>21.721499999999999</v>
      </c>
      <c r="EI428">
        <v>29.825379999999999</v>
      </c>
      <c r="EJ428">
        <v>43.212290000000003</v>
      </c>
      <c r="EK428">
        <v>41.929949999999998</v>
      </c>
      <c r="EL428">
        <v>40.236519999999999</v>
      </c>
      <c r="EM428">
        <v>38.167960000000001</v>
      </c>
      <c r="EN428">
        <v>37.345300000000002</v>
      </c>
      <c r="EO428">
        <v>38.278739999999999</v>
      </c>
      <c r="EP428">
        <v>39.444870000000002</v>
      </c>
      <c r="EQ428">
        <v>30.325710000000001</v>
      </c>
      <c r="ER428">
        <v>21.32423</v>
      </c>
      <c r="ES428">
        <v>21.100249999999999</v>
      </c>
      <c r="ET428">
        <v>71.713049999999996</v>
      </c>
      <c r="EU428">
        <v>70.380970000000005</v>
      </c>
      <c r="EV428">
        <v>69.571560000000005</v>
      </c>
      <c r="EW428">
        <v>68.272930000000002</v>
      </c>
      <c r="EX428">
        <v>67.071330000000003</v>
      </c>
      <c r="EY428">
        <v>66.194689999999994</v>
      </c>
      <c r="EZ428">
        <v>66.039249999999996</v>
      </c>
      <c r="FA428">
        <v>68.772949999999994</v>
      </c>
      <c r="FB428">
        <v>72.981830000000002</v>
      </c>
      <c r="FC428">
        <v>77.904579999999996</v>
      </c>
      <c r="FD428">
        <v>82.577799999999996</v>
      </c>
      <c r="FE428">
        <v>87.084950000000006</v>
      </c>
      <c r="FF428">
        <v>90.282020000000003</v>
      </c>
      <c r="FG428">
        <v>91.56635</v>
      </c>
      <c r="FH428">
        <v>92.6327</v>
      </c>
      <c r="FI428">
        <v>92.844920000000002</v>
      </c>
      <c r="FJ428">
        <v>92.421880000000002</v>
      </c>
      <c r="FK428">
        <v>90.783500000000004</v>
      </c>
      <c r="FL428">
        <v>87.843440000000001</v>
      </c>
      <c r="FM428">
        <v>84.317449999999994</v>
      </c>
      <c r="FN428">
        <v>81.369990000000001</v>
      </c>
      <c r="FO428">
        <v>79.444890000000001</v>
      </c>
      <c r="FP428">
        <v>76.997929999999997</v>
      </c>
      <c r="FQ428">
        <v>74.971339999999998</v>
      </c>
      <c r="FR428">
        <v>1.127996</v>
      </c>
      <c r="FS428">
        <v>1</v>
      </c>
    </row>
    <row r="429" spans="1:175" x14ac:dyDescent="0.2">
      <c r="A429" t="s">
        <v>196</v>
      </c>
      <c r="B429" t="s">
        <v>1</v>
      </c>
      <c r="C429">
        <v>42244</v>
      </c>
      <c r="D429">
        <v>18</v>
      </c>
      <c r="E429">
        <v>157</v>
      </c>
      <c r="F429">
        <v>265.02350000000001</v>
      </c>
      <c r="G429">
        <v>259.07389999999998</v>
      </c>
      <c r="H429">
        <v>254.65960000000001</v>
      </c>
      <c r="I429">
        <v>254.35079999999999</v>
      </c>
      <c r="J429">
        <v>259.2509</v>
      </c>
      <c r="K429">
        <v>264.36059999999998</v>
      </c>
      <c r="L429">
        <v>274.13549999999998</v>
      </c>
      <c r="M429">
        <v>280.06450000000001</v>
      </c>
      <c r="N429">
        <v>285.84359999999998</v>
      </c>
      <c r="O429">
        <v>287.1234</v>
      </c>
      <c r="P429">
        <v>288.72059999999999</v>
      </c>
      <c r="Q429">
        <v>290.2996</v>
      </c>
      <c r="R429">
        <v>289.60680000000002</v>
      </c>
      <c r="S429">
        <v>291.3997</v>
      </c>
      <c r="T429">
        <v>285.23599999999999</v>
      </c>
      <c r="U429">
        <v>278.5258</v>
      </c>
      <c r="V429">
        <v>277.85680000000002</v>
      </c>
      <c r="W429">
        <v>274.3965</v>
      </c>
      <c r="X429">
        <v>273.23899999999998</v>
      </c>
      <c r="Y429">
        <v>276.25279999999998</v>
      </c>
      <c r="Z429">
        <v>273.34739999999999</v>
      </c>
      <c r="AA429">
        <v>272.4898</v>
      </c>
      <c r="AB429">
        <v>267.60160000000002</v>
      </c>
      <c r="AC429">
        <v>262.36939999999998</v>
      </c>
      <c r="AD429">
        <v>15.89949</v>
      </c>
      <c r="AE429">
        <v>12.391220000000001</v>
      </c>
      <c r="AF429">
        <v>12.41057</v>
      </c>
      <c r="AG429">
        <v>10.46401</v>
      </c>
      <c r="AH429">
        <v>9.0336759999999998</v>
      </c>
      <c r="AI429">
        <v>7.5917529999999998</v>
      </c>
      <c r="AJ429">
        <v>8.9886579999999991</v>
      </c>
      <c r="AK429">
        <v>6.5671379999999999</v>
      </c>
      <c r="AL429">
        <v>6.4835399999999996</v>
      </c>
      <c r="AM429">
        <v>6.0779500000000004</v>
      </c>
      <c r="AN429">
        <v>5.5420879999999997</v>
      </c>
      <c r="AO429">
        <v>7.1555090000000003</v>
      </c>
      <c r="AP429">
        <v>2.3325089999999999</v>
      </c>
      <c r="AQ429">
        <v>3.9792860000000001</v>
      </c>
      <c r="AR429">
        <v>8.7141839999999995</v>
      </c>
      <c r="AS429">
        <v>15.45655</v>
      </c>
      <c r="AT429">
        <v>15.4078</v>
      </c>
      <c r="AU429">
        <v>15.5519</v>
      </c>
      <c r="AV429">
        <v>13.87628</v>
      </c>
      <c r="AW429">
        <v>12.30293</v>
      </c>
      <c r="AX429">
        <v>8.4336590000000005</v>
      </c>
      <c r="AY429">
        <v>4.8508399999999998</v>
      </c>
      <c r="AZ429">
        <v>3.2611979999999998</v>
      </c>
      <c r="BA429">
        <v>2.8999649999999999</v>
      </c>
      <c r="BB429">
        <v>17.42184</v>
      </c>
      <c r="BC429">
        <v>13.731540000000001</v>
      </c>
      <c r="BD429">
        <v>13.09212</v>
      </c>
      <c r="BE429">
        <v>11.01826</v>
      </c>
      <c r="BF429">
        <v>9.5817779999999999</v>
      </c>
      <c r="BG429">
        <v>8.3098130000000001</v>
      </c>
      <c r="BH429">
        <v>9.5162580000000005</v>
      </c>
      <c r="BI429">
        <v>7.5956229999999998</v>
      </c>
      <c r="BJ429">
        <v>7.5477829999999999</v>
      </c>
      <c r="BK429">
        <v>7.3974760000000002</v>
      </c>
      <c r="BL429">
        <v>6.8073620000000004</v>
      </c>
      <c r="BM429">
        <v>8.3211809999999993</v>
      </c>
      <c r="BN429">
        <v>3.5238589999999999</v>
      </c>
      <c r="BO429">
        <v>5.1621420000000002</v>
      </c>
      <c r="BP429">
        <v>9.9444060000000007</v>
      </c>
      <c r="BQ429">
        <v>16.91555</v>
      </c>
      <c r="BR429">
        <v>17.023399999999999</v>
      </c>
      <c r="BS429">
        <v>17.24944</v>
      </c>
      <c r="BT429">
        <v>15.74207</v>
      </c>
      <c r="BU429">
        <v>14.15142</v>
      </c>
      <c r="BV429">
        <v>10.247680000000001</v>
      </c>
      <c r="BW429">
        <v>6.5595670000000004</v>
      </c>
      <c r="BX429">
        <v>4.9668169999999998</v>
      </c>
      <c r="BY429">
        <v>4.6753229999999997</v>
      </c>
      <c r="BZ429">
        <v>18.476220000000001</v>
      </c>
      <c r="CA429">
        <v>14.65985</v>
      </c>
      <c r="CB429">
        <v>13.564170000000001</v>
      </c>
      <c r="CC429">
        <v>11.40213</v>
      </c>
      <c r="CD429">
        <v>9.9613910000000008</v>
      </c>
      <c r="CE429">
        <v>8.8071389999999994</v>
      </c>
      <c r="CF429">
        <v>9.8816729999999993</v>
      </c>
      <c r="CG429">
        <v>8.3079479999999997</v>
      </c>
      <c r="CH429">
        <v>8.2848760000000006</v>
      </c>
      <c r="CI429">
        <v>8.3113770000000002</v>
      </c>
      <c r="CJ429">
        <v>7.6836859999999998</v>
      </c>
      <c r="CK429">
        <v>9.1285229999999995</v>
      </c>
      <c r="CL429">
        <v>4.3489839999999997</v>
      </c>
      <c r="CM429">
        <v>5.9813850000000004</v>
      </c>
      <c r="CN429">
        <v>10.79645</v>
      </c>
      <c r="CO429">
        <v>17.92606</v>
      </c>
      <c r="CP429">
        <v>18.14235</v>
      </c>
      <c r="CQ429">
        <v>18.425139999999999</v>
      </c>
      <c r="CR429">
        <v>17.034310000000001</v>
      </c>
      <c r="CS429">
        <v>15.43168</v>
      </c>
      <c r="CT429">
        <v>11.50407</v>
      </c>
      <c r="CU429">
        <v>7.7430260000000004</v>
      </c>
      <c r="CV429">
        <v>6.148123</v>
      </c>
      <c r="CW429">
        <v>5.9049300000000002</v>
      </c>
      <c r="CX429">
        <v>19.53059</v>
      </c>
      <c r="CY429">
        <v>15.588150000000001</v>
      </c>
      <c r="CZ429">
        <v>14.03622</v>
      </c>
      <c r="DA429">
        <v>11.786</v>
      </c>
      <c r="DB429">
        <v>10.341010000000001</v>
      </c>
      <c r="DC429">
        <v>9.3044650000000004</v>
      </c>
      <c r="DD429">
        <v>10.24709</v>
      </c>
      <c r="DE429">
        <v>9.0202729999999995</v>
      </c>
      <c r="DF429">
        <v>9.0219679999999993</v>
      </c>
      <c r="DG429">
        <v>9.2252770000000002</v>
      </c>
      <c r="DH429">
        <v>8.5600109999999994</v>
      </c>
      <c r="DI429">
        <v>9.9358640000000005</v>
      </c>
      <c r="DJ429">
        <v>5.1741099999999998</v>
      </c>
      <c r="DK429">
        <v>6.8006270000000004</v>
      </c>
      <c r="DL429">
        <v>11.6485</v>
      </c>
      <c r="DM429">
        <v>18.93656</v>
      </c>
      <c r="DN429">
        <v>19.261310000000002</v>
      </c>
      <c r="DO429">
        <v>19.600850000000001</v>
      </c>
      <c r="DP429">
        <v>18.326550000000001</v>
      </c>
      <c r="DQ429">
        <v>16.711929999999999</v>
      </c>
      <c r="DR429">
        <v>12.76046</v>
      </c>
      <c r="DS429">
        <v>8.9264849999999996</v>
      </c>
      <c r="DT429">
        <v>7.3294300000000003</v>
      </c>
      <c r="DU429">
        <v>7.134538</v>
      </c>
      <c r="DV429">
        <v>21.05294</v>
      </c>
      <c r="DW429">
        <v>16.92848</v>
      </c>
      <c r="DX429">
        <v>14.71777</v>
      </c>
      <c r="DY429">
        <v>12.34024</v>
      </c>
      <c r="DZ429">
        <v>10.889110000000001</v>
      </c>
      <c r="EA429">
        <v>10.02253</v>
      </c>
      <c r="EB429">
        <v>10.77469</v>
      </c>
      <c r="EC429">
        <v>10.04876</v>
      </c>
      <c r="ED429">
        <v>10.086209999999999</v>
      </c>
      <c r="EE429">
        <v>10.5448</v>
      </c>
      <c r="EF429">
        <v>9.8252849999999992</v>
      </c>
      <c r="EG429">
        <v>11.10154</v>
      </c>
      <c r="EH429">
        <v>6.3654599999999997</v>
      </c>
      <c r="EI429">
        <v>7.9834829999999997</v>
      </c>
      <c r="EJ429">
        <v>12.878729999999999</v>
      </c>
      <c r="EK429">
        <v>20.395569999999999</v>
      </c>
      <c r="EL429">
        <v>20.876909999999999</v>
      </c>
      <c r="EM429">
        <v>21.298380000000002</v>
      </c>
      <c r="EN429">
        <v>20.192329999999998</v>
      </c>
      <c r="EO429">
        <v>18.560420000000001</v>
      </c>
      <c r="EP429">
        <v>14.574479999999999</v>
      </c>
      <c r="EQ429">
        <v>10.635210000000001</v>
      </c>
      <c r="ER429">
        <v>9.0350479999999997</v>
      </c>
      <c r="ES429">
        <v>8.9098959999999998</v>
      </c>
      <c r="ET429">
        <v>73.721050000000005</v>
      </c>
      <c r="EU429">
        <v>72.522360000000006</v>
      </c>
      <c r="EV429">
        <v>70.913709999999995</v>
      </c>
      <c r="EW429">
        <v>70.481800000000007</v>
      </c>
      <c r="EX429">
        <v>69.60275</v>
      </c>
      <c r="EY429">
        <v>68.852490000000003</v>
      </c>
      <c r="EZ429">
        <v>68.191190000000006</v>
      </c>
      <c r="FA429">
        <v>71.158159999999995</v>
      </c>
      <c r="FB429">
        <v>76.112759999999994</v>
      </c>
      <c r="FC429">
        <v>81.219170000000005</v>
      </c>
      <c r="FD429">
        <v>85.490300000000005</v>
      </c>
      <c r="FE429">
        <v>88.161580000000001</v>
      </c>
      <c r="FF429">
        <v>91.066540000000003</v>
      </c>
      <c r="FG429">
        <v>92.777900000000002</v>
      </c>
      <c r="FH429">
        <v>93.913089999999997</v>
      </c>
      <c r="FI429">
        <v>94.457610000000003</v>
      </c>
      <c r="FJ429">
        <v>92.496089999999995</v>
      </c>
      <c r="FK429">
        <v>89.412930000000003</v>
      </c>
      <c r="FL429">
        <v>85.076580000000007</v>
      </c>
      <c r="FM429">
        <v>80.928150000000002</v>
      </c>
      <c r="FN429">
        <v>77.879040000000003</v>
      </c>
      <c r="FO429">
        <v>75.43871</v>
      </c>
      <c r="FP429">
        <v>73.93741</v>
      </c>
      <c r="FQ429">
        <v>72.455079999999995</v>
      </c>
      <c r="FR429">
        <v>1.1244829999999999</v>
      </c>
      <c r="FS429">
        <v>1</v>
      </c>
    </row>
    <row r="430" spans="1:175" x14ac:dyDescent="0.2">
      <c r="A430" t="s">
        <v>196</v>
      </c>
      <c r="B430" t="s">
        <v>1</v>
      </c>
      <c r="C430">
        <v>42256</v>
      </c>
      <c r="D430">
        <v>14</v>
      </c>
      <c r="E430">
        <v>157</v>
      </c>
      <c r="F430">
        <v>259.5958</v>
      </c>
      <c r="G430">
        <v>257.58089999999999</v>
      </c>
      <c r="H430">
        <v>255.04910000000001</v>
      </c>
      <c r="I430">
        <v>254.8391</v>
      </c>
      <c r="J430">
        <v>261.82150000000001</v>
      </c>
      <c r="K430">
        <v>273.18610000000001</v>
      </c>
      <c r="L430">
        <v>283.73399999999998</v>
      </c>
      <c r="M430">
        <v>289.80709999999999</v>
      </c>
      <c r="N430">
        <v>294.68920000000003</v>
      </c>
      <c r="O430">
        <v>290.39819999999997</v>
      </c>
      <c r="P430">
        <v>293.03629999999998</v>
      </c>
      <c r="Q430">
        <v>297.59890000000001</v>
      </c>
      <c r="R430">
        <v>296.0711</v>
      </c>
      <c r="S430">
        <v>296.83909999999997</v>
      </c>
      <c r="T430">
        <v>289.65820000000002</v>
      </c>
      <c r="U430">
        <v>283.62759999999997</v>
      </c>
      <c r="V430">
        <v>282.12490000000003</v>
      </c>
      <c r="W430">
        <v>278.93459999999999</v>
      </c>
      <c r="X430">
        <v>275.44240000000002</v>
      </c>
      <c r="Y430">
        <v>268.72370000000001</v>
      </c>
      <c r="Z430">
        <v>269.01420000000002</v>
      </c>
      <c r="AA430">
        <v>266.70940000000002</v>
      </c>
      <c r="AB430">
        <v>260.59629999999999</v>
      </c>
      <c r="AC430">
        <v>257.46940000000001</v>
      </c>
      <c r="AD430">
        <v>0.20441999999999999</v>
      </c>
      <c r="AE430">
        <v>0.5936939</v>
      </c>
      <c r="AF430">
        <v>0.37939070000000003</v>
      </c>
      <c r="AG430">
        <v>0.73029390000000005</v>
      </c>
      <c r="AH430">
        <v>-4.9362099999999999E-2</v>
      </c>
      <c r="AI430">
        <v>-0.2847944</v>
      </c>
      <c r="AJ430">
        <v>-0.55119739999999995</v>
      </c>
      <c r="AK430">
        <v>-0.59716499999999995</v>
      </c>
      <c r="AL430">
        <v>0.48667779999999999</v>
      </c>
      <c r="AM430">
        <v>-0.91222369999999997</v>
      </c>
      <c r="AN430">
        <v>-1.4966360000000001</v>
      </c>
      <c r="AO430">
        <v>-2.8170389999999998</v>
      </c>
      <c r="AP430">
        <v>-0.79258949999999995</v>
      </c>
      <c r="AQ430">
        <v>6.9369300000000003</v>
      </c>
      <c r="AR430">
        <v>7.4252409999999998</v>
      </c>
      <c r="AS430">
        <v>8.4476189999999995</v>
      </c>
      <c r="AT430">
        <v>7.8249219999999999</v>
      </c>
      <c r="AU430">
        <v>7.3440219999999998</v>
      </c>
      <c r="AV430">
        <v>6.8969909999999999</v>
      </c>
      <c r="AW430">
        <v>8.1319099999999995</v>
      </c>
      <c r="AX430">
        <v>9.1693789999999993</v>
      </c>
      <c r="AY430">
        <v>7.1457480000000002</v>
      </c>
      <c r="AZ430">
        <v>3.5281280000000002</v>
      </c>
      <c r="BA430">
        <v>1.310324</v>
      </c>
      <c r="BB430">
        <v>0.68263720000000006</v>
      </c>
      <c r="BC430">
        <v>0.93547559999999996</v>
      </c>
      <c r="BD430">
        <v>0.63898999999999995</v>
      </c>
      <c r="BE430">
        <v>0.95455860000000003</v>
      </c>
      <c r="BF430">
        <v>0.19816320000000001</v>
      </c>
      <c r="BG430">
        <v>-3.91233E-2</v>
      </c>
      <c r="BH430">
        <v>-0.29004390000000002</v>
      </c>
      <c r="BI430">
        <v>-0.29337990000000003</v>
      </c>
      <c r="BJ430">
        <v>0.88141689999999995</v>
      </c>
      <c r="BK430">
        <v>-0.45960269999999998</v>
      </c>
      <c r="BL430">
        <v>-1.002626</v>
      </c>
      <c r="BM430">
        <v>-2.3199990000000001</v>
      </c>
      <c r="BN430">
        <v>-0.2461363</v>
      </c>
      <c r="BO430">
        <v>7.4548249999999996</v>
      </c>
      <c r="BP430">
        <v>7.929824</v>
      </c>
      <c r="BQ430">
        <v>8.95763</v>
      </c>
      <c r="BR430">
        <v>8.3603260000000006</v>
      </c>
      <c r="BS430">
        <v>7.9028749999999999</v>
      </c>
      <c r="BT430">
        <v>7.4283460000000003</v>
      </c>
      <c r="BU430">
        <v>8.6128470000000004</v>
      </c>
      <c r="BV430">
        <v>9.6133360000000003</v>
      </c>
      <c r="BW430">
        <v>7.6241479999999999</v>
      </c>
      <c r="BX430">
        <v>4.0155310000000002</v>
      </c>
      <c r="BY430">
        <v>1.7940769999999999</v>
      </c>
      <c r="BZ430">
        <v>1.013849</v>
      </c>
      <c r="CA430">
        <v>1.172193</v>
      </c>
      <c r="CB430">
        <v>0.81878770000000001</v>
      </c>
      <c r="CC430">
        <v>1.1098840000000001</v>
      </c>
      <c r="CD430">
        <v>0.3695986</v>
      </c>
      <c r="CE430">
        <v>0.1310278</v>
      </c>
      <c r="CF430">
        <v>-0.10916969999999999</v>
      </c>
      <c r="CG430">
        <v>-8.2979300000000006E-2</v>
      </c>
      <c r="CH430">
        <v>1.1548119999999999</v>
      </c>
      <c r="CI430">
        <v>-0.14611869999999999</v>
      </c>
      <c r="CJ430">
        <v>-0.66047540000000005</v>
      </c>
      <c r="CK430">
        <v>-1.9757499999999999</v>
      </c>
      <c r="CL430">
        <v>0.13233549999999999</v>
      </c>
      <c r="CM430">
        <v>7.8135180000000002</v>
      </c>
      <c r="CN430">
        <v>8.2792969999999997</v>
      </c>
      <c r="CO430">
        <v>9.3108629999999994</v>
      </c>
      <c r="CP430">
        <v>8.7311440000000005</v>
      </c>
      <c r="CQ430">
        <v>8.2899360000000009</v>
      </c>
      <c r="CR430">
        <v>7.7963610000000001</v>
      </c>
      <c r="CS430">
        <v>8.9459420000000005</v>
      </c>
      <c r="CT430">
        <v>9.9208180000000006</v>
      </c>
      <c r="CU430">
        <v>7.9554869999999998</v>
      </c>
      <c r="CV430">
        <v>4.3531040000000001</v>
      </c>
      <c r="CW430">
        <v>2.1291220000000002</v>
      </c>
      <c r="CX430">
        <v>1.3450610000000001</v>
      </c>
      <c r="CY430">
        <v>1.4089100000000001</v>
      </c>
      <c r="CZ430">
        <v>0.99858539999999996</v>
      </c>
      <c r="DA430">
        <v>1.265209</v>
      </c>
      <c r="DB430">
        <v>0.54103389999999996</v>
      </c>
      <c r="DC430">
        <v>0.30117890000000003</v>
      </c>
      <c r="DD430">
        <v>7.1704400000000001E-2</v>
      </c>
      <c r="DE430">
        <v>0.12742139999999999</v>
      </c>
      <c r="DF430">
        <v>1.428207</v>
      </c>
      <c r="DG430">
        <v>0.16736519999999999</v>
      </c>
      <c r="DH430">
        <v>-0.31832510000000003</v>
      </c>
      <c r="DI430">
        <v>-1.6315010000000001</v>
      </c>
      <c r="DJ430">
        <v>0.51080729999999996</v>
      </c>
      <c r="DK430">
        <v>8.1722110000000008</v>
      </c>
      <c r="DL430">
        <v>8.6287699999999994</v>
      </c>
      <c r="DM430">
        <v>9.6640949999999997</v>
      </c>
      <c r="DN430">
        <v>9.1019620000000003</v>
      </c>
      <c r="DO430">
        <v>8.6769960000000008</v>
      </c>
      <c r="DP430">
        <v>8.1643760000000007</v>
      </c>
      <c r="DQ430">
        <v>9.2790370000000006</v>
      </c>
      <c r="DR430">
        <v>10.228300000000001</v>
      </c>
      <c r="DS430">
        <v>8.2868259999999996</v>
      </c>
      <c r="DT430">
        <v>4.6906780000000001</v>
      </c>
      <c r="DU430">
        <v>2.4641679999999999</v>
      </c>
      <c r="DV430">
        <v>1.823278</v>
      </c>
      <c r="DW430">
        <v>1.7506919999999999</v>
      </c>
      <c r="DX430">
        <v>1.2581850000000001</v>
      </c>
      <c r="DY430">
        <v>1.489473</v>
      </c>
      <c r="DZ430">
        <v>0.78855929999999996</v>
      </c>
      <c r="EA430">
        <v>0.54684999999999995</v>
      </c>
      <c r="EB430">
        <v>0.33285799999999999</v>
      </c>
      <c r="EC430">
        <v>0.43120649999999999</v>
      </c>
      <c r="ED430">
        <v>1.822946</v>
      </c>
      <c r="EE430">
        <v>0.61998620000000004</v>
      </c>
      <c r="EF430">
        <v>0.17568549999999999</v>
      </c>
      <c r="EG430">
        <v>-1.13446</v>
      </c>
      <c r="EH430">
        <v>1.057261</v>
      </c>
      <c r="EI430">
        <v>8.6901050000000009</v>
      </c>
      <c r="EJ430">
        <v>9.1333529999999996</v>
      </c>
      <c r="EK430">
        <v>10.174110000000001</v>
      </c>
      <c r="EL430">
        <v>9.6373650000000008</v>
      </c>
      <c r="EM430">
        <v>9.2358499999999992</v>
      </c>
      <c r="EN430">
        <v>8.6957310000000003</v>
      </c>
      <c r="EO430">
        <v>9.7599739999999997</v>
      </c>
      <c r="EP430">
        <v>10.67226</v>
      </c>
      <c r="EQ430">
        <v>8.7652269999999994</v>
      </c>
      <c r="ER430">
        <v>5.1780809999999997</v>
      </c>
      <c r="ES430">
        <v>2.9479199999999999</v>
      </c>
      <c r="ET430">
        <v>72.523319999999998</v>
      </c>
      <c r="EU430">
        <v>70.707890000000006</v>
      </c>
      <c r="EV430">
        <v>68.937700000000007</v>
      </c>
      <c r="EW430">
        <v>68.079149999999998</v>
      </c>
      <c r="EX430">
        <v>66.855329999999995</v>
      </c>
      <c r="EY430">
        <v>66.126940000000005</v>
      </c>
      <c r="EZ430">
        <v>65.986549999999994</v>
      </c>
      <c r="FA430">
        <v>67.635670000000005</v>
      </c>
      <c r="FB430">
        <v>73.067279999999997</v>
      </c>
      <c r="FC430">
        <v>78.920609999999996</v>
      </c>
      <c r="FD430">
        <v>84.546549999999996</v>
      </c>
      <c r="FE430">
        <v>88.992450000000005</v>
      </c>
      <c r="FF430">
        <v>91.695260000000005</v>
      </c>
      <c r="FG430">
        <v>94.165019999999998</v>
      </c>
      <c r="FH430">
        <v>95.289869999999993</v>
      </c>
      <c r="FI430">
        <v>96.212890000000002</v>
      </c>
      <c r="FJ430">
        <v>96.049189999999996</v>
      </c>
      <c r="FK430">
        <v>94.214429999999993</v>
      </c>
      <c r="FL430">
        <v>91.415139999999994</v>
      </c>
      <c r="FM430">
        <v>86.573390000000003</v>
      </c>
      <c r="FN430">
        <v>82.482370000000003</v>
      </c>
      <c r="FO430">
        <v>80.075419999999994</v>
      </c>
      <c r="FP430">
        <v>78.124679999999998</v>
      </c>
      <c r="FQ430">
        <v>76.282179999999997</v>
      </c>
      <c r="FR430">
        <v>0.3705677</v>
      </c>
      <c r="FS430">
        <v>1</v>
      </c>
    </row>
    <row r="431" spans="1:175" x14ac:dyDescent="0.2">
      <c r="A431" t="s">
        <v>196</v>
      </c>
      <c r="B431" t="s">
        <v>1</v>
      </c>
      <c r="C431">
        <v>42257</v>
      </c>
      <c r="D431">
        <v>15</v>
      </c>
      <c r="E431">
        <v>157</v>
      </c>
      <c r="F431">
        <v>251.04679999999999</v>
      </c>
      <c r="G431">
        <v>248.24359999999999</v>
      </c>
      <c r="H431">
        <v>246.8442</v>
      </c>
      <c r="I431">
        <v>253.0668</v>
      </c>
      <c r="J431">
        <v>256.4126</v>
      </c>
      <c r="K431">
        <v>270.24450000000002</v>
      </c>
      <c r="L431">
        <v>280.42509999999999</v>
      </c>
      <c r="M431">
        <v>281.65109999999999</v>
      </c>
      <c r="N431">
        <v>284.85660000000001</v>
      </c>
      <c r="O431">
        <v>287.58150000000001</v>
      </c>
      <c r="P431">
        <v>285.3657</v>
      </c>
      <c r="Q431">
        <v>291.12299999999999</v>
      </c>
      <c r="R431">
        <v>284.60309999999998</v>
      </c>
      <c r="S431">
        <v>285.7817</v>
      </c>
      <c r="T431">
        <v>277.37700000000001</v>
      </c>
      <c r="U431">
        <v>270.6592</v>
      </c>
      <c r="V431">
        <v>274.1891</v>
      </c>
      <c r="W431">
        <v>275.70960000000002</v>
      </c>
      <c r="X431">
        <v>279.36649999999997</v>
      </c>
      <c r="Y431">
        <v>279.7328</v>
      </c>
      <c r="Z431">
        <v>276.7167</v>
      </c>
      <c r="AA431">
        <v>276.59449999999998</v>
      </c>
      <c r="AB431">
        <v>274.63350000000003</v>
      </c>
      <c r="AC431">
        <v>269.51</v>
      </c>
      <c r="AD431">
        <v>-1.1482019999999999</v>
      </c>
      <c r="AE431">
        <v>-0.1575937</v>
      </c>
      <c r="AF431">
        <v>-5.3903E-2</v>
      </c>
      <c r="AG431">
        <v>-0.43066149999999997</v>
      </c>
      <c r="AH431">
        <v>-0.19085820000000001</v>
      </c>
      <c r="AI431">
        <v>-0.32532149999999999</v>
      </c>
      <c r="AJ431">
        <v>-9.8948099999999997E-2</v>
      </c>
      <c r="AK431">
        <v>-0.41364820000000002</v>
      </c>
      <c r="AL431">
        <v>-0.29566599999999998</v>
      </c>
      <c r="AM431">
        <v>0.1047476</v>
      </c>
      <c r="AN431">
        <v>0.41685860000000002</v>
      </c>
      <c r="AO431">
        <v>-0.36899169999999998</v>
      </c>
      <c r="AP431">
        <v>1.9722109999999999</v>
      </c>
      <c r="AQ431">
        <v>9.2807370000000002</v>
      </c>
      <c r="AR431">
        <v>9.3098650000000003</v>
      </c>
      <c r="AS431">
        <v>10.204090000000001</v>
      </c>
      <c r="AT431">
        <v>7.8662979999999996</v>
      </c>
      <c r="AU431">
        <v>7.5441609999999999</v>
      </c>
      <c r="AV431">
        <v>6.5375319999999997</v>
      </c>
      <c r="AW431">
        <v>6.8338939999999999</v>
      </c>
      <c r="AX431">
        <v>8.5276449999999997</v>
      </c>
      <c r="AY431">
        <v>6.5116189999999996</v>
      </c>
      <c r="AZ431">
        <v>3.8055159999999999</v>
      </c>
      <c r="BA431">
        <v>2.8422450000000001</v>
      </c>
      <c r="BB431">
        <v>-0.528115</v>
      </c>
      <c r="BC431">
        <v>0.22893359999999999</v>
      </c>
      <c r="BD431">
        <v>0.28033950000000002</v>
      </c>
      <c r="BE431">
        <v>-0.1696153</v>
      </c>
      <c r="BF431">
        <v>7.4693899999999994E-2</v>
      </c>
      <c r="BG431">
        <v>-6.5156699999999998E-2</v>
      </c>
      <c r="BH431">
        <v>0.23012379999999999</v>
      </c>
      <c r="BI431">
        <v>-1.6202100000000001E-2</v>
      </c>
      <c r="BJ431">
        <v>0.1417118</v>
      </c>
      <c r="BK431">
        <v>0.55774190000000001</v>
      </c>
      <c r="BL431">
        <v>0.9174833</v>
      </c>
      <c r="BM431">
        <v>0.1091724</v>
      </c>
      <c r="BN431">
        <v>2.5169190000000001</v>
      </c>
      <c r="BO431">
        <v>9.8335799999999995</v>
      </c>
      <c r="BP431">
        <v>9.8633469999999992</v>
      </c>
      <c r="BQ431">
        <v>10.742229999999999</v>
      </c>
      <c r="BR431">
        <v>8.4228909999999999</v>
      </c>
      <c r="BS431">
        <v>8.1299720000000004</v>
      </c>
      <c r="BT431">
        <v>7.1408160000000001</v>
      </c>
      <c r="BU431">
        <v>7.4197639999999998</v>
      </c>
      <c r="BV431">
        <v>9.0159649999999996</v>
      </c>
      <c r="BW431">
        <v>6.9862780000000004</v>
      </c>
      <c r="BX431">
        <v>4.2421160000000002</v>
      </c>
      <c r="BY431">
        <v>3.2815120000000002</v>
      </c>
      <c r="BZ431">
        <v>-9.8644499999999996E-2</v>
      </c>
      <c r="CA431">
        <v>0.49664130000000001</v>
      </c>
      <c r="CB431">
        <v>0.51183489999999998</v>
      </c>
      <c r="CC431">
        <v>1.1184400000000001E-2</v>
      </c>
      <c r="CD431">
        <v>0.25861440000000002</v>
      </c>
      <c r="CE431">
        <v>0.1150326</v>
      </c>
      <c r="CF431">
        <v>0.458038</v>
      </c>
      <c r="CG431">
        <v>0.25906780000000001</v>
      </c>
      <c r="CH431">
        <v>0.44463829999999999</v>
      </c>
      <c r="CI431">
        <v>0.8714845</v>
      </c>
      <c r="CJ431">
        <v>1.2642139999999999</v>
      </c>
      <c r="CK431">
        <v>0.4403474</v>
      </c>
      <c r="CL431">
        <v>2.8941819999999998</v>
      </c>
      <c r="CM431">
        <v>10.216480000000001</v>
      </c>
      <c r="CN431">
        <v>10.246689999999999</v>
      </c>
      <c r="CO431">
        <v>11.114940000000001</v>
      </c>
      <c r="CP431">
        <v>8.8083849999999995</v>
      </c>
      <c r="CQ431">
        <v>8.5357029999999998</v>
      </c>
      <c r="CR431">
        <v>7.558649</v>
      </c>
      <c r="CS431">
        <v>7.8255359999999996</v>
      </c>
      <c r="CT431">
        <v>9.3541740000000004</v>
      </c>
      <c r="CU431">
        <v>7.3150250000000003</v>
      </c>
      <c r="CV431">
        <v>4.5445039999999999</v>
      </c>
      <c r="CW431">
        <v>3.5857480000000002</v>
      </c>
      <c r="CX431">
        <v>0.33082590000000001</v>
      </c>
      <c r="CY431">
        <v>0.76434899999999995</v>
      </c>
      <c r="CZ431">
        <v>0.7433303</v>
      </c>
      <c r="DA431">
        <v>0.19198409999999999</v>
      </c>
      <c r="DB431">
        <v>0.44253490000000001</v>
      </c>
      <c r="DC431">
        <v>0.29522189999999998</v>
      </c>
      <c r="DD431">
        <v>0.68595220000000001</v>
      </c>
      <c r="DE431">
        <v>0.53433779999999997</v>
      </c>
      <c r="DF431">
        <v>0.74756489999999998</v>
      </c>
      <c r="DG431">
        <v>1.185227</v>
      </c>
      <c r="DH431">
        <v>1.6109450000000001</v>
      </c>
      <c r="DI431">
        <v>0.77152240000000005</v>
      </c>
      <c r="DJ431">
        <v>3.2714449999999999</v>
      </c>
      <c r="DK431">
        <v>10.59937</v>
      </c>
      <c r="DL431">
        <v>10.63003</v>
      </c>
      <c r="DM431">
        <v>11.48765</v>
      </c>
      <c r="DN431">
        <v>9.1938790000000008</v>
      </c>
      <c r="DO431">
        <v>8.9414339999999992</v>
      </c>
      <c r="DP431">
        <v>7.9764819999999999</v>
      </c>
      <c r="DQ431">
        <v>8.2313080000000003</v>
      </c>
      <c r="DR431">
        <v>9.6923829999999995</v>
      </c>
      <c r="DS431">
        <v>7.6437730000000004</v>
      </c>
      <c r="DT431">
        <v>4.8468920000000004</v>
      </c>
      <c r="DU431">
        <v>3.8899840000000001</v>
      </c>
      <c r="DV431">
        <v>0.95091309999999996</v>
      </c>
      <c r="DW431">
        <v>1.150876</v>
      </c>
      <c r="DX431">
        <v>1.0775729999999999</v>
      </c>
      <c r="DY431">
        <v>0.4530303</v>
      </c>
      <c r="DZ431">
        <v>0.70808680000000002</v>
      </c>
      <c r="EA431">
        <v>0.55538670000000001</v>
      </c>
      <c r="EB431">
        <v>1.0150239999999999</v>
      </c>
      <c r="EC431">
        <v>0.9317839</v>
      </c>
      <c r="ED431">
        <v>1.1849430000000001</v>
      </c>
      <c r="EE431">
        <v>1.6382209999999999</v>
      </c>
      <c r="EF431">
        <v>2.1115699999999999</v>
      </c>
      <c r="EG431">
        <v>1.2496860000000001</v>
      </c>
      <c r="EH431">
        <v>3.8161529999999999</v>
      </c>
      <c r="EI431">
        <v>11.15222</v>
      </c>
      <c r="EJ431">
        <v>11.18351</v>
      </c>
      <c r="EK431">
        <v>12.025790000000001</v>
      </c>
      <c r="EL431">
        <v>9.7504720000000002</v>
      </c>
      <c r="EM431">
        <v>9.5272450000000006</v>
      </c>
      <c r="EN431">
        <v>8.5797659999999993</v>
      </c>
      <c r="EO431">
        <v>8.8171780000000002</v>
      </c>
      <c r="EP431">
        <v>10.1807</v>
      </c>
      <c r="EQ431">
        <v>8.1184320000000003</v>
      </c>
      <c r="ER431">
        <v>5.2834919999999999</v>
      </c>
      <c r="ES431">
        <v>4.3292520000000003</v>
      </c>
      <c r="ET431">
        <v>74.476870000000005</v>
      </c>
      <c r="EU431">
        <v>73.040959999999998</v>
      </c>
      <c r="EV431">
        <v>71.654589999999999</v>
      </c>
      <c r="EW431">
        <v>70.242940000000004</v>
      </c>
      <c r="EX431">
        <v>69.227379999999997</v>
      </c>
      <c r="EY431">
        <v>68.716440000000006</v>
      </c>
      <c r="EZ431">
        <v>68.023899999999998</v>
      </c>
      <c r="FA431">
        <v>69.197649999999996</v>
      </c>
      <c r="FB431">
        <v>73.956500000000005</v>
      </c>
      <c r="FC431">
        <v>79.225080000000005</v>
      </c>
      <c r="FD431">
        <v>84.172910000000002</v>
      </c>
      <c r="FE431">
        <v>88.990279999999998</v>
      </c>
      <c r="FF431">
        <v>91.615390000000005</v>
      </c>
      <c r="FG431">
        <v>93.944670000000002</v>
      </c>
      <c r="FH431">
        <v>95.340059999999994</v>
      </c>
      <c r="FI431">
        <v>95.228949999999998</v>
      </c>
      <c r="FJ431">
        <v>94.991339999999994</v>
      </c>
      <c r="FK431">
        <v>93.293189999999996</v>
      </c>
      <c r="FL431">
        <v>90.202340000000007</v>
      </c>
      <c r="FM431">
        <v>85.867419999999996</v>
      </c>
      <c r="FN431">
        <v>82.970410000000001</v>
      </c>
      <c r="FO431">
        <v>80.72636</v>
      </c>
      <c r="FP431">
        <v>78.696830000000006</v>
      </c>
      <c r="FQ431">
        <v>76.898880000000005</v>
      </c>
      <c r="FR431">
        <v>0.39540769999999997</v>
      </c>
      <c r="FS431">
        <v>1</v>
      </c>
    </row>
    <row r="432" spans="1:175" x14ac:dyDescent="0.2">
      <c r="A432" t="s">
        <v>196</v>
      </c>
      <c r="B432" t="s">
        <v>1</v>
      </c>
      <c r="C432">
        <v>42258</v>
      </c>
      <c r="D432">
        <v>19</v>
      </c>
      <c r="E432">
        <v>157</v>
      </c>
      <c r="F432">
        <v>263.77789999999999</v>
      </c>
      <c r="G432">
        <v>255.43960000000001</v>
      </c>
      <c r="H432">
        <v>244.91499999999999</v>
      </c>
      <c r="I432">
        <v>244.8015</v>
      </c>
      <c r="J432">
        <v>248.1824</v>
      </c>
      <c r="K432">
        <v>260.05279999999999</v>
      </c>
      <c r="L432">
        <v>272.66340000000002</v>
      </c>
      <c r="M432">
        <v>271.86099999999999</v>
      </c>
      <c r="N432">
        <v>276.48430000000002</v>
      </c>
      <c r="O432">
        <v>280.10770000000002</v>
      </c>
      <c r="P432">
        <v>280.50790000000001</v>
      </c>
      <c r="Q432">
        <v>282.97469999999998</v>
      </c>
      <c r="R432">
        <v>279.82229999999998</v>
      </c>
      <c r="S432">
        <v>278.99680000000001</v>
      </c>
      <c r="T432">
        <v>273.20460000000003</v>
      </c>
      <c r="U432">
        <v>263.68</v>
      </c>
      <c r="V432">
        <v>259.83789999999999</v>
      </c>
      <c r="W432">
        <v>255.8972</v>
      </c>
      <c r="X432">
        <v>257.96190000000001</v>
      </c>
      <c r="Y432">
        <v>261.72789999999998</v>
      </c>
      <c r="Z432">
        <v>263.36720000000003</v>
      </c>
      <c r="AA432">
        <v>264.78829999999999</v>
      </c>
      <c r="AB432">
        <v>260.0059</v>
      </c>
      <c r="AC432">
        <v>256.12740000000002</v>
      </c>
      <c r="AD432">
        <v>-2.061245</v>
      </c>
      <c r="AE432">
        <v>1.3829149999999999</v>
      </c>
      <c r="AF432">
        <v>-0.43658140000000001</v>
      </c>
      <c r="AG432">
        <v>2.64818</v>
      </c>
      <c r="AH432">
        <v>1.691978</v>
      </c>
      <c r="AI432">
        <v>-1.7665729999999999</v>
      </c>
      <c r="AJ432">
        <v>-0.74495180000000005</v>
      </c>
      <c r="AK432">
        <v>0.21462880000000001</v>
      </c>
      <c r="AL432">
        <v>-1.176342</v>
      </c>
      <c r="AM432">
        <v>-0.76375150000000003</v>
      </c>
      <c r="AN432">
        <v>-6.3289100000000001E-2</v>
      </c>
      <c r="AO432">
        <v>-1.8452980000000001</v>
      </c>
      <c r="AP432">
        <v>-1.9454279999999999</v>
      </c>
      <c r="AQ432">
        <v>3.6135429999999999</v>
      </c>
      <c r="AR432">
        <v>9.9902750000000005</v>
      </c>
      <c r="AS432">
        <v>7.3676490000000001</v>
      </c>
      <c r="AT432">
        <v>9.1248670000000001</v>
      </c>
      <c r="AU432">
        <v>9.6852660000000004</v>
      </c>
      <c r="AV432">
        <v>8.5669749999999993</v>
      </c>
      <c r="AW432">
        <v>6.3872590000000002</v>
      </c>
      <c r="AX432">
        <v>3.2264560000000002</v>
      </c>
      <c r="AY432">
        <v>1.980221</v>
      </c>
      <c r="AZ432">
        <v>1.781523</v>
      </c>
      <c r="BA432">
        <v>1.606552</v>
      </c>
      <c r="BB432">
        <v>-1.5078780000000001</v>
      </c>
      <c r="BC432">
        <v>1.8641369999999999</v>
      </c>
      <c r="BD432">
        <v>-5.2703100000000003E-2</v>
      </c>
      <c r="BE432">
        <v>2.9871729999999999</v>
      </c>
      <c r="BF432">
        <v>2.1410879999999999</v>
      </c>
      <c r="BG432">
        <v>-1.3676950000000001</v>
      </c>
      <c r="BH432">
        <v>-0.35696559999999999</v>
      </c>
      <c r="BI432">
        <v>0.68681539999999996</v>
      </c>
      <c r="BJ432">
        <v>-0.67875300000000005</v>
      </c>
      <c r="BK432">
        <v>-0.1874933</v>
      </c>
      <c r="BL432">
        <v>0.58764510000000003</v>
      </c>
      <c r="BM432">
        <v>-1.235328</v>
      </c>
      <c r="BN432">
        <v>-1.2184520000000001</v>
      </c>
      <c r="BO432">
        <v>4.3801310000000004</v>
      </c>
      <c r="BP432">
        <v>10.679970000000001</v>
      </c>
      <c r="BQ432">
        <v>8.0186410000000006</v>
      </c>
      <c r="BR432">
        <v>9.8005759999999995</v>
      </c>
      <c r="BS432">
        <v>10.358000000000001</v>
      </c>
      <c r="BT432">
        <v>9.2698180000000008</v>
      </c>
      <c r="BU432">
        <v>7.0581860000000001</v>
      </c>
      <c r="BV432">
        <v>3.9204210000000002</v>
      </c>
      <c r="BW432">
        <v>2.7263410000000001</v>
      </c>
      <c r="BX432">
        <v>2.442107</v>
      </c>
      <c r="BY432">
        <v>2.2781310000000001</v>
      </c>
      <c r="BZ432">
        <v>-1.124617</v>
      </c>
      <c r="CA432">
        <v>2.1974300000000002</v>
      </c>
      <c r="CB432">
        <v>0.21316979999999999</v>
      </c>
      <c r="CC432">
        <v>3.2219579999999999</v>
      </c>
      <c r="CD432">
        <v>2.4521389999999998</v>
      </c>
      <c r="CE432">
        <v>-1.0914330000000001</v>
      </c>
      <c r="CF432">
        <v>-8.8247500000000006E-2</v>
      </c>
      <c r="CG432">
        <v>1.0138499999999999</v>
      </c>
      <c r="CH432">
        <v>-0.33412409999999998</v>
      </c>
      <c r="CI432">
        <v>0.21162139999999999</v>
      </c>
      <c r="CJ432">
        <v>1.0384800000000001</v>
      </c>
      <c r="CK432">
        <v>-0.81286440000000004</v>
      </c>
      <c r="CL432">
        <v>-0.71495050000000004</v>
      </c>
      <c r="CM432">
        <v>4.9110680000000002</v>
      </c>
      <c r="CN432">
        <v>11.15766</v>
      </c>
      <c r="CO432">
        <v>8.4695160000000005</v>
      </c>
      <c r="CP432">
        <v>10.26857</v>
      </c>
      <c r="CQ432">
        <v>10.823930000000001</v>
      </c>
      <c r="CR432">
        <v>9.7566050000000004</v>
      </c>
      <c r="CS432">
        <v>7.5228669999999997</v>
      </c>
      <c r="CT432">
        <v>4.4010579999999999</v>
      </c>
      <c r="CU432">
        <v>3.2431009999999998</v>
      </c>
      <c r="CV432">
        <v>2.899626</v>
      </c>
      <c r="CW432">
        <v>2.7432629999999998</v>
      </c>
      <c r="CX432">
        <v>-0.74135680000000004</v>
      </c>
      <c r="CY432">
        <v>2.5307219999999999</v>
      </c>
      <c r="CZ432">
        <v>0.47904269999999999</v>
      </c>
      <c r="DA432">
        <v>3.456744</v>
      </c>
      <c r="DB432">
        <v>2.763191</v>
      </c>
      <c r="DC432">
        <v>-0.81517079999999997</v>
      </c>
      <c r="DD432">
        <v>0.18047050000000001</v>
      </c>
      <c r="DE432">
        <v>1.340886</v>
      </c>
      <c r="DF432">
        <v>1.0504899999999999E-2</v>
      </c>
      <c r="DG432">
        <v>0.6107361</v>
      </c>
      <c r="DH432">
        <v>1.4893149999999999</v>
      </c>
      <c r="DI432">
        <v>-0.3904009</v>
      </c>
      <c r="DJ432">
        <v>-0.21144930000000001</v>
      </c>
      <c r="DK432">
        <v>5.4420060000000001</v>
      </c>
      <c r="DL432">
        <v>11.635339999999999</v>
      </c>
      <c r="DM432">
        <v>8.9203910000000004</v>
      </c>
      <c r="DN432">
        <v>10.736560000000001</v>
      </c>
      <c r="DO432">
        <v>11.289870000000001</v>
      </c>
      <c r="DP432">
        <v>10.24339</v>
      </c>
      <c r="DQ432">
        <v>7.9875489999999996</v>
      </c>
      <c r="DR432">
        <v>4.8816959999999998</v>
      </c>
      <c r="DS432">
        <v>3.7598609999999999</v>
      </c>
      <c r="DT432">
        <v>3.3571439999999999</v>
      </c>
      <c r="DU432">
        <v>3.208396</v>
      </c>
      <c r="DV432">
        <v>-0.18798970000000001</v>
      </c>
      <c r="DW432">
        <v>3.0119440000000002</v>
      </c>
      <c r="DX432">
        <v>0.86292089999999999</v>
      </c>
      <c r="DY432">
        <v>3.7957369999999999</v>
      </c>
      <c r="DZ432">
        <v>3.2123010000000001</v>
      </c>
      <c r="EA432">
        <v>-0.4162922</v>
      </c>
      <c r="EB432">
        <v>0.56845679999999998</v>
      </c>
      <c r="EC432">
        <v>1.813072</v>
      </c>
      <c r="ED432">
        <v>0.5080943</v>
      </c>
      <c r="EE432">
        <v>1.1869940000000001</v>
      </c>
      <c r="EF432">
        <v>2.1402489999999998</v>
      </c>
      <c r="EG432">
        <v>0.21956919999999999</v>
      </c>
      <c r="EH432">
        <v>0.51552659999999995</v>
      </c>
      <c r="EI432">
        <v>6.2085939999999997</v>
      </c>
      <c r="EJ432">
        <v>12.32504</v>
      </c>
      <c r="EK432">
        <v>9.5713830000000009</v>
      </c>
      <c r="EL432">
        <v>11.412269999999999</v>
      </c>
      <c r="EM432">
        <v>11.9626</v>
      </c>
      <c r="EN432">
        <v>10.94624</v>
      </c>
      <c r="EO432">
        <v>8.6584749999999993</v>
      </c>
      <c r="EP432">
        <v>5.5756600000000001</v>
      </c>
      <c r="EQ432">
        <v>4.5059810000000002</v>
      </c>
      <c r="ER432">
        <v>4.017728</v>
      </c>
      <c r="ES432">
        <v>3.8799739999999998</v>
      </c>
      <c r="ET432">
        <v>75.099469999999997</v>
      </c>
      <c r="EU432">
        <v>73.829189999999997</v>
      </c>
      <c r="EV432">
        <v>72.74982</v>
      </c>
      <c r="EW432">
        <v>71.440899999999999</v>
      </c>
      <c r="EX432">
        <v>70.277760000000001</v>
      </c>
      <c r="EY432">
        <v>70.116050000000001</v>
      </c>
      <c r="EZ432">
        <v>69.568510000000003</v>
      </c>
      <c r="FA432">
        <v>69.399860000000004</v>
      </c>
      <c r="FB432">
        <v>72.079250000000002</v>
      </c>
      <c r="FC432">
        <v>76.546769999999995</v>
      </c>
      <c r="FD432">
        <v>81.065510000000003</v>
      </c>
      <c r="FE432">
        <v>84.829030000000003</v>
      </c>
      <c r="FF432">
        <v>88.092290000000006</v>
      </c>
      <c r="FG432">
        <v>90.693520000000007</v>
      </c>
      <c r="FH432">
        <v>91.689419999999998</v>
      </c>
      <c r="FI432">
        <v>92.606499999999997</v>
      </c>
      <c r="FJ432">
        <v>92.288399999999996</v>
      </c>
      <c r="FK432">
        <v>90.516199999999998</v>
      </c>
      <c r="FL432">
        <v>86.874920000000003</v>
      </c>
      <c r="FM432">
        <v>82.903189999999995</v>
      </c>
      <c r="FN432">
        <v>79.136480000000006</v>
      </c>
      <c r="FO432">
        <v>76.862480000000005</v>
      </c>
      <c r="FP432">
        <v>74.711789999999993</v>
      </c>
      <c r="FQ432">
        <v>73.129769999999994</v>
      </c>
      <c r="FR432">
        <v>0.66854150000000001</v>
      </c>
      <c r="FS432">
        <v>1</v>
      </c>
    </row>
    <row r="433" spans="1:175" x14ac:dyDescent="0.2">
      <c r="A433" t="s">
        <v>196</v>
      </c>
      <c r="B433" t="s">
        <v>1</v>
      </c>
      <c r="C433" t="s">
        <v>2</v>
      </c>
      <c r="D433">
        <v>18.5</v>
      </c>
      <c r="E433">
        <v>159.5</v>
      </c>
      <c r="F433">
        <v>252.0643</v>
      </c>
      <c r="G433">
        <v>249.9873</v>
      </c>
      <c r="H433">
        <v>246.631</v>
      </c>
      <c r="I433">
        <v>247.45519999999999</v>
      </c>
      <c r="J433">
        <v>254.4068</v>
      </c>
      <c r="K433">
        <v>265.45409999999998</v>
      </c>
      <c r="L433">
        <v>275.21069999999997</v>
      </c>
      <c r="M433">
        <v>279.70589999999999</v>
      </c>
      <c r="N433">
        <v>282.44450000000001</v>
      </c>
      <c r="O433">
        <v>282.72160000000002</v>
      </c>
      <c r="P433">
        <v>284.60149999999999</v>
      </c>
      <c r="Q433">
        <v>287.72320000000002</v>
      </c>
      <c r="R433">
        <v>282.29919999999998</v>
      </c>
      <c r="S433">
        <v>282.56509999999997</v>
      </c>
      <c r="T433">
        <v>277.1859</v>
      </c>
      <c r="U433">
        <v>271.32670000000002</v>
      </c>
      <c r="V433">
        <v>270.99160000000001</v>
      </c>
      <c r="W433">
        <v>268.86709999999999</v>
      </c>
      <c r="X433">
        <v>269.0575</v>
      </c>
      <c r="Y433">
        <v>268.89359999999999</v>
      </c>
      <c r="Z433">
        <v>267.19729999999998</v>
      </c>
      <c r="AA433">
        <v>267.34949999999998</v>
      </c>
      <c r="AB433">
        <v>262.5093</v>
      </c>
      <c r="AC433">
        <v>257.10919999999999</v>
      </c>
      <c r="AD433">
        <v>-0.60777870000000001</v>
      </c>
      <c r="AE433">
        <v>-0.41523339999999997</v>
      </c>
      <c r="AF433">
        <v>-0.1283194</v>
      </c>
      <c r="AG433">
        <v>0.48720580000000002</v>
      </c>
      <c r="AH433">
        <v>0.1895828</v>
      </c>
      <c r="AI433">
        <v>-0.40055780000000002</v>
      </c>
      <c r="AJ433">
        <v>-1.0683240000000001</v>
      </c>
      <c r="AK433">
        <v>-2.544683</v>
      </c>
      <c r="AL433">
        <v>-2.6796410000000002</v>
      </c>
      <c r="AM433">
        <v>-3.9312529999999999</v>
      </c>
      <c r="AN433">
        <v>-4.3053980000000003</v>
      </c>
      <c r="AO433">
        <v>-3.0706630000000001</v>
      </c>
      <c r="AP433">
        <v>2.7140110000000002</v>
      </c>
      <c r="AQ433">
        <v>12.74086</v>
      </c>
      <c r="AR433">
        <v>13.725059999999999</v>
      </c>
      <c r="AS433">
        <v>12.88449</v>
      </c>
      <c r="AT433">
        <v>12.43253</v>
      </c>
      <c r="AU433">
        <v>12.17872</v>
      </c>
      <c r="AV433">
        <v>9.6579960000000007</v>
      </c>
      <c r="AW433">
        <v>9.2045370000000002</v>
      </c>
      <c r="AX433">
        <v>10.11783</v>
      </c>
      <c r="AY433">
        <v>4.4674589999999998</v>
      </c>
      <c r="AZ433">
        <v>-1.151383</v>
      </c>
      <c r="BA433">
        <v>-2.6107849999999999</v>
      </c>
      <c r="BB433">
        <v>0.88842279999999996</v>
      </c>
      <c r="BC433">
        <v>0.93966349999999998</v>
      </c>
      <c r="BD433">
        <v>1.027855</v>
      </c>
      <c r="BE433">
        <v>1.7087460000000001</v>
      </c>
      <c r="BF433">
        <v>1.3162149999999999</v>
      </c>
      <c r="BG433">
        <v>0.82633069999999997</v>
      </c>
      <c r="BH433">
        <v>0.14750479999999999</v>
      </c>
      <c r="BI433">
        <v>-1.3527450000000001</v>
      </c>
      <c r="BJ433">
        <v>-1.3803589999999999</v>
      </c>
      <c r="BK433">
        <v>-2.5172629999999998</v>
      </c>
      <c r="BL433">
        <v>-2.4955639999999999</v>
      </c>
      <c r="BM433">
        <v>-1.346041</v>
      </c>
      <c r="BN433">
        <v>4.8783440000000002</v>
      </c>
      <c r="BO433">
        <v>15.53307</v>
      </c>
      <c r="BP433">
        <v>16.645530000000001</v>
      </c>
      <c r="BQ433">
        <v>15.441660000000001</v>
      </c>
      <c r="BR433">
        <v>14.80128</v>
      </c>
      <c r="BS433">
        <v>14.612360000000001</v>
      </c>
      <c r="BT433">
        <v>12.19537</v>
      </c>
      <c r="BU433">
        <v>11.85979</v>
      </c>
      <c r="BV433">
        <v>12.81359</v>
      </c>
      <c r="BW433">
        <v>7.4523599999999997</v>
      </c>
      <c r="BX433">
        <v>2.0654189999999999</v>
      </c>
      <c r="BY433">
        <v>0.50509789999999999</v>
      </c>
      <c r="BZ433">
        <v>1.924688</v>
      </c>
      <c r="CA433">
        <v>1.878061</v>
      </c>
      <c r="CB433">
        <v>1.8286180000000001</v>
      </c>
      <c r="CC433">
        <v>2.5547819999999999</v>
      </c>
      <c r="CD433">
        <v>2.0965180000000001</v>
      </c>
      <c r="CE433">
        <v>1.6760699999999999</v>
      </c>
      <c r="CF433">
        <v>0.98958409999999997</v>
      </c>
      <c r="CG433">
        <v>-0.52721280000000004</v>
      </c>
      <c r="CH433">
        <v>-0.48048059999999998</v>
      </c>
      <c r="CI433">
        <v>-1.5379370000000001</v>
      </c>
      <c r="CJ433">
        <v>-1.242078</v>
      </c>
      <c r="CK433">
        <v>-0.15157329999999999</v>
      </c>
      <c r="CL433">
        <v>6.3773540000000004</v>
      </c>
      <c r="CM433">
        <v>17.466950000000001</v>
      </c>
      <c r="CN433">
        <v>18.668240000000001</v>
      </c>
      <c r="CO433">
        <v>17.21275</v>
      </c>
      <c r="CP433">
        <v>16.441870000000002</v>
      </c>
      <c r="CQ433">
        <v>16.297899999999998</v>
      </c>
      <c r="CR433">
        <v>13.95275</v>
      </c>
      <c r="CS433">
        <v>13.6988</v>
      </c>
      <c r="CT433">
        <v>14.68066</v>
      </c>
      <c r="CU433">
        <v>9.5196930000000002</v>
      </c>
      <c r="CV433">
        <v>4.2933659999999998</v>
      </c>
      <c r="CW433">
        <v>2.6631490000000002</v>
      </c>
      <c r="CX433">
        <v>2.9609519999999998</v>
      </c>
      <c r="CY433">
        <v>2.8164579999999999</v>
      </c>
      <c r="CZ433">
        <v>2.629381</v>
      </c>
      <c r="DA433">
        <v>3.400817</v>
      </c>
      <c r="DB433">
        <v>2.8768199999999999</v>
      </c>
      <c r="DC433">
        <v>2.5258090000000002</v>
      </c>
      <c r="DD433">
        <v>1.831663</v>
      </c>
      <c r="DE433">
        <v>0.29831970000000002</v>
      </c>
      <c r="DF433">
        <v>0.41939789999999999</v>
      </c>
      <c r="DG433">
        <v>-0.55861190000000005</v>
      </c>
      <c r="DH433">
        <v>1.14085E-2</v>
      </c>
      <c r="DI433">
        <v>1.0428949999999999</v>
      </c>
      <c r="DJ433">
        <v>7.8763639999999997</v>
      </c>
      <c r="DK433">
        <v>19.400829999999999</v>
      </c>
      <c r="DL433">
        <v>20.690950000000001</v>
      </c>
      <c r="DM433">
        <v>18.983840000000001</v>
      </c>
      <c r="DN433">
        <v>18.082450000000001</v>
      </c>
      <c r="DO433">
        <v>17.983440000000002</v>
      </c>
      <c r="DP433">
        <v>15.71012</v>
      </c>
      <c r="DQ433">
        <v>15.53782</v>
      </c>
      <c r="DR433">
        <v>16.547740000000001</v>
      </c>
      <c r="DS433">
        <v>11.58703</v>
      </c>
      <c r="DT433">
        <v>6.5213130000000001</v>
      </c>
      <c r="DU433">
        <v>4.8212000000000002</v>
      </c>
      <c r="DV433">
        <v>4.4571540000000001</v>
      </c>
      <c r="DW433">
        <v>4.1713550000000001</v>
      </c>
      <c r="DX433">
        <v>3.7855560000000001</v>
      </c>
      <c r="DY433">
        <v>4.622357</v>
      </c>
      <c r="DZ433">
        <v>4.0034530000000004</v>
      </c>
      <c r="EA433">
        <v>3.7526980000000001</v>
      </c>
      <c r="EB433">
        <v>3.0474920000000001</v>
      </c>
      <c r="EC433">
        <v>1.4902580000000001</v>
      </c>
      <c r="ED433">
        <v>1.71868</v>
      </c>
      <c r="EE433">
        <v>0.85537850000000004</v>
      </c>
      <c r="EF433">
        <v>1.8212429999999999</v>
      </c>
      <c r="EG433">
        <v>2.7675169999999998</v>
      </c>
      <c r="EH433">
        <v>10.040699999999999</v>
      </c>
      <c r="EI433">
        <v>22.193049999999999</v>
      </c>
      <c r="EJ433">
        <v>23.611419999999999</v>
      </c>
      <c r="EK433">
        <v>21.54102</v>
      </c>
      <c r="EL433">
        <v>20.4512</v>
      </c>
      <c r="EM433">
        <v>20.417090000000002</v>
      </c>
      <c r="EN433">
        <v>18.247499999999999</v>
      </c>
      <c r="EO433">
        <v>18.193069999999999</v>
      </c>
      <c r="EP433">
        <v>19.243500000000001</v>
      </c>
      <c r="EQ433">
        <v>14.57193</v>
      </c>
      <c r="ER433">
        <v>9.7381150000000005</v>
      </c>
      <c r="ES433">
        <v>7.9370830000000003</v>
      </c>
      <c r="ET433">
        <v>72.522819999999996</v>
      </c>
      <c r="EU433">
        <v>70.935599999999994</v>
      </c>
      <c r="EV433">
        <v>69.556079999999994</v>
      </c>
      <c r="EW433">
        <v>68.359560000000002</v>
      </c>
      <c r="EX433">
        <v>67.526679999999999</v>
      </c>
      <c r="EY433">
        <v>66.763300000000001</v>
      </c>
      <c r="EZ433">
        <v>66.702089999999998</v>
      </c>
      <c r="FA433">
        <v>68.295230000000004</v>
      </c>
      <c r="FB433">
        <v>72.336839999999995</v>
      </c>
      <c r="FC433">
        <v>76.869020000000006</v>
      </c>
      <c r="FD433">
        <v>81.318870000000004</v>
      </c>
      <c r="FE433">
        <v>85.104230000000001</v>
      </c>
      <c r="FF433">
        <v>87.67792</v>
      </c>
      <c r="FG433">
        <v>89.626329999999996</v>
      </c>
      <c r="FH433">
        <v>90.707999999999998</v>
      </c>
      <c r="FI433">
        <v>91.207030000000003</v>
      </c>
      <c r="FJ433">
        <v>91.059229999999999</v>
      </c>
      <c r="FK433">
        <v>89.770110000000003</v>
      </c>
      <c r="FL433">
        <v>87.232810000000001</v>
      </c>
      <c r="FM433">
        <v>83.591130000000007</v>
      </c>
      <c r="FN433">
        <v>80.086209999999994</v>
      </c>
      <c r="FO433">
        <v>77.679990000000004</v>
      </c>
      <c r="FP433">
        <v>75.611930000000001</v>
      </c>
      <c r="FQ433">
        <v>74.069760000000002</v>
      </c>
      <c r="FR433">
        <v>1.2460850000000001</v>
      </c>
      <c r="FS433">
        <v>1</v>
      </c>
    </row>
    <row r="434" spans="1:175" x14ac:dyDescent="0.2">
      <c r="A434" t="s">
        <v>196</v>
      </c>
      <c r="B434" t="s">
        <v>203</v>
      </c>
      <c r="C434">
        <v>42167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S434">
        <v>0</v>
      </c>
    </row>
    <row r="435" spans="1:175" x14ac:dyDescent="0.2">
      <c r="A435" t="s">
        <v>196</v>
      </c>
      <c r="B435" t="s">
        <v>203</v>
      </c>
      <c r="C435">
        <v>42180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</row>
    <row r="436" spans="1:175" x14ac:dyDescent="0.2">
      <c r="A436" t="s">
        <v>196</v>
      </c>
      <c r="B436" t="s">
        <v>203</v>
      </c>
      <c r="C436">
        <v>42181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</row>
    <row r="437" spans="1:175" x14ac:dyDescent="0.2">
      <c r="A437" t="s">
        <v>196</v>
      </c>
      <c r="B437" t="s">
        <v>203</v>
      </c>
      <c r="C437">
        <v>42185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</row>
    <row r="438" spans="1:175" x14ac:dyDescent="0.2">
      <c r="A438" t="s">
        <v>196</v>
      </c>
      <c r="B438" t="s">
        <v>203</v>
      </c>
      <c r="C438">
        <v>42186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0</v>
      </c>
    </row>
    <row r="439" spans="1:175" x14ac:dyDescent="0.2">
      <c r="A439" t="s">
        <v>196</v>
      </c>
      <c r="B439" t="s">
        <v>203</v>
      </c>
      <c r="C439">
        <v>42213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</row>
    <row r="440" spans="1:175" x14ac:dyDescent="0.2">
      <c r="A440" t="s">
        <v>196</v>
      </c>
      <c r="B440" t="s">
        <v>203</v>
      </c>
      <c r="C440">
        <v>42214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</row>
    <row r="441" spans="1:175" x14ac:dyDescent="0.2">
      <c r="A441" t="s">
        <v>196</v>
      </c>
      <c r="B441" t="s">
        <v>203</v>
      </c>
      <c r="C441">
        <v>42233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0</v>
      </c>
      <c r="FS441">
        <v>0</v>
      </c>
    </row>
    <row r="442" spans="1:175" x14ac:dyDescent="0.2">
      <c r="A442" t="s">
        <v>196</v>
      </c>
      <c r="B442" t="s">
        <v>203</v>
      </c>
      <c r="C442">
        <v>42234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S442">
        <v>0</v>
      </c>
    </row>
    <row r="443" spans="1:175" x14ac:dyDescent="0.2">
      <c r="A443" t="s">
        <v>196</v>
      </c>
      <c r="B443" t="s">
        <v>203</v>
      </c>
      <c r="C443">
        <v>42242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</row>
    <row r="444" spans="1:175" x14ac:dyDescent="0.2">
      <c r="A444" t="s">
        <v>196</v>
      </c>
      <c r="B444" t="s">
        <v>203</v>
      </c>
      <c r="C444">
        <v>42243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S444">
        <v>0</v>
      </c>
    </row>
    <row r="445" spans="1:175" x14ac:dyDescent="0.2">
      <c r="A445" t="s">
        <v>196</v>
      </c>
      <c r="B445" t="s">
        <v>203</v>
      </c>
      <c r="C445">
        <v>42244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0</v>
      </c>
      <c r="FR445">
        <v>0</v>
      </c>
      <c r="FS445">
        <v>0</v>
      </c>
    </row>
    <row r="446" spans="1:175" x14ac:dyDescent="0.2">
      <c r="A446" t="s">
        <v>196</v>
      </c>
      <c r="B446" t="s">
        <v>203</v>
      </c>
      <c r="C446">
        <v>42256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S446">
        <v>0</v>
      </c>
    </row>
    <row r="447" spans="1:175" x14ac:dyDescent="0.2">
      <c r="A447" t="s">
        <v>196</v>
      </c>
      <c r="B447" t="s">
        <v>203</v>
      </c>
      <c r="C447">
        <v>42257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S447">
        <v>0</v>
      </c>
    </row>
    <row r="448" spans="1:175" x14ac:dyDescent="0.2">
      <c r="A448" t="s">
        <v>196</v>
      </c>
      <c r="B448" t="s">
        <v>203</v>
      </c>
      <c r="C448">
        <v>42258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S448">
        <v>0</v>
      </c>
    </row>
    <row r="449" spans="1:175" x14ac:dyDescent="0.2">
      <c r="A449" t="s">
        <v>196</v>
      </c>
      <c r="B449" t="s">
        <v>203</v>
      </c>
      <c r="C449" t="s">
        <v>2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0</v>
      </c>
    </row>
    <row r="450" spans="1:175" x14ac:dyDescent="0.2">
      <c r="A450" t="s">
        <v>197</v>
      </c>
      <c r="B450" t="s">
        <v>202</v>
      </c>
      <c r="C450">
        <v>42167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S450">
        <v>0</v>
      </c>
    </row>
    <row r="451" spans="1:175" x14ac:dyDescent="0.2">
      <c r="A451" t="s">
        <v>197</v>
      </c>
      <c r="B451" t="s">
        <v>202</v>
      </c>
      <c r="C451">
        <v>42180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</row>
    <row r="452" spans="1:175" x14ac:dyDescent="0.2">
      <c r="A452" t="s">
        <v>197</v>
      </c>
      <c r="B452" t="s">
        <v>202</v>
      </c>
      <c r="C452">
        <v>42181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</row>
    <row r="453" spans="1:175" x14ac:dyDescent="0.2">
      <c r="A453" t="s">
        <v>197</v>
      </c>
      <c r="B453" t="s">
        <v>202</v>
      </c>
      <c r="C453">
        <v>42185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0</v>
      </c>
    </row>
    <row r="454" spans="1:175" x14ac:dyDescent="0.2">
      <c r="A454" t="s">
        <v>197</v>
      </c>
      <c r="B454" t="s">
        <v>202</v>
      </c>
      <c r="C454">
        <v>42186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0</v>
      </c>
    </row>
    <row r="455" spans="1:175" x14ac:dyDescent="0.2">
      <c r="A455" t="s">
        <v>197</v>
      </c>
      <c r="B455" t="s">
        <v>202</v>
      </c>
      <c r="C455">
        <v>42213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</row>
    <row r="456" spans="1:175" x14ac:dyDescent="0.2">
      <c r="A456" t="s">
        <v>197</v>
      </c>
      <c r="B456" t="s">
        <v>202</v>
      </c>
      <c r="C456">
        <v>42214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</row>
    <row r="457" spans="1:175" x14ac:dyDescent="0.2">
      <c r="A457" t="s">
        <v>197</v>
      </c>
      <c r="B457" t="s">
        <v>202</v>
      </c>
      <c r="C457">
        <v>42233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</row>
    <row r="458" spans="1:175" x14ac:dyDescent="0.2">
      <c r="A458" t="s">
        <v>197</v>
      </c>
      <c r="B458" t="s">
        <v>202</v>
      </c>
      <c r="C458">
        <v>42234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S458">
        <v>0</v>
      </c>
    </row>
    <row r="459" spans="1:175" x14ac:dyDescent="0.2">
      <c r="A459" t="s">
        <v>197</v>
      </c>
      <c r="B459" t="s">
        <v>202</v>
      </c>
      <c r="C459">
        <v>42242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0</v>
      </c>
    </row>
    <row r="460" spans="1:175" x14ac:dyDescent="0.2">
      <c r="A460" t="s">
        <v>197</v>
      </c>
      <c r="B460" t="s">
        <v>202</v>
      </c>
      <c r="C460">
        <v>42243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S460">
        <v>0</v>
      </c>
    </row>
    <row r="461" spans="1:175" x14ac:dyDescent="0.2">
      <c r="A461" t="s">
        <v>197</v>
      </c>
      <c r="B461" t="s">
        <v>202</v>
      </c>
      <c r="C461">
        <v>42244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</row>
    <row r="462" spans="1:175" x14ac:dyDescent="0.2">
      <c r="A462" t="s">
        <v>197</v>
      </c>
      <c r="B462" t="s">
        <v>202</v>
      </c>
      <c r="C462">
        <v>42256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0</v>
      </c>
    </row>
    <row r="463" spans="1:175" x14ac:dyDescent="0.2">
      <c r="A463" t="s">
        <v>197</v>
      </c>
      <c r="B463" t="s">
        <v>202</v>
      </c>
      <c r="C463">
        <v>42257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S463">
        <v>0</v>
      </c>
    </row>
    <row r="464" spans="1:175" x14ac:dyDescent="0.2">
      <c r="A464" t="s">
        <v>197</v>
      </c>
      <c r="B464" t="s">
        <v>202</v>
      </c>
      <c r="C464">
        <v>42258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</row>
    <row r="465" spans="1:175" x14ac:dyDescent="0.2">
      <c r="A465" t="s">
        <v>197</v>
      </c>
      <c r="B465" t="s">
        <v>202</v>
      </c>
      <c r="C465" t="s">
        <v>2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0</v>
      </c>
    </row>
    <row r="466" spans="1:175" x14ac:dyDescent="0.2">
      <c r="A466" t="s">
        <v>197</v>
      </c>
      <c r="B466" t="s">
        <v>204</v>
      </c>
      <c r="C466">
        <v>42167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0</v>
      </c>
    </row>
    <row r="467" spans="1:175" x14ac:dyDescent="0.2">
      <c r="A467" t="s">
        <v>197</v>
      </c>
      <c r="B467" t="s">
        <v>204</v>
      </c>
      <c r="C467">
        <v>42180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0</v>
      </c>
      <c r="FS467">
        <v>0</v>
      </c>
    </row>
    <row r="468" spans="1:175" x14ac:dyDescent="0.2">
      <c r="A468" t="s">
        <v>197</v>
      </c>
      <c r="B468" t="s">
        <v>204</v>
      </c>
      <c r="C468">
        <v>42181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0</v>
      </c>
      <c r="FS468">
        <v>0</v>
      </c>
    </row>
    <row r="469" spans="1:175" x14ac:dyDescent="0.2">
      <c r="A469" t="s">
        <v>197</v>
      </c>
      <c r="B469" t="s">
        <v>204</v>
      </c>
      <c r="C469">
        <v>42185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S469">
        <v>0</v>
      </c>
    </row>
    <row r="470" spans="1:175" x14ac:dyDescent="0.2">
      <c r="A470" t="s">
        <v>197</v>
      </c>
      <c r="B470" t="s">
        <v>204</v>
      </c>
      <c r="C470">
        <v>42186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0</v>
      </c>
    </row>
    <row r="471" spans="1:175" x14ac:dyDescent="0.2">
      <c r="A471" t="s">
        <v>197</v>
      </c>
      <c r="B471" t="s">
        <v>204</v>
      </c>
      <c r="C471">
        <v>42213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DT471">
        <v>0</v>
      </c>
      <c r="DU471">
        <v>0</v>
      </c>
      <c r="DV471">
        <v>0</v>
      </c>
      <c r="DW471">
        <v>0</v>
      </c>
      <c r="DX471">
        <v>0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0</v>
      </c>
      <c r="EQ471">
        <v>0</v>
      </c>
      <c r="ER471">
        <v>0</v>
      </c>
      <c r="ES471">
        <v>0</v>
      </c>
      <c r="ET471">
        <v>0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0</v>
      </c>
      <c r="FO471">
        <v>0</v>
      </c>
      <c r="FP471">
        <v>0</v>
      </c>
      <c r="FQ471">
        <v>0</v>
      </c>
      <c r="FR471">
        <v>0</v>
      </c>
      <c r="FS471">
        <v>0</v>
      </c>
    </row>
    <row r="472" spans="1:175" x14ac:dyDescent="0.2">
      <c r="A472" t="s">
        <v>197</v>
      </c>
      <c r="B472" t="s">
        <v>204</v>
      </c>
      <c r="C472">
        <v>42214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</row>
    <row r="473" spans="1:175" x14ac:dyDescent="0.2">
      <c r="A473" t="s">
        <v>197</v>
      </c>
      <c r="B473" t="s">
        <v>204</v>
      </c>
      <c r="C473">
        <v>42233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0</v>
      </c>
    </row>
    <row r="474" spans="1:175" x14ac:dyDescent="0.2">
      <c r="A474" t="s">
        <v>197</v>
      </c>
      <c r="B474" t="s">
        <v>204</v>
      </c>
      <c r="C474">
        <v>42234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DT474">
        <v>0</v>
      </c>
      <c r="DU474">
        <v>0</v>
      </c>
      <c r="DV474">
        <v>0</v>
      </c>
      <c r="DW474">
        <v>0</v>
      </c>
      <c r="DX474">
        <v>0</v>
      </c>
      <c r="DY474">
        <v>0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0</v>
      </c>
      <c r="EQ474">
        <v>0</v>
      </c>
      <c r="ER474">
        <v>0</v>
      </c>
      <c r="ES474">
        <v>0</v>
      </c>
      <c r="ET474">
        <v>0</v>
      </c>
      <c r="EU474">
        <v>0</v>
      </c>
      <c r="EV474">
        <v>0</v>
      </c>
      <c r="EW474">
        <v>0</v>
      </c>
      <c r="EX474">
        <v>0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0</v>
      </c>
      <c r="FQ474">
        <v>0</v>
      </c>
      <c r="FR474">
        <v>0</v>
      </c>
      <c r="FS474">
        <v>0</v>
      </c>
    </row>
    <row r="475" spans="1:175" x14ac:dyDescent="0.2">
      <c r="A475" t="s">
        <v>197</v>
      </c>
      <c r="B475" t="s">
        <v>204</v>
      </c>
      <c r="C475">
        <v>42242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</row>
    <row r="476" spans="1:175" x14ac:dyDescent="0.2">
      <c r="A476" t="s">
        <v>197</v>
      </c>
      <c r="B476" t="s">
        <v>204</v>
      </c>
      <c r="C476">
        <v>42243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DT476">
        <v>0</v>
      </c>
      <c r="DU476">
        <v>0</v>
      </c>
      <c r="DV476">
        <v>0</v>
      </c>
      <c r="DW476">
        <v>0</v>
      </c>
      <c r="DX476">
        <v>0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0</v>
      </c>
      <c r="EO476">
        <v>0</v>
      </c>
      <c r="EP476">
        <v>0</v>
      </c>
      <c r="EQ476">
        <v>0</v>
      </c>
      <c r="ER476">
        <v>0</v>
      </c>
      <c r="ES476">
        <v>0</v>
      </c>
      <c r="ET476">
        <v>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0</v>
      </c>
      <c r="FM476">
        <v>0</v>
      </c>
      <c r="FN476">
        <v>0</v>
      </c>
      <c r="FO476">
        <v>0</v>
      </c>
      <c r="FP476">
        <v>0</v>
      </c>
      <c r="FQ476">
        <v>0</v>
      </c>
      <c r="FR476">
        <v>0</v>
      </c>
      <c r="FS476">
        <v>0</v>
      </c>
    </row>
    <row r="477" spans="1:175" x14ac:dyDescent="0.2">
      <c r="A477" t="s">
        <v>197</v>
      </c>
      <c r="B477" t="s">
        <v>204</v>
      </c>
      <c r="C477">
        <v>42244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0</v>
      </c>
    </row>
    <row r="478" spans="1:175" x14ac:dyDescent="0.2">
      <c r="A478" t="s">
        <v>197</v>
      </c>
      <c r="B478" t="s">
        <v>204</v>
      </c>
      <c r="C478">
        <v>42256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DT478">
        <v>0</v>
      </c>
      <c r="DU478">
        <v>0</v>
      </c>
      <c r="DV478">
        <v>0</v>
      </c>
      <c r="DW478">
        <v>0</v>
      </c>
      <c r="DX478">
        <v>0</v>
      </c>
      <c r="DY478">
        <v>0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0</v>
      </c>
      <c r="EM478">
        <v>0</v>
      </c>
      <c r="EN478">
        <v>0</v>
      </c>
      <c r="EO478">
        <v>0</v>
      </c>
      <c r="EP478">
        <v>0</v>
      </c>
      <c r="EQ478">
        <v>0</v>
      </c>
      <c r="ER478">
        <v>0</v>
      </c>
      <c r="ES478">
        <v>0</v>
      </c>
      <c r="ET478">
        <v>0</v>
      </c>
      <c r="EU478">
        <v>0</v>
      </c>
      <c r="EV478">
        <v>0</v>
      </c>
      <c r="EW478">
        <v>0</v>
      </c>
      <c r="EX478">
        <v>0</v>
      </c>
      <c r="EY478">
        <v>0</v>
      </c>
      <c r="EZ478">
        <v>0</v>
      </c>
      <c r="FA478">
        <v>0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0</v>
      </c>
      <c r="FJ478">
        <v>0</v>
      </c>
      <c r="FK478">
        <v>0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</row>
    <row r="479" spans="1:175" x14ac:dyDescent="0.2">
      <c r="A479" t="s">
        <v>197</v>
      </c>
      <c r="B479" t="s">
        <v>204</v>
      </c>
      <c r="C479">
        <v>42257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0</v>
      </c>
    </row>
    <row r="480" spans="1:175" x14ac:dyDescent="0.2">
      <c r="A480" t="s">
        <v>197</v>
      </c>
      <c r="B480" t="s">
        <v>204</v>
      </c>
      <c r="C480">
        <v>42258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0</v>
      </c>
    </row>
    <row r="481" spans="1:175" x14ac:dyDescent="0.2">
      <c r="A481" t="s">
        <v>197</v>
      </c>
      <c r="B481" t="s">
        <v>204</v>
      </c>
      <c r="C481" t="s">
        <v>2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DT481">
        <v>0</v>
      </c>
      <c r="DU481">
        <v>0</v>
      </c>
      <c r="DV481">
        <v>0</v>
      </c>
      <c r="DW481">
        <v>0</v>
      </c>
      <c r="DX481">
        <v>0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0</v>
      </c>
      <c r="EP481">
        <v>0</v>
      </c>
      <c r="EQ481">
        <v>0</v>
      </c>
      <c r="ER481">
        <v>0</v>
      </c>
      <c r="ES481">
        <v>0</v>
      </c>
      <c r="ET481">
        <v>0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0</v>
      </c>
      <c r="FB481">
        <v>0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0</v>
      </c>
      <c r="FL481">
        <v>0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</row>
    <row r="482" spans="1:175" x14ac:dyDescent="0.2">
      <c r="A482" t="s">
        <v>197</v>
      </c>
      <c r="B482" t="s">
        <v>1</v>
      </c>
      <c r="C482">
        <v>42167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DT482">
        <v>0</v>
      </c>
      <c r="DU482">
        <v>0</v>
      </c>
      <c r="DV482">
        <v>0</v>
      </c>
      <c r="DW482">
        <v>0</v>
      </c>
      <c r="DX482">
        <v>0</v>
      </c>
      <c r="DY482">
        <v>0</v>
      </c>
      <c r="DZ482">
        <v>0</v>
      </c>
      <c r="EA482">
        <v>0</v>
      </c>
      <c r="EB482">
        <v>0</v>
      </c>
      <c r="EC482">
        <v>0</v>
      </c>
      <c r="ED482">
        <v>0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0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0</v>
      </c>
      <c r="FQ482">
        <v>0</v>
      </c>
      <c r="FR482">
        <v>0</v>
      </c>
      <c r="FS482">
        <v>0</v>
      </c>
    </row>
    <row r="483" spans="1:175" x14ac:dyDescent="0.2">
      <c r="A483" t="s">
        <v>197</v>
      </c>
      <c r="B483" t="s">
        <v>1</v>
      </c>
      <c r="C483">
        <v>42180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0</v>
      </c>
    </row>
    <row r="484" spans="1:175" x14ac:dyDescent="0.2">
      <c r="A484" t="s">
        <v>197</v>
      </c>
      <c r="B484" t="s">
        <v>1</v>
      </c>
      <c r="C484">
        <v>42181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DT484">
        <v>0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0</v>
      </c>
      <c r="EQ484">
        <v>0</v>
      </c>
      <c r="ER484">
        <v>0</v>
      </c>
      <c r="ES484">
        <v>0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0</v>
      </c>
      <c r="FP484">
        <v>0</v>
      </c>
      <c r="FQ484">
        <v>0</v>
      </c>
      <c r="FR484">
        <v>0</v>
      </c>
      <c r="FS484">
        <v>0</v>
      </c>
    </row>
    <row r="485" spans="1:175" x14ac:dyDescent="0.2">
      <c r="A485" t="s">
        <v>197</v>
      </c>
      <c r="B485" t="s">
        <v>1</v>
      </c>
      <c r="C485">
        <v>42185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0</v>
      </c>
    </row>
    <row r="486" spans="1:175" x14ac:dyDescent="0.2">
      <c r="A486" t="s">
        <v>197</v>
      </c>
      <c r="B486" t="s">
        <v>1</v>
      </c>
      <c r="C486">
        <v>42186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</row>
    <row r="487" spans="1:175" x14ac:dyDescent="0.2">
      <c r="A487" t="s">
        <v>197</v>
      </c>
      <c r="B487" t="s">
        <v>1</v>
      </c>
      <c r="C487">
        <v>42213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  <c r="FQ487">
        <v>0</v>
      </c>
      <c r="FR487">
        <v>0</v>
      </c>
      <c r="FS487">
        <v>0</v>
      </c>
    </row>
    <row r="488" spans="1:175" x14ac:dyDescent="0.2">
      <c r="A488" t="s">
        <v>197</v>
      </c>
      <c r="B488" t="s">
        <v>1</v>
      </c>
      <c r="C488">
        <v>42214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0</v>
      </c>
      <c r="FS488">
        <v>0</v>
      </c>
    </row>
    <row r="489" spans="1:175" x14ac:dyDescent="0.2">
      <c r="A489" t="s">
        <v>197</v>
      </c>
      <c r="B489" t="s">
        <v>1</v>
      </c>
      <c r="C489">
        <v>42233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0</v>
      </c>
      <c r="EQ489">
        <v>0</v>
      </c>
      <c r="ER489">
        <v>0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0</v>
      </c>
    </row>
    <row r="490" spans="1:175" x14ac:dyDescent="0.2">
      <c r="A490" t="s">
        <v>197</v>
      </c>
      <c r="B490" t="s">
        <v>1</v>
      </c>
      <c r="C490">
        <v>42234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</row>
    <row r="491" spans="1:175" x14ac:dyDescent="0.2">
      <c r="A491" t="s">
        <v>197</v>
      </c>
      <c r="B491" t="s">
        <v>1</v>
      </c>
      <c r="C491">
        <v>42242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</row>
    <row r="492" spans="1:175" x14ac:dyDescent="0.2">
      <c r="A492" t="s">
        <v>197</v>
      </c>
      <c r="B492" t="s">
        <v>1</v>
      </c>
      <c r="C492">
        <v>42243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 s="60">
        <v>0</v>
      </c>
      <c r="DR492">
        <v>0</v>
      </c>
      <c r="DS492">
        <v>0</v>
      </c>
      <c r="DT492">
        <v>0</v>
      </c>
      <c r="DU492">
        <v>0</v>
      </c>
      <c r="DV492">
        <v>0</v>
      </c>
      <c r="DW492">
        <v>0</v>
      </c>
      <c r="DX492">
        <v>0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0</v>
      </c>
      <c r="EQ492">
        <v>0</v>
      </c>
      <c r="ER492">
        <v>0</v>
      </c>
      <c r="ES492">
        <v>0</v>
      </c>
      <c r="ET492">
        <v>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0</v>
      </c>
      <c r="FQ492">
        <v>0</v>
      </c>
      <c r="FR492">
        <v>0</v>
      </c>
      <c r="FS492">
        <v>0</v>
      </c>
    </row>
    <row r="493" spans="1:175" x14ac:dyDescent="0.2">
      <c r="A493" t="s">
        <v>197</v>
      </c>
      <c r="B493" t="s">
        <v>1</v>
      </c>
      <c r="C493">
        <v>42244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 s="60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 s="60">
        <v>0</v>
      </c>
      <c r="BE493">
        <v>0</v>
      </c>
      <c r="BF493">
        <v>0</v>
      </c>
      <c r="BG493">
        <v>0</v>
      </c>
      <c r="BH493" s="60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 s="60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0</v>
      </c>
    </row>
    <row r="494" spans="1:175" x14ac:dyDescent="0.2">
      <c r="A494" t="s">
        <v>197</v>
      </c>
      <c r="B494" t="s">
        <v>1</v>
      </c>
      <c r="C494">
        <v>42256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0</v>
      </c>
      <c r="ES494">
        <v>0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</row>
    <row r="495" spans="1:175" x14ac:dyDescent="0.2">
      <c r="A495" t="s">
        <v>197</v>
      </c>
      <c r="B495" t="s">
        <v>1</v>
      </c>
      <c r="C495">
        <v>42257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0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</row>
    <row r="496" spans="1:175" x14ac:dyDescent="0.2">
      <c r="A496" t="s">
        <v>197</v>
      </c>
      <c r="B496" t="s">
        <v>1</v>
      </c>
      <c r="C496">
        <v>42258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DT496">
        <v>0</v>
      </c>
      <c r="DU496">
        <v>0</v>
      </c>
      <c r="DV496">
        <v>0</v>
      </c>
      <c r="DW496">
        <v>0</v>
      </c>
      <c r="DX496">
        <v>0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0</v>
      </c>
      <c r="EN496">
        <v>0</v>
      </c>
      <c r="EO496">
        <v>0</v>
      </c>
      <c r="EP496">
        <v>0</v>
      </c>
      <c r="EQ496">
        <v>0</v>
      </c>
      <c r="ER496">
        <v>0</v>
      </c>
      <c r="ES496">
        <v>0</v>
      </c>
      <c r="ET496">
        <v>0</v>
      </c>
      <c r="EU496">
        <v>0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0</v>
      </c>
      <c r="FR496">
        <v>0</v>
      </c>
      <c r="FS496">
        <v>0</v>
      </c>
    </row>
    <row r="497" spans="1:175" x14ac:dyDescent="0.2">
      <c r="A497" t="s">
        <v>197</v>
      </c>
      <c r="B497" t="s">
        <v>1</v>
      </c>
      <c r="C497" t="s">
        <v>2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 s="60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</row>
    <row r="498" spans="1:175" x14ac:dyDescent="0.2">
      <c r="A498" t="s">
        <v>197</v>
      </c>
      <c r="B498" t="s">
        <v>203</v>
      </c>
      <c r="C498">
        <v>42167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DT498">
        <v>0</v>
      </c>
      <c r="DU498">
        <v>0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0</v>
      </c>
      <c r="EP498">
        <v>0</v>
      </c>
      <c r="EQ498">
        <v>0</v>
      </c>
      <c r="ER498">
        <v>0</v>
      </c>
      <c r="ES498">
        <v>0</v>
      </c>
      <c r="ET498">
        <v>0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0</v>
      </c>
      <c r="FQ498">
        <v>0</v>
      </c>
      <c r="FR498">
        <v>0</v>
      </c>
      <c r="FS498">
        <v>0</v>
      </c>
    </row>
    <row r="499" spans="1:175" x14ac:dyDescent="0.2">
      <c r="A499" t="s">
        <v>197</v>
      </c>
      <c r="B499" t="s">
        <v>203</v>
      </c>
      <c r="C499">
        <v>42180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 s="60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0</v>
      </c>
    </row>
    <row r="500" spans="1:175" x14ac:dyDescent="0.2">
      <c r="A500" t="s">
        <v>197</v>
      </c>
      <c r="B500" t="s">
        <v>203</v>
      </c>
      <c r="C500">
        <v>42181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 s="6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 s="60">
        <v>0</v>
      </c>
      <c r="BE500">
        <v>0</v>
      </c>
      <c r="BF500">
        <v>0</v>
      </c>
      <c r="BG500">
        <v>0</v>
      </c>
      <c r="BH500" s="6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 s="60">
        <v>0</v>
      </c>
      <c r="DR500">
        <v>0</v>
      </c>
      <c r="DS500">
        <v>0</v>
      </c>
      <c r="DT500">
        <v>0</v>
      </c>
      <c r="DU500">
        <v>0</v>
      </c>
      <c r="DV500">
        <v>0</v>
      </c>
      <c r="DW500">
        <v>0</v>
      </c>
      <c r="DX500">
        <v>0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0</v>
      </c>
      <c r="EN500">
        <v>0</v>
      </c>
      <c r="EO500">
        <v>0</v>
      </c>
      <c r="EP500">
        <v>0</v>
      </c>
      <c r="EQ500">
        <v>0</v>
      </c>
      <c r="ER500">
        <v>0</v>
      </c>
      <c r="ES500">
        <v>0</v>
      </c>
      <c r="ET500">
        <v>0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0</v>
      </c>
      <c r="FQ500">
        <v>0</v>
      </c>
      <c r="FR500">
        <v>0</v>
      </c>
      <c r="FS500">
        <v>0</v>
      </c>
    </row>
    <row r="501" spans="1:175" x14ac:dyDescent="0.2">
      <c r="A501" t="s">
        <v>197</v>
      </c>
      <c r="B501" t="s">
        <v>203</v>
      </c>
      <c r="C501">
        <v>42185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</row>
    <row r="502" spans="1:175" x14ac:dyDescent="0.2">
      <c r="A502" t="s">
        <v>197</v>
      </c>
      <c r="B502" t="s">
        <v>203</v>
      </c>
      <c r="C502">
        <v>42186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DT502">
        <v>0</v>
      </c>
      <c r="DU502">
        <v>0</v>
      </c>
      <c r="DV502">
        <v>0</v>
      </c>
      <c r="DW502">
        <v>0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0</v>
      </c>
      <c r="EQ502">
        <v>0</v>
      </c>
      <c r="ER502">
        <v>0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0</v>
      </c>
      <c r="FQ502">
        <v>0</v>
      </c>
      <c r="FR502">
        <v>0</v>
      </c>
      <c r="FS502">
        <v>0</v>
      </c>
    </row>
    <row r="503" spans="1:175" x14ac:dyDescent="0.2">
      <c r="A503" t="s">
        <v>197</v>
      </c>
      <c r="B503" t="s">
        <v>203</v>
      </c>
      <c r="C503">
        <v>42213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</row>
    <row r="504" spans="1:175" x14ac:dyDescent="0.2">
      <c r="A504" t="s">
        <v>197</v>
      </c>
      <c r="B504" t="s">
        <v>203</v>
      </c>
      <c r="C504">
        <v>42214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 s="60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</row>
    <row r="505" spans="1:175" x14ac:dyDescent="0.2">
      <c r="A505" t="s">
        <v>197</v>
      </c>
      <c r="B505" t="s">
        <v>203</v>
      </c>
      <c r="C505">
        <v>42233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0</v>
      </c>
      <c r="EQ505">
        <v>0</v>
      </c>
      <c r="ER505">
        <v>0</v>
      </c>
      <c r="ES505">
        <v>0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  <c r="FQ505">
        <v>0</v>
      </c>
      <c r="FR505">
        <v>0</v>
      </c>
      <c r="FS505">
        <v>0</v>
      </c>
    </row>
    <row r="506" spans="1:175" x14ac:dyDescent="0.2">
      <c r="A506" t="s">
        <v>197</v>
      </c>
      <c r="B506" t="s">
        <v>203</v>
      </c>
      <c r="C506">
        <v>42234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</row>
    <row r="507" spans="1:175" x14ac:dyDescent="0.2">
      <c r="A507" t="s">
        <v>197</v>
      </c>
      <c r="B507" t="s">
        <v>203</v>
      </c>
      <c r="C507">
        <v>42242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0</v>
      </c>
      <c r="DY507">
        <v>0</v>
      </c>
      <c r="DZ507">
        <v>0</v>
      </c>
      <c r="EA507">
        <v>0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0</v>
      </c>
      <c r="EL507">
        <v>0</v>
      </c>
      <c r="EM507">
        <v>0</v>
      </c>
      <c r="EN507">
        <v>0</v>
      </c>
      <c r="EO507">
        <v>0</v>
      </c>
      <c r="EP507">
        <v>0</v>
      </c>
      <c r="EQ507">
        <v>0</v>
      </c>
      <c r="ER507">
        <v>0</v>
      </c>
      <c r="ES507">
        <v>0</v>
      </c>
      <c r="ET507">
        <v>0</v>
      </c>
      <c r="EU507">
        <v>0</v>
      </c>
      <c r="EV507">
        <v>0</v>
      </c>
      <c r="EW507">
        <v>0</v>
      </c>
      <c r="EX507">
        <v>0</v>
      </c>
      <c r="EY507">
        <v>0</v>
      </c>
      <c r="EZ507">
        <v>0</v>
      </c>
      <c r="FA507">
        <v>0</v>
      </c>
      <c r="FB507">
        <v>0</v>
      </c>
      <c r="FC507">
        <v>0</v>
      </c>
      <c r="FD507">
        <v>0</v>
      </c>
      <c r="FE507">
        <v>0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0</v>
      </c>
      <c r="FR507">
        <v>0</v>
      </c>
      <c r="FS507">
        <v>0</v>
      </c>
    </row>
    <row r="508" spans="1:175" x14ac:dyDescent="0.2">
      <c r="A508" t="s">
        <v>197</v>
      </c>
      <c r="B508" t="s">
        <v>203</v>
      </c>
      <c r="C508">
        <v>42243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</row>
    <row r="509" spans="1:175" x14ac:dyDescent="0.2">
      <c r="A509" t="s">
        <v>197</v>
      </c>
      <c r="B509" t="s">
        <v>203</v>
      </c>
      <c r="C509">
        <v>42244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DT509">
        <v>0</v>
      </c>
      <c r="DU509">
        <v>0</v>
      </c>
      <c r="DV509">
        <v>0</v>
      </c>
      <c r="DW509">
        <v>0</v>
      </c>
      <c r="DX509">
        <v>0</v>
      </c>
      <c r="DY509">
        <v>0</v>
      </c>
      <c r="DZ509">
        <v>0</v>
      </c>
      <c r="EA509">
        <v>0</v>
      </c>
      <c r="EB509">
        <v>0</v>
      </c>
      <c r="EC509">
        <v>0</v>
      </c>
      <c r="ED509">
        <v>0</v>
      </c>
      <c r="EE509">
        <v>0</v>
      </c>
      <c r="EF509">
        <v>0</v>
      </c>
      <c r="EG509">
        <v>0</v>
      </c>
      <c r="EH509">
        <v>0</v>
      </c>
      <c r="EI509">
        <v>0</v>
      </c>
      <c r="EJ509">
        <v>0</v>
      </c>
      <c r="EK509">
        <v>0</v>
      </c>
      <c r="EL509">
        <v>0</v>
      </c>
      <c r="EM509">
        <v>0</v>
      </c>
      <c r="EN509">
        <v>0</v>
      </c>
      <c r="EO509">
        <v>0</v>
      </c>
      <c r="EP509">
        <v>0</v>
      </c>
      <c r="EQ509">
        <v>0</v>
      </c>
      <c r="ER509">
        <v>0</v>
      </c>
      <c r="ES509">
        <v>0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0</v>
      </c>
      <c r="FQ509">
        <v>0</v>
      </c>
      <c r="FR509">
        <v>0</v>
      </c>
      <c r="FS509">
        <v>0</v>
      </c>
    </row>
    <row r="510" spans="1:175" x14ac:dyDescent="0.2">
      <c r="A510" t="s">
        <v>197</v>
      </c>
      <c r="B510" t="s">
        <v>203</v>
      </c>
      <c r="C510">
        <v>42256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0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</row>
    <row r="511" spans="1:175" x14ac:dyDescent="0.2">
      <c r="A511" t="s">
        <v>197</v>
      </c>
      <c r="B511" t="s">
        <v>203</v>
      </c>
      <c r="C511">
        <v>42257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DT511">
        <v>0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0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0</v>
      </c>
      <c r="EQ511">
        <v>0</v>
      </c>
      <c r="ER511">
        <v>0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0</v>
      </c>
      <c r="FO511">
        <v>0</v>
      </c>
      <c r="FP511">
        <v>0</v>
      </c>
      <c r="FQ511">
        <v>0</v>
      </c>
      <c r="FR511">
        <v>0</v>
      </c>
      <c r="FS511">
        <v>0</v>
      </c>
    </row>
    <row r="512" spans="1:175" x14ac:dyDescent="0.2">
      <c r="A512" t="s">
        <v>197</v>
      </c>
      <c r="B512" t="s">
        <v>203</v>
      </c>
      <c r="C512">
        <v>42258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</row>
    <row r="513" spans="1:175" x14ac:dyDescent="0.2">
      <c r="A513" t="s">
        <v>197</v>
      </c>
      <c r="B513" t="s">
        <v>203</v>
      </c>
      <c r="C513" t="s">
        <v>2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</v>
      </c>
      <c r="DQ513">
        <v>0</v>
      </c>
      <c r="DR513">
        <v>0</v>
      </c>
      <c r="DS513">
        <v>0</v>
      </c>
      <c r="DT513">
        <v>0</v>
      </c>
      <c r="DU513">
        <v>0</v>
      </c>
      <c r="DV513">
        <v>0</v>
      </c>
      <c r="DW513">
        <v>0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0</v>
      </c>
      <c r="ER513">
        <v>0</v>
      </c>
      <c r="ES513">
        <v>0</v>
      </c>
      <c r="ET513">
        <v>0</v>
      </c>
      <c r="EU513">
        <v>0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0</v>
      </c>
      <c r="FQ513">
        <v>0</v>
      </c>
      <c r="FR513">
        <v>0</v>
      </c>
      <c r="FS513">
        <v>0</v>
      </c>
    </row>
    <row r="514" spans="1:175" x14ac:dyDescent="0.2">
      <c r="A514" t="s">
        <v>198</v>
      </c>
      <c r="B514" t="s">
        <v>202</v>
      </c>
      <c r="C514">
        <v>42167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0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</row>
    <row r="515" spans="1:175" x14ac:dyDescent="0.2">
      <c r="A515" t="s">
        <v>198</v>
      </c>
      <c r="B515" t="s">
        <v>202</v>
      </c>
      <c r="C515">
        <v>42180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0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0</v>
      </c>
      <c r="FS515">
        <v>0</v>
      </c>
    </row>
    <row r="516" spans="1:175" x14ac:dyDescent="0.2">
      <c r="A516" t="s">
        <v>198</v>
      </c>
      <c r="B516" t="s">
        <v>202</v>
      </c>
      <c r="C516">
        <v>42181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0</v>
      </c>
      <c r="DK516">
        <v>0</v>
      </c>
      <c r="DL516">
        <v>0</v>
      </c>
      <c r="DM516">
        <v>0</v>
      </c>
      <c r="DN516">
        <v>0</v>
      </c>
      <c r="DO516">
        <v>0</v>
      </c>
      <c r="DP516">
        <v>0</v>
      </c>
      <c r="DQ516">
        <v>0</v>
      </c>
      <c r="DR516">
        <v>0</v>
      </c>
      <c r="DS516">
        <v>0</v>
      </c>
      <c r="DT516">
        <v>0</v>
      </c>
      <c r="DU516">
        <v>0</v>
      </c>
      <c r="DV516">
        <v>0</v>
      </c>
      <c r="DW516">
        <v>0</v>
      </c>
      <c r="DX516">
        <v>0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0</v>
      </c>
      <c r="EJ516">
        <v>0</v>
      </c>
      <c r="EK516">
        <v>0</v>
      </c>
      <c r="EL516">
        <v>0</v>
      </c>
      <c r="EM516">
        <v>0</v>
      </c>
      <c r="EN516">
        <v>0</v>
      </c>
      <c r="EO516">
        <v>0</v>
      </c>
      <c r="EP516">
        <v>0</v>
      </c>
      <c r="EQ516">
        <v>0</v>
      </c>
      <c r="ER516">
        <v>0</v>
      </c>
      <c r="ES516">
        <v>0</v>
      </c>
      <c r="ET516">
        <v>0</v>
      </c>
      <c r="EU516">
        <v>0</v>
      </c>
      <c r="EV516">
        <v>0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0</v>
      </c>
      <c r="FQ516">
        <v>0</v>
      </c>
      <c r="FR516">
        <v>0</v>
      </c>
      <c r="FS516">
        <v>0</v>
      </c>
    </row>
    <row r="517" spans="1:175" x14ac:dyDescent="0.2">
      <c r="A517" t="s">
        <v>198</v>
      </c>
      <c r="B517" t="s">
        <v>202</v>
      </c>
      <c r="C517">
        <v>42185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0</v>
      </c>
      <c r="DR517">
        <v>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0</v>
      </c>
    </row>
    <row r="518" spans="1:175" x14ac:dyDescent="0.2">
      <c r="A518" t="s">
        <v>198</v>
      </c>
      <c r="B518" t="s">
        <v>202</v>
      </c>
      <c r="C518">
        <v>42186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0</v>
      </c>
      <c r="DR518">
        <v>0</v>
      </c>
      <c r="DS518">
        <v>0</v>
      </c>
      <c r="DT518">
        <v>0</v>
      </c>
      <c r="DU518">
        <v>0</v>
      </c>
      <c r="DV518">
        <v>0</v>
      </c>
      <c r="DW518">
        <v>0</v>
      </c>
      <c r="DX518">
        <v>0</v>
      </c>
      <c r="DY518">
        <v>0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0</v>
      </c>
      <c r="EQ518">
        <v>0</v>
      </c>
      <c r="ER518">
        <v>0</v>
      </c>
      <c r="ES518">
        <v>0</v>
      </c>
      <c r="ET518">
        <v>0</v>
      </c>
      <c r="EU518">
        <v>0</v>
      </c>
      <c r="EV518">
        <v>0</v>
      </c>
      <c r="EW518">
        <v>0</v>
      </c>
      <c r="EX518">
        <v>0</v>
      </c>
      <c r="EY518">
        <v>0</v>
      </c>
      <c r="EZ518">
        <v>0</v>
      </c>
      <c r="FA518">
        <v>0</v>
      </c>
      <c r="FB518">
        <v>0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0</v>
      </c>
      <c r="FM518">
        <v>0</v>
      </c>
      <c r="FN518">
        <v>0</v>
      </c>
      <c r="FO518">
        <v>0</v>
      </c>
      <c r="FP518">
        <v>0</v>
      </c>
      <c r="FQ518">
        <v>0</v>
      </c>
      <c r="FR518">
        <v>0</v>
      </c>
      <c r="FS518">
        <v>0</v>
      </c>
    </row>
    <row r="519" spans="1:175" x14ac:dyDescent="0.2">
      <c r="A519" t="s">
        <v>198</v>
      </c>
      <c r="B519" t="s">
        <v>202</v>
      </c>
      <c r="C519">
        <v>42213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0</v>
      </c>
    </row>
    <row r="520" spans="1:175" x14ac:dyDescent="0.2">
      <c r="A520" t="s">
        <v>198</v>
      </c>
      <c r="B520" t="s">
        <v>202</v>
      </c>
      <c r="C520">
        <v>42214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0</v>
      </c>
      <c r="DR520">
        <v>0</v>
      </c>
      <c r="DS520">
        <v>0</v>
      </c>
      <c r="DT520">
        <v>0</v>
      </c>
      <c r="DU520">
        <v>0</v>
      </c>
      <c r="DV520">
        <v>0</v>
      </c>
      <c r="DW520">
        <v>0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0</v>
      </c>
      <c r="EO520">
        <v>0</v>
      </c>
      <c r="EP520">
        <v>0</v>
      </c>
      <c r="EQ520">
        <v>0</v>
      </c>
      <c r="ER520">
        <v>0</v>
      </c>
      <c r="ES520">
        <v>0</v>
      </c>
      <c r="ET520">
        <v>0</v>
      </c>
      <c r="EU520">
        <v>0</v>
      </c>
      <c r="EV520">
        <v>0</v>
      </c>
      <c r="EW520">
        <v>0</v>
      </c>
      <c r="EX520">
        <v>0</v>
      </c>
      <c r="EY520">
        <v>0</v>
      </c>
      <c r="EZ520">
        <v>0</v>
      </c>
      <c r="FA520">
        <v>0</v>
      </c>
      <c r="FB520">
        <v>0</v>
      </c>
      <c r="FC520">
        <v>0</v>
      </c>
      <c r="FD520">
        <v>0</v>
      </c>
      <c r="FE520">
        <v>0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0</v>
      </c>
      <c r="FO520">
        <v>0</v>
      </c>
      <c r="FP520">
        <v>0</v>
      </c>
      <c r="FQ520">
        <v>0</v>
      </c>
      <c r="FR520">
        <v>0</v>
      </c>
      <c r="FS520">
        <v>0</v>
      </c>
    </row>
    <row r="521" spans="1:175" x14ac:dyDescent="0.2">
      <c r="A521" t="s">
        <v>198</v>
      </c>
      <c r="B521" t="s">
        <v>202</v>
      </c>
      <c r="C521">
        <v>42233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</row>
    <row r="522" spans="1:175" x14ac:dyDescent="0.2">
      <c r="A522" t="s">
        <v>198</v>
      </c>
      <c r="B522" t="s">
        <v>202</v>
      </c>
      <c r="C522">
        <v>42234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0</v>
      </c>
      <c r="DP522">
        <v>0</v>
      </c>
      <c r="DQ522">
        <v>0</v>
      </c>
      <c r="DR522">
        <v>0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0</v>
      </c>
      <c r="EP522">
        <v>0</v>
      </c>
      <c r="EQ522">
        <v>0</v>
      </c>
      <c r="ER522">
        <v>0</v>
      </c>
      <c r="ES522">
        <v>0</v>
      </c>
      <c r="ET522">
        <v>0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0</v>
      </c>
      <c r="FO522">
        <v>0</v>
      </c>
      <c r="FP522">
        <v>0</v>
      </c>
      <c r="FQ522">
        <v>0</v>
      </c>
      <c r="FR522">
        <v>0</v>
      </c>
      <c r="FS522">
        <v>0</v>
      </c>
    </row>
    <row r="523" spans="1:175" x14ac:dyDescent="0.2">
      <c r="A523" t="s">
        <v>198</v>
      </c>
      <c r="B523" t="s">
        <v>202</v>
      </c>
      <c r="C523">
        <v>42242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0</v>
      </c>
    </row>
    <row r="524" spans="1:175" x14ac:dyDescent="0.2">
      <c r="A524" t="s">
        <v>198</v>
      </c>
      <c r="B524" t="s">
        <v>202</v>
      </c>
      <c r="C524">
        <v>42243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0</v>
      </c>
      <c r="DQ524">
        <v>0</v>
      </c>
      <c r="DR524">
        <v>0</v>
      </c>
      <c r="DS524">
        <v>0</v>
      </c>
      <c r="DT524">
        <v>0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0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0</v>
      </c>
      <c r="EQ524">
        <v>0</v>
      </c>
      <c r="ER524">
        <v>0</v>
      </c>
      <c r="ES524">
        <v>0</v>
      </c>
      <c r="ET524">
        <v>0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0</v>
      </c>
      <c r="FS524">
        <v>0</v>
      </c>
    </row>
    <row r="525" spans="1:175" x14ac:dyDescent="0.2">
      <c r="A525" t="s">
        <v>198</v>
      </c>
      <c r="B525" t="s">
        <v>202</v>
      </c>
      <c r="C525">
        <v>42244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0</v>
      </c>
      <c r="FS525">
        <v>0</v>
      </c>
    </row>
    <row r="526" spans="1:175" x14ac:dyDescent="0.2">
      <c r="A526" t="s">
        <v>198</v>
      </c>
      <c r="B526" t="s">
        <v>202</v>
      </c>
      <c r="C526">
        <v>42256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0</v>
      </c>
      <c r="DN526">
        <v>0</v>
      </c>
      <c r="DO526">
        <v>0</v>
      </c>
      <c r="DP526">
        <v>0</v>
      </c>
      <c r="DQ526">
        <v>0</v>
      </c>
      <c r="DR526">
        <v>0</v>
      </c>
      <c r="DS526">
        <v>0</v>
      </c>
      <c r="DT526">
        <v>0</v>
      </c>
      <c r="DU526">
        <v>0</v>
      </c>
      <c r="DV526">
        <v>0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0</v>
      </c>
      <c r="EP526">
        <v>0</v>
      </c>
      <c r="EQ526">
        <v>0</v>
      </c>
      <c r="ER526">
        <v>0</v>
      </c>
      <c r="ES526">
        <v>0</v>
      </c>
      <c r="ET526">
        <v>0</v>
      </c>
      <c r="EU526">
        <v>0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0</v>
      </c>
      <c r="FO526">
        <v>0</v>
      </c>
      <c r="FP526">
        <v>0</v>
      </c>
      <c r="FQ526">
        <v>0</v>
      </c>
      <c r="FR526">
        <v>0</v>
      </c>
      <c r="FS526">
        <v>0</v>
      </c>
    </row>
    <row r="527" spans="1:175" x14ac:dyDescent="0.2">
      <c r="A527" t="s">
        <v>198</v>
      </c>
      <c r="B527" t="s">
        <v>202</v>
      </c>
      <c r="C527">
        <v>42257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0</v>
      </c>
      <c r="EQ527">
        <v>0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</row>
    <row r="528" spans="1:175" x14ac:dyDescent="0.2">
      <c r="A528" t="s">
        <v>198</v>
      </c>
      <c r="B528" t="s">
        <v>202</v>
      </c>
      <c r="C528">
        <v>42258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0</v>
      </c>
      <c r="DP528">
        <v>0</v>
      </c>
      <c r="DQ528">
        <v>0</v>
      </c>
      <c r="DR528">
        <v>0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0</v>
      </c>
      <c r="EO528">
        <v>0</v>
      </c>
      <c r="EP528">
        <v>0</v>
      </c>
      <c r="EQ528">
        <v>0</v>
      </c>
      <c r="ER528">
        <v>0</v>
      </c>
      <c r="ES528">
        <v>0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0</v>
      </c>
      <c r="FQ528">
        <v>0</v>
      </c>
      <c r="FR528">
        <v>0</v>
      </c>
      <c r="FS528">
        <v>0</v>
      </c>
    </row>
    <row r="529" spans="1:175" x14ac:dyDescent="0.2">
      <c r="A529" t="s">
        <v>198</v>
      </c>
      <c r="B529" t="s">
        <v>202</v>
      </c>
      <c r="C529" t="s">
        <v>2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</row>
    <row r="530" spans="1:175" x14ac:dyDescent="0.2">
      <c r="A530" t="s">
        <v>198</v>
      </c>
      <c r="B530" t="s">
        <v>204</v>
      </c>
      <c r="C530">
        <v>42167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0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0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</row>
    <row r="531" spans="1:175" x14ac:dyDescent="0.2">
      <c r="A531" t="s">
        <v>198</v>
      </c>
      <c r="B531" t="s">
        <v>204</v>
      </c>
      <c r="C531">
        <v>42180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0</v>
      </c>
      <c r="FS531">
        <v>0</v>
      </c>
    </row>
    <row r="532" spans="1:175" x14ac:dyDescent="0.2">
      <c r="A532" t="s">
        <v>198</v>
      </c>
      <c r="B532" t="s">
        <v>204</v>
      </c>
      <c r="C532">
        <v>42181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0</v>
      </c>
      <c r="DR532">
        <v>0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0</v>
      </c>
      <c r="EQ532">
        <v>0</v>
      </c>
      <c r="ER532">
        <v>0</v>
      </c>
      <c r="ES532">
        <v>0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0</v>
      </c>
      <c r="FS532">
        <v>0</v>
      </c>
    </row>
    <row r="533" spans="1:175" x14ac:dyDescent="0.2">
      <c r="A533" t="s">
        <v>198</v>
      </c>
      <c r="B533" t="s">
        <v>204</v>
      </c>
      <c r="C533">
        <v>42185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0</v>
      </c>
      <c r="EQ533">
        <v>0</v>
      </c>
      <c r="ER533">
        <v>0</v>
      </c>
      <c r="ES533">
        <v>0</v>
      </c>
      <c r="ET533">
        <v>0</v>
      </c>
      <c r="EU533">
        <v>0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</row>
    <row r="534" spans="1:175" x14ac:dyDescent="0.2">
      <c r="A534" t="s">
        <v>198</v>
      </c>
      <c r="B534" t="s">
        <v>204</v>
      </c>
      <c r="C534">
        <v>42186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0</v>
      </c>
      <c r="DR534">
        <v>0</v>
      </c>
      <c r="DS534">
        <v>0</v>
      </c>
      <c r="DT534">
        <v>0</v>
      </c>
      <c r="DU534">
        <v>0</v>
      </c>
      <c r="DV534">
        <v>0</v>
      </c>
      <c r="DW534">
        <v>0</v>
      </c>
      <c r="DX534">
        <v>0</v>
      </c>
      <c r="DY534">
        <v>0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0</v>
      </c>
      <c r="ER534">
        <v>0</v>
      </c>
      <c r="ES534">
        <v>0</v>
      </c>
      <c r="ET534">
        <v>0</v>
      </c>
      <c r="EU534">
        <v>0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0</v>
      </c>
      <c r="FM534">
        <v>0</v>
      </c>
      <c r="FN534">
        <v>0</v>
      </c>
      <c r="FO534">
        <v>0</v>
      </c>
      <c r="FP534">
        <v>0</v>
      </c>
      <c r="FQ534">
        <v>0</v>
      </c>
      <c r="FR534">
        <v>0</v>
      </c>
      <c r="FS534">
        <v>0</v>
      </c>
    </row>
    <row r="535" spans="1:175" x14ac:dyDescent="0.2">
      <c r="A535" t="s">
        <v>198</v>
      </c>
      <c r="B535" t="s">
        <v>204</v>
      </c>
      <c r="C535">
        <v>42213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0</v>
      </c>
      <c r="DI535">
        <v>0</v>
      </c>
      <c r="DJ535">
        <v>0</v>
      </c>
      <c r="DK535">
        <v>0</v>
      </c>
      <c r="DL535">
        <v>0</v>
      </c>
      <c r="DM535">
        <v>0</v>
      </c>
      <c r="DN535">
        <v>0</v>
      </c>
      <c r="DO535">
        <v>0</v>
      </c>
      <c r="DP535">
        <v>0</v>
      </c>
      <c r="DQ535">
        <v>0</v>
      </c>
      <c r="DR535">
        <v>0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0</v>
      </c>
      <c r="DY535">
        <v>0</v>
      </c>
      <c r="DZ535">
        <v>0</v>
      </c>
      <c r="EA535">
        <v>0</v>
      </c>
      <c r="EB535">
        <v>0</v>
      </c>
      <c r="EC535">
        <v>0</v>
      </c>
      <c r="ED535">
        <v>0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0</v>
      </c>
      <c r="EO535">
        <v>0</v>
      </c>
      <c r="EP535">
        <v>0</v>
      </c>
      <c r="EQ535">
        <v>0</v>
      </c>
      <c r="ER535">
        <v>0</v>
      </c>
      <c r="ES535">
        <v>0</v>
      </c>
      <c r="ET535">
        <v>0</v>
      </c>
      <c r="EU535">
        <v>0</v>
      </c>
      <c r="EV535">
        <v>0</v>
      </c>
      <c r="EW535">
        <v>0</v>
      </c>
      <c r="EX535">
        <v>0</v>
      </c>
      <c r="EY535">
        <v>0</v>
      </c>
      <c r="EZ535">
        <v>0</v>
      </c>
      <c r="FA535">
        <v>0</v>
      </c>
      <c r="FB535">
        <v>0</v>
      </c>
      <c r="FC535">
        <v>0</v>
      </c>
      <c r="FD535">
        <v>0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0</v>
      </c>
      <c r="FO535">
        <v>0</v>
      </c>
      <c r="FP535">
        <v>0</v>
      </c>
      <c r="FQ535">
        <v>0</v>
      </c>
      <c r="FR535">
        <v>0</v>
      </c>
      <c r="FS535">
        <v>0</v>
      </c>
    </row>
    <row r="536" spans="1:175" x14ac:dyDescent="0.2">
      <c r="A536" t="s">
        <v>198</v>
      </c>
      <c r="B536" t="s">
        <v>204</v>
      </c>
      <c r="C536">
        <v>42214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0</v>
      </c>
    </row>
    <row r="537" spans="1:175" x14ac:dyDescent="0.2">
      <c r="A537" t="s">
        <v>198</v>
      </c>
      <c r="B537" t="s">
        <v>204</v>
      </c>
      <c r="C537">
        <v>42233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0</v>
      </c>
      <c r="EM537">
        <v>0</v>
      </c>
      <c r="EN537">
        <v>0</v>
      </c>
      <c r="EO537">
        <v>0</v>
      </c>
      <c r="EP537">
        <v>0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0</v>
      </c>
      <c r="FJ537">
        <v>0</v>
      </c>
      <c r="FK537">
        <v>0</v>
      </c>
      <c r="FL537">
        <v>0</v>
      </c>
      <c r="FM537">
        <v>0</v>
      </c>
      <c r="FN537">
        <v>0</v>
      </c>
      <c r="FO537">
        <v>0</v>
      </c>
      <c r="FP537">
        <v>0</v>
      </c>
      <c r="FQ537">
        <v>0</v>
      </c>
      <c r="FR537">
        <v>0</v>
      </c>
      <c r="FS537">
        <v>0</v>
      </c>
    </row>
    <row r="538" spans="1:175" x14ac:dyDescent="0.2">
      <c r="A538" t="s">
        <v>198</v>
      </c>
      <c r="B538" t="s">
        <v>204</v>
      </c>
      <c r="C538">
        <v>42234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0</v>
      </c>
      <c r="DI538">
        <v>0</v>
      </c>
      <c r="DJ538">
        <v>0</v>
      </c>
      <c r="DK538">
        <v>0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0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0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0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0</v>
      </c>
      <c r="FQ538">
        <v>0</v>
      </c>
      <c r="FR538">
        <v>0</v>
      </c>
      <c r="FS538">
        <v>0</v>
      </c>
    </row>
    <row r="539" spans="1:175" x14ac:dyDescent="0.2">
      <c r="A539" t="s">
        <v>198</v>
      </c>
      <c r="B539" t="s">
        <v>204</v>
      </c>
      <c r="C539">
        <v>42242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0</v>
      </c>
      <c r="EY539">
        <v>0</v>
      </c>
      <c r="EZ539">
        <v>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  <c r="FQ539">
        <v>0</v>
      </c>
      <c r="FR539">
        <v>0</v>
      </c>
      <c r="FS539">
        <v>0</v>
      </c>
    </row>
    <row r="540" spans="1:175" x14ac:dyDescent="0.2">
      <c r="A540" t="s">
        <v>198</v>
      </c>
      <c r="B540" t="s">
        <v>204</v>
      </c>
      <c r="C540">
        <v>42243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0</v>
      </c>
      <c r="FR540">
        <v>0</v>
      </c>
      <c r="FS540">
        <v>0</v>
      </c>
    </row>
    <row r="541" spans="1:175" x14ac:dyDescent="0.2">
      <c r="A541" t="s">
        <v>198</v>
      </c>
      <c r="B541" t="s">
        <v>204</v>
      </c>
      <c r="C541">
        <v>42244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0</v>
      </c>
      <c r="FQ541">
        <v>0</v>
      </c>
      <c r="FR541">
        <v>0</v>
      </c>
      <c r="FS541">
        <v>0</v>
      </c>
    </row>
    <row r="542" spans="1:175" x14ac:dyDescent="0.2">
      <c r="A542" t="s">
        <v>198</v>
      </c>
      <c r="B542" t="s">
        <v>204</v>
      </c>
      <c r="C542">
        <v>42256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0</v>
      </c>
      <c r="FS542">
        <v>0</v>
      </c>
    </row>
    <row r="543" spans="1:175" x14ac:dyDescent="0.2">
      <c r="A543" t="s">
        <v>198</v>
      </c>
      <c r="B543" t="s">
        <v>204</v>
      </c>
      <c r="C543">
        <v>42257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0</v>
      </c>
      <c r="FS543">
        <v>0</v>
      </c>
    </row>
    <row r="544" spans="1:175" x14ac:dyDescent="0.2">
      <c r="A544" t="s">
        <v>198</v>
      </c>
      <c r="B544" t="s">
        <v>204</v>
      </c>
      <c r="C544">
        <v>42258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0</v>
      </c>
      <c r="DR544">
        <v>0</v>
      </c>
      <c r="DS544">
        <v>0</v>
      </c>
      <c r="DT544">
        <v>0</v>
      </c>
      <c r="DU544">
        <v>0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0</v>
      </c>
      <c r="EQ544">
        <v>0</v>
      </c>
      <c r="ER544">
        <v>0</v>
      </c>
      <c r="ES544">
        <v>0</v>
      </c>
      <c r="ET544">
        <v>0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0</v>
      </c>
      <c r="FQ544">
        <v>0</v>
      </c>
      <c r="FR544">
        <v>0</v>
      </c>
      <c r="FS544">
        <v>0</v>
      </c>
    </row>
    <row r="545" spans="1:175" x14ac:dyDescent="0.2">
      <c r="A545" t="s">
        <v>198</v>
      </c>
      <c r="B545" t="s">
        <v>204</v>
      </c>
      <c r="C545" t="s">
        <v>2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0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  <c r="FQ545">
        <v>0</v>
      </c>
      <c r="FR545">
        <v>0</v>
      </c>
      <c r="FS545">
        <v>0</v>
      </c>
    </row>
    <row r="546" spans="1:175" x14ac:dyDescent="0.2">
      <c r="A546" t="s">
        <v>198</v>
      </c>
      <c r="B546" t="s">
        <v>1</v>
      </c>
      <c r="C546">
        <v>42167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0</v>
      </c>
      <c r="DQ546">
        <v>0</v>
      </c>
      <c r="DR546">
        <v>0</v>
      </c>
      <c r="DS546">
        <v>0</v>
      </c>
      <c r="DT546">
        <v>0</v>
      </c>
      <c r="DU546">
        <v>0</v>
      </c>
      <c r="DV546">
        <v>0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0</v>
      </c>
      <c r="EQ546">
        <v>0</v>
      </c>
      <c r="ER546">
        <v>0</v>
      </c>
      <c r="ES546">
        <v>0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0</v>
      </c>
      <c r="FO546">
        <v>0</v>
      </c>
      <c r="FP546">
        <v>0</v>
      </c>
      <c r="FQ546">
        <v>0</v>
      </c>
      <c r="FR546">
        <v>0</v>
      </c>
      <c r="FS546">
        <v>0</v>
      </c>
    </row>
    <row r="547" spans="1:175" x14ac:dyDescent="0.2">
      <c r="A547" t="s">
        <v>198</v>
      </c>
      <c r="B547" t="s">
        <v>1</v>
      </c>
      <c r="C547">
        <v>42180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0</v>
      </c>
    </row>
    <row r="548" spans="1:175" x14ac:dyDescent="0.2">
      <c r="A548" t="s">
        <v>198</v>
      </c>
      <c r="B548" t="s">
        <v>1</v>
      </c>
      <c r="C548">
        <v>42181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0</v>
      </c>
      <c r="FR548">
        <v>0</v>
      </c>
      <c r="FS548">
        <v>0</v>
      </c>
    </row>
    <row r="549" spans="1:175" x14ac:dyDescent="0.2">
      <c r="A549" t="s">
        <v>198</v>
      </c>
      <c r="B549" t="s">
        <v>1</v>
      </c>
      <c r="C549">
        <v>42185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0</v>
      </c>
      <c r="FS549">
        <v>0</v>
      </c>
    </row>
    <row r="550" spans="1:175" x14ac:dyDescent="0.2">
      <c r="A550" t="s">
        <v>198</v>
      </c>
      <c r="B550" t="s">
        <v>1</v>
      </c>
      <c r="C550">
        <v>42186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</row>
    <row r="551" spans="1:175" x14ac:dyDescent="0.2">
      <c r="A551" t="s">
        <v>198</v>
      </c>
      <c r="B551" t="s">
        <v>1</v>
      </c>
      <c r="C551">
        <v>42213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0</v>
      </c>
    </row>
    <row r="552" spans="1:175" x14ac:dyDescent="0.2">
      <c r="A552" t="s">
        <v>198</v>
      </c>
      <c r="B552" t="s">
        <v>1</v>
      </c>
      <c r="C552">
        <v>42214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0</v>
      </c>
      <c r="DS552">
        <v>0</v>
      </c>
      <c r="DT552">
        <v>0</v>
      </c>
      <c r="DU552">
        <v>0</v>
      </c>
      <c r="DV552">
        <v>0</v>
      </c>
      <c r="DW552">
        <v>0</v>
      </c>
      <c r="DX552">
        <v>0</v>
      </c>
      <c r="DY552">
        <v>0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0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0</v>
      </c>
      <c r="FR552">
        <v>0</v>
      </c>
      <c r="FS552">
        <v>0</v>
      </c>
    </row>
    <row r="553" spans="1:175" x14ac:dyDescent="0.2">
      <c r="A553" t="s">
        <v>198</v>
      </c>
      <c r="B553" t="s">
        <v>1</v>
      </c>
      <c r="C553">
        <v>42233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0</v>
      </c>
    </row>
    <row r="554" spans="1:175" x14ac:dyDescent="0.2">
      <c r="A554" t="s">
        <v>198</v>
      </c>
      <c r="B554" t="s">
        <v>1</v>
      </c>
      <c r="C554">
        <v>42234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0</v>
      </c>
      <c r="FQ554">
        <v>0</v>
      </c>
      <c r="FR554">
        <v>0</v>
      </c>
      <c r="FS554">
        <v>0</v>
      </c>
    </row>
    <row r="555" spans="1:175" x14ac:dyDescent="0.2">
      <c r="A555" t="s">
        <v>198</v>
      </c>
      <c r="B555" t="s">
        <v>1</v>
      </c>
      <c r="C555">
        <v>42242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0</v>
      </c>
      <c r="FS555">
        <v>0</v>
      </c>
    </row>
    <row r="556" spans="1:175" x14ac:dyDescent="0.2">
      <c r="A556" t="s">
        <v>198</v>
      </c>
      <c r="B556" t="s">
        <v>1</v>
      </c>
      <c r="C556">
        <v>42243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0</v>
      </c>
      <c r="DQ556">
        <v>0</v>
      </c>
      <c r="DR556">
        <v>0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0</v>
      </c>
      <c r="EO556">
        <v>0</v>
      </c>
      <c r="EP556">
        <v>0</v>
      </c>
      <c r="EQ556">
        <v>0</v>
      </c>
      <c r="ER556">
        <v>0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0</v>
      </c>
      <c r="FP556">
        <v>0</v>
      </c>
      <c r="FQ556">
        <v>0</v>
      </c>
      <c r="FR556">
        <v>0</v>
      </c>
      <c r="FS556">
        <v>0</v>
      </c>
    </row>
    <row r="557" spans="1:175" x14ac:dyDescent="0.2">
      <c r="A557" t="s">
        <v>198</v>
      </c>
      <c r="B557" t="s">
        <v>1</v>
      </c>
      <c r="C557">
        <v>42244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0</v>
      </c>
      <c r="FS557">
        <v>0</v>
      </c>
    </row>
    <row r="558" spans="1:175" x14ac:dyDescent="0.2">
      <c r="A558" t="s">
        <v>198</v>
      </c>
      <c r="B558" t="s">
        <v>1</v>
      </c>
      <c r="C558">
        <v>42256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0</v>
      </c>
      <c r="DR558">
        <v>0</v>
      </c>
      <c r="DS558">
        <v>0</v>
      </c>
      <c r="DT558">
        <v>0</v>
      </c>
      <c r="DU558">
        <v>0</v>
      </c>
      <c r="DV558">
        <v>0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0</v>
      </c>
      <c r="EQ558">
        <v>0</v>
      </c>
      <c r="ER558">
        <v>0</v>
      </c>
      <c r="ES558">
        <v>0</v>
      </c>
      <c r="ET558">
        <v>0</v>
      </c>
      <c r="EU558">
        <v>0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0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0</v>
      </c>
      <c r="FO558">
        <v>0</v>
      </c>
      <c r="FP558">
        <v>0</v>
      </c>
      <c r="FQ558">
        <v>0</v>
      </c>
      <c r="FR558">
        <v>0</v>
      </c>
      <c r="FS558">
        <v>0</v>
      </c>
    </row>
    <row r="559" spans="1:175" x14ac:dyDescent="0.2">
      <c r="A559" t="s">
        <v>198</v>
      </c>
      <c r="B559" t="s">
        <v>1</v>
      </c>
      <c r="C559">
        <v>42257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</row>
    <row r="560" spans="1:175" x14ac:dyDescent="0.2">
      <c r="A560" t="s">
        <v>198</v>
      </c>
      <c r="B560" t="s">
        <v>1</v>
      </c>
      <c r="C560">
        <v>42258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</row>
    <row r="561" spans="1:175" x14ac:dyDescent="0.2">
      <c r="A561" t="s">
        <v>198</v>
      </c>
      <c r="B561" t="s">
        <v>1</v>
      </c>
      <c r="C561" t="s">
        <v>2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0</v>
      </c>
      <c r="DM561">
        <v>0</v>
      </c>
      <c r="DN561">
        <v>0</v>
      </c>
      <c r="DO561">
        <v>0</v>
      </c>
      <c r="DP561">
        <v>0</v>
      </c>
      <c r="DQ561">
        <v>0</v>
      </c>
      <c r="DR561">
        <v>0</v>
      </c>
      <c r="DS561">
        <v>0</v>
      </c>
      <c r="DT561">
        <v>0</v>
      </c>
      <c r="DU561">
        <v>0</v>
      </c>
      <c r="DV561">
        <v>0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0</v>
      </c>
      <c r="EQ561">
        <v>0</v>
      </c>
      <c r="ER561">
        <v>0</v>
      </c>
      <c r="ES561">
        <v>0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0</v>
      </c>
      <c r="FQ561">
        <v>0</v>
      </c>
      <c r="FR561">
        <v>0</v>
      </c>
      <c r="FS561">
        <v>0</v>
      </c>
    </row>
    <row r="562" spans="1:175" x14ac:dyDescent="0.2">
      <c r="A562" t="s">
        <v>198</v>
      </c>
      <c r="B562" t="s">
        <v>203</v>
      </c>
      <c r="C562">
        <v>42167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0</v>
      </c>
      <c r="FS562">
        <v>0</v>
      </c>
    </row>
    <row r="563" spans="1:175" x14ac:dyDescent="0.2">
      <c r="A563" t="s">
        <v>198</v>
      </c>
      <c r="B563" t="s">
        <v>203</v>
      </c>
      <c r="C563">
        <v>42180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0</v>
      </c>
    </row>
    <row r="564" spans="1:175" x14ac:dyDescent="0.2">
      <c r="A564" t="s">
        <v>198</v>
      </c>
      <c r="B564" t="s">
        <v>203</v>
      </c>
      <c r="C564">
        <v>42181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0</v>
      </c>
      <c r="DR564">
        <v>0</v>
      </c>
      <c r="DS564">
        <v>0</v>
      </c>
      <c r="DT564">
        <v>0</v>
      </c>
      <c r="DU564">
        <v>0</v>
      </c>
      <c r="DV564">
        <v>0</v>
      </c>
      <c r="DW564">
        <v>0</v>
      </c>
      <c r="DX564">
        <v>0</v>
      </c>
      <c r="DY564">
        <v>0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0</v>
      </c>
      <c r="EO564">
        <v>0</v>
      </c>
      <c r="EP564">
        <v>0</v>
      </c>
      <c r="EQ564">
        <v>0</v>
      </c>
      <c r="ER564">
        <v>0</v>
      </c>
      <c r="ES564">
        <v>0</v>
      </c>
      <c r="ET564">
        <v>0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0</v>
      </c>
      <c r="FQ564">
        <v>0</v>
      </c>
      <c r="FR564">
        <v>0</v>
      </c>
      <c r="FS564">
        <v>0</v>
      </c>
    </row>
    <row r="565" spans="1:175" x14ac:dyDescent="0.2">
      <c r="A565" t="s">
        <v>198</v>
      </c>
      <c r="B565" t="s">
        <v>203</v>
      </c>
      <c r="C565">
        <v>42185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0</v>
      </c>
      <c r="FQ565">
        <v>0</v>
      </c>
      <c r="FR565">
        <v>0</v>
      </c>
      <c r="FS565">
        <v>0</v>
      </c>
    </row>
    <row r="566" spans="1:175" x14ac:dyDescent="0.2">
      <c r="A566" t="s">
        <v>198</v>
      </c>
      <c r="B566" t="s">
        <v>203</v>
      </c>
      <c r="C566">
        <v>42186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0</v>
      </c>
      <c r="FR566">
        <v>0</v>
      </c>
      <c r="FS566">
        <v>0</v>
      </c>
    </row>
    <row r="567" spans="1:175" x14ac:dyDescent="0.2">
      <c r="A567" t="s">
        <v>198</v>
      </c>
      <c r="B567" t="s">
        <v>203</v>
      </c>
      <c r="C567">
        <v>42213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0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0</v>
      </c>
      <c r="DQ567">
        <v>0</v>
      </c>
      <c r="DR567">
        <v>0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0</v>
      </c>
      <c r="EM567">
        <v>0</v>
      </c>
      <c r="EN567">
        <v>0</v>
      </c>
      <c r="EO567">
        <v>0</v>
      </c>
      <c r="EP567">
        <v>0</v>
      </c>
      <c r="EQ567">
        <v>0</v>
      </c>
      <c r="ER567">
        <v>0</v>
      </c>
      <c r="ES567">
        <v>0</v>
      </c>
      <c r="ET567">
        <v>0</v>
      </c>
      <c r="EU567">
        <v>0</v>
      </c>
      <c r="EV567">
        <v>0</v>
      </c>
      <c r="EW567">
        <v>0</v>
      </c>
      <c r="EX567">
        <v>0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0</v>
      </c>
      <c r="FQ567">
        <v>0</v>
      </c>
      <c r="FR567">
        <v>0</v>
      </c>
      <c r="FS567">
        <v>0</v>
      </c>
    </row>
    <row r="568" spans="1:175" x14ac:dyDescent="0.2">
      <c r="A568" t="s">
        <v>198</v>
      </c>
      <c r="B568" t="s">
        <v>203</v>
      </c>
      <c r="C568">
        <v>42214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0</v>
      </c>
    </row>
    <row r="569" spans="1:175" x14ac:dyDescent="0.2">
      <c r="A569" t="s">
        <v>198</v>
      </c>
      <c r="B569" t="s">
        <v>203</v>
      </c>
      <c r="C569">
        <v>42233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0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0</v>
      </c>
      <c r="DQ569">
        <v>0</v>
      </c>
      <c r="DR569">
        <v>0</v>
      </c>
      <c r="DS569">
        <v>0</v>
      </c>
      <c r="DT569">
        <v>0</v>
      </c>
      <c r="DU569">
        <v>0</v>
      </c>
      <c r="DV569">
        <v>0</v>
      </c>
      <c r="DW569">
        <v>0</v>
      </c>
      <c r="DX569">
        <v>0</v>
      </c>
      <c r="DY569">
        <v>0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0</v>
      </c>
      <c r="EO569">
        <v>0</v>
      </c>
      <c r="EP569">
        <v>0</v>
      </c>
      <c r="EQ569">
        <v>0</v>
      </c>
      <c r="ER569">
        <v>0</v>
      </c>
      <c r="ES569">
        <v>0</v>
      </c>
      <c r="ET569">
        <v>0</v>
      </c>
      <c r="EU569">
        <v>0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0</v>
      </c>
      <c r="FJ569">
        <v>0</v>
      </c>
      <c r="FK569">
        <v>0</v>
      </c>
      <c r="FL569">
        <v>0</v>
      </c>
      <c r="FM569">
        <v>0</v>
      </c>
      <c r="FN569">
        <v>0</v>
      </c>
      <c r="FO569">
        <v>0</v>
      </c>
      <c r="FP569">
        <v>0</v>
      </c>
      <c r="FQ569">
        <v>0</v>
      </c>
      <c r="FR569">
        <v>0</v>
      </c>
      <c r="FS569">
        <v>0</v>
      </c>
    </row>
    <row r="570" spans="1:175" x14ac:dyDescent="0.2">
      <c r="A570" t="s">
        <v>198</v>
      </c>
      <c r="B570" t="s">
        <v>203</v>
      </c>
      <c r="C570">
        <v>42234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0</v>
      </c>
      <c r="DI570">
        <v>0</v>
      </c>
      <c r="DJ570">
        <v>0</v>
      </c>
      <c r="DK570">
        <v>0</v>
      </c>
      <c r="DL570">
        <v>0</v>
      </c>
      <c r="DM570">
        <v>0</v>
      </c>
      <c r="DN570">
        <v>0</v>
      </c>
      <c r="DO570">
        <v>0</v>
      </c>
      <c r="DP570">
        <v>0</v>
      </c>
      <c r="DQ570">
        <v>0</v>
      </c>
      <c r="DR570">
        <v>0</v>
      </c>
      <c r="DS570">
        <v>0</v>
      </c>
      <c r="DT570">
        <v>0</v>
      </c>
      <c r="DU570">
        <v>0</v>
      </c>
      <c r="DV570">
        <v>0</v>
      </c>
      <c r="DW570">
        <v>0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0</v>
      </c>
      <c r="EO570">
        <v>0</v>
      </c>
      <c r="EP570">
        <v>0</v>
      </c>
      <c r="EQ570">
        <v>0</v>
      </c>
      <c r="ER570">
        <v>0</v>
      </c>
      <c r="ES570">
        <v>0</v>
      </c>
      <c r="ET570">
        <v>0</v>
      </c>
      <c r="EU570">
        <v>0</v>
      </c>
      <c r="EV570">
        <v>0</v>
      </c>
      <c r="EW570">
        <v>0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0</v>
      </c>
      <c r="FG570">
        <v>0</v>
      </c>
      <c r="FH570">
        <v>0</v>
      </c>
      <c r="FI570">
        <v>0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0</v>
      </c>
      <c r="FP570">
        <v>0</v>
      </c>
      <c r="FQ570">
        <v>0</v>
      </c>
      <c r="FR570">
        <v>0</v>
      </c>
      <c r="FS570">
        <v>0</v>
      </c>
    </row>
    <row r="571" spans="1:175" x14ac:dyDescent="0.2">
      <c r="A571" t="s">
        <v>198</v>
      </c>
      <c r="B571" t="s">
        <v>203</v>
      </c>
      <c r="C571">
        <v>42242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0</v>
      </c>
      <c r="DQ571">
        <v>0</v>
      </c>
      <c r="DR571">
        <v>0</v>
      </c>
      <c r="DS571">
        <v>0</v>
      </c>
      <c r="DT571">
        <v>0</v>
      </c>
      <c r="DU571">
        <v>0</v>
      </c>
      <c r="DV571">
        <v>0</v>
      </c>
      <c r="DW571">
        <v>0</v>
      </c>
      <c r="DX571">
        <v>0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0</v>
      </c>
      <c r="EQ571">
        <v>0</v>
      </c>
      <c r="ER571">
        <v>0</v>
      </c>
      <c r="ES571">
        <v>0</v>
      </c>
      <c r="ET571">
        <v>0</v>
      </c>
      <c r="EU571">
        <v>0</v>
      </c>
      <c r="EV571">
        <v>0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0</v>
      </c>
      <c r="FM571">
        <v>0</v>
      </c>
      <c r="FN571">
        <v>0</v>
      </c>
      <c r="FO571">
        <v>0</v>
      </c>
      <c r="FP571">
        <v>0</v>
      </c>
      <c r="FQ571">
        <v>0</v>
      </c>
      <c r="FR571">
        <v>0</v>
      </c>
      <c r="FS571">
        <v>0</v>
      </c>
    </row>
    <row r="572" spans="1:175" x14ac:dyDescent="0.2">
      <c r="A572" t="s">
        <v>198</v>
      </c>
      <c r="B572" t="s">
        <v>203</v>
      </c>
      <c r="C572">
        <v>42243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0</v>
      </c>
      <c r="DQ572">
        <v>0</v>
      </c>
      <c r="DR572">
        <v>0</v>
      </c>
      <c r="DS572">
        <v>0</v>
      </c>
      <c r="DT572">
        <v>0</v>
      </c>
      <c r="DU572">
        <v>0</v>
      </c>
      <c r="DV572">
        <v>0</v>
      </c>
      <c r="DW572">
        <v>0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0</v>
      </c>
      <c r="EQ572">
        <v>0</v>
      </c>
      <c r="ER572">
        <v>0</v>
      </c>
      <c r="ES572">
        <v>0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0</v>
      </c>
      <c r="FO572">
        <v>0</v>
      </c>
      <c r="FP572">
        <v>0</v>
      </c>
      <c r="FQ572">
        <v>0</v>
      </c>
      <c r="FR572">
        <v>0</v>
      </c>
      <c r="FS572">
        <v>0</v>
      </c>
    </row>
    <row r="573" spans="1:175" x14ac:dyDescent="0.2">
      <c r="A573" t="s">
        <v>198</v>
      </c>
      <c r="B573" t="s">
        <v>203</v>
      </c>
      <c r="C573">
        <v>42244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0</v>
      </c>
      <c r="DQ573">
        <v>0</v>
      </c>
      <c r="DR573">
        <v>0</v>
      </c>
      <c r="DS573">
        <v>0</v>
      </c>
      <c r="DT573">
        <v>0</v>
      </c>
      <c r="DU573">
        <v>0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0</v>
      </c>
      <c r="EQ573">
        <v>0</v>
      </c>
      <c r="ER573">
        <v>0</v>
      </c>
      <c r="ES573">
        <v>0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0</v>
      </c>
      <c r="FO573">
        <v>0</v>
      </c>
      <c r="FP573">
        <v>0</v>
      </c>
      <c r="FQ573">
        <v>0</v>
      </c>
      <c r="FR573">
        <v>0</v>
      </c>
      <c r="FS573">
        <v>0</v>
      </c>
    </row>
    <row r="574" spans="1:175" x14ac:dyDescent="0.2">
      <c r="A574" t="s">
        <v>198</v>
      </c>
      <c r="B574" t="s">
        <v>203</v>
      </c>
      <c r="C574">
        <v>42256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0</v>
      </c>
      <c r="DR574">
        <v>0</v>
      </c>
      <c r="DS574">
        <v>0</v>
      </c>
      <c r="DT574">
        <v>0</v>
      </c>
      <c r="DU574">
        <v>0</v>
      </c>
      <c r="DV574">
        <v>0</v>
      </c>
      <c r="DW574">
        <v>0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0</v>
      </c>
      <c r="EQ574">
        <v>0</v>
      </c>
      <c r="ER574">
        <v>0</v>
      </c>
      <c r="ES574">
        <v>0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0</v>
      </c>
      <c r="FB574">
        <v>0</v>
      </c>
      <c r="FC574">
        <v>0</v>
      </c>
      <c r="FD574">
        <v>0</v>
      </c>
      <c r="FE574">
        <v>0</v>
      </c>
      <c r="FF574">
        <v>0</v>
      </c>
      <c r="FG574">
        <v>0</v>
      </c>
      <c r="FH574">
        <v>0</v>
      </c>
      <c r="FI574">
        <v>0</v>
      </c>
      <c r="FJ574">
        <v>0</v>
      </c>
      <c r="FK574">
        <v>0</v>
      </c>
      <c r="FL574">
        <v>0</v>
      </c>
      <c r="FM574">
        <v>0</v>
      </c>
      <c r="FN574">
        <v>0</v>
      </c>
      <c r="FO574">
        <v>0</v>
      </c>
      <c r="FP574">
        <v>0</v>
      </c>
      <c r="FQ574">
        <v>0</v>
      </c>
      <c r="FR574">
        <v>0</v>
      </c>
      <c r="FS574">
        <v>0</v>
      </c>
    </row>
    <row r="575" spans="1:175" x14ac:dyDescent="0.2">
      <c r="A575" t="s">
        <v>198</v>
      </c>
      <c r="B575" t="s">
        <v>203</v>
      </c>
      <c r="C575">
        <v>42257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0</v>
      </c>
      <c r="DQ575">
        <v>0</v>
      </c>
      <c r="DR575">
        <v>0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0</v>
      </c>
      <c r="EQ575">
        <v>0</v>
      </c>
      <c r="ER575">
        <v>0</v>
      </c>
      <c r="ES575">
        <v>0</v>
      </c>
      <c r="ET575">
        <v>0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0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0</v>
      </c>
      <c r="FO575">
        <v>0</v>
      </c>
      <c r="FP575">
        <v>0</v>
      </c>
      <c r="FQ575">
        <v>0</v>
      </c>
      <c r="FR575">
        <v>0</v>
      </c>
      <c r="FS575">
        <v>0</v>
      </c>
    </row>
    <row r="576" spans="1:175" x14ac:dyDescent="0.2">
      <c r="A576" t="s">
        <v>198</v>
      </c>
      <c r="B576" t="s">
        <v>203</v>
      </c>
      <c r="C576">
        <v>42258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0</v>
      </c>
      <c r="DP576">
        <v>0</v>
      </c>
      <c r="DQ576">
        <v>0</v>
      </c>
      <c r="DR576">
        <v>0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0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0</v>
      </c>
      <c r="FR576">
        <v>0</v>
      </c>
      <c r="FS576">
        <v>0</v>
      </c>
    </row>
    <row r="577" spans="1:175" x14ac:dyDescent="0.2">
      <c r="A577" t="s">
        <v>198</v>
      </c>
      <c r="B577" t="s">
        <v>203</v>
      </c>
      <c r="C577" t="s">
        <v>2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  <c r="FQ577">
        <v>0</v>
      </c>
      <c r="FR577">
        <v>0</v>
      </c>
      <c r="FS577">
        <v>0</v>
      </c>
    </row>
    <row r="2774" spans="138:138" x14ac:dyDescent="0.2">
      <c r="EH2774" s="60"/>
    </row>
    <row r="3874" spans="135:135" x14ac:dyDescent="0.2">
      <c r="EE3874" s="60"/>
    </row>
    <row r="3888" spans="135:135" x14ac:dyDescent="0.2">
      <c r="EE3888" s="60"/>
    </row>
    <row r="3894" spans="10:153" x14ac:dyDescent="0.2">
      <c r="J3894" s="60"/>
      <c r="K3894" s="60"/>
      <c r="AC3894" s="60"/>
      <c r="AD3894" s="60"/>
      <c r="AP3894" s="60"/>
      <c r="AV3894" s="60"/>
      <c r="AX3894" s="60"/>
      <c r="AY3894" s="60"/>
      <c r="AZ3894" s="60"/>
      <c r="BO3894" s="60"/>
      <c r="CW3894" s="60"/>
      <c r="CX3894" s="60"/>
      <c r="DB3894" s="60"/>
      <c r="DC3894" s="60"/>
      <c r="DD3894" s="60"/>
      <c r="DE3894" s="60"/>
      <c r="DF3894" s="60"/>
      <c r="DU3894" s="60"/>
      <c r="DV3894" s="60"/>
      <c r="DZ3894" s="60"/>
      <c r="EA3894" s="60"/>
      <c r="EB3894" s="60"/>
      <c r="EC3894" s="60"/>
      <c r="ED3894" s="60"/>
      <c r="EE3894" s="60"/>
      <c r="EF3894" s="60"/>
    </row>
    <row r="3895" spans="10:153" x14ac:dyDescent="0.2">
      <c r="R3895" s="60"/>
      <c r="AB3895" s="60"/>
      <c r="AR3895" s="60"/>
      <c r="AS3895" s="60"/>
      <c r="CQ3895" s="60"/>
      <c r="CV3895" s="60"/>
      <c r="EC3895" s="60"/>
      <c r="ES3895" s="60"/>
    </row>
    <row r="3897" spans="10:153" x14ac:dyDescent="0.2">
      <c r="J3897" s="60"/>
      <c r="K3897" s="60"/>
      <c r="L3897" s="60"/>
      <c r="M3897" s="60"/>
      <c r="N3897" s="60"/>
      <c r="O3897" s="60"/>
      <c r="P3897" s="60"/>
      <c r="AD3897" s="60"/>
      <c r="AH3897" s="60"/>
      <c r="AI3897" s="60"/>
      <c r="AJ3897" s="60"/>
      <c r="AK3897" s="60"/>
      <c r="AL3897" s="60"/>
      <c r="AM3897" s="60"/>
      <c r="AN3897" s="60"/>
      <c r="AO3897" s="60"/>
      <c r="AY3897" s="60"/>
      <c r="BF3897" s="60"/>
      <c r="BG3897" s="60"/>
      <c r="BH3897" s="60"/>
      <c r="BI3897" s="60"/>
      <c r="BJ3897" s="60"/>
      <c r="BK3897" s="60"/>
      <c r="BL3897" s="60"/>
      <c r="BM3897" s="60"/>
      <c r="BV3897" s="60"/>
      <c r="BY3897" s="60"/>
      <c r="BZ3897" s="60"/>
      <c r="CD3897" s="60"/>
      <c r="CE3897" s="60"/>
      <c r="CF3897" s="60"/>
      <c r="CG3897" s="60"/>
      <c r="CH3897" s="60"/>
      <c r="CI3897" s="60"/>
      <c r="CJ3897" s="60"/>
      <c r="CX3897" s="60"/>
      <c r="DB3897" s="60"/>
      <c r="DC3897" s="60"/>
      <c r="DD3897" s="60"/>
      <c r="DE3897" s="60"/>
      <c r="DF3897" s="60"/>
      <c r="DG3897" s="60"/>
      <c r="DH3897" s="60"/>
      <c r="DV3897" s="60"/>
      <c r="DW3897" s="60"/>
      <c r="DX3897" s="60"/>
      <c r="DY3897" s="60"/>
      <c r="EU3897" s="60"/>
      <c r="EV3897" s="60"/>
      <c r="EW3897" s="60"/>
    </row>
    <row r="3899" spans="10:153" x14ac:dyDescent="0.2">
      <c r="J3899" s="60"/>
      <c r="K3899" s="60"/>
      <c r="L3899" s="60"/>
      <c r="AC3899" s="60"/>
      <c r="AD3899" s="60"/>
      <c r="BN3899" s="60"/>
      <c r="BV3899" s="60"/>
      <c r="BW3899" s="60"/>
      <c r="CW3899" s="60"/>
      <c r="DB3899" s="60"/>
      <c r="DC3899" s="60"/>
      <c r="DD3899" s="60"/>
      <c r="DE3899" s="60"/>
      <c r="DM3899" s="60"/>
      <c r="DU3899" s="60"/>
      <c r="DV3899" s="60"/>
      <c r="DZ3899" s="60"/>
      <c r="EA3899" s="60"/>
      <c r="EB3899" s="60"/>
      <c r="EC3899" s="60"/>
      <c r="EE3899" s="60"/>
      <c r="EG3899" s="60"/>
      <c r="ET3899" s="60"/>
      <c r="EU3899" s="60"/>
      <c r="EV3899" s="60"/>
      <c r="EW3899" s="60"/>
    </row>
    <row r="3901" spans="10:153" x14ac:dyDescent="0.2">
      <c r="J3901" s="60"/>
      <c r="K3901" s="60"/>
      <c r="AC3901" s="60"/>
      <c r="AD3901" s="60"/>
      <c r="AP3901" s="60"/>
      <c r="AV3901" s="60"/>
      <c r="AX3901" s="60"/>
      <c r="AY3901" s="60"/>
      <c r="AZ3901" s="60"/>
      <c r="BO3901" s="60"/>
      <c r="CW3901" s="60"/>
      <c r="CX3901" s="60"/>
      <c r="DB3901" s="60"/>
      <c r="DC3901" s="60"/>
      <c r="DD3901" s="60"/>
      <c r="DE3901" s="60"/>
      <c r="DF3901" s="60"/>
      <c r="DU3901" s="60"/>
      <c r="DV3901" s="60"/>
      <c r="DZ3901" s="60"/>
      <c r="EA3901" s="60"/>
      <c r="EB3901" s="60"/>
      <c r="EC3901" s="60"/>
      <c r="ED3901" s="60"/>
      <c r="EE3901" s="60"/>
      <c r="EF3901" s="60"/>
    </row>
    <row r="3902" spans="10:153" x14ac:dyDescent="0.2">
      <c r="R3902" s="60"/>
      <c r="AB3902" s="60"/>
      <c r="AR3902" s="60"/>
      <c r="AS3902" s="60"/>
      <c r="CQ3902" s="60"/>
      <c r="CV3902" s="60"/>
      <c r="EC3902" s="60"/>
      <c r="ES3902" s="60"/>
    </row>
    <row r="3904" spans="10:153" x14ac:dyDescent="0.2">
      <c r="J3904" s="60"/>
      <c r="K3904" s="60"/>
      <c r="L3904" s="60"/>
      <c r="M3904" s="60"/>
      <c r="N3904" s="60"/>
      <c r="O3904" s="60"/>
      <c r="P3904" s="60"/>
      <c r="AD3904" s="60"/>
      <c r="AH3904" s="60"/>
      <c r="AI3904" s="60"/>
      <c r="AJ3904" s="60"/>
      <c r="AK3904" s="60"/>
      <c r="AL3904" s="60"/>
      <c r="AM3904" s="60"/>
      <c r="AN3904" s="60"/>
      <c r="AO3904" s="60"/>
      <c r="AY3904" s="60"/>
      <c r="BF3904" s="60"/>
      <c r="BG3904" s="60"/>
      <c r="BH3904" s="60"/>
      <c r="BI3904" s="60"/>
      <c r="BJ3904" s="60"/>
      <c r="BK3904" s="60"/>
      <c r="BL3904" s="60"/>
      <c r="BM3904" s="60"/>
      <c r="BV3904" s="60"/>
      <c r="BY3904" s="60"/>
      <c r="BZ3904" s="60"/>
      <c r="CD3904" s="60"/>
      <c r="CE3904" s="60"/>
      <c r="CF3904" s="60"/>
      <c r="CG3904" s="60"/>
      <c r="CH3904" s="60"/>
      <c r="CI3904" s="60"/>
      <c r="CJ3904" s="60"/>
      <c r="CX3904" s="60"/>
      <c r="DB3904" s="60"/>
      <c r="DC3904" s="60"/>
      <c r="DD3904" s="60"/>
      <c r="DE3904" s="60"/>
      <c r="DF3904" s="60"/>
      <c r="DG3904" s="60"/>
      <c r="DH3904" s="60"/>
      <c r="DV3904" s="60"/>
      <c r="DW3904" s="60"/>
      <c r="DX3904" s="60"/>
      <c r="DY3904" s="60"/>
      <c r="EU3904" s="60"/>
      <c r="EV3904" s="60"/>
      <c r="EW3904" s="60"/>
    </row>
    <row r="3906" spans="10:153" x14ac:dyDescent="0.2">
      <c r="J3906" s="60"/>
      <c r="K3906" s="60"/>
      <c r="L3906" s="60"/>
      <c r="AC3906" s="60"/>
      <c r="AD3906" s="60"/>
      <c r="BN3906" s="60"/>
      <c r="BV3906" s="60"/>
      <c r="BW3906" s="60"/>
      <c r="CW3906" s="60"/>
      <c r="DB3906" s="60"/>
      <c r="DC3906" s="60"/>
      <c r="DD3906" s="60"/>
      <c r="DE3906" s="60"/>
      <c r="DM3906" s="60"/>
      <c r="DU3906" s="60"/>
      <c r="DV3906" s="60"/>
      <c r="DZ3906" s="60"/>
      <c r="EA3906" s="60"/>
      <c r="EB3906" s="60"/>
      <c r="EC3906" s="60"/>
      <c r="EE3906" s="60"/>
      <c r="EG3906" s="60"/>
      <c r="ET3906" s="60"/>
      <c r="EU3906" s="60"/>
      <c r="EV3906" s="60"/>
      <c r="EW3906" s="60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Table</vt:lpstr>
      <vt:lpstr>Lookups</vt:lpstr>
      <vt:lpstr>Data</vt:lpstr>
      <vt:lpstr>Bid</vt:lpstr>
      <vt:lpstr>Called</vt:lpstr>
      <vt:lpstr>Criteria</vt:lpstr>
      <vt:lpstr>data</vt:lpstr>
      <vt:lpstr>date</vt:lpstr>
      <vt:lpstr>date_list</vt:lpstr>
      <vt:lpstr>dual_enrol</vt:lpstr>
      <vt:lpstr>dual_enrol_list</vt:lpstr>
      <vt:lpstr>Enrolled</vt:lpstr>
      <vt:lpstr>ind_grp</vt:lpstr>
      <vt:lpstr>ind_list</vt:lpstr>
      <vt:lpstr>lca</vt:lpstr>
      <vt:lpstr>lca_list</vt:lpstr>
      <vt:lpstr>Table!Print_Area</vt:lpstr>
      <vt:lpstr>Result_type</vt:lpstr>
      <vt:lpstr>Result_type_list</vt:lpstr>
      <vt:lpstr>Size</vt:lpstr>
      <vt:lpstr>Size_list</vt:lpstr>
      <vt:lpstr>Data!table_for_PGE_CBP_expost_private</vt:lpstr>
      <vt:lpstr>Two_way_tab_flag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Mike T. Clark</cp:lastModifiedBy>
  <cp:lastPrinted>2009-04-03T17:07:33Z</cp:lastPrinted>
  <dcterms:created xsi:type="dcterms:W3CDTF">2009-03-24T17:58:42Z</dcterms:created>
  <dcterms:modified xsi:type="dcterms:W3CDTF">2016-03-01T15:56:14Z</dcterms:modified>
</cp:coreProperties>
</file>